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bmgovph-my.sharepoint.com/personal/mdcruz_dbm_gov_ph/Documents/Documents/CPD/ACTUAL DISBURSEMENT (BANK)/bank reports/2024/WEBSITE/For website/October 2024/"/>
    </mc:Choice>
  </mc:AlternateContent>
  <xr:revisionPtr revIDLastSave="104" documentId="13_ncr:1_{9374443F-C7B3-45B2-81FF-A52807B30752}" xr6:coauthVersionLast="47" xr6:coauthVersionMax="47" xr10:uidLastSave="{E957ED56-2180-4788-95EF-C310079A6D98}"/>
  <bookViews>
    <workbookView xWindow="-108" yWindow="-108" windowWidth="23256" windowHeight="12576" activeTab="1" xr2:uid="{00000000-000D-0000-FFFF-FFFF00000000}"/>
  </bookViews>
  <sheets>
    <sheet name="By Department" sheetId="27" r:id="rId1"/>
    <sheet name="By Agency" sheetId="26" r:id="rId2"/>
    <sheet name="Graph " sheetId="17" r:id="rId3"/>
  </sheets>
  <definedNames>
    <definedName name="_xlnm._FilterDatabase" localSheetId="1" hidden="1">'By Agency'!#REF!</definedName>
    <definedName name="_xlnm.Print_Area" localSheetId="1">'By Agency'!$A$1:$H$291</definedName>
    <definedName name="_xlnm.Print_Area" localSheetId="0">'By Department'!$A$1:$V$64</definedName>
    <definedName name="_xlnm.Print_Area" localSheetId="2">'Graph '!$A$12:$P$59</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3" i="27" l="1"/>
  <c r="N53" i="27"/>
  <c r="P52" i="27"/>
  <c r="T52" i="27"/>
  <c r="H48" i="27"/>
  <c r="O52" i="27"/>
  <c r="T50" i="27"/>
  <c r="R50" i="27"/>
  <c r="O50" i="27"/>
  <c r="N50" i="27"/>
  <c r="L50" i="27"/>
  <c r="U50" i="27"/>
  <c r="G50" i="27"/>
  <c r="M50" i="27"/>
  <c r="K48" i="27"/>
  <c r="J48" i="27"/>
  <c r="T48" i="27" s="1"/>
  <c r="E48" i="27"/>
  <c r="C48" i="27"/>
  <c r="T46" i="27"/>
  <c r="P46" i="27"/>
  <c r="O46" i="27"/>
  <c r="T45" i="27"/>
  <c r="R45" i="27"/>
  <c r="O45" i="27"/>
  <c r="N45" i="27"/>
  <c r="L45" i="27"/>
  <c r="U45" i="27"/>
  <c r="G45" i="27"/>
  <c r="M45" i="27"/>
  <c r="U44" i="27"/>
  <c r="R44" i="27"/>
  <c r="P44" i="27"/>
  <c r="M44" i="27"/>
  <c r="L44" i="27"/>
  <c r="S43" i="27"/>
  <c r="N43" i="27"/>
  <c r="T42" i="27"/>
  <c r="P42" i="27"/>
  <c r="O42" i="27"/>
  <c r="T41" i="27"/>
  <c r="R41" i="27"/>
  <c r="O41" i="27"/>
  <c r="N41" i="27"/>
  <c r="L41" i="27"/>
  <c r="M41" i="27"/>
  <c r="S40" i="27"/>
  <c r="R40" i="27"/>
  <c r="N40" i="27"/>
  <c r="T39" i="27"/>
  <c r="P39" i="27"/>
  <c r="O39" i="27"/>
  <c r="T38" i="27"/>
  <c r="R38" i="27"/>
  <c r="O38" i="27"/>
  <c r="N38" i="27"/>
  <c r="M38" i="27"/>
  <c r="U37" i="27"/>
  <c r="T37" i="27"/>
  <c r="R37" i="27"/>
  <c r="M37" i="27"/>
  <c r="L37" i="27"/>
  <c r="S37" i="27"/>
  <c r="P37" i="27"/>
  <c r="S36" i="27"/>
  <c r="R36" i="27"/>
  <c r="N36" i="27"/>
  <c r="T35" i="27"/>
  <c r="S35" i="27"/>
  <c r="O35" i="27"/>
  <c r="T34" i="27"/>
  <c r="O34" i="27"/>
  <c r="N34" i="27"/>
  <c r="U34" i="27"/>
  <c r="R34" i="27"/>
  <c r="M34" i="27"/>
  <c r="U33" i="27"/>
  <c r="T33" i="27"/>
  <c r="R33" i="27"/>
  <c r="M33" i="27"/>
  <c r="L33" i="27"/>
  <c r="P33" i="27"/>
  <c r="S32" i="27"/>
  <c r="R32" i="27"/>
  <c r="N32" i="27"/>
  <c r="P31" i="27"/>
  <c r="N31" i="27"/>
  <c r="T31" i="27"/>
  <c r="O31" i="27"/>
  <c r="T30" i="27"/>
  <c r="O30" i="27"/>
  <c r="L30" i="27"/>
  <c r="R30" i="27"/>
  <c r="G30" i="27"/>
  <c r="M30" i="27"/>
  <c r="U29" i="27"/>
  <c r="T29" i="27"/>
  <c r="R29" i="27"/>
  <c r="M29" i="27"/>
  <c r="L29" i="27"/>
  <c r="P29" i="27"/>
  <c r="U28" i="27"/>
  <c r="S28" i="27"/>
  <c r="P28" i="27"/>
  <c r="N28" i="27"/>
  <c r="O27" i="27"/>
  <c r="T26" i="27"/>
  <c r="O26" i="27"/>
  <c r="N26" i="27"/>
  <c r="L26" i="27"/>
  <c r="M26" i="27"/>
  <c r="U25" i="27"/>
  <c r="R25" i="27"/>
  <c r="P25" i="27"/>
  <c r="M25" i="27"/>
  <c r="S25" i="27"/>
  <c r="G25" i="27"/>
  <c r="S24" i="27"/>
  <c r="P24" i="27"/>
  <c r="N24" i="27"/>
  <c r="R24" i="27"/>
  <c r="P23" i="27"/>
  <c r="L23" i="27"/>
  <c r="O23" i="27"/>
  <c r="N23" i="27"/>
  <c r="R22" i="27"/>
  <c r="O22" i="27"/>
  <c r="L22" i="27"/>
  <c r="M22" i="27"/>
  <c r="T21" i="27"/>
  <c r="P21" i="27"/>
  <c r="O21" i="27"/>
  <c r="S21" i="27"/>
  <c r="M21" i="27"/>
  <c r="G21" i="27"/>
  <c r="U21" i="27"/>
  <c r="N21" i="27"/>
  <c r="R20" i="27"/>
  <c r="N20" i="27"/>
  <c r="M20" i="27"/>
  <c r="T20" i="27"/>
  <c r="U20" i="27"/>
  <c r="S20" i="27"/>
  <c r="T19" i="27"/>
  <c r="P19" i="27"/>
  <c r="R19" i="27"/>
  <c r="O19" i="27"/>
  <c r="S19" i="27"/>
  <c r="R18" i="27"/>
  <c r="U18" i="27"/>
  <c r="O18" i="27"/>
  <c r="N18" i="27"/>
  <c r="P18" i="27"/>
  <c r="M18" i="27"/>
  <c r="T17" i="27"/>
  <c r="P17" i="27"/>
  <c r="O17" i="27"/>
  <c r="S17" i="27"/>
  <c r="M17" i="27"/>
  <c r="G17" i="27"/>
  <c r="U17" i="27"/>
  <c r="N17" i="27"/>
  <c r="U16" i="27"/>
  <c r="R16" i="27"/>
  <c r="N16" i="27"/>
  <c r="M16" i="27"/>
  <c r="T16" i="27"/>
  <c r="S16" i="27"/>
  <c r="T15" i="27"/>
  <c r="S15" i="27"/>
  <c r="P15" i="27"/>
  <c r="R15" i="27"/>
  <c r="O15" i="27"/>
  <c r="R14" i="27"/>
  <c r="U14" i="27"/>
  <c r="O14" i="27"/>
  <c r="N14" i="27"/>
  <c r="P14" i="27"/>
  <c r="M14" i="27"/>
  <c r="T13" i="27"/>
  <c r="P13" i="27"/>
  <c r="O13" i="27"/>
  <c r="S13" i="27"/>
  <c r="H10" i="27"/>
  <c r="G13" i="27"/>
  <c r="U13" i="27"/>
  <c r="N13" i="27"/>
  <c r="U12" i="27"/>
  <c r="R12" i="27"/>
  <c r="N12" i="27"/>
  <c r="M12" i="27"/>
  <c r="T12" i="27"/>
  <c r="F10" i="27"/>
  <c r="S12" i="27"/>
  <c r="J10" i="27"/>
  <c r="I10" i="27"/>
  <c r="C23" i="26"/>
  <c r="C35" i="26"/>
  <c r="C39" i="26"/>
  <c r="C52" i="26"/>
  <c r="C60" i="26"/>
  <c r="C72" i="26"/>
  <c r="C79" i="26"/>
  <c r="C84" i="26"/>
  <c r="C88" i="26"/>
  <c r="C94" i="26"/>
  <c r="C106" i="26"/>
  <c r="C119" i="26"/>
  <c r="C128" i="26"/>
  <c r="C133" i="26"/>
  <c r="C132" i="26" s="1"/>
  <c r="C138" i="26"/>
  <c r="C141" i="26"/>
  <c r="C145" i="26"/>
  <c r="C150" i="26"/>
  <c r="C171" i="26"/>
  <c r="B181" i="26"/>
  <c r="C181" i="26"/>
  <c r="C187" i="26"/>
  <c r="C195" i="26"/>
  <c r="C204" i="26"/>
  <c r="C213" i="26"/>
  <c r="C222" i="26"/>
  <c r="C235" i="26"/>
  <c r="C255" i="26"/>
  <c r="C262" i="26"/>
  <c r="C272" i="26"/>
  <c r="Q18" i="27" l="1"/>
  <c r="Q17" i="27"/>
  <c r="Q14" i="27"/>
  <c r="Q21" i="27"/>
  <c r="R10" i="27"/>
  <c r="H8" i="27"/>
  <c r="Q34" i="27"/>
  <c r="O24" i="27"/>
  <c r="G43" i="27"/>
  <c r="M43" i="27"/>
  <c r="C10" i="27"/>
  <c r="C8" i="27" s="1"/>
  <c r="K10" i="27"/>
  <c r="G12" i="27"/>
  <c r="O12" i="27"/>
  <c r="S14" i="27"/>
  <c r="M15" i="27"/>
  <c r="U15" i="27"/>
  <c r="G16" i="27"/>
  <c r="O16" i="27"/>
  <c r="S18" i="27"/>
  <c r="M19" i="27"/>
  <c r="U19" i="27"/>
  <c r="G20" i="27"/>
  <c r="O20" i="27"/>
  <c r="U22" i="27"/>
  <c r="S22" i="27"/>
  <c r="P26" i="27"/>
  <c r="Q26" i="27" s="1"/>
  <c r="U27" i="27"/>
  <c r="S30" i="27"/>
  <c r="V30" i="27"/>
  <c r="G32" i="27"/>
  <c r="M32" i="27"/>
  <c r="S33" i="27"/>
  <c r="U35" i="27"/>
  <c r="P36" i="27"/>
  <c r="P38" i="27"/>
  <c r="P41" i="27"/>
  <c r="Q41" i="27" s="1"/>
  <c r="R43" i="27"/>
  <c r="L15" i="27"/>
  <c r="L19" i="27"/>
  <c r="L28" i="27"/>
  <c r="N29" i="27"/>
  <c r="O44" i="27"/>
  <c r="V50" i="27"/>
  <c r="J8" i="27"/>
  <c r="D10" i="27"/>
  <c r="S10" i="27" s="1"/>
  <c r="P12" i="27"/>
  <c r="R13" i="27"/>
  <c r="L14" i="27"/>
  <c r="T14" i="27"/>
  <c r="N15" i="27"/>
  <c r="P16" i="27"/>
  <c r="R17" i="27"/>
  <c r="L18" i="27"/>
  <c r="T18" i="27"/>
  <c r="N19" i="27"/>
  <c r="P20" i="27"/>
  <c r="R21" i="27"/>
  <c r="T22" i="27"/>
  <c r="U23" i="27"/>
  <c r="L24" i="27"/>
  <c r="N25" i="27"/>
  <c r="Q25" i="27" s="1"/>
  <c r="L25" i="27"/>
  <c r="G26" i="27"/>
  <c r="G27" i="27"/>
  <c r="M27" i="27"/>
  <c r="N27" i="27"/>
  <c r="T28" i="27"/>
  <c r="O29" i="27"/>
  <c r="S31" i="27"/>
  <c r="P32" i="27"/>
  <c r="P34" i="27"/>
  <c r="G35" i="27"/>
  <c r="M35" i="27"/>
  <c r="P35" i="27"/>
  <c r="G36" i="27"/>
  <c r="M36" i="27"/>
  <c r="G38" i="27"/>
  <c r="G41" i="27"/>
  <c r="T44" i="27"/>
  <c r="R48" i="27"/>
  <c r="P53" i="27"/>
  <c r="U53" i="27"/>
  <c r="T36" i="27"/>
  <c r="E10" i="27"/>
  <c r="E8" i="27" s="1"/>
  <c r="G15" i="27"/>
  <c r="G19" i="27"/>
  <c r="G23" i="27"/>
  <c r="M23" i="27"/>
  <c r="Q23" i="27" s="1"/>
  <c r="U24" i="27"/>
  <c r="P27" i="27"/>
  <c r="G29" i="27"/>
  <c r="U30" i="27"/>
  <c r="L31" i="27"/>
  <c r="R31" i="27"/>
  <c r="O32" i="27"/>
  <c r="G34" i="27"/>
  <c r="N37" i="27"/>
  <c r="V37" i="27"/>
  <c r="S44" i="27"/>
  <c r="V45" i="27"/>
  <c r="I48" i="27"/>
  <c r="I8" i="27" s="1"/>
  <c r="N52" i="27"/>
  <c r="S52" i="27"/>
  <c r="R53" i="27"/>
  <c r="G53" i="27"/>
  <c r="M53" i="27"/>
  <c r="L17" i="27"/>
  <c r="G28" i="27"/>
  <c r="M28" i="27"/>
  <c r="O36" i="27"/>
  <c r="L39" i="27"/>
  <c r="R39" i="27"/>
  <c r="L13" i="27"/>
  <c r="L21" i="27"/>
  <c r="N22" i="27"/>
  <c r="T24" i="27"/>
  <c r="S26" i="27"/>
  <c r="M13" i="27"/>
  <c r="Q13" i="27" s="1"/>
  <c r="G14" i="27"/>
  <c r="G18" i="27"/>
  <c r="G22" i="27"/>
  <c r="S27" i="27"/>
  <c r="S29" i="27"/>
  <c r="N30" i="27"/>
  <c r="L32" i="27"/>
  <c r="U32" i="27"/>
  <c r="L34" i="27"/>
  <c r="S34" i="27"/>
  <c r="U36" i="27"/>
  <c r="O37" i="27"/>
  <c r="N39" i="27"/>
  <c r="S39" i="27"/>
  <c r="T40" i="27"/>
  <c r="L42" i="27"/>
  <c r="R42" i="27"/>
  <c r="O25" i="27"/>
  <c r="N33" i="27"/>
  <c r="L12" i="27"/>
  <c r="L16" i="27"/>
  <c r="L20" i="27"/>
  <c r="P22" i="27"/>
  <c r="G24" i="27"/>
  <c r="M24" i="27"/>
  <c r="Q24" i="27" s="1"/>
  <c r="U26" i="27"/>
  <c r="L27" i="27"/>
  <c r="R27" i="27"/>
  <c r="O28" i="27"/>
  <c r="P30" i="27"/>
  <c r="U31" i="27"/>
  <c r="O33" i="27"/>
  <c r="L35" i="27"/>
  <c r="R35" i="27"/>
  <c r="G37" i="27"/>
  <c r="Q38" i="27"/>
  <c r="U38" i="27"/>
  <c r="P40" i="27"/>
  <c r="U40" i="27"/>
  <c r="U41" i="27"/>
  <c r="N42" i="27"/>
  <c r="S42" i="27"/>
  <c r="T43" i="27"/>
  <c r="N46" i="27"/>
  <c r="S46" i="27"/>
  <c r="N48" i="27"/>
  <c r="R23" i="27"/>
  <c r="S23" i="27"/>
  <c r="T25" i="27"/>
  <c r="R28" i="27"/>
  <c r="G31" i="27"/>
  <c r="M31" i="27"/>
  <c r="Q31" i="27" s="1"/>
  <c r="T32" i="27"/>
  <c r="G33" i="27"/>
  <c r="N35" i="27"/>
  <c r="G40" i="27"/>
  <c r="M40" i="27"/>
  <c r="P43" i="27"/>
  <c r="U43" i="27"/>
  <c r="N44" i="27"/>
  <c r="Q44" i="27" s="1"/>
  <c r="O48" i="27"/>
  <c r="L36" i="27"/>
  <c r="L40" i="27"/>
  <c r="L43" i="27"/>
  <c r="P45" i="27"/>
  <c r="Q45" i="27" s="1"/>
  <c r="R46" i="27"/>
  <c r="D48" i="27"/>
  <c r="L48" i="27"/>
  <c r="P50" i="27"/>
  <c r="P48" i="27" s="1"/>
  <c r="R52" i="27"/>
  <c r="L53" i="27"/>
  <c r="T53" i="27"/>
  <c r="G44" i="27"/>
  <c r="T23" i="27"/>
  <c r="R26" i="27"/>
  <c r="T27" i="27"/>
  <c r="L46" i="27"/>
  <c r="F48" i="27"/>
  <c r="F8" i="27" s="1"/>
  <c r="L52" i="27"/>
  <c r="S38" i="27"/>
  <c r="M39" i="27"/>
  <c r="U39" i="27"/>
  <c r="O40" i="27"/>
  <c r="S41" i="27"/>
  <c r="M42" i="27"/>
  <c r="U42" i="27"/>
  <c r="O43" i="27"/>
  <c r="S45" i="27"/>
  <c r="M46" i="27"/>
  <c r="U46" i="27"/>
  <c r="S50" i="27"/>
  <c r="M52" i="27"/>
  <c r="Q52" i="27" s="1"/>
  <c r="U52" i="27"/>
  <c r="O53" i="27"/>
  <c r="L38" i="27"/>
  <c r="G39" i="27"/>
  <c r="G42" i="27"/>
  <c r="G46" i="27"/>
  <c r="G52" i="27"/>
  <c r="H282" i="26"/>
  <c r="G280" i="26"/>
  <c r="D279" i="26"/>
  <c r="B279" i="26"/>
  <c r="H278" i="26"/>
  <c r="D276" i="26"/>
  <c r="G273" i="26"/>
  <c r="D272" i="26"/>
  <c r="B272" i="26"/>
  <c r="H271" i="26"/>
  <c r="H269" i="26"/>
  <c r="H267" i="26"/>
  <c r="H265" i="26"/>
  <c r="G263" i="26"/>
  <c r="D262" i="26"/>
  <c r="H261" i="26"/>
  <c r="G259" i="26"/>
  <c r="E258" i="26"/>
  <c r="H258" i="26" s="1"/>
  <c r="H254" i="26"/>
  <c r="D235" i="26"/>
  <c r="B235" i="26"/>
  <c r="G232" i="26"/>
  <c r="G228" i="26"/>
  <c r="G224" i="26"/>
  <c r="D222" i="26"/>
  <c r="H221" i="26"/>
  <c r="G220" i="26"/>
  <c r="G216" i="26"/>
  <c r="H212" i="26"/>
  <c r="G210" i="26"/>
  <c r="G206" i="26"/>
  <c r="H203" i="26"/>
  <c r="G197" i="26"/>
  <c r="D195" i="26"/>
  <c r="H194" i="26"/>
  <c r="G193" i="26"/>
  <c r="G191" i="26"/>
  <c r="G189" i="26"/>
  <c r="D187" i="26"/>
  <c r="H186" i="26"/>
  <c r="H180" i="26"/>
  <c r="G178" i="26"/>
  <c r="G174" i="26"/>
  <c r="D171" i="26"/>
  <c r="H170" i="26"/>
  <c r="E166" i="26"/>
  <c r="E162" i="26"/>
  <c r="H162" i="26" s="1"/>
  <c r="E158" i="26"/>
  <c r="H158" i="26" s="1"/>
  <c r="E154" i="26"/>
  <c r="H149" i="26"/>
  <c r="H147" i="26"/>
  <c r="D145" i="26"/>
  <c r="E142" i="26"/>
  <c r="D138" i="26"/>
  <c r="D133" i="26" s="1"/>
  <c r="B138" i="26"/>
  <c r="B133" i="26" s="1"/>
  <c r="G137" i="26"/>
  <c r="G135" i="26"/>
  <c r="E134" i="26"/>
  <c r="H134" i="26" s="1"/>
  <c r="D128" i="26"/>
  <c r="B128" i="26"/>
  <c r="G126" i="26"/>
  <c r="G122" i="26"/>
  <c r="D119" i="26"/>
  <c r="B119" i="26"/>
  <c r="H118" i="26"/>
  <c r="G114" i="26"/>
  <c r="G110" i="26"/>
  <c r="H105" i="26"/>
  <c r="E98" i="26"/>
  <c r="D94" i="26"/>
  <c r="G95" i="26"/>
  <c r="G91" i="26"/>
  <c r="D88" i="26"/>
  <c r="G89" i="26"/>
  <c r="B88" i="26"/>
  <c r="H87" i="26"/>
  <c r="D84" i="26"/>
  <c r="G85" i="26"/>
  <c r="B84" i="26"/>
  <c r="H83" i="26"/>
  <c r="G81" i="26"/>
  <c r="E80" i="26"/>
  <c r="H80" i="26" s="1"/>
  <c r="G80" i="26"/>
  <c r="H78" i="26"/>
  <c r="G77" i="26"/>
  <c r="D72" i="26"/>
  <c r="G73" i="26"/>
  <c r="H71" i="26"/>
  <c r="G69" i="26"/>
  <c r="G65" i="26"/>
  <c r="D60" i="26"/>
  <c r="H59" i="26"/>
  <c r="G56" i="26"/>
  <c r="H51" i="26"/>
  <c r="H49" i="26"/>
  <c r="H47" i="26"/>
  <c r="D39" i="26"/>
  <c r="H38" i="26"/>
  <c r="G37" i="26"/>
  <c r="D35" i="26"/>
  <c r="B35" i="26"/>
  <c r="H34" i="26"/>
  <c r="G33" i="26"/>
  <c r="G29" i="26"/>
  <c r="G25" i="26"/>
  <c r="D23" i="26"/>
  <c r="B23" i="26"/>
  <c r="H22" i="26"/>
  <c r="G21" i="26"/>
  <c r="H20" i="26"/>
  <c r="H18" i="26"/>
  <c r="H16" i="26"/>
  <c r="E13" i="26"/>
  <c r="D10" i="26"/>
  <c r="Q33" i="27" l="1"/>
  <c r="Q37" i="27"/>
  <c r="Q16" i="27"/>
  <c r="N10" i="27"/>
  <c r="N8" i="27" s="1"/>
  <c r="Q35" i="27"/>
  <c r="Q29" i="27"/>
  <c r="Q46" i="27"/>
  <c r="Q39" i="27"/>
  <c r="U48" i="27"/>
  <c r="Q32" i="27"/>
  <c r="Q20" i="27"/>
  <c r="Q15" i="27"/>
  <c r="Q30" i="27"/>
  <c r="Q22" i="27"/>
  <c r="V13" i="27"/>
  <c r="T10" i="27"/>
  <c r="V52" i="27"/>
  <c r="V43" i="27"/>
  <c r="M48" i="27"/>
  <c r="V33" i="27"/>
  <c r="V17" i="27"/>
  <c r="V41" i="27"/>
  <c r="V24" i="27"/>
  <c r="D8" i="27"/>
  <c r="S8" i="27" s="1"/>
  <c r="O10" i="27"/>
  <c r="O8" i="27" s="1"/>
  <c r="V29" i="27"/>
  <c r="R8" i="27"/>
  <c r="V12" i="27"/>
  <c r="L10" i="27"/>
  <c r="P10" i="27"/>
  <c r="P8" i="27" s="1"/>
  <c r="Q42" i="27"/>
  <c r="V53" i="27"/>
  <c r="V40" i="27"/>
  <c r="V44" i="27"/>
  <c r="V34" i="27"/>
  <c r="Q50" i="27"/>
  <c r="Q48" i="27" s="1"/>
  <c r="Q27" i="27"/>
  <c r="T8" i="27"/>
  <c r="V28" i="27"/>
  <c r="Q19" i="27"/>
  <c r="G10" i="27"/>
  <c r="V22" i="27"/>
  <c r="V46" i="27"/>
  <c r="V36" i="27"/>
  <c r="Q28" i="27"/>
  <c r="S48" i="27"/>
  <c r="Q36" i="27"/>
  <c r="G48" i="27"/>
  <c r="V48" i="27" s="1"/>
  <c r="U10" i="27"/>
  <c r="K8" i="27"/>
  <c r="V21" i="27"/>
  <c r="V39" i="27"/>
  <c r="Q53" i="27"/>
  <c r="V14" i="27"/>
  <c r="V19" i="27"/>
  <c r="V18" i="27"/>
  <c r="V15" i="27"/>
  <c r="V38" i="27"/>
  <c r="V35" i="27"/>
  <c r="Q40" i="27"/>
  <c r="V20" i="27"/>
  <c r="V42" i="27"/>
  <c r="V32" i="27"/>
  <c r="V26" i="27"/>
  <c r="V25" i="27"/>
  <c r="Q43" i="27"/>
  <c r="V23" i="27"/>
  <c r="Q12" i="27"/>
  <c r="V27" i="27"/>
  <c r="V16" i="27"/>
  <c r="V31" i="27"/>
  <c r="M10" i="27"/>
  <c r="M8" i="27" s="1"/>
  <c r="E137" i="26"/>
  <c r="E28" i="26"/>
  <c r="G28" i="26"/>
  <c r="G46" i="26"/>
  <c r="E48" i="26"/>
  <c r="F48" i="26" s="1"/>
  <c r="E24" i="26"/>
  <c r="F24" i="26" s="1"/>
  <c r="G24" i="26"/>
  <c r="H13" i="26"/>
  <c r="B39" i="26"/>
  <c r="G53" i="26"/>
  <c r="E17" i="26"/>
  <c r="F17" i="26" s="1"/>
  <c r="E21" i="26"/>
  <c r="E25" i="26"/>
  <c r="G26" i="26"/>
  <c r="E29" i="26"/>
  <c r="G30" i="26"/>
  <c r="E33" i="26"/>
  <c r="F33" i="26" s="1"/>
  <c r="E37" i="26"/>
  <c r="F37" i="26" s="1"/>
  <c r="E41" i="26"/>
  <c r="F41" i="26" s="1"/>
  <c r="E45" i="26"/>
  <c r="F45" i="26" s="1"/>
  <c r="H98" i="26"/>
  <c r="F13" i="26"/>
  <c r="F21" i="26"/>
  <c r="G48" i="26"/>
  <c r="G13" i="26"/>
  <c r="G17" i="26"/>
  <c r="G41" i="26"/>
  <c r="G45" i="26"/>
  <c r="E91" i="26"/>
  <c r="G67" i="26"/>
  <c r="E67" i="26"/>
  <c r="F67" i="26" s="1"/>
  <c r="G75" i="26"/>
  <c r="E75" i="26"/>
  <c r="B10" i="26"/>
  <c r="D52" i="26"/>
  <c r="B52" i="26"/>
  <c r="E55" i="26"/>
  <c r="D79" i="26"/>
  <c r="E95" i="26"/>
  <c r="F95" i="26" s="1"/>
  <c r="G66" i="26"/>
  <c r="G68" i="26"/>
  <c r="G92" i="26"/>
  <c r="B94" i="26"/>
  <c r="G96" i="26"/>
  <c r="F98" i="26"/>
  <c r="H142" i="26"/>
  <c r="E151" i="26"/>
  <c r="G151" i="26"/>
  <c r="G98" i="26"/>
  <c r="G139" i="26"/>
  <c r="G55" i="26"/>
  <c r="E56" i="26"/>
  <c r="F56" i="26" s="1"/>
  <c r="G108" i="26"/>
  <c r="E139" i="26"/>
  <c r="H154" i="26"/>
  <c r="B79" i="26"/>
  <c r="F80" i="26"/>
  <c r="E143" i="26"/>
  <c r="G143" i="26"/>
  <c r="G62" i="26"/>
  <c r="E65" i="26"/>
  <c r="F65" i="26" s="1"/>
  <c r="E69" i="26"/>
  <c r="F69" i="26" s="1"/>
  <c r="E73" i="26"/>
  <c r="F73" i="26" s="1"/>
  <c r="E77" i="26"/>
  <c r="F77" i="26" s="1"/>
  <c r="E81" i="26"/>
  <c r="E85" i="26"/>
  <c r="E89" i="26"/>
  <c r="E99" i="26"/>
  <c r="F99" i="26" s="1"/>
  <c r="E107" i="26"/>
  <c r="F107" i="26" s="1"/>
  <c r="B60" i="26"/>
  <c r="B72" i="26"/>
  <c r="E96" i="26"/>
  <c r="F96" i="26" s="1"/>
  <c r="G101" i="26"/>
  <c r="D106" i="26"/>
  <c r="E155" i="26"/>
  <c r="G99" i="26"/>
  <c r="G103" i="26"/>
  <c r="G107" i="26"/>
  <c r="G109" i="26"/>
  <c r="D150" i="26"/>
  <c r="F166" i="26"/>
  <c r="G166" i="26"/>
  <c r="E173" i="26"/>
  <c r="G177" i="26"/>
  <c r="E129" i="26"/>
  <c r="F154" i="26"/>
  <c r="G154" i="26"/>
  <c r="F158" i="26"/>
  <c r="G158" i="26"/>
  <c r="F162" i="26"/>
  <c r="G162" i="26"/>
  <c r="D141" i="26"/>
  <c r="E177" i="26"/>
  <c r="G129" i="26"/>
  <c r="F134" i="26"/>
  <c r="B145" i="26"/>
  <c r="E110" i="26"/>
  <c r="F110" i="26" s="1"/>
  <c r="G113" i="26"/>
  <c r="E114" i="26"/>
  <c r="F114" i="26" s="1"/>
  <c r="G117" i="26"/>
  <c r="G121" i="26"/>
  <c r="E122" i="26"/>
  <c r="F122" i="26" s="1"/>
  <c r="G123" i="26"/>
  <c r="G125" i="26"/>
  <c r="E126" i="26"/>
  <c r="G134" i="26"/>
  <c r="E135" i="26"/>
  <c r="F135" i="26" s="1"/>
  <c r="E198" i="26"/>
  <c r="G198" i="26"/>
  <c r="E103" i="26"/>
  <c r="G104" i="26"/>
  <c r="H166" i="26"/>
  <c r="G173" i="26"/>
  <c r="B106" i="26"/>
  <c r="F142" i="26"/>
  <c r="G142" i="26"/>
  <c r="B150" i="26"/>
  <c r="E159" i="26"/>
  <c r="E163" i="26"/>
  <c r="E167" i="26"/>
  <c r="G182" i="26"/>
  <c r="E191" i="26"/>
  <c r="G192" i="26"/>
  <c r="G196" i="26"/>
  <c r="E210" i="26"/>
  <c r="G202" i="26"/>
  <c r="E233" i="26"/>
  <c r="F233" i="26" s="1"/>
  <c r="G155" i="26"/>
  <c r="G159" i="26"/>
  <c r="G163" i="26"/>
  <c r="G167" i="26"/>
  <c r="G214" i="26"/>
  <c r="E214" i="26"/>
  <c r="F214" i="26" s="1"/>
  <c r="B171" i="26"/>
  <c r="D181" i="26"/>
  <c r="B187" i="26"/>
  <c r="B195" i="26"/>
  <c r="E228" i="26"/>
  <c r="E232" i="26"/>
  <c r="E189" i="26"/>
  <c r="G190" i="26"/>
  <c r="E193" i="26"/>
  <c r="F193" i="26" s="1"/>
  <c r="E197" i="26"/>
  <c r="E202" i="26"/>
  <c r="G219" i="26"/>
  <c r="G200" i="26"/>
  <c r="E206" i="26"/>
  <c r="G211" i="26"/>
  <c r="E245" i="26"/>
  <c r="F245" i="26" s="1"/>
  <c r="G245" i="26"/>
  <c r="E174" i="26"/>
  <c r="E178" i="26"/>
  <c r="E182" i="26"/>
  <c r="G183" i="26"/>
  <c r="G215" i="26"/>
  <c r="G218" i="26"/>
  <c r="E218" i="26"/>
  <c r="F218" i="26" s="1"/>
  <c r="D204" i="26"/>
  <c r="B222" i="26"/>
  <c r="G244" i="26"/>
  <c r="E247" i="26"/>
  <c r="E251" i="26"/>
  <c r="E200" i="26"/>
  <c r="F200" i="26" s="1"/>
  <c r="G201" i="26"/>
  <c r="G207" i="26"/>
  <c r="E216" i="26"/>
  <c r="E220" i="26"/>
  <c r="E224" i="26"/>
  <c r="G225" i="26"/>
  <c r="G243" i="26"/>
  <c r="G246" i="26"/>
  <c r="D213" i="26"/>
  <c r="F220" i="26"/>
  <c r="E237" i="26"/>
  <c r="G247" i="26"/>
  <c r="B204" i="26"/>
  <c r="E239" i="26"/>
  <c r="G223" i="26"/>
  <c r="G231" i="26"/>
  <c r="G233" i="26"/>
  <c r="G237" i="26"/>
  <c r="G238" i="26"/>
  <c r="E241" i="26"/>
  <c r="F241" i="26" s="1"/>
  <c r="G251" i="26"/>
  <c r="F202" i="26"/>
  <c r="B213" i="26"/>
  <c r="G240" i="26"/>
  <c r="E243" i="26"/>
  <c r="G234" i="26"/>
  <c r="G239" i="26"/>
  <c r="G241" i="26"/>
  <c r="G242" i="26"/>
  <c r="G250" i="26"/>
  <c r="E273" i="26"/>
  <c r="B276" i="26"/>
  <c r="C279" i="26"/>
  <c r="G281" i="26"/>
  <c r="D255" i="26"/>
  <c r="F258" i="26"/>
  <c r="G258" i="26"/>
  <c r="E259" i="26"/>
  <c r="E263" i="26"/>
  <c r="F263" i="26" s="1"/>
  <c r="G268" i="26"/>
  <c r="B262" i="26"/>
  <c r="E280" i="26"/>
  <c r="B255" i="26"/>
  <c r="E281" i="26"/>
  <c r="G8" i="27" l="1"/>
  <c r="Q10" i="27"/>
  <c r="Q8" i="27" s="1"/>
  <c r="U8" i="27"/>
  <c r="L8" i="27"/>
  <c r="V10" i="27"/>
  <c r="G264" i="26"/>
  <c r="G262" i="26" s="1"/>
  <c r="H137" i="26"/>
  <c r="F137" i="26"/>
  <c r="E138" i="26"/>
  <c r="G138" i="26"/>
  <c r="G279" i="26"/>
  <c r="F174" i="26"/>
  <c r="H174" i="26"/>
  <c r="E188" i="26"/>
  <c r="H281" i="26"/>
  <c r="H273" i="26"/>
  <c r="F273" i="26"/>
  <c r="E248" i="26"/>
  <c r="H189" i="26"/>
  <c r="E185" i="26"/>
  <c r="F89" i="26"/>
  <c r="H89" i="26"/>
  <c r="E58" i="26"/>
  <c r="E64" i="26"/>
  <c r="E43" i="26"/>
  <c r="G43" i="26"/>
  <c r="E11" i="26"/>
  <c r="C10" i="26"/>
  <c r="G11" i="26"/>
  <c r="E14" i="26"/>
  <c r="H28" i="26"/>
  <c r="E264" i="26"/>
  <c r="E252" i="26"/>
  <c r="E240" i="26"/>
  <c r="H243" i="26"/>
  <c r="F243" i="26"/>
  <c r="E231" i="26"/>
  <c r="G248" i="26"/>
  <c r="E246" i="26"/>
  <c r="E229" i="26"/>
  <c r="H216" i="26"/>
  <c r="F182" i="26"/>
  <c r="H182" i="26"/>
  <c r="G188" i="26"/>
  <c r="G176" i="26"/>
  <c r="E176" i="26"/>
  <c r="E146" i="26"/>
  <c r="H135" i="26"/>
  <c r="G148" i="26"/>
  <c r="E148" i="26"/>
  <c r="E86" i="26"/>
  <c r="E84" i="26" s="1"/>
  <c r="E74" i="26"/>
  <c r="E54" i="26"/>
  <c r="E61" i="26"/>
  <c r="G54" i="26"/>
  <c r="E12" i="26"/>
  <c r="G12" i="26"/>
  <c r="E46" i="26"/>
  <c r="H29" i="26"/>
  <c r="F29" i="26"/>
  <c r="H259" i="26"/>
  <c r="F259" i="26"/>
  <c r="E217" i="26"/>
  <c r="E183" i="26"/>
  <c r="E136" i="26"/>
  <c r="G136" i="26"/>
  <c r="G133" i="26" s="1"/>
  <c r="H177" i="26"/>
  <c r="F177" i="26"/>
  <c r="G58" i="26"/>
  <c r="G257" i="26"/>
  <c r="E257" i="26"/>
  <c r="F281" i="26"/>
  <c r="G270" i="26"/>
  <c r="E270" i="26"/>
  <c r="G252" i="26"/>
  <c r="E227" i="26"/>
  <c r="G227" i="26"/>
  <c r="H247" i="26"/>
  <c r="F247" i="26"/>
  <c r="E215" i="26"/>
  <c r="E179" i="26"/>
  <c r="G217" i="26"/>
  <c r="F189" i="26"/>
  <c r="H202" i="26"/>
  <c r="H232" i="26"/>
  <c r="F232" i="26"/>
  <c r="E169" i="26"/>
  <c r="G153" i="26"/>
  <c r="E153" i="26"/>
  <c r="H191" i="26"/>
  <c r="F191" i="26"/>
  <c r="G172" i="26"/>
  <c r="E172" i="26"/>
  <c r="G179" i="26"/>
  <c r="G124" i="26"/>
  <c r="E124" i="26"/>
  <c r="F198" i="26"/>
  <c r="H198" i="26"/>
  <c r="E115" i="26"/>
  <c r="G169" i="26"/>
  <c r="G185" i="26"/>
  <c r="H173" i="26"/>
  <c r="F173" i="26"/>
  <c r="E121" i="26"/>
  <c r="E101" i="26"/>
  <c r="H107" i="26"/>
  <c r="F85" i="26"/>
  <c r="H85" i="26"/>
  <c r="H73" i="26"/>
  <c r="E57" i="26"/>
  <c r="E92" i="26"/>
  <c r="E76" i="26"/>
  <c r="H75" i="26"/>
  <c r="F75" i="26"/>
  <c r="H91" i="26"/>
  <c r="F91" i="26"/>
  <c r="E31" i="26"/>
  <c r="G31" i="26"/>
  <c r="H45" i="26"/>
  <c r="E26" i="26"/>
  <c r="F206" i="26"/>
  <c r="H206" i="26"/>
  <c r="H197" i="26"/>
  <c r="F197" i="26"/>
  <c r="G157" i="26"/>
  <c r="E157" i="26"/>
  <c r="E192" i="26"/>
  <c r="H159" i="26"/>
  <c r="F159" i="26"/>
  <c r="E100" i="26"/>
  <c r="E102" i="26"/>
  <c r="G253" i="26"/>
  <c r="E253" i="26"/>
  <c r="H263" i="26"/>
  <c r="E262" i="26"/>
  <c r="E250" i="26"/>
  <c r="H241" i="26"/>
  <c r="E223" i="26"/>
  <c r="G230" i="26"/>
  <c r="E230" i="26"/>
  <c r="H237" i="26"/>
  <c r="F237" i="26"/>
  <c r="F216" i="26"/>
  <c r="E244" i="26"/>
  <c r="E225" i="26"/>
  <c r="E209" i="26"/>
  <c r="F178" i="26"/>
  <c r="H178" i="26"/>
  <c r="E211" i="26"/>
  <c r="E207" i="26"/>
  <c r="G229" i="26"/>
  <c r="E168" i="26"/>
  <c r="G120" i="26"/>
  <c r="E120" i="26"/>
  <c r="G168" i="26"/>
  <c r="H114" i="26"/>
  <c r="E130" i="26"/>
  <c r="E128" i="26" s="1"/>
  <c r="G144" i="26"/>
  <c r="E144" i="26"/>
  <c r="E117" i="26"/>
  <c r="E82" i="26"/>
  <c r="E70" i="26"/>
  <c r="H143" i="26"/>
  <c r="F143" i="26"/>
  <c r="H139" i="26"/>
  <c r="F139" i="26"/>
  <c r="H56" i="26"/>
  <c r="G90" i="26"/>
  <c r="G74" i="26"/>
  <c r="E27" i="26"/>
  <c r="G27" i="26"/>
  <c r="G57" i="26"/>
  <c r="E42" i="26"/>
  <c r="H25" i="26"/>
  <c r="F25" i="26"/>
  <c r="E238" i="26"/>
  <c r="E268" i="26"/>
  <c r="E256" i="26"/>
  <c r="G256" i="26"/>
  <c r="E249" i="26"/>
  <c r="G249" i="26"/>
  <c r="H251" i="26"/>
  <c r="F251" i="26"/>
  <c r="E125" i="26"/>
  <c r="G63" i="26"/>
  <c r="E63" i="26"/>
  <c r="E32" i="26"/>
  <c r="G32" i="26"/>
  <c r="E30" i="26"/>
  <c r="F28" i="26"/>
  <c r="E260" i="26"/>
  <c r="G266" i="26"/>
  <c r="E266" i="26"/>
  <c r="E234" i="26"/>
  <c r="G226" i="26"/>
  <c r="E226" i="26"/>
  <c r="H224" i="26"/>
  <c r="F224" i="26"/>
  <c r="E175" i="26"/>
  <c r="H228" i="26"/>
  <c r="F228" i="26"/>
  <c r="G165" i="26"/>
  <c r="E165" i="26"/>
  <c r="H233" i="26"/>
  <c r="F210" i="26"/>
  <c r="H210" i="26"/>
  <c r="H167" i="26"/>
  <c r="F167" i="26"/>
  <c r="G116" i="26"/>
  <c r="E116" i="26"/>
  <c r="G175" i="26"/>
  <c r="H126" i="26"/>
  <c r="G146" i="26"/>
  <c r="G115" i="26"/>
  <c r="H155" i="26"/>
  <c r="F155" i="26"/>
  <c r="H99" i="26"/>
  <c r="H69" i="26"/>
  <c r="E108" i="26"/>
  <c r="G100" i="26"/>
  <c r="E19" i="26"/>
  <c r="G19" i="26"/>
  <c r="H41" i="26"/>
  <c r="G64" i="26"/>
  <c r="H24" i="26"/>
  <c r="E111" i="26"/>
  <c r="H129" i="26"/>
  <c r="F129" i="26"/>
  <c r="E113" i="26"/>
  <c r="F81" i="26"/>
  <c r="H81" i="26"/>
  <c r="E66" i="26"/>
  <c r="G102" i="26"/>
  <c r="G86" i="26"/>
  <c r="G70" i="26"/>
  <c r="G44" i="26"/>
  <c r="E44" i="26"/>
  <c r="H67" i="26"/>
  <c r="E50" i="26"/>
  <c r="G50" i="26"/>
  <c r="E53" i="26"/>
  <c r="H21" i="26"/>
  <c r="G61" i="26"/>
  <c r="G42" i="26"/>
  <c r="E277" i="26"/>
  <c r="C276" i="26"/>
  <c r="G274" i="26"/>
  <c r="E274" i="26"/>
  <c r="E272" i="26" s="1"/>
  <c r="E208" i="26"/>
  <c r="G208" i="26"/>
  <c r="E201" i="26"/>
  <c r="H193" i="26"/>
  <c r="G161" i="26"/>
  <c r="E161" i="26"/>
  <c r="G184" i="26"/>
  <c r="E184" i="26"/>
  <c r="E104" i="26"/>
  <c r="E140" i="26"/>
  <c r="G140" i="26"/>
  <c r="E123" i="26"/>
  <c r="H110" i="26"/>
  <c r="G111" i="26"/>
  <c r="D132" i="26"/>
  <c r="H96" i="26"/>
  <c r="H65" i="26"/>
  <c r="E97" i="26"/>
  <c r="H151" i="26"/>
  <c r="F151" i="26"/>
  <c r="G97" i="26"/>
  <c r="E68" i="26"/>
  <c r="H95" i="26"/>
  <c r="H55" i="26"/>
  <c r="F55" i="26"/>
  <c r="E40" i="26"/>
  <c r="G40" i="26"/>
  <c r="E15" i="26"/>
  <c r="G15" i="26"/>
  <c r="H37" i="26"/>
  <c r="H17" i="26"/>
  <c r="F280" i="26"/>
  <c r="E279" i="26"/>
  <c r="H280" i="26"/>
  <c r="H239" i="26"/>
  <c r="E205" i="26"/>
  <c r="G164" i="26"/>
  <c r="E164" i="26"/>
  <c r="G156" i="26"/>
  <c r="E156" i="26"/>
  <c r="G112" i="26"/>
  <c r="E112" i="26"/>
  <c r="E242" i="26"/>
  <c r="F239" i="26"/>
  <c r="G199" i="26"/>
  <c r="G195" i="26" s="1"/>
  <c r="E199" i="26"/>
  <c r="H163" i="26"/>
  <c r="F163" i="26"/>
  <c r="G277" i="26"/>
  <c r="G260" i="26"/>
  <c r="E236" i="26"/>
  <c r="G236" i="26"/>
  <c r="H220" i="26"/>
  <c r="H200" i="26"/>
  <c r="H218" i="26"/>
  <c r="G209" i="26"/>
  <c r="H245" i="26"/>
  <c r="E219" i="26"/>
  <c r="E190" i="26"/>
  <c r="G205" i="26"/>
  <c r="H214" i="26"/>
  <c r="E196" i="26"/>
  <c r="G160" i="26"/>
  <c r="E160" i="26"/>
  <c r="B141" i="26"/>
  <c r="G152" i="26"/>
  <c r="E152" i="26"/>
  <c r="H103" i="26"/>
  <c r="F126" i="26"/>
  <c r="H122" i="26"/>
  <c r="E133" i="26"/>
  <c r="E109" i="26"/>
  <c r="G130" i="26"/>
  <c r="E90" i="26"/>
  <c r="H77" i="26"/>
  <c r="E62" i="26"/>
  <c r="F103" i="26"/>
  <c r="G82" i="26"/>
  <c r="E36" i="26"/>
  <c r="G36" i="26"/>
  <c r="G76" i="26"/>
  <c r="H33" i="26"/>
  <c r="H48" i="26"/>
  <c r="G14" i="26"/>
  <c r="V8" i="27" l="1"/>
  <c r="G23" i="26"/>
  <c r="G52" i="26"/>
  <c r="E94" i="26"/>
  <c r="H94" i="26" s="1"/>
  <c r="E88" i="26"/>
  <c r="H88" i="26"/>
  <c r="H156" i="26"/>
  <c r="F156" i="26"/>
  <c r="H108" i="26"/>
  <c r="F108" i="26"/>
  <c r="H268" i="26"/>
  <c r="F268" i="26"/>
  <c r="H117" i="26"/>
  <c r="F117" i="26"/>
  <c r="G119" i="26"/>
  <c r="H57" i="26"/>
  <c r="F57" i="26"/>
  <c r="H84" i="26"/>
  <c r="H121" i="26"/>
  <c r="F121" i="26"/>
  <c r="H270" i="26"/>
  <c r="F270" i="26"/>
  <c r="H183" i="26"/>
  <c r="F183" i="26"/>
  <c r="H148" i="26"/>
  <c r="F148" i="26"/>
  <c r="E181" i="26"/>
  <c r="H252" i="26"/>
  <c r="F252" i="26"/>
  <c r="G10" i="26"/>
  <c r="H109" i="26"/>
  <c r="F109" i="26"/>
  <c r="H152" i="26"/>
  <c r="F152" i="26"/>
  <c r="G181" i="26"/>
  <c r="F190" i="26"/>
  <c r="H190" i="26"/>
  <c r="H15" i="26"/>
  <c r="F15" i="26"/>
  <c r="E150" i="26"/>
  <c r="H123" i="26"/>
  <c r="F123" i="26"/>
  <c r="G272" i="26"/>
  <c r="G84" i="26"/>
  <c r="H165" i="26"/>
  <c r="F165" i="26"/>
  <c r="H266" i="26"/>
  <c r="F266" i="26"/>
  <c r="H125" i="26"/>
  <c r="F125" i="26"/>
  <c r="H244" i="26"/>
  <c r="F244" i="26"/>
  <c r="G106" i="26"/>
  <c r="H192" i="26"/>
  <c r="F192" i="26"/>
  <c r="H115" i="26"/>
  <c r="F115" i="26"/>
  <c r="H153" i="26"/>
  <c r="F153" i="26"/>
  <c r="H74" i="26"/>
  <c r="F74" i="26"/>
  <c r="H231" i="26"/>
  <c r="F231" i="26"/>
  <c r="H58" i="26"/>
  <c r="F58" i="26"/>
  <c r="H185" i="26"/>
  <c r="F185" i="26"/>
  <c r="E235" i="26"/>
  <c r="H236" i="26"/>
  <c r="F236" i="26"/>
  <c r="H111" i="26"/>
  <c r="F111" i="26"/>
  <c r="H27" i="26"/>
  <c r="F27" i="26"/>
  <c r="G72" i="26"/>
  <c r="H217" i="26"/>
  <c r="F217" i="26"/>
  <c r="G35" i="26"/>
  <c r="H133" i="26"/>
  <c r="H219" i="26"/>
  <c r="F219" i="26"/>
  <c r="G276" i="26"/>
  <c r="H242" i="26"/>
  <c r="F242" i="26"/>
  <c r="H164" i="26"/>
  <c r="F164" i="26"/>
  <c r="H161" i="26"/>
  <c r="F161" i="26"/>
  <c r="E276" i="26"/>
  <c r="H277" i="26"/>
  <c r="F277" i="26"/>
  <c r="G150" i="26"/>
  <c r="H19" i="26"/>
  <c r="F19" i="26"/>
  <c r="H32" i="26"/>
  <c r="F32" i="26"/>
  <c r="G88" i="26"/>
  <c r="H157" i="26"/>
  <c r="F157" i="26"/>
  <c r="H86" i="26"/>
  <c r="F86" i="26"/>
  <c r="G204" i="26"/>
  <c r="F199" i="26"/>
  <c r="H199" i="26"/>
  <c r="H62" i="26"/>
  <c r="F62" i="26"/>
  <c r="H102" i="26"/>
  <c r="F102" i="26"/>
  <c r="H172" i="26"/>
  <c r="E171" i="26"/>
  <c r="F172" i="26"/>
  <c r="H12" i="26"/>
  <c r="F12" i="26"/>
  <c r="H264" i="26"/>
  <c r="F264" i="26"/>
  <c r="H272" i="26"/>
  <c r="B132" i="26"/>
  <c r="E52" i="26"/>
  <c r="H53" i="26"/>
  <c r="F53" i="26"/>
  <c r="H44" i="26"/>
  <c r="F44" i="26"/>
  <c r="E23" i="26"/>
  <c r="F226" i="26"/>
  <c r="H226" i="26"/>
  <c r="H260" i="26"/>
  <c r="F260" i="26"/>
  <c r="H238" i="26"/>
  <c r="F238" i="26"/>
  <c r="H42" i="26"/>
  <c r="F42" i="26"/>
  <c r="H70" i="26"/>
  <c r="F70" i="26"/>
  <c r="H209" i="26"/>
  <c r="F209" i="26"/>
  <c r="H100" i="26"/>
  <c r="F100" i="26"/>
  <c r="F31" i="26"/>
  <c r="H31" i="26"/>
  <c r="H76" i="26"/>
  <c r="F76" i="26"/>
  <c r="G171" i="26"/>
  <c r="H169" i="26"/>
  <c r="F169" i="26"/>
  <c r="H257" i="26"/>
  <c r="F257" i="26"/>
  <c r="E145" i="26"/>
  <c r="H146" i="26"/>
  <c r="F146" i="26"/>
  <c r="G213" i="26"/>
  <c r="H229" i="26"/>
  <c r="F229" i="26"/>
  <c r="H201" i="26"/>
  <c r="F201" i="26"/>
  <c r="G145" i="26"/>
  <c r="G141" i="26" s="1"/>
  <c r="H144" i="26"/>
  <c r="F144" i="26"/>
  <c r="E10" i="26"/>
  <c r="H11" i="26"/>
  <c r="F11" i="26"/>
  <c r="E35" i="26"/>
  <c r="H36" i="26"/>
  <c r="F36" i="26"/>
  <c r="H160" i="26"/>
  <c r="F160" i="26"/>
  <c r="E213" i="26"/>
  <c r="H112" i="26"/>
  <c r="F112" i="26"/>
  <c r="G39" i="26"/>
  <c r="H140" i="26"/>
  <c r="F140" i="26"/>
  <c r="H208" i="26"/>
  <c r="F208" i="26"/>
  <c r="H66" i="26"/>
  <c r="F66" i="26"/>
  <c r="H130" i="26"/>
  <c r="F130" i="26"/>
  <c r="F128" i="26" s="1"/>
  <c r="H207" i="26"/>
  <c r="F207" i="26"/>
  <c r="H253" i="26"/>
  <c r="F253" i="26"/>
  <c r="E72" i="26"/>
  <c r="E106" i="26"/>
  <c r="H179" i="26"/>
  <c r="F179" i="26"/>
  <c r="H227" i="26"/>
  <c r="F227" i="26"/>
  <c r="E60" i="26"/>
  <c r="H61" i="26"/>
  <c r="F61" i="26"/>
  <c r="G187" i="26"/>
  <c r="H43" i="26"/>
  <c r="F43" i="26"/>
  <c r="H188" i="26"/>
  <c r="E187" i="26"/>
  <c r="F188" i="26"/>
  <c r="H138" i="26"/>
  <c r="F138" i="26"/>
  <c r="H184" i="26"/>
  <c r="F184" i="26"/>
  <c r="H234" i="26"/>
  <c r="F234" i="26"/>
  <c r="H196" i="26"/>
  <c r="E195" i="26"/>
  <c r="F196" i="26"/>
  <c r="H113" i="26"/>
  <c r="F113" i="26"/>
  <c r="H168" i="26"/>
  <c r="F168" i="26"/>
  <c r="E222" i="26"/>
  <c r="H223" i="26"/>
  <c r="F223" i="26"/>
  <c r="H90" i="26"/>
  <c r="F90" i="26"/>
  <c r="G235" i="26"/>
  <c r="H279" i="26"/>
  <c r="H68" i="26"/>
  <c r="F68" i="26"/>
  <c r="H104" i="26"/>
  <c r="F104" i="26"/>
  <c r="H116" i="26"/>
  <c r="F116" i="26"/>
  <c r="H63" i="26"/>
  <c r="F63" i="26"/>
  <c r="E255" i="26"/>
  <c r="H256" i="26"/>
  <c r="F256" i="26"/>
  <c r="H82" i="26"/>
  <c r="F82" i="26"/>
  <c r="F79" i="26" s="1"/>
  <c r="E79" i="26"/>
  <c r="E119" i="26"/>
  <c r="H120" i="26"/>
  <c r="F120" i="26"/>
  <c r="H225" i="26"/>
  <c r="F225" i="26"/>
  <c r="F230" i="26"/>
  <c r="H230" i="26"/>
  <c r="D9" i="26"/>
  <c r="D283" i="26" s="1"/>
  <c r="H92" i="26"/>
  <c r="F92" i="26"/>
  <c r="H101" i="26"/>
  <c r="F101" i="26"/>
  <c r="H124" i="26"/>
  <c r="F124" i="26"/>
  <c r="F136" i="26"/>
  <c r="H136" i="26"/>
  <c r="H46" i="26"/>
  <c r="F46" i="26"/>
  <c r="H240" i="26"/>
  <c r="F240" i="26"/>
  <c r="H14" i="26"/>
  <c r="F14" i="26"/>
  <c r="H248" i="26"/>
  <c r="F248" i="26"/>
  <c r="G79" i="26"/>
  <c r="H97" i="26"/>
  <c r="F97" i="26"/>
  <c r="G60" i="26"/>
  <c r="G255" i="26"/>
  <c r="H262" i="26"/>
  <c r="G94" i="26"/>
  <c r="H205" i="26"/>
  <c r="F205" i="26"/>
  <c r="E204" i="26"/>
  <c r="F279" i="26"/>
  <c r="E39" i="26"/>
  <c r="H40" i="26"/>
  <c r="F40" i="26"/>
  <c r="H274" i="26"/>
  <c r="F274" i="26"/>
  <c r="F50" i="26"/>
  <c r="H50" i="26"/>
  <c r="H128" i="26"/>
  <c r="H175" i="26"/>
  <c r="F175" i="26"/>
  <c r="H30" i="26"/>
  <c r="F30" i="26"/>
  <c r="H249" i="26"/>
  <c r="F249" i="26"/>
  <c r="G128" i="26"/>
  <c r="H211" i="26"/>
  <c r="F211" i="26"/>
  <c r="H250" i="26"/>
  <c r="F250" i="26"/>
  <c r="H26" i="26"/>
  <c r="F26" i="26"/>
  <c r="H215" i="26"/>
  <c r="F215" i="26"/>
  <c r="H54" i="26"/>
  <c r="F54" i="26"/>
  <c r="H176" i="26"/>
  <c r="F176" i="26"/>
  <c r="H246" i="26"/>
  <c r="F246" i="26"/>
  <c r="H64" i="26"/>
  <c r="F64" i="26"/>
  <c r="F52" i="26" l="1"/>
  <c r="F262" i="26"/>
  <c r="H204" i="26"/>
  <c r="H60" i="26"/>
  <c r="H106" i="26"/>
  <c r="H35" i="26"/>
  <c r="F10" i="26"/>
  <c r="F39" i="26"/>
  <c r="H119" i="26"/>
  <c r="H255" i="26"/>
  <c r="H187" i="26"/>
  <c r="F145" i="26"/>
  <c r="F141" i="26" s="1"/>
  <c r="F235" i="26"/>
  <c r="F222" i="26" s="1"/>
  <c r="F181" i="26"/>
  <c r="F255" i="26"/>
  <c r="H72" i="26"/>
  <c r="H276" i="26"/>
  <c r="F213" i="26"/>
  <c r="F94" i="26"/>
  <c r="H79" i="26"/>
  <c r="H222" i="26"/>
  <c r="B9" i="26"/>
  <c r="B283" i="26" s="1"/>
  <c r="G132" i="26"/>
  <c r="G9" i="26" s="1"/>
  <c r="G283" i="26" s="1"/>
  <c r="F72" i="26"/>
  <c r="H213" i="26"/>
  <c r="H181" i="26"/>
  <c r="F195" i="26"/>
  <c r="H10" i="26"/>
  <c r="H145" i="26"/>
  <c r="G222" i="26"/>
  <c r="C9" i="26"/>
  <c r="C283" i="26" s="1"/>
  <c r="F187" i="26"/>
  <c r="H23" i="26"/>
  <c r="H39" i="26"/>
  <c r="H195" i="26"/>
  <c r="F35" i="26"/>
  <c r="E141" i="26"/>
  <c r="F171" i="26"/>
  <c r="H235" i="26"/>
  <c r="F84" i="26"/>
  <c r="F106" i="26"/>
  <c r="F119" i="26"/>
  <c r="F204" i="26"/>
  <c r="H52" i="26"/>
  <c r="F272" i="26"/>
  <c r="F23" i="26"/>
  <c r="F133" i="26"/>
  <c r="F88" i="26"/>
  <c r="F60" i="26"/>
  <c r="H171" i="26"/>
  <c r="F276" i="26"/>
  <c r="F150" i="26"/>
  <c r="H150" i="26"/>
  <c r="F132" i="26" l="1"/>
  <c r="H141" i="26"/>
  <c r="E132" i="26"/>
  <c r="H132" i="26" l="1"/>
  <c r="E9" i="26"/>
  <c r="F9" i="26"/>
  <c r="F283" i="26" s="1"/>
  <c r="H9" i="26" l="1"/>
  <c r="E283" i="26"/>
  <c r="J7" i="17"/>
  <c r="H283" i="26" l="1"/>
  <c r="I7" i="17"/>
  <c r="B8" i="17"/>
  <c r="K7" i="17"/>
  <c r="H7" i="17"/>
  <c r="G7" i="17"/>
  <c r="F7" i="17"/>
  <c r="E7" i="17"/>
  <c r="D7" i="17"/>
  <c r="C7" i="17"/>
  <c r="B7" i="17"/>
  <c r="N6" i="17"/>
  <c r="O6" i="17" s="1"/>
  <c r="P6" i="17" s="1"/>
  <c r="Q6" i="17" s="1"/>
  <c r="R6" i="17" s="1"/>
  <c r="S6" i="17" s="1"/>
  <c r="T6" i="17" s="1"/>
  <c r="U6" i="17" s="1"/>
  <c r="V6" i="17" s="1"/>
  <c r="W6" i="17" s="1"/>
  <c r="L6" i="17"/>
  <c r="N5" i="17"/>
  <c r="O5" i="17" s="1"/>
  <c r="P5" i="17" s="1"/>
  <c r="L5" i="17"/>
  <c r="L8" i="17" l="1"/>
  <c r="N8" i="17"/>
  <c r="Q5" i="17"/>
  <c r="P8" i="17"/>
  <c r="D8" i="17" s="1"/>
  <c r="L7" i="17"/>
  <c r="X7" i="17" s="1"/>
  <c r="O8" i="17"/>
  <c r="C8" i="17" s="1"/>
  <c r="R5" i="17" l="1"/>
  <c r="Q8" i="17"/>
  <c r="E8" i="17" s="1"/>
  <c r="S5" i="17" l="1"/>
  <c r="R8" i="17"/>
  <c r="F8" i="17" s="1"/>
  <c r="T5" i="17" l="1"/>
  <c r="S8" i="17"/>
  <c r="G8" i="17" s="1"/>
  <c r="X6" i="17"/>
  <c r="U5" i="17" l="1"/>
  <c r="T8" i="17"/>
  <c r="H8" i="17" s="1"/>
  <c r="V5" i="17" l="1"/>
  <c r="U8" i="17"/>
  <c r="I8" i="17" s="1"/>
  <c r="W5" i="17" l="1"/>
  <c r="V8" i="17"/>
  <c r="J8" i="17" s="1"/>
  <c r="W8" i="17" l="1"/>
  <c r="K8" i="17" s="1"/>
  <c r="X5" i="17"/>
  <c r="X8" i="17" l="1"/>
</calcChain>
</file>

<file path=xl/sharedStrings.xml><?xml version="1.0" encoding="utf-8"?>
<sst xmlns="http://schemas.openxmlformats.org/spreadsheetml/2006/main" count="371" uniqueCount="339">
  <si>
    <t>All Departments</t>
  </si>
  <si>
    <t>in millions</t>
  </si>
  <si>
    <t>CUMULATIVE</t>
  </si>
  <si>
    <t>JAN</t>
  </si>
  <si>
    <t>FEB</t>
  </si>
  <si>
    <t>MAR</t>
  </si>
  <si>
    <t>APR</t>
  </si>
  <si>
    <t>Monthly NCA Credited</t>
  </si>
  <si>
    <t>Monthly NCA Utilized</t>
  </si>
  <si>
    <t>MAY</t>
  </si>
  <si>
    <t>JUNE</t>
  </si>
  <si>
    <t>JULY</t>
  </si>
  <si>
    <t>AUGUST</t>
  </si>
  <si>
    <t>SEPTEMBER</t>
  </si>
  <si>
    <t>TOTAL</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</si>
  <si>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</si>
  <si>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</si>
  <si>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</si>
  <si>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</si>
  <si>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</si>
  <si>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</si>
  <si>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</si>
  <si>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</si>
  <si>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</si>
  <si>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</si>
  <si>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</si>
  <si>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</si>
  <si>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</si>
  <si>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</si>
  <si>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</si>
  <si>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</si>
  <si>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</si>
  <si>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</si>
  <si>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</si>
  <si>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</si>
  <si>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</si>
  <si>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</si>
  <si>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</si>
  <si>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</si>
  <si>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</si>
  <si>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</si>
  <si>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</si>
  <si>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</si>
  <si>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</si>
  <si>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</si>
  <si>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</si>
  <si>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</si>
  <si>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</si>
  <si>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</si>
  <si>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</si>
  <si>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</si>
  <si>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</si>
  <si>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</si>
  <si>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</si>
  <si>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</si>
  <si>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</si>
  <si>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</si>
  <si>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</si>
  <si>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</si>
  <si>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</si>
  <si>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</si>
  <si>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</si>
  <si>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</si>
  <si>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</si>
  <si>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</si>
  <si>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</si>
  <si>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</si>
  <si>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</si>
  <si>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</si>
  <si>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</si>
  <si>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</si>
  <si>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</si>
  <si>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</si>
  <si>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</si>
  <si>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</si>
  <si>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</si>
  <si>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</si>
  <si>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</si>
  <si>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</si>
  <si>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</si>
  <si>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</si>
  <si>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</si>
  <si>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</si>
  <si>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</si>
  <si>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</si>
  <si>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</si>
  <si>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</si>
  <si>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</si>
  <si>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</si>
  <si>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</si>
  <si>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</si>
  <si>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</si>
  <si>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</si>
  <si>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</si>
  <si>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</si>
  <si>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</si>
  <si>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</si>
  <si>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</si>
  <si>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</si>
  <si>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</si>
  <si>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</si>
  <si>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</si>
  <si>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</si>
  <si>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</si>
  <si>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</si>
  <si>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</si>
  <si>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</si>
  <si>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</si>
  <si>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</si>
  <si>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</si>
  <si>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</si>
  <si>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</si>
  <si>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</si>
  <si>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</si>
  <si>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</si>
  <si>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</si>
  <si>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</si>
  <si>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</si>
  <si>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</si>
  <si>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</si>
  <si>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</si>
  <si>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</si>
  <si>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</si>
  <si>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</si>
  <si>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</si>
  <si>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</si>
  <si>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</si>
  <si>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</si>
  <si>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</si>
  <si>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</si>
  <si>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</si>
  <si>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</si>
  <si>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</si>
  <si>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</si>
  <si>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</si>
  <si>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</si>
  <si>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</si>
  <si>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</si>
  <si>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</si>
  <si>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</si>
  <si>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</si>
  <si>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</si>
  <si>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</si>
  <si>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</si>
  <si>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</si>
  <si>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</si>
  <si>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</si>
  <si>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</si>
  <si>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</si>
  <si>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</si>
  <si>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</si>
  <si>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</si>
  <si>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TARIFF</t>
  </si>
  <si>
    <t xml:space="preserve">    PSA</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</si>
  <si>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</si>
  <si>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</si>
  <si>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</si>
  <si>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</si>
  <si>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</si>
  <si>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</si>
  <si>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</si>
  <si>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</si>
  <si>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</si>
  <si>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</si>
  <si>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</si>
  <si>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</si>
  <si>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</si>
  <si>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</si>
  <si>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</si>
  <si>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</si>
  <si>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</si>
  <si>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</si>
  <si>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</si>
  <si>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</si>
  <si>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</si>
  <si>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PDEA</t>
  </si>
  <si>
    <t xml:space="preserve">   PHILRACOM</t>
  </si>
  <si>
    <t xml:space="preserve">   PSC  </t>
  </si>
  <si>
    <t xml:space="preserve">   PCUP</t>
  </si>
  <si>
    <t xml:space="preserve">   PLLO</t>
  </si>
  <si>
    <t xml:space="preserve">   PMS</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</si>
  <si>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</si>
  <si>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</si>
  <si>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</si>
  <si>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</si>
  <si>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</si>
  <si>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</si>
  <si>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</si>
  <si>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</si>
  <si>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</si>
  <si>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</si>
  <si>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</si>
  <si>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</si>
  <si>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</si>
  <si>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Special Purpose Funds (SPFs)</t>
  </si>
  <si>
    <t xml:space="preserve">BSGC   </t>
  </si>
  <si>
    <t>ALGU</t>
  </si>
  <si>
    <t>TOTAL (Departments &amp; SPFs)</t>
  </si>
  <si>
    <t>DICT</t>
  </si>
  <si>
    <t xml:space="preserve">  CICC</t>
  </si>
  <si>
    <t xml:space="preserve">  NPC</t>
  </si>
  <si>
    <t xml:space="preserve">  NTC</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</si>
  <si>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</si>
  <si>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</si>
  <si>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</si>
  <si>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</si>
  <si>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</si>
  <si>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</si>
  <si>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</si>
  <si>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</si>
  <si>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</si>
  <si>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</si>
  <si>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</si>
  <si>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CHR</t>
  </si>
  <si>
    <t xml:space="preserve">     HRVVMC</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</si>
  <si>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</si>
  <si>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</si>
  <si>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</si>
  <si>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</si>
  <si>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</si>
  <si>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t>Q1</t>
  </si>
  <si>
    <t>Q2</t>
  </si>
  <si>
    <t>Q3</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</si>
  <si>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</si>
  <si>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</si>
  <si>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</si>
  <si>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</si>
  <si>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</si>
  <si>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</si>
  <si>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</si>
  <si>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</si>
  <si>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</si>
  <si>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</si>
  <si>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</si>
  <si>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</si>
  <si>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</si>
  <si>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</si>
  <si>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</si>
  <si>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</si>
  <si>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</si>
  <si>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</si>
  <si>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</si>
  <si>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</si>
  <si>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</si>
  <si>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National Economic and Development Authority</t>
  </si>
  <si>
    <t>Other Executive Offices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</si>
  <si>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</si>
  <si>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</si>
  <si>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</si>
  <si>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</si>
  <si>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</si>
  <si>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</si>
  <si>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</si>
  <si>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</si>
  <si>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</si>
  <si>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</si>
  <si>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</si>
  <si>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/3</t>
  </si>
  <si>
    <t>/4</t>
  </si>
  <si>
    <t>Refers to checks issued/ADA chargeable against NCAs credited</t>
  </si>
  <si>
    <t>/5</t>
  </si>
  <si>
    <t>Percent of NCAs utilized over NCA releases</t>
  </si>
  <si>
    <t>/6</t>
  </si>
  <si>
    <t>/7</t>
  </si>
  <si>
    <r>
      <t xml:space="preserve">     Owned and Controlled Corporations</t>
    </r>
    <r>
      <rPr>
        <vertAlign val="superscript"/>
        <sz val="10"/>
        <rFont val="Arial"/>
        <family val="2"/>
      </rPr>
      <t>/6</t>
    </r>
  </si>
  <si>
    <t>Department of Budget and Management</t>
  </si>
  <si>
    <t xml:space="preserve">   NFRDI</t>
  </si>
  <si>
    <t>DHSUD</t>
  </si>
  <si>
    <t xml:space="preserve">   HSAC</t>
  </si>
  <si>
    <t xml:space="preserve">    CPD</t>
  </si>
  <si>
    <t xml:space="preserve">   PHILSA</t>
  </si>
  <si>
    <t xml:space="preserve">   ARTA</t>
  </si>
  <si>
    <t>Department of Human Settlements and Urban Development</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</si>
  <si>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</si>
  <si>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</si>
  <si>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</si>
  <si>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</si>
  <si>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</si>
  <si>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</si>
  <si>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</si>
  <si>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</si>
  <si>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</si>
  <si>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</si>
  <si>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</si>
  <si>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</si>
  <si>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</si>
  <si>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</si>
  <si>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</si>
  <si>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</si>
  <si>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</si>
  <si>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</si>
  <si>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/7</t>
    </r>
    <r>
      <rPr>
        <sz val="8"/>
        <rFont val="Arial"/>
        <family val="2"/>
      </rPr>
      <t xml:space="preserve"> Amounts presented for Departments/Agencies include transfers from SPFs.</t>
    </r>
  </si>
  <si>
    <t>OCTOBER</t>
  </si>
  <si>
    <t>OCT</t>
  </si>
  <si>
    <t>AS OF OCTOBER</t>
  </si>
  <si>
    <t>October</t>
  </si>
  <si>
    <t xml:space="preserve">  NAS</t>
  </si>
  <si>
    <t xml:space="preserve">  PNAC</t>
  </si>
  <si>
    <t xml:space="preserve">   OADR</t>
  </si>
  <si>
    <t xml:space="preserve">     NHCP</t>
  </si>
  <si>
    <t xml:space="preserve">     NAP</t>
  </si>
  <si>
    <t xml:space="preserve">   OPAPRU</t>
  </si>
  <si>
    <t xml:space="preserve">   OMB</t>
  </si>
  <si>
    <r>
      <t>% of NCA UTILIZATION</t>
    </r>
    <r>
      <rPr>
        <vertAlign val="superscript"/>
        <sz val="10"/>
        <rFont val="Arial"/>
        <family val="2"/>
      </rPr>
      <t>/5</t>
    </r>
  </si>
  <si>
    <t>Department of Migrant Workers</t>
  </si>
  <si>
    <r>
      <t xml:space="preserve">UNUSED NCAs
</t>
    </r>
    <r>
      <rPr>
        <b/>
        <vertAlign val="superscript"/>
        <sz val="8"/>
        <rFont val="Arial"/>
        <family val="2"/>
      </rPr>
      <t xml:space="preserve">/5 </t>
    </r>
  </si>
  <si>
    <t>% of NCA UTILIZATION</t>
  </si>
  <si>
    <t xml:space="preserve">   SEC</t>
  </si>
  <si>
    <t>DMW</t>
  </si>
  <si>
    <t>OWWA</t>
  </si>
  <si>
    <t xml:space="preserve">   NACC</t>
  </si>
  <si>
    <t>PCSSD</t>
  </si>
  <si>
    <t xml:space="preserve">   MCB</t>
  </si>
  <si>
    <t xml:space="preserve">        MMDA (Fund 101)</t>
  </si>
  <si>
    <r>
      <rPr>
        <vertAlign val="superscript"/>
        <sz val="8"/>
        <rFont val="Arial"/>
        <family val="2"/>
      </rPr>
      <t>/5</t>
    </r>
    <r>
      <rPr>
        <sz val="8"/>
        <rFont val="Arial"/>
        <family val="2"/>
      </rPr>
      <t xml:space="preserve"> NCAs which remain unutilized or the NCA balances for which no checks/ADA has been charged.</t>
    </r>
  </si>
  <si>
    <t>NCAs CREDITED VS NCA UTILIZATION, JANUARY-OCTOBER 2024</t>
  </si>
  <si>
    <t>REPORT ON NCA UTILIZATION (Net Trust and Working Fund), as of October 31, 2024</t>
  </si>
  <si>
    <t>Based on Report of Authorized Government Servicing Banks (AGSB)</t>
  </si>
  <si>
    <t xml:space="preserve">   TESDA</t>
  </si>
  <si>
    <t>PCO</t>
  </si>
  <si>
    <t xml:space="preserve">    PCO-Proper</t>
  </si>
  <si>
    <t>PBS - BBS</t>
  </si>
  <si>
    <t xml:space="preserve">    BCS</t>
  </si>
  <si>
    <t>PBS (RTVM)</t>
  </si>
  <si>
    <r>
      <rPr>
        <vertAlign val="superscript"/>
        <sz val="8"/>
        <rFont val="Arial"/>
        <family val="2"/>
      </rPr>
      <t>/1</t>
    </r>
    <r>
      <rPr>
        <sz val="8"/>
        <rFont val="Arial"/>
        <family val="2"/>
      </rPr>
      <t xml:space="preserve"> NCA Releases refer to NCAs credited by the  AGSBs to the agencies' MDS sub-accounts, inclusive of lapsed NCAs.</t>
    </r>
  </si>
  <si>
    <r>
      <rPr>
        <vertAlign val="superscript"/>
        <sz val="8"/>
        <rFont val="Arial"/>
        <family val="2"/>
      </rPr>
      <t>/6</t>
    </r>
    <r>
      <rPr>
        <sz val="8"/>
        <rFont val="Arial"/>
        <family val="2"/>
      </rPr>
      <t xml:space="preserve"> Bank Balance refers to the difference between the NCAs credited by the AGSBs to the agency's MDS sub-accounts and the cash disbursement.</t>
    </r>
  </si>
  <si>
    <r>
      <rPr>
        <vertAlign val="superscript"/>
        <sz val="8"/>
        <rFont val="Arial"/>
        <family val="2"/>
      </rPr>
      <t>/3</t>
    </r>
    <r>
      <rPr>
        <sz val="8"/>
        <rFont val="Arial"/>
        <family val="2"/>
      </rPr>
      <t xml:space="preserve"> Cash Disbursement refers to negotiated checks (checks presented for encashment at the banks) and to the ADA credited by the AGSBs to the bank accounts of 
   the agency's creditors/payees</t>
    </r>
  </si>
  <si>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(Net of Trust)</t>
    </r>
  </si>
  <si>
    <t>AS OF OCTOBER 31, 2024</t>
  </si>
  <si>
    <t>Department of Information and Communications Technology</t>
  </si>
  <si>
    <t>Department of Social Welfare and Development</t>
  </si>
  <si>
    <t>Presidential Communications Office</t>
  </si>
  <si>
    <r>
      <t>Allocations to Local Government Units</t>
    </r>
    <r>
      <rPr>
        <vertAlign val="superscript"/>
        <sz val="10"/>
        <rFont val="Arial"/>
        <family val="2"/>
      </rPr>
      <t xml:space="preserve"> /7</t>
    </r>
  </si>
  <si>
    <t>Source: Report of Authorized Government Servicing Banks (AGSBs) as of October 31, 2024</t>
  </si>
  <si>
    <t xml:space="preserve">Notice of Cash Allocation (NCA) refers to cash authority issued by the DBM to central, regional and provincial offices and operating units through the AGSBs of the MDS, to cover the cash requirements of the agencies. </t>
  </si>
  <si>
    <t>NCAs credited by AGSBs inclusive of Lapsed NCA, but net of NCAs for Trust</t>
  </si>
  <si>
    <t>BSGC: Total budget support covered by NCA releases (i.e. subsidy and equity). Details to be coordinated with Bureau of the Treasury</t>
  </si>
  <si>
    <t>ALGU: inclusive of National Tax Allotment (NTA), special shares for LGUs, MMDA, BARMM and other transfers to LGUs</t>
  </si>
  <si>
    <t>As of end 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</si>
</sst>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_);_(* \(#,##0.0\);_(* &quot;-&quot;??_);_(@_)"/>
    <numFmt numFmtId="165" formatCode="_(* #,##0_);_(* \(#,##0\);_(* &quot;-&quot;??_);_(@_)"/>
  </numFmts>
  <fonts count="42"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
      <sz val="10"/>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94">
    <xf numFmtId="0" fontId="0" fillId="0" borderId="0" xfId="0"/>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xf numFmtId="165" fontId="31" fillId="0" borderId="11" xfId="43" applyNumberFormat="1" applyFont="1" applyBorder="1" applyAlignment="1">
      <alignment horizontal="right"/>
    </xf>
    <xf numFmtId="165" fontId="32" fillId="0" borderId="0" xfId="43" applyNumberFormat="1" applyFont="1" applyBorder="1" applyAlignment="1"/>
    <xf numFmtId="165" fontId="31" fillId="0" borderId="0" xfId="43" applyNumberFormat="1" applyFont="1"/>
    <xf numFmtId="165" fontId="31" fillId="0" borderId="0" xfId="43" applyNumberFormat="1" applyFont="1" applyBorder="1"/>
    <xf numFmtId="165" fontId="31" fillId="0" borderId="11" xfId="43" applyNumberFormat="1" applyFont="1" applyBorder="1"/>
    <xf numFmtId="165" fontId="31" fillId="0" borderId="0" xfId="43" applyNumberFormat="1" applyFont="1" applyFill="1" applyBorder="1"/>
    <xf numFmtId="165" fontId="31" fillId="0" borderId="0" xfId="43" applyNumberFormat="1" applyFont="1" applyFill="1"/>
    <xf numFmtId="0" fontId="15" fillId="0" borderId="0" xfId="45" applyAlignment="1">
      <alignment horizontal="left" indent="2"/>
    </xf>
    <xf numFmtId="165" fontId="31" fillId="0" borderId="11" xfId="43" applyNumberFormat="1" applyFont="1" applyFill="1" applyBorder="1"/>
    <xf numFmtId="165" fontId="31" fillId="0" borderId="11" xfId="43" applyNumberFormat="1" applyFont="1" applyFill="1" applyBorder="1" applyAlignment="1">
      <alignment horizontal="right" vertical="top"/>
    </xf>
    <xf numFmtId="165" fontId="31" fillId="0" borderId="11" xfId="43" applyNumberFormat="1" applyFont="1" applyBorder="1" applyAlignment="1"/>
    <xf numFmtId="0" fontId="15" fillId="0" borderId="0" xfId="0" applyFont="1"/>
    <xf numFmtId="0" fontId="15" fillId="0" borderId="0" xfId="0" applyFont="1" applyAlignment="1">
      <alignment horizontal="center"/>
    </xf>
    <xf numFmtId="41" fontId="15" fillId="0" borderId="0" xfId="0" applyNumberFormat="1" applyFont="1"/>
    <xf numFmtId="43" fontId="15" fillId="0" borderId="0" xfId="0" applyNumberFormat="1" applyFont="1"/>
    <xf numFmtId="0" fontId="34" fillId="0" borderId="0" xfId="0" applyFont="1"/>
    <xf numFmtId="41" fontId="34" fillId="0" borderId="0" xfId="0" applyNumberFormat="1" applyFont="1"/>
    <xf numFmtId="41" fontId="37" fillId="0" borderId="0" xfId="0" applyNumberFormat="1" applyFont="1"/>
    <xf numFmtId="0" fontId="15" fillId="0" borderId="0" xfId="43" applyNumberFormat="1" applyFont="1"/>
    <xf numFmtId="0" fontId="15" fillId="0" borderId="0" xfId="0" applyFont="1" applyAlignment="1">
      <alignment wrapText="1"/>
    </xf>
    <xf numFmtId="0" fontId="15" fillId="0" borderId="11" xfId="0" applyFont="1" applyBorder="1"/>
    <xf numFmtId="41" fontId="15" fillId="0" borderId="11" xfId="0" applyNumberFormat="1" applyFont="1" applyBorder="1"/>
    <xf numFmtId="165" fontId="35" fillId="0" borderId="0" xfId="0" applyNumberFormat="1" applyFont="1"/>
    <xf numFmtId="165" fontId="36" fillId="0" borderId="0" xfId="0" applyNumberFormat="1" applyFont="1"/>
    <xf numFmtId="165" fontId="20" fillId="26" borderId="0" xfId="43" applyNumberFormat="1" applyFont="1" applyFill="1" applyBorder="1"/>
    <xf numFmtId="165" fontId="20" fillId="0" borderId="0" xfId="43" applyNumberFormat="1" applyFont="1" applyBorder="1"/>
    <xf numFmtId="0" fontId="15" fillId="0" borderId="0" xfId="0" applyFont="1" applyAlignment="1">
      <alignment horizontal="center" vertical="center" wrapText="1"/>
    </xf>
    <xf numFmtId="0" fontId="21" fillId="0" borderId="0" xfId="0" applyFont="1"/>
    <xf numFmtId="0" fontId="21" fillId="0" borderId="0" xfId="0" applyFont="1" applyAlignment="1">
      <alignment vertical="center"/>
    </xf>
    <xf numFmtId="165" fontId="24" fillId="25" borderId="12" xfId="43" applyNumberFormat="1" applyFont="1" applyFill="1" applyBorder="1" applyAlignment="1">
      <alignment horizontal="center" vertical="center"/>
    </xf>
    <xf numFmtId="165" fontId="15" fillId="0" borderId="0" xfId="0" applyNumberFormat="1" applyFont="1"/>
    <xf numFmtId="165" fontId="15" fillId="0" borderId="11" xfId="0" applyNumberFormat="1" applyFont="1" applyBorder="1"/>
    <xf numFmtId="165" fontId="31" fillId="0" borderId="11" xfId="43" applyNumberFormat="1" applyFont="1" applyFill="1" applyBorder="1" applyAlignment="1">
      <alignment horizontal="right"/>
    </xf>
    <xf numFmtId="165" fontId="31" fillId="0" borderId="11" xfId="43" applyNumberFormat="1" applyFont="1" applyFill="1" applyBorder="1" applyAlignment="1"/>
    <xf numFmtId="0" fontId="15" fillId="0" borderId="10" xfId="0" applyFont="1" applyBorder="1" applyAlignment="1">
      <alignment horizontal="center" vertical="center" wrapText="1"/>
    </xf>
    <xf numFmtId="165" fontId="24" fillId="25" borderId="14" xfId="43" applyNumberFormat="1" applyFont="1" applyFill="1" applyBorder="1" applyAlignment="1">
      <alignment horizontal="center" vertical="center"/>
    </xf>
    <xf numFmtId="0" fontId="15" fillId="0" borderId="10" xfId="0" applyFont="1" applyBorder="1" applyAlignment="1">
      <alignment horizontal="center" vertical="center" wrapText="1"/>
    </xf>
    <xf numFmtId="165" fontId="24" fillId="25" borderId="13" xfId="43" applyNumberFormat="1" applyFont="1" applyFill="1" applyBorder="1" applyAlignment="1">
      <alignment horizontal="center" vertical="center"/>
    </xf>
    <xf numFmtId="165" fontId="24" fillId="25" borderId="14" xfId="43" applyNumberFormat="1" applyFont="1" applyFill="1" applyBorder="1" applyAlignment="1">
      <alignment horizontal="center" vertical="center"/>
    </xf>
    <xf numFmtId="165" fontId="24" fillId="25" borderId="11" xfId="43" applyNumberFormat="1" applyFont="1" applyFill="1" applyBorder="1" applyAlignment="1">
      <alignment horizontal="center" vertical="center"/>
    </xf>
    <xf numFmtId="165" fontId="24" fillId="25" borderId="16" xfId="43" applyNumberFormat="1" applyFont="1" applyFill="1" applyBorder="1" applyAlignment="1">
      <alignment horizontal="center" vertical="center"/>
    </xf>
    <xf numFmtId="165" fontId="28" fillId="25" borderId="17" xfId="43" applyNumberFormat="1" applyFont="1" applyFill="1" applyBorder="1" applyAlignment="1">
      <alignment horizontal="center" vertical="center" wrapText="1"/>
    </xf>
    <xf numFmtId="165" fontId="28" fillId="25" borderId="16" xfId="43" applyNumberFormat="1" applyFont="1" applyFill="1" applyBorder="1" applyAlignment="1">
      <alignment horizontal="center" vertical="center" wrapText="1"/>
    </xf>
    <xf numFmtId="0" fontId="22" fillId="26" borderId="0" xfId="37" applyFont="1" applyFill="1"/>
    <xf numFmtId="0" fontId="20" fillId="26" borderId="0" xfId="37" applyFont="1" applyFill="1"/>
    <xf numFmtId="0" fontId="23" fillId="24" borderId="0" xfId="37" applyFont="1" applyFill="1" applyAlignment="1">
      <alignment horizontal="left"/>
    </xf>
    <xf numFmtId="41" fontId="20" fillId="26" borderId="0" xfId="37" applyNumberFormat="1" applyFont="1" applyFill="1" applyAlignment="1">
      <alignment horizontal="left"/>
    </xf>
    <xf numFmtId="0" fontId="24" fillId="26" borderId="0" xfId="37" applyFont="1" applyFill="1" applyAlignment="1">
      <alignment horizontal="left"/>
    </xf>
    <xf numFmtId="41" fontId="20" fillId="26" borderId="0" xfId="37" applyNumberFormat="1" applyFont="1" applyFill="1"/>
    <xf numFmtId="0" fontId="24" fillId="26" borderId="0" xfId="37" applyFont="1" applyFill="1"/>
    <xf numFmtId="0" fontId="24" fillId="25" borderId="12" xfId="37" applyFont="1" applyFill="1" applyBorder="1" applyAlignment="1">
      <alignment horizontal="center" vertical="center"/>
    </xf>
    <xf numFmtId="165" fontId="24" fillId="25" borderId="20" xfId="43" applyNumberFormat="1" applyFont="1" applyFill="1" applyBorder="1" applyAlignment="1">
      <alignment horizontal="center" vertical="center"/>
    </xf>
    <xf numFmtId="0" fontId="20" fillId="0" borderId="0" xfId="37" applyFont="1" applyAlignment="1">
      <alignment horizontal="center" vertical="center"/>
    </xf>
    <xf numFmtId="0" fontId="24" fillId="25" borderId="15" xfId="37" applyFont="1" applyFill="1" applyBorder="1" applyAlignment="1">
      <alignment horizontal="center" vertical="center"/>
    </xf>
    <xf numFmtId="0" fontId="25" fillId="25" borderId="15" xfId="37" applyFont="1" applyFill="1" applyBorder="1" applyAlignment="1">
      <alignment horizontal="center" vertical="center" wrapText="1"/>
    </xf>
    <xf numFmtId="165" fontId="24" fillId="25" borderId="21" xfId="43" applyNumberFormat="1" applyFont="1" applyFill="1" applyBorder="1" applyAlignment="1">
      <alignment horizontal="center" vertical="center"/>
    </xf>
    <xf numFmtId="0" fontId="24" fillId="25" borderId="15" xfId="37" applyFont="1" applyFill="1" applyBorder="1" applyAlignment="1">
      <alignment horizontal="center" vertical="center" wrapText="1"/>
    </xf>
    <xf numFmtId="0" fontId="24" fillId="25" borderId="17" xfId="37" applyFont="1" applyFill="1" applyBorder="1" applyAlignment="1">
      <alignment horizontal="center" vertical="center" wrapText="1"/>
    </xf>
    <xf numFmtId="0" fontId="24" fillId="25" borderId="18" xfId="37" applyFont="1" applyFill="1" applyBorder="1" applyAlignment="1">
      <alignment horizontal="center" vertical="center"/>
    </xf>
    <xf numFmtId="0" fontId="15" fillId="0" borderId="19" xfId="37" applyBorder="1" applyAlignment="1">
      <alignment horizontal="center" vertical="center"/>
    </xf>
    <xf numFmtId="0" fontId="24" fillId="25" borderId="10" xfId="37" applyFont="1" applyFill="1" applyBorder="1" applyAlignment="1">
      <alignment horizontal="center" vertical="center" wrapText="1"/>
    </xf>
    <xf numFmtId="0" fontId="24" fillId="25" borderId="19" xfId="37" applyFont="1" applyFill="1" applyBorder="1" applyAlignment="1">
      <alignment horizontal="center" vertical="center" wrapText="1"/>
    </xf>
    <xf numFmtId="0" fontId="24" fillId="25" borderId="16" xfId="37" applyFont="1" applyFill="1" applyBorder="1" applyAlignment="1">
      <alignment horizontal="center" vertical="center" wrapText="1"/>
    </xf>
    <xf numFmtId="0" fontId="24" fillId="0" borderId="0" xfId="37" applyFont="1" applyAlignment="1">
      <alignment horizontal="center"/>
    </xf>
    <xf numFmtId="0" fontId="20" fillId="0" borderId="0" xfId="37" applyFont="1"/>
    <xf numFmtId="0" fontId="24" fillId="0" borderId="0" xfId="37" applyFont="1" applyAlignment="1">
      <alignment horizontal="left"/>
    </xf>
    <xf numFmtId="0" fontId="30" fillId="0" borderId="0" xfId="37" applyFont="1" applyAlignment="1">
      <alignment horizontal="left" indent="1"/>
    </xf>
    <xf numFmtId="165" fontId="20" fillId="0" borderId="0" xfId="37" applyNumberFormat="1" applyFont="1"/>
    <xf numFmtId="0" fontId="20" fillId="0" borderId="0" xfId="37" applyFont="1" applyAlignment="1">
      <alignment horizontal="left" indent="1"/>
    </xf>
    <xf numFmtId="0" fontId="20" fillId="0" borderId="0" xfId="37" applyFont="1" applyAlignment="1" applyProtection="1">
      <alignment horizontal="left" indent="1"/>
      <protection locked="0"/>
    </xf>
    <xf numFmtId="0" fontId="20" fillId="0" borderId="0" xfId="37" quotePrefix="1" applyFont="1" applyAlignment="1">
      <alignment horizontal="left" indent="1"/>
    </xf>
    <xf numFmtId="0" fontId="33" fillId="0" borderId="0" xfId="37" applyFont="1" applyAlignment="1">
      <alignment horizontal="left" indent="1"/>
    </xf>
    <xf numFmtId="0" fontId="20" fillId="0" borderId="0" xfId="37" applyFont="1" applyAlignment="1">
      <alignment horizontal="left" indent="2"/>
    </xf>
    <xf numFmtId="0" fontId="20" fillId="0" borderId="0" xfId="37" applyFont="1" applyAlignment="1">
      <alignment horizontal="left" wrapText="1" indent="2"/>
    </xf>
    <xf numFmtId="0" fontId="20" fillId="0" borderId="0" xfId="37" applyFont="1" applyAlignment="1">
      <alignment horizontal="left" indent="3"/>
    </xf>
    <xf numFmtId="0" fontId="20" fillId="0" borderId="0" xfId="37" applyFont="1" applyAlignment="1">
      <alignment horizontal="left" wrapText="1" indent="3"/>
    </xf>
    <xf numFmtId="0" fontId="41" fillId="0" borderId="0" xfId="37" applyFont="1" applyAlignment="1">
      <alignment horizontal="left"/>
    </xf>
    <xf numFmtId="0" fontId="39" fillId="0" borderId="0" xfId="37" applyFont="1" applyAlignment="1">
      <alignment horizontal="left" indent="1"/>
    </xf>
    <xf numFmtId="0" fontId="30" fillId="0" borderId="0" xfId="37" applyFont="1" applyAlignment="1">
      <alignment horizontal="left" vertical="top" indent="1"/>
    </xf>
    <xf numFmtId="165" fontId="31" fillId="0" borderId="11" xfId="43" applyNumberFormat="1" applyFont="1" applyBorder="1" applyAlignment="1">
      <alignment horizontal="right" vertical="top"/>
    </xf>
    <xf numFmtId="0" fontId="24" fillId="0" borderId="0" xfId="37" applyFont="1" applyAlignment="1">
      <alignment horizontal="left" indent="1"/>
    </xf>
    <xf numFmtId="0" fontId="20" fillId="0" borderId="0" xfId="37" applyFont="1" applyAlignment="1">
      <alignment horizontal="left"/>
    </xf>
    <xf numFmtId="0" fontId="24" fillId="0" borderId="0" xfId="37" applyFont="1" applyAlignment="1">
      <alignment horizontal="left" vertical="center"/>
    </xf>
    <xf numFmtId="165" fontId="22" fillId="0" borderId="22" xfId="37" applyNumberFormat="1" applyFont="1" applyBorder="1" applyAlignment="1">
      <alignment vertical="center"/>
    </xf>
    <xf numFmtId="165" fontId="38" fillId="0" borderId="22" xfId="37" applyNumberFormat="1" applyFont="1" applyBorder="1" applyAlignment="1">
      <alignment vertical="center"/>
    </xf>
    <xf numFmtId="0" fontId="20" fillId="0" borderId="0" xfId="37" applyFont="1" applyAlignment="1">
      <alignment vertical="center"/>
    </xf>
    <xf numFmtId="0" fontId="20" fillId="0" borderId="0" xfId="37" applyFont="1" applyAlignment="1">
      <alignment vertical="top"/>
    </xf>
    <xf numFmtId="0" fontId="33" fillId="0" borderId="0" xfId="37" applyFont="1"/>
    <xf numFmtId="0" fontId="20" fillId="0" borderId="0" xfId="37" applyFont="1" applyAlignment="1">
      <alignment horizontal="left" vertical="top"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OCTOBER 2024</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695014029786314"/>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0809174912162945"/>
          <c:y val="0.13341770354431259"/>
          <c:w val="0.72438521308231141"/>
          <c:h val="0.7083573159999805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noFill/>
            </a:ln>
            <a:effectLst/>
          </c:spPr>
          <c:invertIfNegative val="0"/>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'!$B$5:$K$5</c:f>
              <c:numCache>
                <c:formatCode>_(* #,##0_);_(* \(#,##0\);_(* "-"??_);_(@_)</c:formatCode>
                <c:ptCount val="10"/>
                <c:pt idx="0">
                  <c:v>293580.61320975999</c:v>
                </c:pt>
                <c:pt idx="1">
                  <c:v>316382.30033131997</c:v>
                </c:pt>
                <c:pt idx="2">
                  <c:v>350072.44878208998</c:v>
                </c:pt>
                <c:pt idx="3">
                  <c:v>438617.31756846001</c:v>
                </c:pt>
                <c:pt idx="4">
                  <c:v>494149.65776479</c:v>
                </c:pt>
                <c:pt idx="5">
                  <c:v>363225.40532940999</c:v>
                </c:pt>
                <c:pt idx="6">
                  <c:v>481946.23811788001</c:v>
                </c:pt>
                <c:pt idx="7">
                  <c:v>386646.66709899</c:v>
                </c:pt>
                <c:pt idx="8">
                  <c:v>391317.14384680003</c:v>
                </c:pt>
                <c:pt idx="9">
                  <c:v>534367.48803520005</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'!$B$6:$K$6</c:f>
              <c:numCache>
                <c:formatCode>_(* #,##0_);_(* \(#,##0\);_(* "-"??_);_(@_)</c:formatCode>
                <c:ptCount val="10"/>
                <c:pt idx="0">
                  <c:v>205027.27659585001</c:v>
                </c:pt>
                <c:pt idx="1">
                  <c:v>328770.03557215002</c:v>
                </c:pt>
                <c:pt idx="2">
                  <c:v>419123.19223714003</c:v>
                </c:pt>
                <c:pt idx="3">
                  <c:v>347143.38293193001</c:v>
                </c:pt>
                <c:pt idx="4">
                  <c:v>477191.72166729998</c:v>
                </c:pt>
                <c:pt idx="5">
                  <c:v>456840.1566094</c:v>
                </c:pt>
                <c:pt idx="6">
                  <c:v>350076.7954376</c:v>
                </c:pt>
                <c:pt idx="7">
                  <c:v>378480.35236674</c:v>
                </c:pt>
                <c:pt idx="8">
                  <c:v>501688.11491501</c:v>
                </c:pt>
                <c:pt idx="9">
                  <c:v>333876.68895397999</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'!$B$8:$K$8</c:f>
              <c:numCache>
                <c:formatCode>_(* #,##0_);_(* \(#,##0\);_(* "-"??_);_(@_)</c:formatCode>
                <c:ptCount val="10"/>
                <c:pt idx="0">
                  <c:v>69.836790091231379</c:v>
                </c:pt>
                <c:pt idx="1">
                  <c:v>87.513076667086537</c:v>
                </c:pt>
                <c:pt idx="2">
                  <c:v>99.258896265986209</c:v>
                </c:pt>
                <c:pt idx="3">
                  <c:v>92.951159785987841</c:v>
                </c:pt>
                <c:pt idx="4">
                  <c:v>93.895467775303203</c:v>
                </c:pt>
                <c:pt idx="5">
                  <c:v>99.027849837385716</c:v>
                </c:pt>
                <c:pt idx="6">
                  <c:v>94.382655893963573</c:v>
                </c:pt>
                <c:pt idx="7">
                  <c:v>94.816403236733549</c:v>
                </c:pt>
                <c:pt idx="8">
                  <c:v>98.532489288261729</c:v>
                </c:pt>
                <c:pt idx="9">
                  <c:v>93.776084878413684</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00000"/>
          <c:min val="0"/>
        </c:scaling>
        <c:delete val="0"/>
        <c:axPos val="l"/>
        <c:minorGridlines>
          <c:spPr>
            <a:ln w="3175" cap="flat" cmpd="sng" algn="ctr">
              <a:solidFill>
                <a:schemeClr val="tx1"/>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4721202048345203"/>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15</xdr:col>
      <xdr:colOff>457200</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8C813-927D-489D-83D8-7A5987533E5F}">
  <sheetPr>
    <pageSetUpPr fitToPage="1"/>
  </sheetPr>
  <dimension ref="A1:AH75"/>
  <sheetViews>
    <sheetView view="pageBreakPreview" zoomScale="85" zoomScaleNormal="100" zoomScaleSheetLayoutView="85" workbookViewId="0">
      <pane xSplit="2" ySplit="6" topLeftCell="C7" activePane="bottomRight" state="frozen"/>
      <selection pane="topRight" activeCell="C1" sqref="C1"/>
      <selection pane="bottomLeft" activeCell="A7" sqref="A7"/>
      <selection pane="bottomRight" activeCell="Y19" sqref="Y19"/>
    </sheetView>
  </sheetViews>
  <sheetFormatPr defaultColWidth="9.109375" defaultRowHeight="13.2" x14ac:dyDescent="0.25"/>
  <cols>
    <col min="1" max="1" width="1.88671875" style="16" customWidth="1"/>
    <col min="2" max="2" width="49.33203125" style="16" customWidth="1"/>
    <col min="3" max="3" width="12.88671875" style="16" customWidth="1"/>
    <col min="4" max="4" width="14" style="16" bestFit="1" customWidth="1"/>
    <col min="5" max="5" width="14.109375" style="16" customWidth="1"/>
    <col min="6" max="6" width="14.5546875" style="16" bestFit="1" customWidth="1"/>
    <col min="7" max="7" width="14" style="16" bestFit="1" customWidth="1"/>
    <col min="8" max="8" width="12.6640625" style="16" customWidth="1"/>
    <col min="9" max="9" width="14" style="16" bestFit="1" customWidth="1"/>
    <col min="10" max="10" width="14" style="16" customWidth="1"/>
    <col min="11" max="11" width="14.5546875" style="16" bestFit="1" customWidth="1"/>
    <col min="12" max="12" width="14" style="16" bestFit="1" customWidth="1"/>
    <col min="13" max="15" width="12" style="16" customWidth="1"/>
    <col min="16" max="16" width="13.33203125" style="16" customWidth="1"/>
    <col min="17" max="17" width="12.5546875" style="16" customWidth="1"/>
    <col min="18" max="20" width="7.5546875" style="16" customWidth="1"/>
    <col min="21" max="21" width="0" style="16" hidden="1" customWidth="1"/>
    <col min="22" max="22" width="9.44140625" style="16" customWidth="1"/>
    <col min="23" max="16384" width="9.109375" style="16"/>
  </cols>
  <sheetData>
    <row r="1" spans="1:22" ht="15.6" x14ac:dyDescent="0.25">
      <c r="A1" s="16" t="s">
        <v>327</v>
      </c>
    </row>
    <row r="2" spans="1:22" x14ac:dyDescent="0.25">
      <c r="A2" s="16" t="s">
        <v>328</v>
      </c>
    </row>
    <row r="3" spans="1:22" x14ac:dyDescent="0.25">
      <c r="A3" s="16" t="s">
        <v>215</v>
      </c>
    </row>
    <row r="5" spans="1:22" s="31" customFormat="1" ht="18.75" customHeight="1" x14ac:dyDescent="0.25">
      <c r="A5" s="41" t="s">
        <v>216</v>
      </c>
      <c r="B5" s="41"/>
      <c r="C5" s="41" t="s">
        <v>217</v>
      </c>
      <c r="D5" s="41"/>
      <c r="E5" s="41"/>
      <c r="F5" s="41"/>
      <c r="G5" s="41"/>
      <c r="H5" s="41" t="s">
        <v>218</v>
      </c>
      <c r="I5" s="41"/>
      <c r="J5" s="41"/>
      <c r="K5" s="41"/>
      <c r="L5" s="41"/>
      <c r="M5" s="41" t="s">
        <v>219</v>
      </c>
      <c r="N5" s="41"/>
      <c r="O5" s="41"/>
      <c r="P5" s="41"/>
      <c r="Q5" s="41"/>
      <c r="R5" s="41" t="s">
        <v>303</v>
      </c>
      <c r="S5" s="41"/>
      <c r="T5" s="41"/>
      <c r="U5" s="41"/>
      <c r="V5" s="41"/>
    </row>
    <row r="6" spans="1:22" s="31" customFormat="1" ht="30.6" customHeight="1" x14ac:dyDescent="0.25">
      <c r="A6" s="41"/>
      <c r="B6" s="41"/>
      <c r="C6" s="39" t="s">
        <v>220</v>
      </c>
      <c r="D6" s="39" t="s">
        <v>221</v>
      </c>
      <c r="E6" s="39" t="s">
        <v>222</v>
      </c>
      <c r="F6" s="39" t="s">
        <v>295</v>
      </c>
      <c r="G6" s="39" t="s">
        <v>338</v>
      </c>
      <c r="H6" s="39" t="s">
        <v>220</v>
      </c>
      <c r="I6" s="39" t="s">
        <v>221</v>
      </c>
      <c r="J6" s="39" t="s">
        <v>222</v>
      </c>
      <c r="K6" s="39" t="s">
        <v>295</v>
      </c>
      <c r="L6" s="39" t="s">
        <v>338</v>
      </c>
      <c r="M6" s="39" t="s">
        <v>220</v>
      </c>
      <c r="N6" s="39" t="s">
        <v>221</v>
      </c>
      <c r="O6" s="39" t="s">
        <v>222</v>
      </c>
      <c r="P6" s="39" t="s">
        <v>295</v>
      </c>
      <c r="Q6" s="39" t="s">
        <v>338</v>
      </c>
      <c r="R6" s="39" t="s">
        <v>220</v>
      </c>
      <c r="S6" s="39" t="s">
        <v>221</v>
      </c>
      <c r="T6" s="39" t="s">
        <v>222</v>
      </c>
      <c r="U6" s="39" t="s">
        <v>295</v>
      </c>
      <c r="V6" s="39" t="s">
        <v>338</v>
      </c>
    </row>
    <row r="7" spans="1:22" x14ac:dyDescent="0.25">
      <c r="A7" s="17"/>
      <c r="B7" s="17"/>
      <c r="C7" s="18"/>
      <c r="D7" s="18"/>
      <c r="E7" s="18"/>
      <c r="F7" s="18"/>
      <c r="G7" s="18"/>
      <c r="H7" s="18"/>
      <c r="I7" s="18"/>
      <c r="J7" s="18"/>
      <c r="K7" s="18"/>
      <c r="L7" s="18"/>
      <c r="M7" s="18"/>
      <c r="N7" s="18"/>
      <c r="O7" s="18"/>
      <c r="P7" s="18"/>
      <c r="Q7" s="18"/>
      <c r="R7" s="19"/>
      <c r="S7" s="19"/>
      <c r="T7" s="19"/>
      <c r="U7" s="19"/>
      <c r="V7" s="19"/>
    </row>
    <row r="8" spans="1:22" s="20" customFormat="1" x14ac:dyDescent="0.25">
      <c r="A8" s="20" t="s">
        <v>14</v>
      </c>
      <c r="C8" s="21">
        <f>+C10+C48</f>
        <v>960035362.32317019</v>
      </c>
      <c r="D8" s="21">
        <f>+D10+D48</f>
        <v>1295992380.6626601</v>
      </c>
      <c r="E8" s="21">
        <f>+E10+E48</f>
        <v>1259910049.0636702</v>
      </c>
      <c r="F8" s="21">
        <f>+F10+F48</f>
        <v>534367488.03520036</v>
      </c>
      <c r="G8" s="21">
        <f>+G10+G48</f>
        <v>4050305280.0847006</v>
      </c>
      <c r="H8" s="21">
        <f>+H10+H48</f>
        <v>952920504.40514004</v>
      </c>
      <c r="I8" s="21">
        <f>+I10+I48</f>
        <v>1281175261.2086301</v>
      </c>
      <c r="J8" s="21">
        <f>+J10+J48</f>
        <v>1230245262.7193499</v>
      </c>
      <c r="K8" s="21">
        <f>+K10+K48</f>
        <v>333876688.95398003</v>
      </c>
      <c r="L8" s="21">
        <f>+L10+L48</f>
        <v>3798217717.2870989</v>
      </c>
      <c r="M8" s="21">
        <f>+M10+M48</f>
        <v>7114857.918030031</v>
      </c>
      <c r="N8" s="21">
        <f>+N10+N48</f>
        <v>14817119.454030026</v>
      </c>
      <c r="O8" s="21">
        <f>+O10+O48</f>
        <v>29664786.344319977</v>
      </c>
      <c r="P8" s="21">
        <f>+P10+P48</f>
        <v>200490799.08122021</v>
      </c>
      <c r="Q8" s="21">
        <f>+Q10+Q48</f>
        <v>252087562.79760024</v>
      </c>
      <c r="R8" s="27">
        <f>+H8/C8*100</f>
        <v>99.258896265986181</v>
      </c>
      <c r="S8" s="27">
        <f>+I8/D8*100</f>
        <v>98.856697024217539</v>
      </c>
      <c r="T8" s="27">
        <f>+J8/E8*100</f>
        <v>97.645483789389061</v>
      </c>
      <c r="U8" s="27">
        <f>+K8/F8*100</f>
        <v>62.480726546744293</v>
      </c>
      <c r="V8" s="27">
        <f>+L8/G8*100</f>
        <v>93.776084878413656</v>
      </c>
    </row>
    <row r="9" spans="1:22" x14ac:dyDescent="0.25">
      <c r="C9" s="18"/>
      <c r="D9" s="18"/>
      <c r="E9" s="18"/>
      <c r="F9" s="18"/>
      <c r="G9" s="18"/>
      <c r="H9" s="18"/>
      <c r="I9" s="18"/>
      <c r="J9" s="18"/>
      <c r="K9" s="18"/>
      <c r="L9" s="18"/>
      <c r="M9" s="18"/>
      <c r="N9" s="18"/>
      <c r="O9" s="18"/>
      <c r="P9" s="18"/>
      <c r="Q9" s="18"/>
      <c r="R9" s="28"/>
      <c r="S9" s="28"/>
      <c r="T9" s="28"/>
      <c r="U9" s="28"/>
      <c r="V9" s="28"/>
    </row>
    <row r="10" spans="1:22" ht="15" x14ac:dyDescent="0.4">
      <c r="A10" s="16" t="s">
        <v>223</v>
      </c>
      <c r="C10" s="22">
        <f>SUM(C12:C46)</f>
        <v>666029861.56817007</v>
      </c>
      <c r="D10" s="22">
        <f>SUM(D12:D46)</f>
        <v>1009021469.994</v>
      </c>
      <c r="E10" s="22">
        <f>SUM(E12:E46)</f>
        <v>967108827.09667015</v>
      </c>
      <c r="F10" s="22">
        <f>SUM(F12:F46)</f>
        <v>413059865.51320046</v>
      </c>
      <c r="G10" s="22">
        <f>SUM(G12:G46)</f>
        <v>3055220024.1720405</v>
      </c>
      <c r="H10" s="22">
        <f>SUM(H12:H46)</f>
        <v>659136282.78928006</v>
      </c>
      <c r="I10" s="22">
        <f>SUM(I12:I46)</f>
        <v>995250058.15210998</v>
      </c>
      <c r="J10" s="22">
        <f>SUM(J12:J46)</f>
        <v>937685151.70556998</v>
      </c>
      <c r="K10" s="22">
        <f>SUM(K12:K46)</f>
        <v>235964888.49365014</v>
      </c>
      <c r="L10" s="22">
        <f>SUM(L12:L46)</f>
        <v>2828036381.1406093</v>
      </c>
      <c r="M10" s="22">
        <f>SUM(M12:M46)</f>
        <v>6893578.7788899839</v>
      </c>
      <c r="N10" s="22">
        <f>SUM(N12:N46)</f>
        <v>13771411.841890085</v>
      </c>
      <c r="O10" s="22">
        <f>SUM(O12:O46)</f>
        <v>29423675.391100086</v>
      </c>
      <c r="P10" s="22">
        <f>SUM(P12:P46)</f>
        <v>177094977.0195502</v>
      </c>
      <c r="Q10" s="22">
        <f>SUM(Q12:Q46)</f>
        <v>227183643.03143033</v>
      </c>
      <c r="R10" s="28">
        <f>+H10/C10*100</f>
        <v>98.964974518911347</v>
      </c>
      <c r="S10" s="28">
        <f>+I10/D10*100</f>
        <v>98.635171574498628</v>
      </c>
      <c r="T10" s="28">
        <f>+J10/E10*100</f>
        <v>96.957563144219023</v>
      </c>
      <c r="U10" s="28">
        <f>+K10/F10*100</f>
        <v>57.126074982007481</v>
      </c>
      <c r="V10" s="28">
        <f>+L10/G10*100</f>
        <v>92.564082415210095</v>
      </c>
    </row>
    <row r="11" spans="1:22" x14ac:dyDescent="0.25">
      <c r="C11" s="18"/>
      <c r="D11" s="18"/>
      <c r="E11" s="18"/>
      <c r="F11" s="18"/>
      <c r="G11" s="18"/>
      <c r="H11" s="18"/>
      <c r="I11" s="18"/>
      <c r="J11" s="18"/>
      <c r="K11" s="18"/>
      <c r="L11" s="18"/>
      <c r="M11" s="18"/>
      <c r="N11" s="18"/>
      <c r="O11" s="18"/>
      <c r="P11" s="18"/>
      <c r="Q11" s="18"/>
      <c r="R11" s="28"/>
      <c r="S11" s="28"/>
      <c r="T11" s="28"/>
      <c r="U11" s="28"/>
      <c r="V11" s="28"/>
    </row>
    <row r="12" spans="1:22" x14ac:dyDescent="0.25">
      <c r="B12" s="23" t="s">
        <v>224</v>
      </c>
      <c r="C12" s="18">
        <v>5593079</v>
      </c>
      <c r="D12" s="18">
        <v>12769483.215</v>
      </c>
      <c r="E12" s="18">
        <v>13686901</v>
      </c>
      <c r="F12" s="18">
        <v>3148601.0000000037</v>
      </c>
      <c r="G12" s="18">
        <f>SUM(C12:F12)</f>
        <v>35198064.215000004</v>
      </c>
      <c r="H12" s="18">
        <v>5568705.6059500007</v>
      </c>
      <c r="I12" s="18">
        <v>12579493.335690001</v>
      </c>
      <c r="J12" s="18">
        <v>10549773.2863</v>
      </c>
      <c r="K12" s="18">
        <v>2138705.02104</v>
      </c>
      <c r="L12" s="18">
        <f>SUM(H12:K12)</f>
        <v>30836677.248980001</v>
      </c>
      <c r="M12" s="18">
        <f t="shared" ref="M12:P46" si="0">+C12-H12</f>
        <v>24373.394049999304</v>
      </c>
      <c r="N12" s="18">
        <f t="shared" si="0"/>
        <v>189989.87930999883</v>
      </c>
      <c r="O12" s="18">
        <f t="shared" si="0"/>
        <v>3137127.7137000002</v>
      </c>
      <c r="P12" s="18">
        <f t="shared" si="0"/>
        <v>1009895.9789600037</v>
      </c>
      <c r="Q12" s="18">
        <f>SUM(M12:P12)</f>
        <v>4361386.966020002</v>
      </c>
      <c r="R12" s="28">
        <f t="shared" ref="R12:V46" si="1">+H12/C12*100</f>
        <v>99.564222245922167</v>
      </c>
      <c r="S12" s="28">
        <f t="shared" si="1"/>
        <v>98.512156865621449</v>
      </c>
      <c r="T12" s="28">
        <f t="shared" si="1"/>
        <v>77.079342404098625</v>
      </c>
      <c r="U12" s="28">
        <f t="shared" si="1"/>
        <v>67.925565069692766</v>
      </c>
      <c r="V12" s="28">
        <f t="shared" si="1"/>
        <v>87.609014690752915</v>
      </c>
    </row>
    <row r="13" spans="1:22" x14ac:dyDescent="0.25">
      <c r="B13" s="23" t="s">
        <v>225</v>
      </c>
      <c r="C13" s="18">
        <v>2402329.2570000002</v>
      </c>
      <c r="D13" s="18">
        <v>2494644.852</v>
      </c>
      <c r="E13" s="18">
        <v>2798345.9840000002</v>
      </c>
      <c r="F13" s="18">
        <v>922699.32799999975</v>
      </c>
      <c r="G13" s="18">
        <f t="shared" ref="G13:G46" si="2">SUM(C13:F13)</f>
        <v>8618019.4210000001</v>
      </c>
      <c r="H13" s="18">
        <v>2139149.0157400002</v>
      </c>
      <c r="I13" s="18">
        <v>2197664.1420100001</v>
      </c>
      <c r="J13" s="18">
        <v>1956771.6938399998</v>
      </c>
      <c r="K13" s="18">
        <v>616630.44535999931</v>
      </c>
      <c r="L13" s="18">
        <f t="shared" ref="L13:L46" si="3">SUM(H13:K13)</f>
        <v>6910215.2969499994</v>
      </c>
      <c r="M13" s="18">
        <f t="shared" si="0"/>
        <v>263180.24126000004</v>
      </c>
      <c r="N13" s="18">
        <f t="shared" si="0"/>
        <v>296980.70998999989</v>
      </c>
      <c r="O13" s="18">
        <f t="shared" si="0"/>
        <v>841574.29016000032</v>
      </c>
      <c r="P13" s="18">
        <f t="shared" si="0"/>
        <v>306068.88264000043</v>
      </c>
      <c r="Q13" s="18">
        <f t="shared" ref="Q13:Q46" si="4">SUM(M13:P13)</f>
        <v>1707804.1240500007</v>
      </c>
      <c r="R13" s="28">
        <f t="shared" si="1"/>
        <v>89.044788906718964</v>
      </c>
      <c r="S13" s="28">
        <f t="shared" si="1"/>
        <v>88.095270966049327</v>
      </c>
      <c r="T13" s="28">
        <f t="shared" si="1"/>
        <v>69.926010044081792</v>
      </c>
      <c r="U13" s="28">
        <f t="shared" si="1"/>
        <v>66.828968727719655</v>
      </c>
      <c r="V13" s="28">
        <f t="shared" si="1"/>
        <v>80.183334004928085</v>
      </c>
    </row>
    <row r="14" spans="1:22" x14ac:dyDescent="0.25">
      <c r="B14" s="23" t="s">
        <v>226</v>
      </c>
      <c r="C14" s="18">
        <v>348845</v>
      </c>
      <c r="D14" s="18">
        <v>462449</v>
      </c>
      <c r="E14" s="18">
        <v>542248.42200000002</v>
      </c>
      <c r="F14" s="18">
        <v>178495</v>
      </c>
      <c r="G14" s="18">
        <f t="shared" si="2"/>
        <v>1532037.422</v>
      </c>
      <c r="H14" s="18">
        <v>248689.13722</v>
      </c>
      <c r="I14" s="18">
        <v>354137.41455999995</v>
      </c>
      <c r="J14" s="18">
        <v>484844.81974000006</v>
      </c>
      <c r="K14" s="18">
        <v>134362.29425999988</v>
      </c>
      <c r="L14" s="18">
        <f t="shared" si="3"/>
        <v>1222033.6657799999</v>
      </c>
      <c r="M14" s="18">
        <f t="shared" si="0"/>
        <v>100155.86278</v>
      </c>
      <c r="N14" s="18">
        <f t="shared" si="0"/>
        <v>108311.58544000005</v>
      </c>
      <c r="O14" s="18">
        <f t="shared" si="0"/>
        <v>57403.602259999956</v>
      </c>
      <c r="P14" s="18">
        <f t="shared" si="0"/>
        <v>44132.705740000121</v>
      </c>
      <c r="Q14" s="18">
        <f t="shared" si="4"/>
        <v>310003.7562200001</v>
      </c>
      <c r="R14" s="28">
        <f t="shared" si="1"/>
        <v>71.289293875503446</v>
      </c>
      <c r="S14" s="28">
        <f t="shared" si="1"/>
        <v>76.578696150278176</v>
      </c>
      <c r="T14" s="28">
        <f t="shared" si="1"/>
        <v>89.41378159326392</v>
      </c>
      <c r="U14" s="28">
        <f t="shared" si="1"/>
        <v>75.275102529482552</v>
      </c>
      <c r="V14" s="28">
        <f t="shared" si="1"/>
        <v>79.765262142532706</v>
      </c>
    </row>
    <row r="15" spans="1:22" x14ac:dyDescent="0.25">
      <c r="B15" s="23" t="s">
        <v>227</v>
      </c>
      <c r="C15" s="18">
        <v>1561867.5730000001</v>
      </c>
      <c r="D15" s="18">
        <v>3277335.352</v>
      </c>
      <c r="E15" s="18">
        <v>3474563.8080000002</v>
      </c>
      <c r="F15" s="18">
        <v>1795007.8079999993</v>
      </c>
      <c r="G15" s="18">
        <f t="shared" si="2"/>
        <v>10108774.540999999</v>
      </c>
      <c r="H15" s="18">
        <v>1560551.9550700001</v>
      </c>
      <c r="I15" s="18">
        <v>3220035.3804799998</v>
      </c>
      <c r="J15" s="18">
        <v>3147155.7638699999</v>
      </c>
      <c r="K15" s="18">
        <v>883359.75878999941</v>
      </c>
      <c r="L15" s="18">
        <f t="shared" si="3"/>
        <v>8811102.8582099993</v>
      </c>
      <c r="M15" s="18">
        <f t="shared" si="0"/>
        <v>1315.6179299999494</v>
      </c>
      <c r="N15" s="18">
        <f t="shared" si="0"/>
        <v>57299.971520000137</v>
      </c>
      <c r="O15" s="18">
        <f t="shared" si="0"/>
        <v>327408.04413000029</v>
      </c>
      <c r="P15" s="18">
        <f t="shared" si="0"/>
        <v>911648.04920999985</v>
      </c>
      <c r="Q15" s="18">
        <f t="shared" si="4"/>
        <v>1297671.6827900002</v>
      </c>
      <c r="R15" s="28">
        <f t="shared" si="1"/>
        <v>99.91576635863737</v>
      </c>
      <c r="S15" s="28">
        <f t="shared" si="1"/>
        <v>98.251629285204743</v>
      </c>
      <c r="T15" s="28">
        <f t="shared" si="1"/>
        <v>90.577002978728999</v>
      </c>
      <c r="U15" s="28">
        <f t="shared" si="1"/>
        <v>49.212028764055368</v>
      </c>
      <c r="V15" s="28">
        <f t="shared" si="1"/>
        <v>87.162917942953456</v>
      </c>
    </row>
    <row r="16" spans="1:22" x14ac:dyDescent="0.25">
      <c r="B16" s="23" t="s">
        <v>228</v>
      </c>
      <c r="C16" s="18">
        <v>6895808.5596599998</v>
      </c>
      <c r="D16" s="18">
        <v>29564524.135370012</v>
      </c>
      <c r="E16" s="18">
        <v>24622121.769009992</v>
      </c>
      <c r="F16" s="18">
        <v>33939168.466000013</v>
      </c>
      <c r="G16" s="18">
        <f t="shared" si="2"/>
        <v>95021622.930040017</v>
      </c>
      <c r="H16" s="18">
        <v>6747839.5281099994</v>
      </c>
      <c r="I16" s="18">
        <v>26591582.857259996</v>
      </c>
      <c r="J16" s="18">
        <v>20731213.461320002</v>
      </c>
      <c r="K16" s="18">
        <v>2718633.6432899982</v>
      </c>
      <c r="L16" s="18">
        <f t="shared" si="3"/>
        <v>56789269.489979997</v>
      </c>
      <c r="M16" s="18">
        <f t="shared" si="0"/>
        <v>147969.03155000042</v>
      </c>
      <c r="N16" s="18">
        <f t="shared" si="0"/>
        <v>2972941.2781100161</v>
      </c>
      <c r="O16" s="18">
        <f t="shared" si="0"/>
        <v>3890908.3076899908</v>
      </c>
      <c r="P16" s="18">
        <f t="shared" si="0"/>
        <v>31220534.822710015</v>
      </c>
      <c r="Q16" s="18">
        <f t="shared" si="4"/>
        <v>38232353.440060019</v>
      </c>
      <c r="R16" s="28">
        <f t="shared" si="1"/>
        <v>97.854217815505933</v>
      </c>
      <c r="S16" s="28">
        <f t="shared" si="1"/>
        <v>89.944227532641776</v>
      </c>
      <c r="T16" s="28">
        <f t="shared" si="1"/>
        <v>84.197510091972731</v>
      </c>
      <c r="U16" s="28">
        <f t="shared" si="1"/>
        <v>8.0103130576504942</v>
      </c>
      <c r="V16" s="28">
        <f t="shared" si="1"/>
        <v>59.764575408053474</v>
      </c>
    </row>
    <row r="17" spans="2:22" x14ac:dyDescent="0.25">
      <c r="B17" s="23" t="s">
        <v>265</v>
      </c>
      <c r="C17" s="18">
        <v>575203.44200000004</v>
      </c>
      <c r="D17" s="18">
        <v>898481.2995699998</v>
      </c>
      <c r="E17" s="18">
        <v>548077.10600000015</v>
      </c>
      <c r="F17" s="18">
        <v>258429.43399999966</v>
      </c>
      <c r="G17" s="18">
        <f t="shared" si="2"/>
        <v>2280191.2815699996</v>
      </c>
      <c r="H17" s="18">
        <v>521419.69549000013</v>
      </c>
      <c r="I17" s="18">
        <v>497853.15588999988</v>
      </c>
      <c r="J17" s="18">
        <v>460570.89205999963</v>
      </c>
      <c r="K17" s="18">
        <v>121480.60435000015</v>
      </c>
      <c r="L17" s="18">
        <f t="shared" si="3"/>
        <v>1601324.3477899998</v>
      </c>
      <c r="M17" s="18">
        <f t="shared" si="0"/>
        <v>53783.74650999991</v>
      </c>
      <c r="N17" s="18">
        <f t="shared" si="0"/>
        <v>400628.14367999992</v>
      </c>
      <c r="O17" s="18">
        <f t="shared" si="0"/>
        <v>87506.213940000511</v>
      </c>
      <c r="P17" s="18">
        <f t="shared" si="0"/>
        <v>136948.8296499995</v>
      </c>
      <c r="Q17" s="18">
        <f t="shared" si="4"/>
        <v>678866.93377999985</v>
      </c>
      <c r="R17" s="28">
        <f t="shared" si="1"/>
        <v>90.649613235450715</v>
      </c>
      <c r="S17" s="28">
        <f t="shared" si="1"/>
        <v>55.41051952091437</v>
      </c>
      <c r="T17" s="28">
        <f t="shared" si="1"/>
        <v>84.033959276525508</v>
      </c>
      <c r="U17" s="28">
        <f t="shared" si="1"/>
        <v>47.007263247730641</v>
      </c>
      <c r="V17" s="28">
        <f t="shared" si="1"/>
        <v>70.227632248792133</v>
      </c>
    </row>
    <row r="18" spans="2:22" x14ac:dyDescent="0.25">
      <c r="B18" s="23" t="s">
        <v>229</v>
      </c>
      <c r="C18" s="18">
        <v>138565096.24599999</v>
      </c>
      <c r="D18" s="18">
        <v>171299305.17548001</v>
      </c>
      <c r="E18" s="18">
        <v>175223150.41956002</v>
      </c>
      <c r="F18" s="18">
        <v>74629107.862500072</v>
      </c>
      <c r="G18" s="18">
        <f t="shared" si="2"/>
        <v>559716659.70354009</v>
      </c>
      <c r="H18" s="18">
        <v>138057936.93987</v>
      </c>
      <c r="I18" s="18">
        <v>169168713.68861997</v>
      </c>
      <c r="J18" s="18">
        <v>166396992.78409004</v>
      </c>
      <c r="K18" s="18">
        <v>47247844.15970999</v>
      </c>
      <c r="L18" s="18">
        <f t="shared" si="3"/>
        <v>520871487.57229</v>
      </c>
      <c r="M18" s="18">
        <f t="shared" si="0"/>
        <v>507159.30612999201</v>
      </c>
      <c r="N18" s="18">
        <f t="shared" si="0"/>
        <v>2130591.4868600368</v>
      </c>
      <c r="O18" s="18">
        <f t="shared" si="0"/>
        <v>8826157.6354699731</v>
      </c>
      <c r="P18" s="18">
        <f t="shared" si="0"/>
        <v>27381263.702790082</v>
      </c>
      <c r="Q18" s="18">
        <f t="shared" si="4"/>
        <v>38845172.131250083</v>
      </c>
      <c r="R18" s="28">
        <f t="shared" si="1"/>
        <v>99.633992022616141</v>
      </c>
      <c r="S18" s="28">
        <f t="shared" si="1"/>
        <v>98.756217087583948</v>
      </c>
      <c r="T18" s="28">
        <f t="shared" si="1"/>
        <v>94.962904379737296</v>
      </c>
      <c r="U18" s="28">
        <f t="shared" si="1"/>
        <v>63.310208996148631</v>
      </c>
      <c r="V18" s="28">
        <f t="shared" si="1"/>
        <v>93.059850648035948</v>
      </c>
    </row>
    <row r="19" spans="2:22" x14ac:dyDescent="0.25">
      <c r="B19" s="23" t="s">
        <v>230</v>
      </c>
      <c r="C19" s="18">
        <v>20711689.203000002</v>
      </c>
      <c r="D19" s="18">
        <v>30995608.298</v>
      </c>
      <c r="E19" s="18">
        <v>27336413.502999991</v>
      </c>
      <c r="F19" s="18">
        <v>11111365.212999985</v>
      </c>
      <c r="G19" s="18">
        <f t="shared" si="2"/>
        <v>90155076.216999978</v>
      </c>
      <c r="H19" s="18">
        <v>20602427.047119997</v>
      </c>
      <c r="I19" s="18">
        <v>30497824.943439998</v>
      </c>
      <c r="J19" s="18">
        <v>25882716.26823999</v>
      </c>
      <c r="K19" s="18">
        <v>6652616.5320300013</v>
      </c>
      <c r="L19" s="18">
        <f t="shared" si="3"/>
        <v>83635584.790829986</v>
      </c>
      <c r="M19" s="18">
        <f t="shared" si="0"/>
        <v>109262.15588000417</v>
      </c>
      <c r="N19" s="18">
        <f t="shared" si="0"/>
        <v>497783.35456000268</v>
      </c>
      <c r="O19" s="18">
        <f t="shared" si="0"/>
        <v>1453697.2347600013</v>
      </c>
      <c r="P19" s="18">
        <f t="shared" si="0"/>
        <v>4458748.6809699833</v>
      </c>
      <c r="Q19" s="18">
        <f t="shared" si="4"/>
        <v>6519491.4261699915</v>
      </c>
      <c r="R19" s="28">
        <f t="shared" si="1"/>
        <v>99.472461396996152</v>
      </c>
      <c r="S19" s="28">
        <f t="shared" si="1"/>
        <v>98.394019727652434</v>
      </c>
      <c r="T19" s="28">
        <f t="shared" si="1"/>
        <v>94.682194741455504</v>
      </c>
      <c r="U19" s="28">
        <f t="shared" si="1"/>
        <v>59.872179561217443</v>
      </c>
      <c r="V19" s="28">
        <f t="shared" si="1"/>
        <v>92.768580872276331</v>
      </c>
    </row>
    <row r="20" spans="2:22" x14ac:dyDescent="0.25">
      <c r="B20" s="23" t="s">
        <v>231</v>
      </c>
      <c r="C20" s="18">
        <v>344498.46500000003</v>
      </c>
      <c r="D20" s="18">
        <v>1120625.297</v>
      </c>
      <c r="E20" s="18">
        <v>586666.39499999979</v>
      </c>
      <c r="F20" s="18">
        <v>157331.78900000011</v>
      </c>
      <c r="G20" s="18">
        <f t="shared" si="2"/>
        <v>2209121.946</v>
      </c>
      <c r="H20" s="18">
        <v>343047.72758000001</v>
      </c>
      <c r="I20" s="18">
        <v>986650.61323000025</v>
      </c>
      <c r="J20" s="18">
        <v>425189.87626999989</v>
      </c>
      <c r="K20" s="18">
        <v>150990.19398999983</v>
      </c>
      <c r="L20" s="18">
        <f t="shared" si="3"/>
        <v>1905878.4110699999</v>
      </c>
      <c r="M20" s="18">
        <f t="shared" si="0"/>
        <v>1450.7374200000195</v>
      </c>
      <c r="N20" s="18">
        <f t="shared" si="0"/>
        <v>133974.68376999977</v>
      </c>
      <c r="O20" s="18">
        <f t="shared" si="0"/>
        <v>161476.51872999989</v>
      </c>
      <c r="P20" s="18">
        <f t="shared" si="0"/>
        <v>6341.595010000281</v>
      </c>
      <c r="Q20" s="18">
        <f t="shared" si="4"/>
        <v>303243.53492999997</v>
      </c>
      <c r="R20" s="28">
        <f t="shared" si="1"/>
        <v>99.578884213606003</v>
      </c>
      <c r="S20" s="28">
        <f t="shared" si="1"/>
        <v>88.044649346337238</v>
      </c>
      <c r="T20" s="28">
        <f t="shared" si="1"/>
        <v>72.475580652612635</v>
      </c>
      <c r="U20" s="28">
        <f t="shared" si="1"/>
        <v>95.969285641314187</v>
      </c>
      <c r="V20" s="28">
        <f t="shared" si="1"/>
        <v>86.273119259936053</v>
      </c>
    </row>
    <row r="21" spans="2:22" x14ac:dyDescent="0.25">
      <c r="B21" s="23" t="s">
        <v>232</v>
      </c>
      <c r="C21" s="18">
        <v>4758212.1619999995</v>
      </c>
      <c r="D21" s="18">
        <v>7086932.0846300023</v>
      </c>
      <c r="E21" s="18">
        <v>6605844.7219999991</v>
      </c>
      <c r="F21" s="18">
        <v>3260963.2760000005</v>
      </c>
      <c r="G21" s="18">
        <f t="shared" si="2"/>
        <v>21711952.244630001</v>
      </c>
      <c r="H21" s="18">
        <v>4691999.1736399997</v>
      </c>
      <c r="I21" s="18">
        <v>6242171.594419999</v>
      </c>
      <c r="J21" s="18">
        <v>6350792.521449998</v>
      </c>
      <c r="K21" s="18">
        <v>1909597.1579600051</v>
      </c>
      <c r="L21" s="18">
        <f t="shared" si="3"/>
        <v>19194560.447470002</v>
      </c>
      <c r="M21" s="18">
        <f t="shared" si="0"/>
        <v>66212.988359999843</v>
      </c>
      <c r="N21" s="18">
        <f t="shared" si="0"/>
        <v>844760.49021000322</v>
      </c>
      <c r="O21" s="18">
        <f t="shared" si="0"/>
        <v>255052.20055000111</v>
      </c>
      <c r="P21" s="18">
        <f t="shared" si="0"/>
        <v>1351366.1180399954</v>
      </c>
      <c r="Q21" s="18">
        <f t="shared" si="4"/>
        <v>2517391.7971599996</v>
      </c>
      <c r="R21" s="28">
        <f t="shared" si="1"/>
        <v>98.608448171168376</v>
      </c>
      <c r="S21" s="28">
        <f t="shared" si="1"/>
        <v>88.080025600328483</v>
      </c>
      <c r="T21" s="28">
        <f t="shared" si="1"/>
        <v>96.138991888492626</v>
      </c>
      <c r="U21" s="28">
        <f t="shared" si="1"/>
        <v>58.559296635268353</v>
      </c>
      <c r="V21" s="28">
        <f t="shared" si="1"/>
        <v>88.405502329793379</v>
      </c>
    </row>
    <row r="22" spans="2:22" x14ac:dyDescent="0.25">
      <c r="B22" s="23" t="s">
        <v>233</v>
      </c>
      <c r="C22" s="18">
        <v>20579134.434999969</v>
      </c>
      <c r="D22" s="18">
        <v>7630612.2190000303</v>
      </c>
      <c r="E22" s="18">
        <v>6708033.6219999716</v>
      </c>
      <c r="F22" s="18">
        <v>2264396.3870001808</v>
      </c>
      <c r="G22" s="18">
        <f t="shared" si="2"/>
        <v>37182176.663000152</v>
      </c>
      <c r="H22" s="18">
        <v>20214334.401279978</v>
      </c>
      <c r="I22" s="18">
        <v>6065679.8647400104</v>
      </c>
      <c r="J22" s="18">
        <v>5464098.1573999785</v>
      </c>
      <c r="K22" s="18">
        <v>1436540.9830501042</v>
      </c>
      <c r="L22" s="18">
        <f t="shared" si="3"/>
        <v>33180653.406470072</v>
      </c>
      <c r="M22" s="18">
        <f t="shared" si="0"/>
        <v>364800.0337199904</v>
      </c>
      <c r="N22" s="18">
        <f t="shared" si="0"/>
        <v>1564932.35426002</v>
      </c>
      <c r="O22" s="18">
        <f t="shared" si="0"/>
        <v>1243935.4645999931</v>
      </c>
      <c r="P22" s="18">
        <f t="shared" si="0"/>
        <v>827855.40395007655</v>
      </c>
      <c r="Q22" s="18">
        <f t="shared" si="4"/>
        <v>4001523.25653008</v>
      </c>
      <c r="R22" s="28">
        <f t="shared" si="1"/>
        <v>98.227330528053898</v>
      </c>
      <c r="S22" s="28">
        <f t="shared" si="1"/>
        <v>79.49139191789385</v>
      </c>
      <c r="T22" s="28">
        <f t="shared" si="1"/>
        <v>81.456034142102013</v>
      </c>
      <c r="U22" s="28">
        <f t="shared" si="1"/>
        <v>63.440349547333454</v>
      </c>
      <c r="V22" s="28">
        <f t="shared" si="1"/>
        <v>89.238060770896226</v>
      </c>
    </row>
    <row r="23" spans="2:22" x14ac:dyDescent="0.25">
      <c r="B23" s="23" t="s">
        <v>234</v>
      </c>
      <c r="C23" s="18">
        <v>3257524</v>
      </c>
      <c r="D23" s="18">
        <v>5463063.0299999993</v>
      </c>
      <c r="E23" s="18">
        <v>4021704.6310000028</v>
      </c>
      <c r="F23" s="18">
        <v>668980.32500000112</v>
      </c>
      <c r="G23" s="18">
        <f t="shared" si="2"/>
        <v>13411271.986000003</v>
      </c>
      <c r="H23" s="18">
        <v>3256317.3976999996</v>
      </c>
      <c r="I23" s="18">
        <v>5212958.2186700003</v>
      </c>
      <c r="J23" s="18">
        <v>3643722.4644099995</v>
      </c>
      <c r="K23" s="18">
        <v>251140.60575999878</v>
      </c>
      <c r="L23" s="18">
        <f t="shared" si="3"/>
        <v>12364138.686539998</v>
      </c>
      <c r="M23" s="18">
        <f t="shared" si="0"/>
        <v>1206.602300000377</v>
      </c>
      <c r="N23" s="18">
        <f t="shared" si="0"/>
        <v>250104.81132999901</v>
      </c>
      <c r="O23" s="18">
        <f t="shared" si="0"/>
        <v>377982.1665900033</v>
      </c>
      <c r="P23" s="18">
        <f t="shared" si="0"/>
        <v>417839.71924000233</v>
      </c>
      <c r="Q23" s="18">
        <f t="shared" si="4"/>
        <v>1047133.299460005</v>
      </c>
      <c r="R23" s="28">
        <f t="shared" si="1"/>
        <v>99.962959526929026</v>
      </c>
      <c r="S23" s="28">
        <f t="shared" si="1"/>
        <v>95.421894092076784</v>
      </c>
      <c r="T23" s="28">
        <f t="shared" si="1"/>
        <v>90.601443883361028</v>
      </c>
      <c r="U23" s="28">
        <f t="shared" si="1"/>
        <v>37.540805966154288</v>
      </c>
      <c r="V23" s="28">
        <f t="shared" si="1"/>
        <v>92.192140308890131</v>
      </c>
    </row>
    <row r="24" spans="2:22" x14ac:dyDescent="0.25">
      <c r="B24" s="23" t="s">
        <v>235</v>
      </c>
      <c r="C24" s="18">
        <v>44974628.927510001</v>
      </c>
      <c r="D24" s="18">
        <v>60272656.148539998</v>
      </c>
      <c r="E24" s="18">
        <v>75520713.389659986</v>
      </c>
      <c r="F24" s="18">
        <v>27726525.127000004</v>
      </c>
      <c r="G24" s="18">
        <f t="shared" si="2"/>
        <v>208494523.59270999</v>
      </c>
      <c r="H24" s="18">
        <v>43423404.908569999</v>
      </c>
      <c r="I24" s="18">
        <v>60100611.490269996</v>
      </c>
      <c r="J24" s="18">
        <v>75243190.953989998</v>
      </c>
      <c r="K24" s="18">
        <v>14842242.986170024</v>
      </c>
      <c r="L24" s="18">
        <f t="shared" si="3"/>
        <v>193609450.33900002</v>
      </c>
      <c r="M24" s="18">
        <f t="shared" si="0"/>
        <v>1551224.0189400017</v>
      </c>
      <c r="N24" s="18">
        <f t="shared" si="0"/>
        <v>172044.65827000141</v>
      </c>
      <c r="O24" s="18">
        <f t="shared" si="0"/>
        <v>277522.43566998839</v>
      </c>
      <c r="P24" s="18">
        <f t="shared" si="0"/>
        <v>12884282.14082998</v>
      </c>
      <c r="Q24" s="18">
        <f t="shared" si="4"/>
        <v>14885073.253709972</v>
      </c>
      <c r="R24" s="28">
        <f t="shared" si="1"/>
        <v>96.550890900200059</v>
      </c>
      <c r="S24" s="28">
        <f t="shared" si="1"/>
        <v>99.714556037075909</v>
      </c>
      <c r="T24" s="28">
        <f t="shared" si="1"/>
        <v>99.632521432579608</v>
      </c>
      <c r="U24" s="28">
        <f t="shared" si="1"/>
        <v>53.530844266224662</v>
      </c>
      <c r="V24" s="28">
        <f t="shared" si="1"/>
        <v>92.860688617995706</v>
      </c>
    </row>
    <row r="25" spans="2:22" x14ac:dyDescent="0.25">
      <c r="B25" s="23" t="s">
        <v>272</v>
      </c>
      <c r="C25" s="18">
        <v>360028.75699999998</v>
      </c>
      <c r="D25" s="18">
        <v>486861.255</v>
      </c>
      <c r="E25" s="18">
        <v>647521.99999999988</v>
      </c>
      <c r="F25" s="18">
        <v>707068.67099999986</v>
      </c>
      <c r="G25" s="18">
        <f t="shared" si="2"/>
        <v>2201480.6829999997</v>
      </c>
      <c r="H25" s="18">
        <v>353171.37968000001</v>
      </c>
      <c r="I25" s="18">
        <v>455700.08611000015</v>
      </c>
      <c r="J25" s="18">
        <v>542101.51248999999</v>
      </c>
      <c r="K25" s="18">
        <v>144114.19772999967</v>
      </c>
      <c r="L25" s="18">
        <f t="shared" si="3"/>
        <v>1495087.1760099998</v>
      </c>
      <c r="M25" s="18">
        <f t="shared" si="0"/>
        <v>6857.3773199999705</v>
      </c>
      <c r="N25" s="18">
        <f t="shared" si="0"/>
        <v>31161.168889999855</v>
      </c>
      <c r="O25" s="18">
        <f t="shared" si="0"/>
        <v>105420.48750999989</v>
      </c>
      <c r="P25" s="18">
        <f t="shared" si="0"/>
        <v>562954.47327000019</v>
      </c>
      <c r="Q25" s="18">
        <f t="shared" si="4"/>
        <v>706393.50698999991</v>
      </c>
      <c r="R25" s="28">
        <f t="shared" si="1"/>
        <v>98.095325113154786</v>
      </c>
      <c r="S25" s="28">
        <f t="shared" si="1"/>
        <v>93.59957922919952</v>
      </c>
      <c r="T25" s="28">
        <f t="shared" si="1"/>
        <v>83.71939679115151</v>
      </c>
      <c r="U25" s="28">
        <f t="shared" si="1"/>
        <v>20.381923799025127</v>
      </c>
      <c r="V25" s="28">
        <f t="shared" si="1"/>
        <v>67.912800123806491</v>
      </c>
    </row>
    <row r="26" spans="2:22" x14ac:dyDescent="0.25">
      <c r="B26" s="23" t="s">
        <v>329</v>
      </c>
      <c r="C26" s="18">
        <v>1508338.7549999999</v>
      </c>
      <c r="D26" s="18">
        <v>3406216.2790000001</v>
      </c>
      <c r="E26" s="18">
        <v>2213238.9520000024</v>
      </c>
      <c r="F26" s="18">
        <v>1294957.1039999994</v>
      </c>
      <c r="G26" s="18">
        <f>SUM(C26:F26)</f>
        <v>8422751.0900000017</v>
      </c>
      <c r="H26" s="18">
        <v>1416582.6911800001</v>
      </c>
      <c r="I26" s="18">
        <v>2927463.5511400001</v>
      </c>
      <c r="J26" s="18">
        <v>1694332.9414099995</v>
      </c>
      <c r="K26" s="18">
        <v>431282.89560000133</v>
      </c>
      <c r="L26" s="18">
        <f>SUM(H26:K26)</f>
        <v>6469662.079330001</v>
      </c>
      <c r="M26" s="18">
        <f>+C26-H26</f>
        <v>91756.063819999807</v>
      </c>
      <c r="N26" s="18">
        <f>+D26-I26</f>
        <v>478752.72785999998</v>
      </c>
      <c r="O26" s="18">
        <f>+E26-J26</f>
        <v>518906.01059000287</v>
      </c>
      <c r="P26" s="18">
        <f>+F26-K26</f>
        <v>863674.20839999802</v>
      </c>
      <c r="Q26" s="18">
        <f>SUM(M26:P26)</f>
        <v>1953089.0106700007</v>
      </c>
      <c r="R26" s="28">
        <f>+H26/C26*100</f>
        <v>93.916746916709712</v>
      </c>
      <c r="S26" s="28">
        <f>+I26/D26*100</f>
        <v>85.944734900963113</v>
      </c>
      <c r="T26" s="28">
        <f>+J26/E26*100</f>
        <v>76.554451559733693</v>
      </c>
      <c r="U26" s="28">
        <f>+K26/F26*100</f>
        <v>33.304801700983724</v>
      </c>
      <c r="V26" s="28">
        <f>+L26/G26*100</f>
        <v>76.811744882395658</v>
      </c>
    </row>
    <row r="27" spans="2:22" x14ac:dyDescent="0.25">
      <c r="B27" s="23" t="s">
        <v>236</v>
      </c>
      <c r="C27" s="18">
        <v>69662117.149000004</v>
      </c>
      <c r="D27" s="18">
        <v>83984920.466999993</v>
      </c>
      <c r="E27" s="18">
        <v>78694860.652999997</v>
      </c>
      <c r="F27" s="18">
        <v>30397569.686999977</v>
      </c>
      <c r="G27" s="18">
        <f t="shared" si="2"/>
        <v>262739467.95599997</v>
      </c>
      <c r="H27" s="18">
        <v>69539776.028669998</v>
      </c>
      <c r="I27" s="18">
        <v>83703789.097810015</v>
      </c>
      <c r="J27" s="18">
        <v>78482093.121230006</v>
      </c>
      <c r="K27" s="18">
        <v>16847192.335759968</v>
      </c>
      <c r="L27" s="18">
        <f t="shared" si="3"/>
        <v>248572850.58346999</v>
      </c>
      <c r="M27" s="18">
        <f t="shared" si="0"/>
        <v>122341.12033000588</v>
      </c>
      <c r="N27" s="18">
        <f t="shared" si="0"/>
        <v>281131.36918997765</v>
      </c>
      <c r="O27" s="18">
        <f t="shared" si="0"/>
        <v>212767.53176999092</v>
      </c>
      <c r="P27" s="18">
        <f t="shared" si="0"/>
        <v>13550377.351240009</v>
      </c>
      <c r="Q27" s="18">
        <f t="shared" si="4"/>
        <v>14166617.372529984</v>
      </c>
      <c r="R27" s="28">
        <f t="shared" si="1"/>
        <v>99.824379267617829</v>
      </c>
      <c r="S27" s="28">
        <f t="shared" si="1"/>
        <v>99.665259706591684</v>
      </c>
      <c r="T27" s="28">
        <f t="shared" si="1"/>
        <v>99.729629698808182</v>
      </c>
      <c r="U27" s="28">
        <f t="shared" si="1"/>
        <v>55.422826591840824</v>
      </c>
      <c r="V27" s="28">
        <f t="shared" si="1"/>
        <v>94.608112179437612</v>
      </c>
    </row>
    <row r="28" spans="2:22" x14ac:dyDescent="0.25">
      <c r="B28" s="23" t="s">
        <v>237</v>
      </c>
      <c r="C28" s="18">
        <v>7279838.1260000002</v>
      </c>
      <c r="D28" s="18">
        <v>8358112.9910000004</v>
      </c>
      <c r="E28" s="18">
        <v>8044621.0099999998</v>
      </c>
      <c r="F28" s="18">
        <v>3403872.6520000026</v>
      </c>
      <c r="G28" s="18">
        <f t="shared" si="2"/>
        <v>27086444.779000003</v>
      </c>
      <c r="H28" s="18">
        <v>7005816.9560600007</v>
      </c>
      <c r="I28" s="18">
        <v>7971931.7078399984</v>
      </c>
      <c r="J28" s="18">
        <v>7164225.0218099989</v>
      </c>
      <c r="K28" s="18">
        <v>2467145.5231000036</v>
      </c>
      <c r="L28" s="18">
        <f t="shared" si="3"/>
        <v>24609119.208810002</v>
      </c>
      <c r="M28" s="18">
        <f t="shared" si="0"/>
        <v>274021.16993999947</v>
      </c>
      <c r="N28" s="18">
        <f t="shared" si="0"/>
        <v>386181.28316000197</v>
      </c>
      <c r="O28" s="18">
        <f t="shared" si="0"/>
        <v>880395.98819000088</v>
      </c>
      <c r="P28" s="18">
        <f t="shared" si="0"/>
        <v>936727.12889999896</v>
      </c>
      <c r="Q28" s="18">
        <f t="shared" si="4"/>
        <v>2477325.5701900013</v>
      </c>
      <c r="R28" s="28">
        <f t="shared" si="1"/>
        <v>96.235889243727399</v>
      </c>
      <c r="S28" s="28">
        <f t="shared" si="1"/>
        <v>95.379563741530632</v>
      </c>
      <c r="T28" s="28">
        <f t="shared" si="1"/>
        <v>89.056091180732949</v>
      </c>
      <c r="U28" s="28">
        <f t="shared" si="1"/>
        <v>72.480547168836964</v>
      </c>
      <c r="V28" s="28">
        <f t="shared" si="1"/>
        <v>90.854002470967842</v>
      </c>
    </row>
    <row r="29" spans="2:22" x14ac:dyDescent="0.25">
      <c r="B29" s="16" t="s">
        <v>238</v>
      </c>
      <c r="C29" s="18">
        <v>8841268.1510000005</v>
      </c>
      <c r="D29" s="18">
        <v>13534352.777719997</v>
      </c>
      <c r="E29" s="18">
        <v>18600452.229999997</v>
      </c>
      <c r="F29" s="18">
        <v>6091659.7970000058</v>
      </c>
      <c r="G29" s="18">
        <f t="shared" si="2"/>
        <v>47067732.95572</v>
      </c>
      <c r="H29" s="18">
        <v>8838573.5916499998</v>
      </c>
      <c r="I29" s="18">
        <v>13484272.488699997</v>
      </c>
      <c r="J29" s="18">
        <v>18577645.35789001</v>
      </c>
      <c r="K29" s="18">
        <v>3459131.7459300011</v>
      </c>
      <c r="L29" s="18">
        <f t="shared" si="3"/>
        <v>44359623.184170008</v>
      </c>
      <c r="M29" s="18">
        <f t="shared" si="0"/>
        <v>2694.5593500006944</v>
      </c>
      <c r="N29" s="18">
        <f t="shared" si="0"/>
        <v>50080.289020000026</v>
      </c>
      <c r="O29" s="18">
        <f t="shared" si="0"/>
        <v>22806.872109986842</v>
      </c>
      <c r="P29" s="18">
        <f t="shared" si="0"/>
        <v>2632528.0510700047</v>
      </c>
      <c r="Q29" s="18">
        <f t="shared" si="4"/>
        <v>2708109.7715499923</v>
      </c>
      <c r="R29" s="28">
        <f t="shared" si="1"/>
        <v>99.969522931507342</v>
      </c>
      <c r="S29" s="28">
        <f t="shared" si="1"/>
        <v>99.629976476581575</v>
      </c>
      <c r="T29" s="28">
        <f t="shared" si="1"/>
        <v>99.877385389193904</v>
      </c>
      <c r="U29" s="28">
        <f t="shared" si="1"/>
        <v>56.784716500969722</v>
      </c>
      <c r="V29" s="28">
        <f t="shared" si="1"/>
        <v>94.246356045876041</v>
      </c>
    </row>
    <row r="30" spans="2:22" x14ac:dyDescent="0.25">
      <c r="B30" s="16" t="s">
        <v>304</v>
      </c>
      <c r="C30" s="18">
        <v>3622093.2760000001</v>
      </c>
      <c r="D30" s="18">
        <v>1886258.298</v>
      </c>
      <c r="E30" s="18">
        <v>3288623.6110000005</v>
      </c>
      <c r="F30" s="18">
        <v>1166735.8679999989</v>
      </c>
      <c r="G30" s="18">
        <f t="shared" si="2"/>
        <v>9963711.0529999994</v>
      </c>
      <c r="H30" s="18">
        <v>1664278.0725400001</v>
      </c>
      <c r="I30" s="18">
        <v>1886176.27</v>
      </c>
      <c r="J30" s="18">
        <v>3288578.8958299994</v>
      </c>
      <c r="K30" s="18">
        <v>988858.04393000063</v>
      </c>
      <c r="L30" s="18">
        <f t="shared" si="3"/>
        <v>7827891.2823000001</v>
      </c>
      <c r="M30" s="18">
        <f t="shared" si="0"/>
        <v>1957815.20346</v>
      </c>
      <c r="N30" s="18">
        <f t="shared" si="0"/>
        <v>82.027999999932945</v>
      </c>
      <c r="O30" s="18">
        <f t="shared" si="0"/>
        <v>44.715170001145452</v>
      </c>
      <c r="P30" s="18">
        <f t="shared" si="0"/>
        <v>177877.82406999823</v>
      </c>
      <c r="Q30" s="18">
        <f t="shared" si="4"/>
        <v>2135819.7706999993</v>
      </c>
      <c r="R30" s="28">
        <f t="shared" si="1"/>
        <v>45.947962841473775</v>
      </c>
      <c r="S30" s="28">
        <f t="shared" si="1"/>
        <v>99.995651284869794</v>
      </c>
      <c r="T30" s="28">
        <f t="shared" si="1"/>
        <v>99.998640307457151</v>
      </c>
      <c r="U30" s="28">
        <f t="shared" si="1"/>
        <v>84.7542336745922</v>
      </c>
      <c r="V30" s="28">
        <f t="shared" si="1"/>
        <v>78.564013354673506</v>
      </c>
    </row>
    <row r="31" spans="2:22" x14ac:dyDescent="0.25">
      <c r="B31" s="16" t="s">
        <v>239</v>
      </c>
      <c r="C31" s="18">
        <v>73796731.525999993</v>
      </c>
      <c r="D31" s="18">
        <v>92148984.662</v>
      </c>
      <c r="E31" s="18">
        <v>84236896.277999997</v>
      </c>
      <c r="F31" s="18">
        <v>25880066.319000095</v>
      </c>
      <c r="G31" s="18">
        <f t="shared" si="2"/>
        <v>276062678.78500009</v>
      </c>
      <c r="H31" s="18">
        <v>73054376.412919998</v>
      </c>
      <c r="I31" s="18">
        <v>91211682.332700014</v>
      </c>
      <c r="J31" s="18">
        <v>81874560.090329945</v>
      </c>
      <c r="K31" s="18">
        <v>18367838.915330052</v>
      </c>
      <c r="L31" s="18">
        <f t="shared" si="3"/>
        <v>264508457.75128001</v>
      </c>
      <c r="M31" s="18">
        <f t="shared" si="0"/>
        <v>742355.11307999492</v>
      </c>
      <c r="N31" s="18">
        <f t="shared" si="0"/>
        <v>937302.32929998636</v>
      </c>
      <c r="O31" s="18">
        <f t="shared" si="0"/>
        <v>2362336.1876700521</v>
      </c>
      <c r="P31" s="18">
        <f t="shared" si="0"/>
        <v>7512227.4036700428</v>
      </c>
      <c r="Q31" s="18">
        <f t="shared" si="4"/>
        <v>11554221.033720076</v>
      </c>
      <c r="R31" s="28">
        <f t="shared" si="1"/>
        <v>98.994054211169981</v>
      </c>
      <c r="S31" s="28">
        <f t="shared" si="1"/>
        <v>98.982840307206871</v>
      </c>
      <c r="T31" s="28">
        <f t="shared" si="1"/>
        <v>97.195603954977358</v>
      </c>
      <c r="U31" s="28">
        <f t="shared" si="1"/>
        <v>70.972920582684637</v>
      </c>
      <c r="V31" s="28">
        <f t="shared" si="1"/>
        <v>95.814638514495257</v>
      </c>
    </row>
    <row r="32" spans="2:22" x14ac:dyDescent="0.25">
      <c r="B32" s="16" t="s">
        <v>240</v>
      </c>
      <c r="C32" s="18">
        <v>155395162.04100001</v>
      </c>
      <c r="D32" s="18">
        <v>299512227.97442997</v>
      </c>
      <c r="E32" s="18">
        <v>271667098.8910501</v>
      </c>
      <c r="F32" s="18">
        <v>108369944.78483009</v>
      </c>
      <c r="G32" s="18">
        <f t="shared" si="2"/>
        <v>834944433.69131017</v>
      </c>
      <c r="H32" s="18">
        <v>155241016.41168001</v>
      </c>
      <c r="I32" s="18">
        <v>298843390.70903993</v>
      </c>
      <c r="J32" s="18">
        <v>269233809.49961001</v>
      </c>
      <c r="K32" s="18">
        <v>65310633.489480019</v>
      </c>
      <c r="L32" s="18">
        <f t="shared" si="3"/>
        <v>788628850.10980988</v>
      </c>
      <c r="M32" s="18">
        <f t="shared" si="0"/>
        <v>154145.62931999564</v>
      </c>
      <c r="N32" s="18">
        <f t="shared" si="0"/>
        <v>668837.26539003849</v>
      </c>
      <c r="O32" s="18">
        <f t="shared" si="0"/>
        <v>2433289.3914400935</v>
      </c>
      <c r="P32" s="18">
        <f t="shared" si="0"/>
        <v>43059311.295350075</v>
      </c>
      <c r="Q32" s="18">
        <f t="shared" si="4"/>
        <v>46315583.581500202</v>
      </c>
      <c r="R32" s="28">
        <f t="shared" si="1"/>
        <v>99.900804100143532</v>
      </c>
      <c r="S32" s="28">
        <f t="shared" si="1"/>
        <v>99.776691165528263</v>
      </c>
      <c r="T32" s="28">
        <f t="shared" si="1"/>
        <v>99.104312078506069</v>
      </c>
      <c r="U32" s="28">
        <f t="shared" si="1"/>
        <v>60.266371473340797</v>
      </c>
      <c r="V32" s="28">
        <f t="shared" si="1"/>
        <v>94.452854380172596</v>
      </c>
    </row>
    <row r="33" spans="1:34" x14ac:dyDescent="0.25">
      <c r="B33" s="16" t="s">
        <v>241</v>
      </c>
      <c r="C33" s="18">
        <v>5808741.0449999999</v>
      </c>
      <c r="D33" s="18">
        <v>6599754.6930000018</v>
      </c>
      <c r="E33" s="18">
        <v>8059035.4587300047</v>
      </c>
      <c r="F33" s="18">
        <v>4446697.4519999884</v>
      </c>
      <c r="G33" s="18">
        <f t="shared" si="2"/>
        <v>24914228.648729995</v>
      </c>
      <c r="H33" s="18">
        <v>5778880.1718099993</v>
      </c>
      <c r="I33" s="18">
        <v>6468880.0066000018</v>
      </c>
      <c r="J33" s="18">
        <v>7529493.8946899995</v>
      </c>
      <c r="K33" s="18">
        <v>1889737.6683000028</v>
      </c>
      <c r="L33" s="18">
        <f t="shared" si="3"/>
        <v>21666991.741400003</v>
      </c>
      <c r="M33" s="18">
        <f t="shared" si="0"/>
        <v>29860.873190000653</v>
      </c>
      <c r="N33" s="18">
        <f t="shared" si="0"/>
        <v>130874.68640000001</v>
      </c>
      <c r="O33" s="18">
        <f t="shared" si="0"/>
        <v>529541.56404000521</v>
      </c>
      <c r="P33" s="18">
        <f t="shared" si="0"/>
        <v>2556959.7836999856</v>
      </c>
      <c r="Q33" s="18">
        <f t="shared" si="4"/>
        <v>3247236.9073299915</v>
      </c>
      <c r="R33" s="28">
        <f t="shared" si="1"/>
        <v>99.485932098561975</v>
      </c>
      <c r="S33" s="28">
        <f t="shared" si="1"/>
        <v>98.01697650158404</v>
      </c>
      <c r="T33" s="28">
        <f t="shared" si="1"/>
        <v>93.429219082708272</v>
      </c>
      <c r="U33" s="28">
        <f t="shared" si="1"/>
        <v>42.497554391744295</v>
      </c>
      <c r="V33" s="28">
        <f t="shared" si="1"/>
        <v>86.96633577096307</v>
      </c>
    </row>
    <row r="34" spans="1:34" x14ac:dyDescent="0.25">
      <c r="B34" s="16" t="s">
        <v>330</v>
      </c>
      <c r="C34" s="18">
        <v>47292263.311999999</v>
      </c>
      <c r="D34" s="18">
        <v>76164206.878680006</v>
      </c>
      <c r="E34" s="18">
        <v>77565427.050140008</v>
      </c>
      <c r="F34" s="18">
        <v>41938665.896999955</v>
      </c>
      <c r="G34" s="18">
        <f t="shared" si="2"/>
        <v>242960563.13781995</v>
      </c>
      <c r="H34" s="18">
        <v>47269792.204640001</v>
      </c>
      <c r="I34" s="18">
        <v>76034885.741249993</v>
      </c>
      <c r="J34" s="18">
        <v>77549561.949579999</v>
      </c>
      <c r="K34" s="18">
        <v>32291113.343139976</v>
      </c>
      <c r="L34" s="18">
        <f t="shared" si="3"/>
        <v>233145353.23860997</v>
      </c>
      <c r="M34" s="18">
        <f t="shared" si="0"/>
        <v>22471.107359997928</v>
      </c>
      <c r="N34" s="18">
        <f t="shared" si="0"/>
        <v>129321.13743001223</v>
      </c>
      <c r="O34" s="18">
        <f t="shared" si="0"/>
        <v>15865.10056000948</v>
      </c>
      <c r="P34" s="18">
        <f t="shared" si="0"/>
        <v>9647552.5538599789</v>
      </c>
      <c r="Q34" s="18">
        <f t="shared" si="4"/>
        <v>9815209.8992099985</v>
      </c>
      <c r="R34" s="28">
        <f t="shared" si="1"/>
        <v>99.952484601526152</v>
      </c>
      <c r="S34" s="28">
        <f t="shared" si="1"/>
        <v>99.830207465252002</v>
      </c>
      <c r="T34" s="28">
        <f t="shared" si="1"/>
        <v>99.979546170035576</v>
      </c>
      <c r="U34" s="28">
        <f t="shared" si="1"/>
        <v>76.996043275305738</v>
      </c>
      <c r="V34" s="28">
        <f t="shared" si="1"/>
        <v>95.960163339907041</v>
      </c>
    </row>
    <row r="35" spans="1:34" x14ac:dyDescent="0.25">
      <c r="B35" s="16" t="s">
        <v>242</v>
      </c>
      <c r="C35" s="18">
        <v>652576.04399999999</v>
      </c>
      <c r="D35" s="18">
        <v>757946.81499999994</v>
      </c>
      <c r="E35" s="18">
        <v>1296846.4370000002</v>
      </c>
      <c r="F35" s="18">
        <v>277939.6650000005</v>
      </c>
      <c r="G35" s="18">
        <f t="shared" si="2"/>
        <v>2985308.9610000006</v>
      </c>
      <c r="H35" s="18">
        <v>651746.64688999997</v>
      </c>
      <c r="I35" s="18">
        <v>733614.63605000009</v>
      </c>
      <c r="J35" s="18">
        <v>1226160.6229199998</v>
      </c>
      <c r="K35" s="18">
        <v>184213.78110999987</v>
      </c>
      <c r="L35" s="18">
        <f t="shared" si="3"/>
        <v>2795735.6869699997</v>
      </c>
      <c r="M35" s="18">
        <f t="shared" si="0"/>
        <v>829.39711000001989</v>
      </c>
      <c r="N35" s="18">
        <f t="shared" si="0"/>
        <v>24332.178949999856</v>
      </c>
      <c r="O35" s="18">
        <f t="shared" si="0"/>
        <v>70685.814080000389</v>
      </c>
      <c r="P35" s="18">
        <f t="shared" si="0"/>
        <v>93725.883890000638</v>
      </c>
      <c r="Q35" s="18">
        <f t="shared" si="4"/>
        <v>189573.2740300009</v>
      </c>
      <c r="R35" s="28">
        <f t="shared" si="1"/>
        <v>99.872904143873228</v>
      </c>
      <c r="S35" s="28">
        <f t="shared" si="1"/>
        <v>96.789724757930429</v>
      </c>
      <c r="T35" s="28">
        <f t="shared" si="1"/>
        <v>94.54940754253694</v>
      </c>
      <c r="U35" s="28">
        <f t="shared" si="1"/>
        <v>66.278334583874354</v>
      </c>
      <c r="V35" s="28">
        <f t="shared" si="1"/>
        <v>93.649793823467476</v>
      </c>
    </row>
    <row r="36" spans="1:34" x14ac:dyDescent="0.25">
      <c r="B36" s="16" t="s">
        <v>243</v>
      </c>
      <c r="C36" s="18">
        <v>1545019.06</v>
      </c>
      <c r="D36" s="18">
        <v>2489856.139</v>
      </c>
      <c r="E36" s="18">
        <v>2182719.4929999998</v>
      </c>
      <c r="F36" s="18">
        <v>983766.08700000029</v>
      </c>
      <c r="G36" s="18">
        <f t="shared" si="2"/>
        <v>7201360.7790000001</v>
      </c>
      <c r="H36" s="18">
        <v>1517953.33711</v>
      </c>
      <c r="I36" s="18">
        <v>2057008.8906699999</v>
      </c>
      <c r="J36" s="18">
        <v>1872038.1730299997</v>
      </c>
      <c r="K36" s="18">
        <v>412705.60550000053</v>
      </c>
      <c r="L36" s="18">
        <f t="shared" si="3"/>
        <v>5859706.0063100001</v>
      </c>
      <c r="M36" s="18">
        <f t="shared" si="0"/>
        <v>27065.722890000092</v>
      </c>
      <c r="N36" s="18">
        <f t="shared" si="0"/>
        <v>432847.24833000009</v>
      </c>
      <c r="O36" s="18">
        <f t="shared" si="0"/>
        <v>310681.31997000007</v>
      </c>
      <c r="P36" s="18">
        <f t="shared" si="0"/>
        <v>571060.48149999976</v>
      </c>
      <c r="Q36" s="18">
        <f t="shared" si="4"/>
        <v>1341654.77269</v>
      </c>
      <c r="R36" s="28">
        <f t="shared" si="1"/>
        <v>98.248194886993815</v>
      </c>
      <c r="S36" s="28">
        <f t="shared" si="1"/>
        <v>82.615571978233078</v>
      </c>
      <c r="T36" s="28">
        <f t="shared" si="1"/>
        <v>85.766319448451455</v>
      </c>
      <c r="U36" s="28">
        <f t="shared" si="1"/>
        <v>41.951599160990433</v>
      </c>
      <c r="V36" s="28">
        <f t="shared" si="1"/>
        <v>81.36942705880783</v>
      </c>
    </row>
    <row r="37" spans="1:34" x14ac:dyDescent="0.25">
      <c r="B37" s="16" t="s">
        <v>283</v>
      </c>
      <c r="C37" s="18">
        <v>9602242.7990000006</v>
      </c>
      <c r="D37" s="18">
        <v>24951923.194139998</v>
      </c>
      <c r="E37" s="18">
        <v>23581275.80402001</v>
      </c>
      <c r="F37" s="18">
        <v>11419662.343999974</v>
      </c>
      <c r="G37" s="18">
        <f t="shared" si="2"/>
        <v>69555104.141159981</v>
      </c>
      <c r="H37" s="18">
        <v>9597623.3650900014</v>
      </c>
      <c r="I37" s="18">
        <v>24905642.107779998</v>
      </c>
      <c r="J37" s="18">
        <v>23182816.165480003</v>
      </c>
      <c r="K37" s="18">
        <v>4920370.3488800004</v>
      </c>
      <c r="L37" s="18">
        <f t="shared" si="3"/>
        <v>62606451.987230003</v>
      </c>
      <c r="M37" s="18">
        <f t="shared" si="0"/>
        <v>4619.4339099992067</v>
      </c>
      <c r="N37" s="18">
        <f t="shared" si="0"/>
        <v>46281.086360000074</v>
      </c>
      <c r="O37" s="18">
        <f t="shared" si="0"/>
        <v>398459.63854000717</v>
      </c>
      <c r="P37" s="18">
        <f t="shared" si="0"/>
        <v>6499291.995119974</v>
      </c>
      <c r="Q37" s="18">
        <f t="shared" si="4"/>
        <v>6948652.1539299805</v>
      </c>
      <c r="R37" s="28">
        <f t="shared" si="1"/>
        <v>99.951892135965565</v>
      </c>
      <c r="S37" s="28">
        <f t="shared" si="1"/>
        <v>99.814518961124136</v>
      </c>
      <c r="T37" s="28">
        <f t="shared" si="1"/>
        <v>98.310271073323023</v>
      </c>
      <c r="U37" s="28">
        <f t="shared" si="1"/>
        <v>43.086828670247165</v>
      </c>
      <c r="V37" s="28">
        <f t="shared" si="1"/>
        <v>90.009860182470732</v>
      </c>
    </row>
    <row r="38" spans="1:34" x14ac:dyDescent="0.25">
      <c r="B38" s="16" t="s">
        <v>244</v>
      </c>
      <c r="C38" s="18">
        <v>3837402.3470000001</v>
      </c>
      <c r="D38" s="18">
        <v>4494104.9440000001</v>
      </c>
      <c r="E38" s="18">
        <v>6081862.2979999995</v>
      </c>
      <c r="F38" s="18">
        <v>2161484.6380000003</v>
      </c>
      <c r="G38" s="18">
        <f t="shared" si="2"/>
        <v>16574854.227</v>
      </c>
      <c r="H38" s="18">
        <v>3821153.1920800004</v>
      </c>
      <c r="I38" s="18">
        <v>4464233.4446200002</v>
      </c>
      <c r="J38" s="18">
        <v>6054641.0337799992</v>
      </c>
      <c r="K38" s="18">
        <v>542775.00260000117</v>
      </c>
      <c r="L38" s="18">
        <f t="shared" si="3"/>
        <v>14882802.673080001</v>
      </c>
      <c r="M38" s="18">
        <f t="shared" si="0"/>
        <v>16249.154919999652</v>
      </c>
      <c r="N38" s="18">
        <f t="shared" si="0"/>
        <v>29871.499379999936</v>
      </c>
      <c r="O38" s="18">
        <f t="shared" si="0"/>
        <v>27221.264220000245</v>
      </c>
      <c r="P38" s="18">
        <f t="shared" si="0"/>
        <v>1618709.6353999991</v>
      </c>
      <c r="Q38" s="18">
        <f t="shared" si="4"/>
        <v>1692051.5539199989</v>
      </c>
      <c r="R38" s="28">
        <f t="shared" si="1"/>
        <v>99.576558477567431</v>
      </c>
      <c r="S38" s="28">
        <f t="shared" si="1"/>
        <v>99.335318161186223</v>
      </c>
      <c r="T38" s="28">
        <f t="shared" si="1"/>
        <v>99.552418932126244</v>
      </c>
      <c r="U38" s="28">
        <f t="shared" si="1"/>
        <v>25.111212592388597</v>
      </c>
      <c r="V38" s="28">
        <f t="shared" si="1"/>
        <v>89.791454387793706</v>
      </c>
    </row>
    <row r="39" spans="1:34" x14ac:dyDescent="0.25">
      <c r="B39" s="16" t="s">
        <v>331</v>
      </c>
      <c r="C39" s="18">
        <v>432272.08500000002</v>
      </c>
      <c r="D39" s="18">
        <v>703937.68186000013</v>
      </c>
      <c r="E39" s="18">
        <v>576856.82799999998</v>
      </c>
      <c r="F39" s="18">
        <v>256759.02200000011</v>
      </c>
      <c r="G39" s="18">
        <f t="shared" si="2"/>
        <v>1969825.6168600002</v>
      </c>
      <c r="H39" s="18">
        <v>432094.52727000002</v>
      </c>
      <c r="I39" s="18">
        <v>679385.18454000005</v>
      </c>
      <c r="J39" s="18">
        <v>475114.73448999994</v>
      </c>
      <c r="K39" s="18">
        <v>115132.31840999983</v>
      </c>
      <c r="L39" s="18">
        <f t="shared" si="3"/>
        <v>1701726.7647099998</v>
      </c>
      <c r="M39" s="18">
        <f t="shared" si="0"/>
        <v>177.55773000000045</v>
      </c>
      <c r="N39" s="18">
        <f t="shared" si="0"/>
        <v>24552.497320000082</v>
      </c>
      <c r="O39" s="18">
        <f t="shared" si="0"/>
        <v>101742.09351000004</v>
      </c>
      <c r="P39" s="18">
        <f t="shared" si="0"/>
        <v>141626.70359000028</v>
      </c>
      <c r="Q39" s="18">
        <f t="shared" si="4"/>
        <v>268098.8521500004</v>
      </c>
      <c r="R39" s="28">
        <f t="shared" si="1"/>
        <v>99.958924544017222</v>
      </c>
      <c r="S39" s="28">
        <f t="shared" si="1"/>
        <v>96.512120610573717</v>
      </c>
      <c r="T39" s="28">
        <f t="shared" si="1"/>
        <v>82.362678472100868</v>
      </c>
      <c r="U39" s="28">
        <f t="shared" si="1"/>
        <v>44.840612615357209</v>
      </c>
      <c r="V39" s="28">
        <f t="shared" si="1"/>
        <v>86.389716437063953</v>
      </c>
    </row>
    <row r="40" spans="1:34" x14ac:dyDescent="0.25">
      <c r="B40" s="16" t="s">
        <v>245</v>
      </c>
      <c r="C40" s="18">
        <v>8059530.7249999996</v>
      </c>
      <c r="D40" s="18">
        <v>18222600.121579997</v>
      </c>
      <c r="E40" s="18">
        <v>12093863.293499999</v>
      </c>
      <c r="F40" s="18">
        <v>5849379.6098699942</v>
      </c>
      <c r="G40" s="18">
        <f t="shared" si="2"/>
        <v>44225373.749949992</v>
      </c>
      <c r="H40" s="18">
        <v>7815856.6433899989</v>
      </c>
      <c r="I40" s="18">
        <v>17734833.023770005</v>
      </c>
      <c r="J40" s="18">
        <v>11603348.959020007</v>
      </c>
      <c r="K40" s="18">
        <v>1690311.9029499888</v>
      </c>
      <c r="L40" s="18">
        <f t="shared" si="3"/>
        <v>38844350.529129997</v>
      </c>
      <c r="M40" s="18">
        <f t="shared" si="0"/>
        <v>243674.08161000069</v>
      </c>
      <c r="N40" s="18">
        <f t="shared" si="0"/>
        <v>487767.09780999273</v>
      </c>
      <c r="O40" s="18">
        <f t="shared" si="0"/>
        <v>490514.33447999135</v>
      </c>
      <c r="P40" s="18">
        <f t="shared" si="0"/>
        <v>4159067.7069200054</v>
      </c>
      <c r="Q40" s="18">
        <f t="shared" si="4"/>
        <v>5381023.2208199902</v>
      </c>
      <c r="R40" s="28">
        <f t="shared" si="1"/>
        <v>96.976572334985406</v>
      </c>
      <c r="S40" s="28">
        <f t="shared" si="1"/>
        <v>97.32328485202089</v>
      </c>
      <c r="T40" s="28">
        <f t="shared" si="1"/>
        <v>95.94410551387972</v>
      </c>
      <c r="U40" s="28">
        <f t="shared" si="1"/>
        <v>28.897285108626363</v>
      </c>
      <c r="V40" s="28">
        <f t="shared" si="1"/>
        <v>87.832724147806488</v>
      </c>
      <c r="AH40" s="18"/>
    </row>
    <row r="41" spans="1:34" x14ac:dyDescent="0.25">
      <c r="B41" s="16" t="s">
        <v>246</v>
      </c>
      <c r="C41" s="18">
        <v>11444477</v>
      </c>
      <c r="D41" s="18">
        <v>16855792</v>
      </c>
      <c r="E41" s="18">
        <v>15783059</v>
      </c>
      <c r="F41" s="18">
        <v>4160044</v>
      </c>
      <c r="G41" s="18">
        <f t="shared" si="2"/>
        <v>48243372</v>
      </c>
      <c r="H41" s="18">
        <v>11442549.61211</v>
      </c>
      <c r="I41" s="18">
        <v>16851007.131299999</v>
      </c>
      <c r="J41" s="18">
        <v>15778471.903230004</v>
      </c>
      <c r="K41" s="18">
        <v>3683417.9621099979</v>
      </c>
      <c r="L41" s="18">
        <f t="shared" si="3"/>
        <v>47755446.608750001</v>
      </c>
      <c r="M41" s="18">
        <f t="shared" si="0"/>
        <v>1927.3878899998963</v>
      </c>
      <c r="N41" s="18">
        <f t="shared" si="0"/>
        <v>4784.8687000013888</v>
      </c>
      <c r="O41" s="18">
        <f t="shared" si="0"/>
        <v>4587.0967699959874</v>
      </c>
      <c r="P41" s="18">
        <f t="shared" si="0"/>
        <v>476626.03789000213</v>
      </c>
      <c r="Q41" s="18">
        <f t="shared" si="4"/>
        <v>487925.3912499994</v>
      </c>
      <c r="R41" s="28">
        <f t="shared" si="1"/>
        <v>99.983158794499744</v>
      </c>
      <c r="S41" s="28">
        <f t="shared" si="1"/>
        <v>99.971612910861722</v>
      </c>
      <c r="T41" s="28">
        <f t="shared" si="1"/>
        <v>99.970936579721354</v>
      </c>
      <c r="U41" s="28">
        <f t="shared" si="1"/>
        <v>88.542764502250407</v>
      </c>
      <c r="V41" s="28">
        <f t="shared" si="1"/>
        <v>98.988616734232423</v>
      </c>
    </row>
    <row r="42" spans="1:34" x14ac:dyDescent="0.25">
      <c r="B42" s="16" t="s">
        <v>247</v>
      </c>
      <c r="C42" s="18">
        <v>371864.27500000002</v>
      </c>
      <c r="D42" s="18">
        <v>727431.01199999999</v>
      </c>
      <c r="E42" s="18">
        <v>613509.85000000009</v>
      </c>
      <c r="F42" s="18">
        <v>185584.99999999953</v>
      </c>
      <c r="G42" s="18">
        <f t="shared" si="2"/>
        <v>1898390.1369999996</v>
      </c>
      <c r="H42" s="18">
        <v>371834.50439000002</v>
      </c>
      <c r="I42" s="18">
        <v>725033.47693999985</v>
      </c>
      <c r="J42" s="18">
        <v>613111.32724000025</v>
      </c>
      <c r="K42" s="18">
        <v>111487.88709000009</v>
      </c>
      <c r="L42" s="18">
        <f t="shared" si="3"/>
        <v>1821467.1956600002</v>
      </c>
      <c r="M42" s="18">
        <f t="shared" si="0"/>
        <v>29.770610000006855</v>
      </c>
      <c r="N42" s="18">
        <f t="shared" si="0"/>
        <v>2397.5350600001402</v>
      </c>
      <c r="O42" s="18">
        <f t="shared" si="0"/>
        <v>398.52275999984704</v>
      </c>
      <c r="P42" s="18">
        <f t="shared" si="0"/>
        <v>74097.112909999443</v>
      </c>
      <c r="Q42" s="18">
        <f t="shared" si="4"/>
        <v>76922.941339999437</v>
      </c>
      <c r="R42" s="28">
        <f t="shared" si="1"/>
        <v>99.991994226925939</v>
      </c>
      <c r="S42" s="28">
        <f t="shared" si="1"/>
        <v>99.670410661567971</v>
      </c>
      <c r="T42" s="28">
        <f t="shared" si="1"/>
        <v>99.935042157839874</v>
      </c>
      <c r="U42" s="28">
        <f t="shared" si="1"/>
        <v>60.073759781232518</v>
      </c>
      <c r="V42" s="28">
        <f t="shared" si="1"/>
        <v>95.947990887607546</v>
      </c>
    </row>
    <row r="43" spans="1:34" x14ac:dyDescent="0.25">
      <c r="B43" s="16" t="s">
        <v>248</v>
      </c>
      <c r="C43" s="18">
        <v>2872548.7960000001</v>
      </c>
      <c r="D43" s="18">
        <v>3867150.3590000002</v>
      </c>
      <c r="E43" s="18">
        <v>3560491.3199999994</v>
      </c>
      <c r="F43" s="18">
        <v>1403000.4519999977</v>
      </c>
      <c r="G43" s="18">
        <f t="shared" si="2"/>
        <v>11703190.926999997</v>
      </c>
      <c r="H43" s="18">
        <v>2870176.6010599998</v>
      </c>
      <c r="I43" s="18">
        <v>3862709.3523599994</v>
      </c>
      <c r="J43" s="18">
        <v>3560239.5181</v>
      </c>
      <c r="K43" s="18">
        <v>1123776.1848200019</v>
      </c>
      <c r="L43" s="18">
        <f t="shared" si="3"/>
        <v>11416901.656340001</v>
      </c>
      <c r="M43" s="18">
        <f t="shared" si="0"/>
        <v>2372.1949400003068</v>
      </c>
      <c r="N43" s="18">
        <f t="shared" si="0"/>
        <v>4441.0066400007345</v>
      </c>
      <c r="O43" s="18">
        <f t="shared" si="0"/>
        <v>251.80189999938011</v>
      </c>
      <c r="P43" s="18">
        <f t="shared" si="0"/>
        <v>279224.26717999578</v>
      </c>
      <c r="Q43" s="18">
        <f t="shared" si="4"/>
        <v>286289.2706599962</v>
      </c>
      <c r="R43" s="28">
        <f t="shared" si="1"/>
        <v>99.917418463237127</v>
      </c>
      <c r="S43" s="28">
        <f t="shared" si="1"/>
        <v>99.88516074556901</v>
      </c>
      <c r="T43" s="28">
        <f t="shared" si="1"/>
        <v>99.992927888952153</v>
      </c>
      <c r="U43" s="28">
        <f t="shared" si="1"/>
        <v>80.09806292065285</v>
      </c>
      <c r="V43" s="28">
        <f t="shared" si="1"/>
        <v>97.553750319500395</v>
      </c>
    </row>
    <row r="44" spans="1:34" x14ac:dyDescent="0.25">
      <c r="B44" s="16" t="s">
        <v>249</v>
      </c>
      <c r="C44" s="18">
        <v>1776467.9620000001</v>
      </c>
      <c r="D44" s="18">
        <v>14773171</v>
      </c>
      <c r="E44" s="18">
        <v>5102350.0000000019</v>
      </c>
      <c r="F44" s="18">
        <v>2038071</v>
      </c>
      <c r="G44" s="18">
        <f t="shared" si="2"/>
        <v>23690059.962000001</v>
      </c>
      <c r="H44" s="18">
        <v>1776428.79544</v>
      </c>
      <c r="I44" s="18">
        <v>14773171</v>
      </c>
      <c r="J44" s="18">
        <v>5102350</v>
      </c>
      <c r="K44" s="18">
        <v>1635455.2505500019</v>
      </c>
      <c r="L44" s="18">
        <f t="shared" si="3"/>
        <v>23287405.045990001</v>
      </c>
      <c r="M44" s="18">
        <f t="shared" si="0"/>
        <v>39.1665600000415</v>
      </c>
      <c r="N44" s="18">
        <f t="shared" si="0"/>
        <v>0</v>
      </c>
      <c r="O44" s="18">
        <f t="shared" si="0"/>
        <v>0</v>
      </c>
      <c r="P44" s="18">
        <f t="shared" si="0"/>
        <v>402615.74944999814</v>
      </c>
      <c r="Q44" s="18">
        <f t="shared" si="4"/>
        <v>402654.91600999818</v>
      </c>
      <c r="R44" s="28">
        <f t="shared" si="1"/>
        <v>99.997795256608185</v>
      </c>
      <c r="S44" s="28">
        <f t="shared" si="1"/>
        <v>100</v>
      </c>
      <c r="T44" s="28">
        <f t="shared" si="1"/>
        <v>99.999999999999972</v>
      </c>
      <c r="U44" s="28">
        <f t="shared" si="1"/>
        <v>80.245253995076808</v>
      </c>
      <c r="V44" s="28">
        <f t="shared" si="1"/>
        <v>98.300321245890146</v>
      </c>
    </row>
    <row r="45" spans="1:34" x14ac:dyDescent="0.25">
      <c r="B45" s="16" t="s">
        <v>250</v>
      </c>
      <c r="C45" s="18">
        <v>1096163</v>
      </c>
      <c r="D45" s="18">
        <v>1460494</v>
      </c>
      <c r="E45" s="18">
        <v>1308431</v>
      </c>
      <c r="F45" s="18">
        <v>445017</v>
      </c>
      <c r="G45" s="18">
        <f t="shared" si="2"/>
        <v>4310105</v>
      </c>
      <c r="H45" s="18">
        <v>1095981.2239999999</v>
      </c>
      <c r="I45" s="18">
        <v>1460494</v>
      </c>
      <c r="J45" s="18">
        <v>1308431</v>
      </c>
      <c r="K45" s="18">
        <v>125266.02999000018</v>
      </c>
      <c r="L45" s="18">
        <f t="shared" si="3"/>
        <v>3990172.2539900001</v>
      </c>
      <c r="M45" s="18">
        <f t="shared" si="0"/>
        <v>181.77600000007078</v>
      </c>
      <c r="N45" s="18">
        <f t="shared" si="0"/>
        <v>0</v>
      </c>
      <c r="O45" s="18">
        <f t="shared" si="0"/>
        <v>0</v>
      </c>
      <c r="P45" s="18">
        <f t="shared" si="0"/>
        <v>319750.97000999982</v>
      </c>
      <c r="Q45" s="18">
        <f t="shared" si="4"/>
        <v>319932.74600999989</v>
      </c>
      <c r="R45" s="28">
        <f t="shared" si="1"/>
        <v>99.983417064797848</v>
      </c>
      <c r="S45" s="28">
        <f t="shared" si="1"/>
        <v>100</v>
      </c>
      <c r="T45" s="28">
        <f t="shared" si="1"/>
        <v>100</v>
      </c>
      <c r="U45" s="28">
        <f t="shared" si="1"/>
        <v>28.148594321115866</v>
      </c>
      <c r="V45" s="28">
        <f t="shared" si="1"/>
        <v>92.57714728504294</v>
      </c>
    </row>
    <row r="46" spans="1:34" x14ac:dyDescent="0.25">
      <c r="B46" s="16" t="s">
        <v>251</v>
      </c>
      <c r="C46" s="18">
        <v>204799.06700000001</v>
      </c>
      <c r="D46" s="18">
        <v>299446.34499999997</v>
      </c>
      <c r="E46" s="18">
        <v>235000.86800000002</v>
      </c>
      <c r="F46" s="18">
        <v>120847.44799999997</v>
      </c>
      <c r="G46" s="18">
        <f t="shared" si="2"/>
        <v>860093.728</v>
      </c>
      <c r="H46" s="18">
        <v>204797.88628000001</v>
      </c>
      <c r="I46" s="18">
        <v>299377.21360999998</v>
      </c>
      <c r="J46" s="18">
        <v>234993.04042999999</v>
      </c>
      <c r="K46" s="18">
        <v>118783.67557999992</v>
      </c>
      <c r="L46" s="18">
        <f t="shared" si="3"/>
        <v>857951.81589999993</v>
      </c>
      <c r="M46" s="18">
        <f t="shared" si="0"/>
        <v>1.1807200000039302</v>
      </c>
      <c r="N46" s="18">
        <f t="shared" si="0"/>
        <v>69.131389999995008</v>
      </c>
      <c r="O46" s="18">
        <f t="shared" si="0"/>
        <v>7.8275700000231154</v>
      </c>
      <c r="P46" s="18">
        <f t="shared" si="0"/>
        <v>2063.7724200000521</v>
      </c>
      <c r="Q46" s="18">
        <f t="shared" si="4"/>
        <v>2141.9121000000741</v>
      </c>
      <c r="R46" s="28">
        <f t="shared" si="1"/>
        <v>99.999423473936048</v>
      </c>
      <c r="S46" s="28">
        <f t="shared" si="1"/>
        <v>99.976913596991807</v>
      </c>
      <c r="T46" s="28">
        <f t="shared" si="1"/>
        <v>99.996669131451881</v>
      </c>
      <c r="U46" s="28">
        <f t="shared" si="1"/>
        <v>98.292249895090833</v>
      </c>
      <c r="V46" s="28">
        <f t="shared" si="1"/>
        <v>99.750967594545699</v>
      </c>
    </row>
    <row r="47" spans="1:34" x14ac:dyDescent="0.25">
      <c r="C47" s="18"/>
      <c r="D47" s="18"/>
      <c r="E47" s="18"/>
      <c r="F47" s="18"/>
      <c r="G47" s="18"/>
      <c r="H47" s="18"/>
      <c r="I47" s="18"/>
      <c r="J47" s="18"/>
      <c r="K47" s="18"/>
      <c r="L47" s="18"/>
      <c r="M47" s="18"/>
      <c r="N47" s="18"/>
      <c r="O47" s="18"/>
      <c r="P47" s="18"/>
      <c r="Q47" s="18"/>
      <c r="R47" s="28"/>
      <c r="S47" s="28"/>
      <c r="T47" s="28"/>
      <c r="U47" s="28"/>
      <c r="V47" s="28"/>
    </row>
    <row r="48" spans="1:34" ht="15" x14ac:dyDescent="0.4">
      <c r="A48" s="16" t="s">
        <v>252</v>
      </c>
      <c r="C48" s="22">
        <f t="shared" ref="C48:Q48" si="5">SUM(C50:C52)</f>
        <v>294005500.75500005</v>
      </c>
      <c r="D48" s="22">
        <f t="shared" si="5"/>
        <v>286970910.66866004</v>
      </c>
      <c r="E48" s="22">
        <f t="shared" si="5"/>
        <v>292801221.96699989</v>
      </c>
      <c r="F48" s="22">
        <f>SUM(F50:F52)</f>
        <v>121307622.52199993</v>
      </c>
      <c r="G48" s="22">
        <f t="shared" si="5"/>
        <v>995085255.91266</v>
      </c>
      <c r="H48" s="22">
        <f t="shared" si="5"/>
        <v>293784221.61585999</v>
      </c>
      <c r="I48" s="22">
        <f t="shared" si="5"/>
        <v>285925203.0565201</v>
      </c>
      <c r="J48" s="22">
        <f t="shared" si="5"/>
        <v>292560111.01378</v>
      </c>
      <c r="K48" s="22">
        <f>SUM(K50:K52)</f>
        <v>97911800.460329905</v>
      </c>
      <c r="L48" s="22">
        <f t="shared" si="5"/>
        <v>970181336.14648986</v>
      </c>
      <c r="M48" s="22">
        <f t="shared" si="5"/>
        <v>221279.13914004713</v>
      </c>
      <c r="N48" s="22">
        <f t="shared" si="5"/>
        <v>1045707.6121399403</v>
      </c>
      <c r="O48" s="22">
        <f t="shared" si="5"/>
        <v>241110.95321989059</v>
      </c>
      <c r="P48" s="22">
        <f>SUM(P50:P52)</f>
        <v>23395822.06167002</v>
      </c>
      <c r="Q48" s="22">
        <f t="shared" si="5"/>
        <v>24903919.766169898</v>
      </c>
      <c r="R48" s="28">
        <f>+H48/C48*100</f>
        <v>99.924736394872951</v>
      </c>
      <c r="S48" s="28">
        <f>+I48/D48*100</f>
        <v>99.63560501316897</v>
      </c>
      <c r="T48" s="28">
        <f>+J48/E48*100</f>
        <v>99.917653706634098</v>
      </c>
      <c r="U48" s="28">
        <f>+K48/F48*100</f>
        <v>80.713642246655155</v>
      </c>
      <c r="V48" s="28">
        <f>+L48/G48*100</f>
        <v>97.49730793234103</v>
      </c>
    </row>
    <row r="49" spans="1:22" x14ac:dyDescent="0.25">
      <c r="C49" s="18"/>
      <c r="D49" s="18"/>
      <c r="E49" s="18"/>
      <c r="F49" s="18"/>
      <c r="G49" s="18"/>
      <c r="H49" s="18"/>
      <c r="I49" s="18"/>
      <c r="J49" s="18"/>
      <c r="K49" s="18"/>
      <c r="L49" s="18"/>
      <c r="M49" s="18"/>
      <c r="N49" s="18"/>
      <c r="O49" s="18"/>
      <c r="P49" s="18"/>
      <c r="Q49" s="18"/>
      <c r="R49" s="28"/>
      <c r="S49" s="28"/>
      <c r="T49" s="28"/>
      <c r="U49" s="28"/>
      <c r="V49" s="28"/>
    </row>
    <row r="50" spans="1:22" x14ac:dyDescent="0.25">
      <c r="B50" s="16" t="s">
        <v>253</v>
      </c>
      <c r="C50" s="18">
        <v>32938043.511999998</v>
      </c>
      <c r="D50" s="18">
        <v>38802272.314229995</v>
      </c>
      <c r="E50" s="18">
        <v>40312641.155000001</v>
      </c>
      <c r="F50" s="18">
        <v>13618028.077000007</v>
      </c>
      <c r="G50" s="18">
        <f>SUM(C50:F50)</f>
        <v>125670985.05823</v>
      </c>
      <c r="H50" s="18">
        <v>32796294.504149999</v>
      </c>
      <c r="I50" s="18">
        <v>38008980.451200008</v>
      </c>
      <c r="J50" s="18">
        <v>40073449.784329981</v>
      </c>
      <c r="K50" s="18">
        <v>12305045.839120001</v>
      </c>
      <c r="L50" s="18">
        <f>SUM(H50:K50)</f>
        <v>123183770.57879999</v>
      </c>
      <c r="M50" s="18">
        <f>+C50-H50</f>
        <v>141749.00784999877</v>
      </c>
      <c r="N50" s="18">
        <f>+D50-I50</f>
        <v>793291.86302998662</v>
      </c>
      <c r="O50" s="18">
        <f>+E50-J50</f>
        <v>239191.37067002058</v>
      </c>
      <c r="P50" s="18">
        <f>+F50-K50</f>
        <v>1312982.2378800064</v>
      </c>
      <c r="Q50" s="18">
        <f>SUM(M50:P50)</f>
        <v>2487214.4794300124</v>
      </c>
      <c r="R50" s="28">
        <f>+H50/C50*100</f>
        <v>99.569649582257796</v>
      </c>
      <c r="S50" s="28">
        <f>+I50/D50*100</f>
        <v>97.955553075330954</v>
      </c>
      <c r="T50" s="28">
        <f>+J50/E50*100</f>
        <v>99.406659142599111</v>
      </c>
      <c r="U50" s="28">
        <f>+K50/F50*100</f>
        <v>90.358499553268274</v>
      </c>
      <c r="V50" s="28">
        <f>+L50/G50*100</f>
        <v>98.020852245028905</v>
      </c>
    </row>
    <row r="51" spans="1:22" ht="15.6" x14ac:dyDescent="0.25">
      <c r="B51" s="16" t="s">
        <v>264</v>
      </c>
      <c r="C51" s="18"/>
      <c r="D51" s="18"/>
      <c r="E51" s="18"/>
      <c r="F51" s="18"/>
      <c r="G51" s="18"/>
      <c r="H51" s="18"/>
      <c r="I51" s="18"/>
      <c r="J51" s="18"/>
      <c r="K51" s="18"/>
      <c r="L51" s="18"/>
      <c r="M51" s="18"/>
      <c r="N51" s="18"/>
      <c r="O51" s="18"/>
      <c r="P51" s="18"/>
      <c r="Q51" s="18"/>
      <c r="R51" s="28"/>
      <c r="S51" s="28"/>
      <c r="T51" s="28"/>
      <c r="U51" s="28"/>
      <c r="V51" s="28"/>
    </row>
    <row r="52" spans="1:22" ht="15.6" x14ac:dyDescent="0.25">
      <c r="B52" s="16" t="s">
        <v>332</v>
      </c>
      <c r="C52" s="18">
        <v>261067457.24300003</v>
      </c>
      <c r="D52" s="18">
        <v>248168638.35443002</v>
      </c>
      <c r="E52" s="18">
        <v>252488580.81199992</v>
      </c>
      <c r="F52" s="18">
        <v>107689594.44499992</v>
      </c>
      <c r="G52" s="18">
        <f>SUM(C52:F52)</f>
        <v>869414270.85442996</v>
      </c>
      <c r="H52" s="18">
        <v>260987927.11170998</v>
      </c>
      <c r="I52" s="18">
        <v>247916222.60532007</v>
      </c>
      <c r="J52" s="18">
        <v>252486661.22945005</v>
      </c>
      <c r="K52" s="18">
        <v>85606754.621209905</v>
      </c>
      <c r="L52" s="18">
        <f>SUM(H52:K52)</f>
        <v>846997565.5676899</v>
      </c>
      <c r="M52" s="18">
        <f t="shared" ref="M52:P53" si="6">+C52-H52</f>
        <v>79530.131290048361</v>
      </c>
      <c r="N52" s="18">
        <f t="shared" si="6"/>
        <v>252415.74910995364</v>
      </c>
      <c r="O52" s="18">
        <f t="shared" si="6"/>
        <v>1919.5825498700142</v>
      </c>
      <c r="P52" s="18">
        <f t="shared" si="6"/>
        <v>22082839.823790014</v>
      </c>
      <c r="Q52" s="18">
        <f>SUM(M52:P52)</f>
        <v>22416705.286739886</v>
      </c>
      <c r="R52" s="28">
        <f t="shared" ref="R52:V53" si="7">+H52/C52*100</f>
        <v>99.969536558815136</v>
      </c>
      <c r="S52" s="28">
        <f t="shared" si="7"/>
        <v>99.898288619068182</v>
      </c>
      <c r="T52" s="28">
        <f t="shared" si="7"/>
        <v>99.999239734904563</v>
      </c>
      <c r="U52" s="28">
        <f t="shared" si="7"/>
        <v>79.493989240466178</v>
      </c>
      <c r="V52" s="28">
        <f t="shared" si="7"/>
        <v>97.421631316827856</v>
      </c>
    </row>
    <row r="53" spans="1:22" ht="26.25" customHeight="1" x14ac:dyDescent="0.25">
      <c r="B53" s="24" t="s">
        <v>254</v>
      </c>
      <c r="C53" s="18">
        <v>663489.31799999997</v>
      </c>
      <c r="D53" s="18">
        <v>1245189.7709999999</v>
      </c>
      <c r="E53" s="18">
        <v>1521503.7819999999</v>
      </c>
      <c r="F53" s="18">
        <v>730471.81400000025</v>
      </c>
      <c r="G53" s="18">
        <f>SUM(C53:F53)</f>
        <v>4160654.6850000001</v>
      </c>
      <c r="H53" s="18">
        <v>663489.19725999993</v>
      </c>
      <c r="I53" s="18">
        <v>1245189.7092499998</v>
      </c>
      <c r="J53" s="18">
        <v>1521503.7741000003</v>
      </c>
      <c r="K53" s="18">
        <v>614616.84713999974</v>
      </c>
      <c r="L53" s="18">
        <f>SUM(H53:K53)</f>
        <v>4044799.5277499999</v>
      </c>
      <c r="M53" s="18">
        <f t="shared" si="6"/>
        <v>0.12074000004213303</v>
      </c>
      <c r="N53" s="18">
        <f t="shared" si="6"/>
        <v>6.1750000109896064E-2</v>
      </c>
      <c r="O53" s="18">
        <f t="shared" si="6"/>
        <v>7.8999996185302734E-3</v>
      </c>
      <c r="P53" s="18">
        <f t="shared" si="6"/>
        <v>115854.96686000051</v>
      </c>
      <c r="Q53" s="18">
        <f>SUM(M53:P53)</f>
        <v>115855.15725000028</v>
      </c>
      <c r="R53" s="28">
        <f t="shared" si="7"/>
        <v>99.99998180226919</v>
      </c>
      <c r="S53" s="28">
        <f t="shared" si="7"/>
        <v>99.999995040916531</v>
      </c>
      <c r="T53" s="28">
        <f t="shared" si="7"/>
        <v>99.999999480776864</v>
      </c>
      <c r="U53" s="28">
        <f t="shared" si="7"/>
        <v>84.139707427506508</v>
      </c>
      <c r="V53" s="28">
        <f t="shared" si="7"/>
        <v>97.215458478982129</v>
      </c>
    </row>
    <row r="54" spans="1:22" x14ac:dyDescent="0.25">
      <c r="C54" s="18"/>
      <c r="D54" s="18"/>
      <c r="E54" s="18"/>
      <c r="F54" s="18"/>
      <c r="G54" s="18"/>
      <c r="H54" s="18"/>
      <c r="I54" s="18"/>
      <c r="J54" s="18"/>
      <c r="K54" s="18"/>
      <c r="L54" s="18"/>
      <c r="M54" s="18"/>
      <c r="N54" s="18"/>
      <c r="O54" s="18"/>
      <c r="P54" s="18"/>
      <c r="Q54" s="18"/>
      <c r="R54" s="35"/>
      <c r="S54" s="35"/>
      <c r="T54" s="35"/>
      <c r="U54" s="35"/>
      <c r="V54" s="35"/>
    </row>
    <row r="55" spans="1:22" x14ac:dyDescent="0.25">
      <c r="C55" s="18"/>
      <c r="D55" s="18"/>
      <c r="E55" s="18"/>
      <c r="F55" s="18"/>
      <c r="G55" s="18"/>
      <c r="H55" s="18"/>
      <c r="I55" s="18"/>
      <c r="J55" s="18"/>
      <c r="K55" s="18"/>
      <c r="L55" s="18"/>
      <c r="M55" s="18"/>
      <c r="N55" s="18"/>
      <c r="O55" s="18"/>
      <c r="P55" s="18"/>
      <c r="Q55" s="18"/>
      <c r="R55" s="35"/>
      <c r="S55" s="35"/>
      <c r="T55" s="35"/>
      <c r="U55" s="35"/>
      <c r="V55" s="35"/>
    </row>
    <row r="56" spans="1:22" x14ac:dyDescent="0.25">
      <c r="A56" s="25"/>
      <c r="B56" s="25"/>
      <c r="C56" s="26"/>
      <c r="D56" s="26"/>
      <c r="E56" s="26"/>
      <c r="F56" s="26"/>
      <c r="G56" s="26"/>
      <c r="H56" s="26"/>
      <c r="I56" s="26"/>
      <c r="J56" s="26"/>
      <c r="K56" s="26"/>
      <c r="L56" s="26"/>
      <c r="M56" s="26"/>
      <c r="N56" s="26"/>
      <c r="O56" s="26"/>
      <c r="P56" s="26"/>
      <c r="Q56" s="26"/>
      <c r="R56" s="36"/>
      <c r="S56" s="36"/>
      <c r="T56" s="36"/>
      <c r="U56" s="36"/>
      <c r="V56" s="36"/>
    </row>
    <row r="57" spans="1:22" x14ac:dyDescent="0.25">
      <c r="C57" s="18"/>
      <c r="D57" s="18"/>
      <c r="E57" s="18"/>
      <c r="F57" s="18"/>
      <c r="G57" s="18"/>
      <c r="H57" s="18"/>
      <c r="I57" s="18"/>
      <c r="J57" s="18"/>
      <c r="K57" s="18"/>
      <c r="L57" s="18"/>
      <c r="M57" s="18"/>
      <c r="N57" s="18"/>
      <c r="O57" s="18"/>
      <c r="P57" s="18"/>
      <c r="Q57" s="18"/>
      <c r="R57" s="35"/>
      <c r="S57" s="35"/>
      <c r="T57" s="35"/>
      <c r="U57" s="35"/>
      <c r="V57" s="35"/>
    </row>
    <row r="58" spans="1:22" ht="15.6" customHeight="1" x14ac:dyDescent="0.25">
      <c r="A58" s="33" t="s">
        <v>255</v>
      </c>
      <c r="B58" s="16" t="s">
        <v>333</v>
      </c>
      <c r="G58" s="18"/>
      <c r="H58" s="18"/>
      <c r="I58" s="18"/>
      <c r="J58" s="18"/>
      <c r="K58" s="18"/>
    </row>
    <row r="59" spans="1:22" ht="15.6" customHeight="1" x14ac:dyDescent="0.25">
      <c r="A59" s="33" t="s">
        <v>256</v>
      </c>
      <c r="B59" s="16" t="s">
        <v>334</v>
      </c>
      <c r="G59" s="18"/>
      <c r="H59" s="18"/>
      <c r="I59" s="18"/>
      <c r="J59" s="18"/>
      <c r="K59" s="18"/>
    </row>
    <row r="60" spans="1:22" ht="15.6" x14ac:dyDescent="0.25">
      <c r="A60" s="32" t="s">
        <v>257</v>
      </c>
      <c r="B60" s="16" t="s">
        <v>335</v>
      </c>
      <c r="C60" s="18"/>
      <c r="D60" s="18"/>
      <c r="E60" s="18"/>
      <c r="F60" s="18"/>
      <c r="G60" s="18"/>
      <c r="H60" s="18"/>
      <c r="I60" s="18"/>
      <c r="J60" s="18"/>
      <c r="K60" s="18"/>
    </row>
    <row r="61" spans="1:22" ht="15.6" customHeight="1" x14ac:dyDescent="0.25">
      <c r="A61" s="32" t="s">
        <v>258</v>
      </c>
      <c r="B61" s="16" t="s">
        <v>259</v>
      </c>
      <c r="C61" s="18"/>
      <c r="D61" s="18"/>
      <c r="E61" s="18"/>
      <c r="F61" s="18"/>
      <c r="G61" s="18"/>
      <c r="H61" s="18"/>
      <c r="I61" s="18"/>
      <c r="J61" s="18"/>
      <c r="K61" s="18"/>
    </row>
    <row r="62" spans="1:22" ht="15.6" customHeight="1" x14ac:dyDescent="0.25">
      <c r="A62" s="32" t="s">
        <v>260</v>
      </c>
      <c r="B62" s="16" t="s">
        <v>261</v>
      </c>
      <c r="C62" s="18"/>
      <c r="D62" s="18"/>
      <c r="E62" s="18"/>
      <c r="F62" s="18"/>
      <c r="G62" s="18"/>
      <c r="H62" s="18"/>
      <c r="I62" s="18"/>
      <c r="J62" s="18"/>
      <c r="K62" s="18"/>
    </row>
    <row r="63" spans="1:22" ht="15.6" customHeight="1" x14ac:dyDescent="0.25">
      <c r="A63" s="32" t="s">
        <v>262</v>
      </c>
      <c r="B63" s="16" t="s">
        <v>336</v>
      </c>
      <c r="C63" s="18"/>
      <c r="D63" s="18"/>
      <c r="E63" s="18"/>
      <c r="F63" s="18"/>
      <c r="G63" s="18"/>
      <c r="H63" s="18"/>
      <c r="I63" s="18"/>
      <c r="J63" s="18"/>
      <c r="K63" s="18"/>
    </row>
    <row r="64" spans="1:22" ht="15.6" customHeight="1" x14ac:dyDescent="0.25">
      <c r="A64" s="32" t="s">
        <v>263</v>
      </c>
      <c r="B64" s="16" t="s">
        <v>337</v>
      </c>
      <c r="C64" s="18"/>
      <c r="D64" s="18"/>
      <c r="E64" s="18"/>
      <c r="F64" s="18"/>
      <c r="G64" s="18"/>
      <c r="H64" s="18"/>
      <c r="I64" s="18"/>
      <c r="J64" s="18"/>
      <c r="K64" s="18"/>
    </row>
    <row r="65" spans="3:17" x14ac:dyDescent="0.25">
      <c r="C65" s="18"/>
      <c r="D65" s="18"/>
      <c r="E65" s="18"/>
      <c r="F65" s="18"/>
      <c r="G65" s="18"/>
      <c r="H65" s="18"/>
      <c r="I65" s="18"/>
      <c r="J65" s="18"/>
      <c r="K65" s="18"/>
      <c r="L65" s="18"/>
      <c r="M65" s="18"/>
      <c r="N65" s="18"/>
      <c r="O65" s="18"/>
      <c r="P65" s="18"/>
      <c r="Q65" s="18"/>
    </row>
    <row r="66" spans="3:17" x14ac:dyDescent="0.25">
      <c r="C66" s="18">
        <v>0</v>
      </c>
      <c r="D66" s="18">
        <v>0</v>
      </c>
      <c r="E66" s="18">
        <v>0</v>
      </c>
      <c r="F66" s="18">
        <v>0</v>
      </c>
      <c r="G66" s="18">
        <v>0</v>
      </c>
      <c r="H66" s="18">
        <v>0</v>
      </c>
      <c r="I66" s="18">
        <v>0</v>
      </c>
      <c r="J66" s="18">
        <v>0</v>
      </c>
      <c r="K66" s="18">
        <v>0</v>
      </c>
      <c r="L66" s="18">
        <v>0</v>
      </c>
      <c r="M66" s="18"/>
      <c r="N66" s="18"/>
      <c r="O66" s="18"/>
      <c r="P66" s="18"/>
      <c r="Q66" s="18"/>
    </row>
    <row r="67" spans="3:17" x14ac:dyDescent="0.25">
      <c r="C67" s="18"/>
      <c r="D67" s="18"/>
      <c r="E67" s="18"/>
      <c r="F67" s="18"/>
      <c r="G67" s="18"/>
      <c r="H67" s="18"/>
      <c r="I67" s="18"/>
      <c r="J67" s="18"/>
      <c r="K67" s="18"/>
      <c r="L67" s="18"/>
      <c r="M67" s="18"/>
      <c r="N67" s="18"/>
      <c r="O67" s="18"/>
      <c r="P67" s="18"/>
      <c r="Q67" s="18"/>
    </row>
    <row r="68" spans="3:17" x14ac:dyDescent="0.25">
      <c r="C68" s="18"/>
      <c r="D68" s="18"/>
      <c r="E68" s="18"/>
      <c r="F68" s="18"/>
      <c r="G68" s="18"/>
      <c r="H68" s="18"/>
      <c r="I68" s="18"/>
      <c r="J68" s="18"/>
      <c r="K68" s="18"/>
      <c r="L68" s="18"/>
      <c r="M68" s="18"/>
      <c r="N68" s="18"/>
      <c r="O68" s="18"/>
      <c r="P68" s="18"/>
      <c r="Q68" s="18"/>
    </row>
    <row r="69" spans="3:17" x14ac:dyDescent="0.25">
      <c r="C69" s="18"/>
      <c r="D69" s="18"/>
      <c r="E69" s="18"/>
      <c r="F69" s="18"/>
      <c r="G69" s="18"/>
      <c r="H69" s="18"/>
      <c r="I69" s="18"/>
      <c r="J69" s="18"/>
      <c r="K69" s="18"/>
      <c r="L69" s="18"/>
      <c r="M69" s="18"/>
      <c r="N69" s="18"/>
      <c r="O69" s="18"/>
      <c r="P69" s="18"/>
      <c r="Q69" s="18"/>
    </row>
    <row r="70" spans="3:17" x14ac:dyDescent="0.25">
      <c r="C70" s="18"/>
      <c r="D70" s="18"/>
      <c r="E70" s="18"/>
      <c r="F70" s="18"/>
      <c r="G70" s="18"/>
      <c r="H70" s="18"/>
      <c r="I70" s="18"/>
      <c r="J70" s="18"/>
      <c r="K70" s="18"/>
      <c r="L70" s="18"/>
      <c r="M70" s="18"/>
      <c r="N70" s="18"/>
      <c r="O70" s="18"/>
      <c r="P70" s="18"/>
      <c r="Q70" s="18"/>
    </row>
    <row r="71" spans="3:17" x14ac:dyDescent="0.25">
      <c r="C71" s="18"/>
      <c r="D71" s="18"/>
      <c r="E71" s="18"/>
      <c r="F71" s="18"/>
      <c r="G71" s="18"/>
      <c r="H71" s="18"/>
      <c r="I71" s="18"/>
      <c r="J71" s="18"/>
      <c r="K71" s="18"/>
      <c r="L71" s="18"/>
      <c r="M71" s="18"/>
      <c r="N71" s="18"/>
      <c r="O71" s="18"/>
      <c r="P71" s="18"/>
      <c r="Q71" s="18"/>
    </row>
    <row r="72" spans="3:17" x14ac:dyDescent="0.25">
      <c r="C72" s="18"/>
      <c r="D72" s="18"/>
      <c r="E72" s="18"/>
      <c r="F72" s="18"/>
      <c r="G72" s="18"/>
      <c r="H72" s="18"/>
      <c r="I72" s="18"/>
      <c r="J72" s="18"/>
      <c r="K72" s="18"/>
      <c r="L72" s="18"/>
      <c r="M72" s="18"/>
      <c r="N72" s="18"/>
      <c r="O72" s="18"/>
      <c r="P72" s="18"/>
      <c r="Q72" s="18"/>
    </row>
    <row r="73" spans="3:17" x14ac:dyDescent="0.25">
      <c r="C73" s="18"/>
      <c r="D73" s="18"/>
      <c r="E73" s="18"/>
      <c r="F73" s="18"/>
      <c r="G73" s="18"/>
      <c r="H73" s="18"/>
      <c r="I73" s="18"/>
      <c r="J73" s="18"/>
      <c r="K73" s="18"/>
      <c r="L73" s="18"/>
      <c r="M73" s="18"/>
      <c r="N73" s="18"/>
      <c r="O73" s="18"/>
      <c r="P73" s="18"/>
      <c r="Q73" s="18"/>
    </row>
    <row r="74" spans="3:17" x14ac:dyDescent="0.25">
      <c r="C74" s="18"/>
      <c r="D74" s="18"/>
      <c r="E74" s="18"/>
      <c r="F74" s="18"/>
      <c r="G74" s="18"/>
      <c r="H74" s="18"/>
      <c r="I74" s="18"/>
      <c r="J74" s="18"/>
      <c r="K74" s="18"/>
      <c r="L74" s="18"/>
      <c r="M74" s="18"/>
      <c r="N74" s="18"/>
      <c r="O74" s="18"/>
      <c r="P74" s="18"/>
      <c r="Q74" s="18"/>
    </row>
    <row r="75" spans="3:17" x14ac:dyDescent="0.25">
      <c r="C75" s="18"/>
      <c r="D75" s="18"/>
      <c r="E75" s="18"/>
      <c r="F75" s="18"/>
      <c r="G75" s="18"/>
      <c r="H75" s="18"/>
      <c r="I75" s="18"/>
      <c r="J75" s="18"/>
      <c r="K75" s="18"/>
      <c r="L75" s="18"/>
      <c r="M75" s="18"/>
      <c r="N75" s="18"/>
      <c r="O75" s="18"/>
      <c r="P75" s="18"/>
      <c r="Q75" s="18"/>
    </row>
  </sheetData>
  <mergeCells count="5">
    <mergeCell ref="A5:B6"/>
    <mergeCell ref="C5:G5"/>
    <mergeCell ref="H5:L5"/>
    <mergeCell ref="M5:Q5"/>
    <mergeCell ref="R5:V5"/>
  </mergeCells>
  <pageMargins left="0.22" right="0.2" top="0.53" bottom="0.48" header="0.3" footer="0.17"/>
  <pageSetup paperSize="9" scale="5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B5ED5-87DC-437D-B07B-B56B57901088}">
  <dimension ref="A1:I328"/>
  <sheetViews>
    <sheetView tabSelected="1" view="pageBreakPreview" zoomScale="115" zoomScaleNormal="100" zoomScaleSheetLayoutView="115" workbookViewId="0">
      <pane ySplit="7" topLeftCell="A144" activePane="bottomLeft" state="frozen"/>
      <selection pane="bottomLeft" activeCell="J214" sqref="J214"/>
    </sheetView>
  </sheetViews>
  <sheetFormatPr defaultColWidth="9.109375" defaultRowHeight="10.199999999999999" x14ac:dyDescent="0.2"/>
  <cols>
    <col min="1" max="1" width="25" style="69" customWidth="1"/>
    <col min="2" max="3" width="13.6640625" style="69" customWidth="1"/>
    <col min="4" max="4" width="12.44140625" style="69" customWidth="1"/>
    <col min="5" max="5" width="13" style="92" customWidth="1"/>
    <col min="6" max="7" width="12" style="69" bestFit="1" customWidth="1"/>
    <col min="8" max="8" width="8.33203125" style="69" customWidth="1"/>
    <col min="9" max="16384" width="9.109375" style="69"/>
  </cols>
  <sheetData>
    <row r="1" spans="1:9" s="49" customFormat="1" ht="9" customHeight="1" x14ac:dyDescent="0.25">
      <c r="A1" s="48"/>
      <c r="F1" s="29"/>
      <c r="G1" s="29"/>
    </row>
    <row r="2" spans="1:9" s="49" customFormat="1" ht="15" x14ac:dyDescent="0.4">
      <c r="A2" s="50" t="s">
        <v>316</v>
      </c>
      <c r="B2" s="51"/>
      <c r="C2" s="51"/>
      <c r="D2" s="51"/>
      <c r="E2" s="51"/>
      <c r="F2" s="51"/>
      <c r="G2" s="51"/>
    </row>
    <row r="3" spans="1:9" s="49" customFormat="1" x14ac:dyDescent="0.2">
      <c r="A3" s="52" t="s">
        <v>317</v>
      </c>
      <c r="B3" s="51"/>
      <c r="C3" s="51"/>
      <c r="D3" s="51"/>
      <c r="E3" s="51"/>
      <c r="F3" s="53"/>
      <c r="G3" s="53"/>
    </row>
    <row r="4" spans="1:9" s="49" customFormat="1" x14ac:dyDescent="0.2">
      <c r="A4" s="54" t="s">
        <v>15</v>
      </c>
      <c r="B4" s="53"/>
      <c r="C4" s="53"/>
      <c r="D4" s="53"/>
      <c r="E4" s="53"/>
      <c r="F4" s="53"/>
      <c r="G4" s="53"/>
    </row>
    <row r="5" spans="1:9" s="57" customFormat="1" ht="6" customHeight="1" x14ac:dyDescent="0.25">
      <c r="A5" s="55" t="s">
        <v>16</v>
      </c>
      <c r="B5" s="34"/>
      <c r="C5" s="56" t="s">
        <v>284</v>
      </c>
      <c r="D5" s="42"/>
      <c r="E5" s="43"/>
      <c r="F5" s="34"/>
      <c r="G5" s="40"/>
      <c r="H5" s="40"/>
    </row>
    <row r="6" spans="1:9" s="57" customFormat="1" ht="12" customHeight="1" x14ac:dyDescent="0.25">
      <c r="A6" s="58"/>
      <c r="B6" s="59" t="s">
        <v>17</v>
      </c>
      <c r="C6" s="60"/>
      <c r="D6" s="44"/>
      <c r="E6" s="45"/>
      <c r="F6" s="61" t="s">
        <v>305</v>
      </c>
      <c r="G6" s="62" t="s">
        <v>18</v>
      </c>
      <c r="H6" s="46" t="s">
        <v>306</v>
      </c>
    </row>
    <row r="7" spans="1:9" s="57" customFormat="1" ht="42.75" customHeight="1" x14ac:dyDescent="0.25">
      <c r="A7" s="63"/>
      <c r="B7" s="64"/>
      <c r="C7" s="65" t="s">
        <v>19</v>
      </c>
      <c r="D7" s="65" t="s">
        <v>20</v>
      </c>
      <c r="E7" s="65" t="s">
        <v>14</v>
      </c>
      <c r="F7" s="66"/>
      <c r="G7" s="67"/>
      <c r="H7" s="47"/>
    </row>
    <row r="8" spans="1:9" x14ac:dyDescent="0.2">
      <c r="A8" s="68"/>
      <c r="B8" s="30"/>
      <c r="C8" s="30"/>
      <c r="D8" s="30"/>
      <c r="E8" s="30"/>
      <c r="F8" s="30"/>
      <c r="G8" s="30"/>
      <c r="H8" s="30"/>
    </row>
    <row r="9" spans="1:9" ht="13.8" x14ac:dyDescent="0.25">
      <c r="A9" s="70" t="s">
        <v>21</v>
      </c>
      <c r="B9" s="13">
        <f t="shared" ref="B9:G9" si="0">B10+B17+B19+B21+B23+B35+B39+B48+B50+B52+B60+B72+B79+B84+B88+B94+B106+B119+B132+B148+B150+B171+B181+B187+B195+B204+B213+B222+B255+B262+B266+B268+B270+B272+B128</f>
        <v>3055220024.1239719</v>
      </c>
      <c r="C9" s="13">
        <f t="shared" si="0"/>
        <v>2797695983.9327898</v>
      </c>
      <c r="D9" s="13">
        <f t="shared" si="0"/>
        <v>30340397.207819998</v>
      </c>
      <c r="E9" s="13">
        <f t="shared" si="0"/>
        <v>2828036381.1406107</v>
      </c>
      <c r="F9" s="13">
        <f t="shared" si="0"/>
        <v>227183642.98336169</v>
      </c>
      <c r="G9" s="13">
        <f t="shared" si="0"/>
        <v>257524040.19118154</v>
      </c>
      <c r="H9" s="6">
        <f>IFERROR(E9/B9*100,"")</f>
        <v>92.564082416666466</v>
      </c>
    </row>
    <row r="10" spans="1:9" ht="11.25" customHeight="1" x14ac:dyDescent="0.2">
      <c r="A10" s="71" t="s">
        <v>22</v>
      </c>
      <c r="B10" s="5">
        <f t="shared" ref="B10:G10" si="1">SUM(B11:B15)</f>
        <v>35198064.215000004</v>
      </c>
      <c r="C10" s="37">
        <f t="shared" si="1"/>
        <v>30280587.663999997</v>
      </c>
      <c r="D10" s="5">
        <f t="shared" si="1"/>
        <v>556089.58498000004</v>
      </c>
      <c r="E10" s="37">
        <f t="shared" si="1"/>
        <v>30836677.248980001</v>
      </c>
      <c r="F10" s="37">
        <f t="shared" si="1"/>
        <v>4361386.966020002</v>
      </c>
      <c r="G10" s="37">
        <f t="shared" si="1"/>
        <v>4917476.5510000028</v>
      </c>
      <c r="H10" s="6">
        <f>IFERROR(E10/B10*100,"")</f>
        <v>87.609014690752915</v>
      </c>
      <c r="I10" s="72"/>
    </row>
    <row r="11" spans="1:9" ht="11.25" customHeight="1" x14ac:dyDescent="0.2">
      <c r="A11" s="73" t="s">
        <v>23</v>
      </c>
      <c r="B11" s="11">
        <v>10675169.999999996</v>
      </c>
      <c r="C11" s="11">
        <v>6919213.1355300006</v>
      </c>
      <c r="D11" s="11">
        <v>138251.75455999997</v>
      </c>
      <c r="E11" s="11">
        <f>C11+D11</f>
        <v>7057464.8900900008</v>
      </c>
      <c r="F11" s="11">
        <f>B11-E11</f>
        <v>3617705.1099099955</v>
      </c>
      <c r="G11" s="11">
        <f>B11-C11</f>
        <v>3755956.8644699957</v>
      </c>
      <c r="H11" s="6">
        <f>IFERROR(E11/B11*100,"")</f>
        <v>66.111030457500945</v>
      </c>
    </row>
    <row r="12" spans="1:9" ht="11.25" customHeight="1" x14ac:dyDescent="0.2">
      <c r="A12" s="74" t="s">
        <v>24</v>
      </c>
      <c r="B12" s="11">
        <v>249804.99999999997</v>
      </c>
      <c r="C12" s="11">
        <v>163979.36033000002</v>
      </c>
      <c r="D12" s="11">
        <v>2770.0681199999999</v>
      </c>
      <c r="E12" s="11">
        <f t="shared" ref="E12:E15" si="2">C12+D12</f>
        <v>166749.42845000004</v>
      </c>
      <c r="F12" s="11">
        <f>B12-E12</f>
        <v>83055.571549999935</v>
      </c>
      <c r="G12" s="11">
        <f>B12-C12</f>
        <v>85825.639669999946</v>
      </c>
      <c r="H12" s="6">
        <f>IFERROR(E12/B12*100,"")</f>
        <v>66.751837813494546</v>
      </c>
    </row>
    <row r="13" spans="1:9" ht="11.25" customHeight="1" x14ac:dyDescent="0.2">
      <c r="A13" s="73" t="s">
        <v>25</v>
      </c>
      <c r="B13" s="11">
        <v>873846</v>
      </c>
      <c r="C13" s="11">
        <v>769104.46510000003</v>
      </c>
      <c r="D13" s="11">
        <v>59617.053970000001</v>
      </c>
      <c r="E13" s="11">
        <f t="shared" si="2"/>
        <v>828721.51907000004</v>
      </c>
      <c r="F13" s="11">
        <f>B13-E13</f>
        <v>45124.480929999962</v>
      </c>
      <c r="G13" s="11">
        <f>B13-C13</f>
        <v>104741.53489999997</v>
      </c>
      <c r="H13" s="6">
        <f>IFERROR(E13/B13*100,"")</f>
        <v>94.836106026691198</v>
      </c>
    </row>
    <row r="14" spans="1:9" ht="11.25" customHeight="1" x14ac:dyDescent="0.2">
      <c r="A14" s="73" t="s">
        <v>26</v>
      </c>
      <c r="B14" s="11">
        <v>23210043.000000004</v>
      </c>
      <c r="C14" s="11">
        <v>22242123.775689997</v>
      </c>
      <c r="D14" s="11">
        <v>355186.05973000004</v>
      </c>
      <c r="E14" s="11">
        <f t="shared" si="2"/>
        <v>22597309.835419998</v>
      </c>
      <c r="F14" s="11">
        <f>B14-E14</f>
        <v>612733.16458000615</v>
      </c>
      <c r="G14" s="11">
        <f>B14-C14</f>
        <v>967919.22431000695</v>
      </c>
      <c r="H14" s="6">
        <f>IFERROR(E14/B14*100,"")</f>
        <v>97.360051575173699</v>
      </c>
    </row>
    <row r="15" spans="1:9" ht="11.25" customHeight="1" x14ac:dyDescent="0.2">
      <c r="A15" s="73" t="s">
        <v>27</v>
      </c>
      <c r="B15" s="11">
        <v>189200.21499999997</v>
      </c>
      <c r="C15" s="11">
        <v>186166.92734999998</v>
      </c>
      <c r="D15" s="11">
        <v>264.64859999999999</v>
      </c>
      <c r="E15" s="11">
        <f t="shared" si="2"/>
        <v>186431.57594999997</v>
      </c>
      <c r="F15" s="11">
        <f>B15-E15</f>
        <v>2768.639049999998</v>
      </c>
      <c r="G15" s="11">
        <f>B15-C15</f>
        <v>3033.2876499999838</v>
      </c>
      <c r="H15" s="6">
        <f>IFERROR(E15/B15*100,"")</f>
        <v>98.536661784448825</v>
      </c>
    </row>
    <row r="16" spans="1:9" ht="11.25" customHeight="1" x14ac:dyDescent="0.2">
      <c r="B16" s="11"/>
      <c r="C16" s="8"/>
      <c r="D16" s="8"/>
      <c r="E16" s="8"/>
      <c r="F16" s="8"/>
      <c r="G16" s="8"/>
      <c r="H16" s="6" t="str">
        <f>IFERROR(E16/B16*100,"")</f>
        <v/>
      </c>
    </row>
    <row r="17" spans="1:9" ht="11.25" customHeight="1" x14ac:dyDescent="0.2">
      <c r="A17" s="71" t="s">
        <v>28</v>
      </c>
      <c r="B17" s="11">
        <v>8618019.4210000001</v>
      </c>
      <c r="C17" s="11">
        <v>6832675.9907299997</v>
      </c>
      <c r="D17" s="11">
        <v>77539.306219999999</v>
      </c>
      <c r="E17" s="11">
        <f t="shared" ref="E17" si="3">C17+D17</f>
        <v>6910215.2969499994</v>
      </c>
      <c r="F17" s="11">
        <f>B17-E17</f>
        <v>1707804.1240500007</v>
      </c>
      <c r="G17" s="11">
        <f>B17-C17</f>
        <v>1785343.4302700004</v>
      </c>
      <c r="H17" s="6">
        <f>IFERROR(E17/B17*100,"")</f>
        <v>80.183334004928085</v>
      </c>
    </row>
    <row r="18" spans="1:9" ht="11.25" customHeight="1" x14ac:dyDescent="0.2">
      <c r="A18" s="73"/>
      <c r="B18" s="10"/>
      <c r="C18" s="8"/>
      <c r="D18" s="10"/>
      <c r="E18" s="8"/>
      <c r="F18" s="8"/>
      <c r="G18" s="8"/>
      <c r="H18" s="6" t="str">
        <f>IFERROR(E18/B18*100,"")</f>
        <v/>
      </c>
    </row>
    <row r="19" spans="1:9" ht="11.25" customHeight="1" x14ac:dyDescent="0.2">
      <c r="A19" s="71" t="s">
        <v>29</v>
      </c>
      <c r="B19" s="11">
        <v>1532037.4219999998</v>
      </c>
      <c r="C19" s="11">
        <v>1212198.7473599999</v>
      </c>
      <c r="D19" s="11">
        <v>9834.91842</v>
      </c>
      <c r="E19" s="11">
        <f t="shared" ref="E19:E21" si="4">C19+D19</f>
        <v>1222033.6657799999</v>
      </c>
      <c r="F19" s="11">
        <f>B19-E19</f>
        <v>310003.75621999986</v>
      </c>
      <c r="G19" s="11">
        <f>B19-C19</f>
        <v>319838.67463999987</v>
      </c>
      <c r="H19" s="6">
        <f>IFERROR(E19/B19*100,"")</f>
        <v>79.765262142532706</v>
      </c>
    </row>
    <row r="20" spans="1:9" ht="11.25" customHeight="1" x14ac:dyDescent="0.2">
      <c r="A20" s="73"/>
      <c r="B20" s="10"/>
      <c r="C20" s="8"/>
      <c r="D20" s="10"/>
      <c r="E20" s="8"/>
      <c r="F20" s="8"/>
      <c r="G20" s="8"/>
      <c r="H20" s="6" t="str">
        <f>IFERROR(E20/B20*100,"")</f>
        <v/>
      </c>
    </row>
    <row r="21" spans="1:9" ht="11.25" customHeight="1" x14ac:dyDescent="0.2">
      <c r="A21" s="71" t="s">
        <v>30</v>
      </c>
      <c r="B21" s="11">
        <v>10108774.540999999</v>
      </c>
      <c r="C21" s="11">
        <v>8694408.7756399997</v>
      </c>
      <c r="D21" s="11">
        <v>116694.08257000001</v>
      </c>
      <c r="E21" s="11">
        <f t="shared" si="4"/>
        <v>8811102.8582099993</v>
      </c>
      <c r="F21" s="11">
        <f>B21-E21</f>
        <v>1297671.68279</v>
      </c>
      <c r="G21" s="11">
        <f>B21-C21</f>
        <v>1414365.7653599996</v>
      </c>
      <c r="H21" s="6">
        <f>IFERROR(E21/B21*100,"")</f>
        <v>87.162917942953456</v>
      </c>
    </row>
    <row r="22" spans="1:9" ht="11.25" customHeight="1" x14ac:dyDescent="0.2">
      <c r="A22" s="73"/>
      <c r="B22" s="8"/>
      <c r="C22" s="8"/>
      <c r="D22" s="8"/>
      <c r="E22" s="8"/>
      <c r="F22" s="8"/>
      <c r="G22" s="8"/>
      <c r="H22" s="6" t="str">
        <f>IFERROR(E22/B22*100,"")</f>
        <v/>
      </c>
    </row>
    <row r="23" spans="1:9" ht="11.25" customHeight="1" x14ac:dyDescent="0.2">
      <c r="A23" s="71" t="s">
        <v>32</v>
      </c>
      <c r="B23" s="5">
        <f>SUM(B24:B33)</f>
        <v>95021622.929540008</v>
      </c>
      <c r="C23" s="5">
        <f>SUM(C24:C33)</f>
        <v>53983718.373190001</v>
      </c>
      <c r="D23" s="5">
        <f>SUM(D24:D33)</f>
        <v>2805551.116789999</v>
      </c>
      <c r="E23" s="37">
        <f t="shared" ref="E23:G23" si="5">SUM(E24:E33)</f>
        <v>56789269.489980005</v>
      </c>
      <c r="F23" s="37">
        <f t="shared" si="5"/>
        <v>38232353.439560011</v>
      </c>
      <c r="G23" s="37">
        <f t="shared" si="5"/>
        <v>41037904.55635</v>
      </c>
      <c r="H23" s="6">
        <f>IFERROR(E23/B23*100,"")</f>
        <v>59.764575408367968</v>
      </c>
      <c r="I23" s="72"/>
    </row>
    <row r="24" spans="1:9" ht="11.25" customHeight="1" x14ac:dyDescent="0.2">
      <c r="A24" s="73" t="s">
        <v>31</v>
      </c>
      <c r="B24" s="11">
        <v>75222075.573090017</v>
      </c>
      <c r="C24" s="11">
        <v>38526171.702770002</v>
      </c>
      <c r="D24" s="11">
        <v>1921774.1912400001</v>
      </c>
      <c r="E24" s="11">
        <f t="shared" ref="E24:E33" si="6">C24+D24</f>
        <v>40447945.89401</v>
      </c>
      <c r="F24" s="11">
        <f>B24-E24</f>
        <v>34774129.679080017</v>
      </c>
      <c r="G24" s="11">
        <f>B24-C24</f>
        <v>36695903.870320015</v>
      </c>
      <c r="H24" s="6">
        <f>IFERROR(E24/B24*100,"")</f>
        <v>53.7713770669735</v>
      </c>
      <c r="I24" s="72"/>
    </row>
    <row r="25" spans="1:9" ht="11.25" customHeight="1" x14ac:dyDescent="0.2">
      <c r="A25" s="73" t="s">
        <v>33</v>
      </c>
      <c r="B25" s="11">
        <v>2396938.9239999992</v>
      </c>
      <c r="C25" s="11">
        <v>2384995.99352</v>
      </c>
      <c r="D25" s="11">
        <v>10170.0185</v>
      </c>
      <c r="E25" s="11">
        <f t="shared" si="6"/>
        <v>2395166.0120199998</v>
      </c>
      <c r="F25" s="11">
        <f>B25-E25</f>
        <v>1772.9119799993932</v>
      </c>
      <c r="G25" s="11">
        <f>B25-C25</f>
        <v>11942.930479999166</v>
      </c>
      <c r="H25" s="6">
        <f>IFERROR(E25/B25*100,"")</f>
        <v>99.926034328107079</v>
      </c>
      <c r="I25" s="72"/>
    </row>
    <row r="26" spans="1:9" ht="11.25" customHeight="1" x14ac:dyDescent="0.2">
      <c r="A26" s="73" t="s">
        <v>34</v>
      </c>
      <c r="B26" s="11">
        <v>8156606.2456099978</v>
      </c>
      <c r="C26" s="11">
        <v>5431336.2667299993</v>
      </c>
      <c r="D26" s="11">
        <v>832265.74227999989</v>
      </c>
      <c r="E26" s="11">
        <f t="shared" si="6"/>
        <v>6263602.0090099992</v>
      </c>
      <c r="F26" s="11">
        <f>B26-E26</f>
        <v>1893004.2365999985</v>
      </c>
      <c r="G26" s="11">
        <f>B26-C26</f>
        <v>2725269.9788799984</v>
      </c>
      <c r="H26" s="6">
        <f>IFERROR(E26/B26*100,"")</f>
        <v>76.791766335185784</v>
      </c>
      <c r="I26" s="72"/>
    </row>
    <row r="27" spans="1:9" ht="11.25" customHeight="1" x14ac:dyDescent="0.2">
      <c r="A27" s="73" t="s">
        <v>209</v>
      </c>
      <c r="B27" s="11">
        <v>183863.147</v>
      </c>
      <c r="C27" s="11">
        <v>148766.86674</v>
      </c>
      <c r="D27" s="11">
        <v>102.79474999999999</v>
      </c>
      <c r="E27" s="11">
        <f t="shared" si="6"/>
        <v>148869.66149</v>
      </c>
      <c r="F27" s="11">
        <f>B27-E27</f>
        <v>34993.485509999999</v>
      </c>
      <c r="G27" s="11">
        <f>B27-C27</f>
        <v>35096.28026</v>
      </c>
      <c r="H27" s="6">
        <f>IFERROR(E27/B27*100,"")</f>
        <v>80.967645729462035</v>
      </c>
      <c r="I27" s="72"/>
    </row>
    <row r="28" spans="1:9" ht="11.25" customHeight="1" x14ac:dyDescent="0.2">
      <c r="A28" s="73" t="s">
        <v>35</v>
      </c>
      <c r="B28" s="11">
        <v>425660.19699999999</v>
      </c>
      <c r="C28" s="11">
        <v>405264.77877999999</v>
      </c>
      <c r="D28" s="11">
        <v>53.620269999999998</v>
      </c>
      <c r="E28" s="11">
        <f t="shared" si="6"/>
        <v>405318.39905000001</v>
      </c>
      <c r="F28" s="11">
        <f>B28-E28</f>
        <v>20341.797949999978</v>
      </c>
      <c r="G28" s="11">
        <f>B28-C28</f>
        <v>20395.418219999992</v>
      </c>
      <c r="H28" s="6">
        <f>IFERROR(E28/B28*100,"")</f>
        <v>95.221118137573953</v>
      </c>
      <c r="I28" s="72"/>
    </row>
    <row r="29" spans="1:9" ht="11.25" customHeight="1" x14ac:dyDescent="0.2">
      <c r="A29" s="73" t="s">
        <v>36</v>
      </c>
      <c r="B29" s="11">
        <v>770339.58121999993</v>
      </c>
      <c r="C29" s="11">
        <v>698099.38942000002</v>
      </c>
      <c r="D29" s="11">
        <v>1068.25181</v>
      </c>
      <c r="E29" s="11">
        <f t="shared" si="6"/>
        <v>699167.64123000007</v>
      </c>
      <c r="F29" s="11">
        <f>B29-E29</f>
        <v>71171.939989999868</v>
      </c>
      <c r="G29" s="11">
        <f>B29-C29</f>
        <v>72240.191799999913</v>
      </c>
      <c r="H29" s="6">
        <f>IFERROR(E29/B29*100,"")</f>
        <v>90.760965459248027</v>
      </c>
      <c r="I29" s="72"/>
    </row>
    <row r="30" spans="1:9" ht="11.25" customHeight="1" x14ac:dyDescent="0.2">
      <c r="A30" s="73" t="s">
        <v>37</v>
      </c>
      <c r="B30" s="11">
        <v>6785445.7370000007</v>
      </c>
      <c r="C30" s="11">
        <v>5407655.6791700004</v>
      </c>
      <c r="D30" s="11">
        <v>37435.09564</v>
      </c>
      <c r="E30" s="11">
        <f t="shared" si="6"/>
        <v>5445090.7748100003</v>
      </c>
      <c r="F30" s="11">
        <f>B30-E30</f>
        <v>1340354.9621900003</v>
      </c>
      <c r="G30" s="11">
        <f>B30-C30</f>
        <v>1377790.0578300003</v>
      </c>
      <c r="H30" s="6">
        <f>IFERROR(E30/B30*100,"")</f>
        <v>80.246618805287184</v>
      </c>
      <c r="I30" s="72"/>
    </row>
    <row r="31" spans="1:9" ht="11.25" customHeight="1" x14ac:dyDescent="0.2">
      <c r="A31" s="73" t="s">
        <v>285</v>
      </c>
      <c r="B31" s="11">
        <v>485079.25799999997</v>
      </c>
      <c r="C31" s="11">
        <v>406173.02902999998</v>
      </c>
      <c r="D31" s="11">
        <v>55.529510000000002</v>
      </c>
      <c r="E31" s="11">
        <f t="shared" si="6"/>
        <v>406228.55854</v>
      </c>
      <c r="F31" s="11">
        <f>B31-E31</f>
        <v>78850.699459999974</v>
      </c>
      <c r="G31" s="11">
        <f>B31-C31</f>
        <v>78906.228969999996</v>
      </c>
      <c r="H31" s="6">
        <f>IFERROR(E31/B31*100,"")</f>
        <v>83.744780227234543</v>
      </c>
      <c r="I31" s="72"/>
    </row>
    <row r="32" spans="1:9" ht="11.25" customHeight="1" x14ac:dyDescent="0.2">
      <c r="A32" s="73" t="s">
        <v>38</v>
      </c>
      <c r="B32" s="11">
        <v>185822.91461999997</v>
      </c>
      <c r="C32" s="11">
        <v>177585.27552000002</v>
      </c>
      <c r="D32" s="11">
        <v>1611.1089199999999</v>
      </c>
      <c r="E32" s="11">
        <f t="shared" si="6"/>
        <v>179196.38444000002</v>
      </c>
      <c r="F32" s="11">
        <f>B32-E32</f>
        <v>6626.5301799999434</v>
      </c>
      <c r="G32" s="11">
        <f>B32-C32</f>
        <v>8237.6390999999421</v>
      </c>
      <c r="H32" s="6">
        <f>IFERROR(E32/B32*100,"")</f>
        <v>96.433954233496493</v>
      </c>
      <c r="I32" s="72"/>
    </row>
    <row r="33" spans="1:9" ht="11.25" customHeight="1" x14ac:dyDescent="0.2">
      <c r="A33" s="73" t="s">
        <v>266</v>
      </c>
      <c r="B33" s="11">
        <v>409791.35200000001</v>
      </c>
      <c r="C33" s="11">
        <v>397669.39150999999</v>
      </c>
      <c r="D33" s="11">
        <v>1014.76387</v>
      </c>
      <c r="E33" s="11">
        <f t="shared" si="6"/>
        <v>398684.15538000001</v>
      </c>
      <c r="F33" s="11">
        <f>B33-E33</f>
        <v>11107.196620000002</v>
      </c>
      <c r="G33" s="11">
        <f>B33-C33</f>
        <v>12121.960490000027</v>
      </c>
      <c r="H33" s="6">
        <f>IFERROR(E33/B33*100,"")</f>
        <v>97.289548311405071</v>
      </c>
      <c r="I33" s="72"/>
    </row>
    <row r="34" spans="1:9" ht="11.25" customHeight="1" x14ac:dyDescent="0.2">
      <c r="A34" s="73"/>
      <c r="B34" s="8"/>
      <c r="C34" s="8"/>
      <c r="D34" s="8"/>
      <c r="E34" s="8"/>
      <c r="F34" s="8"/>
      <c r="G34" s="8"/>
      <c r="H34" s="6" t="str">
        <f>IFERROR(E34/B34*100,"")</f>
        <v/>
      </c>
    </row>
    <row r="35" spans="1:9" ht="11.25" customHeight="1" x14ac:dyDescent="0.2">
      <c r="A35" s="71" t="s">
        <v>39</v>
      </c>
      <c r="B35" s="9">
        <f t="shared" ref="B35:G35" si="7">+B36+B37</f>
        <v>2280191.2820000006</v>
      </c>
      <c r="C35" s="9">
        <f t="shared" si="7"/>
        <v>1598549.0026700001</v>
      </c>
      <c r="D35" s="9">
        <f t="shared" si="7"/>
        <v>2775.34512</v>
      </c>
      <c r="E35" s="13">
        <f t="shared" si="7"/>
        <v>1601324.3477900003</v>
      </c>
      <c r="F35" s="13">
        <f t="shared" si="7"/>
        <v>678866.93421000021</v>
      </c>
      <c r="G35" s="13">
        <f t="shared" si="7"/>
        <v>681642.27933000028</v>
      </c>
      <c r="H35" s="6">
        <f>IFERROR(E35/B35*100,"")</f>
        <v>70.227632235548555</v>
      </c>
    </row>
    <row r="36" spans="1:9" ht="11.25" customHeight="1" x14ac:dyDescent="0.2">
      <c r="A36" s="73" t="s">
        <v>40</v>
      </c>
      <c r="B36" s="11">
        <v>2181798.3260000004</v>
      </c>
      <c r="C36" s="11">
        <v>1507458.9039700001</v>
      </c>
      <c r="D36" s="11">
        <v>2350.9074799999999</v>
      </c>
      <c r="E36" s="11">
        <f t="shared" ref="E36:E37" si="8">C36+D36</f>
        <v>1509809.8114500002</v>
      </c>
      <c r="F36" s="11">
        <f>B36-E36</f>
        <v>671988.5145500002</v>
      </c>
      <c r="G36" s="11">
        <f>B36-C36</f>
        <v>674339.42203000025</v>
      </c>
      <c r="H36" s="6">
        <f>IFERROR(E36/B36*100,"")</f>
        <v>69.200246120731506</v>
      </c>
    </row>
    <row r="37" spans="1:9" ht="11.25" customHeight="1" x14ac:dyDescent="0.2">
      <c r="A37" s="73" t="s">
        <v>41</v>
      </c>
      <c r="B37" s="11">
        <v>98392.956000000006</v>
      </c>
      <c r="C37" s="11">
        <v>91090.098700000002</v>
      </c>
      <c r="D37" s="11">
        <v>424.43763999999999</v>
      </c>
      <c r="E37" s="11">
        <f t="shared" si="8"/>
        <v>91514.536340000006</v>
      </c>
      <c r="F37" s="11">
        <f>B37-E37</f>
        <v>6878.4196599999996</v>
      </c>
      <c r="G37" s="11">
        <f>B37-C37</f>
        <v>7302.8573000000033</v>
      </c>
      <c r="H37" s="6">
        <f>IFERROR(E37/B37*100,"")</f>
        <v>93.009235681464844</v>
      </c>
    </row>
    <row r="38" spans="1:9" ht="11.25" customHeight="1" x14ac:dyDescent="0.2">
      <c r="A38" s="73"/>
      <c r="B38" s="8"/>
      <c r="C38" s="8"/>
      <c r="D38" s="8"/>
      <c r="E38" s="8"/>
      <c r="F38" s="8"/>
      <c r="G38" s="8"/>
      <c r="H38" s="6" t="str">
        <f>IFERROR(E38/B38*100,"")</f>
        <v/>
      </c>
    </row>
    <row r="39" spans="1:9" ht="11.25" customHeight="1" x14ac:dyDescent="0.2">
      <c r="A39" s="71" t="s">
        <v>42</v>
      </c>
      <c r="B39" s="9">
        <f>SUM(B40:B46)</f>
        <v>559716659.70404005</v>
      </c>
      <c r="C39" s="9">
        <f>SUM(C40:C46)</f>
        <v>517700519.47031987</v>
      </c>
      <c r="D39" s="9">
        <f>SUM(D40:D46)</f>
        <v>3170968.1019699997</v>
      </c>
      <c r="E39" s="13">
        <f t="shared" ref="E39:G39" si="9">SUM(E40:E46)</f>
        <v>520871487.57228982</v>
      </c>
      <c r="F39" s="13">
        <f t="shared" si="9"/>
        <v>38845172.131750084</v>
      </c>
      <c r="G39" s="13">
        <f t="shared" si="9"/>
        <v>42016140.233720072</v>
      </c>
      <c r="H39" s="6">
        <f>IFERROR(E39/B39*100,"")</f>
        <v>93.059850647952786</v>
      </c>
    </row>
    <row r="40" spans="1:9" ht="11.25" customHeight="1" x14ac:dyDescent="0.2">
      <c r="A40" s="73" t="s">
        <v>43</v>
      </c>
      <c r="B40" s="11">
        <v>557603427.68004</v>
      </c>
      <c r="C40" s="11">
        <v>516051824.65966994</v>
      </c>
      <c r="D40" s="11">
        <v>3147532.4533799998</v>
      </c>
      <c r="E40" s="11">
        <f t="shared" ref="E40:E46" si="10">C40+D40</f>
        <v>519199357.11304992</v>
      </c>
      <c r="F40" s="11">
        <f>B40-E40</f>
        <v>38404070.566990077</v>
      </c>
      <c r="G40" s="11">
        <f>B40-C40</f>
        <v>41551603.020370066</v>
      </c>
      <c r="H40" s="6">
        <f>IFERROR(E40/B40*100,"")</f>
        <v>93.112655220436196</v>
      </c>
    </row>
    <row r="41" spans="1:9" ht="11.25" customHeight="1" x14ac:dyDescent="0.2">
      <c r="A41" s="75" t="s">
        <v>44</v>
      </c>
      <c r="B41" s="11">
        <v>190098.99999999997</v>
      </c>
      <c r="C41" s="11">
        <v>167340.46246000001</v>
      </c>
      <c r="D41" s="11">
        <v>39.69415</v>
      </c>
      <c r="E41" s="11">
        <f t="shared" si="10"/>
        <v>167380.15661000001</v>
      </c>
      <c r="F41" s="11">
        <f>B41-E41</f>
        <v>22718.843389999965</v>
      </c>
      <c r="G41" s="11">
        <f>B41-C41</f>
        <v>22758.537539999961</v>
      </c>
      <c r="H41" s="6">
        <f>IFERROR(E41/B41*100,"")</f>
        <v>88.048941135934456</v>
      </c>
    </row>
    <row r="42" spans="1:9" ht="11.25" customHeight="1" x14ac:dyDescent="0.2">
      <c r="A42" s="75" t="s">
        <v>45</v>
      </c>
      <c r="B42" s="11">
        <v>64283</v>
      </c>
      <c r="C42" s="11">
        <v>57161.528119999995</v>
      </c>
      <c r="D42" s="11">
        <v>2911.7133900000003</v>
      </c>
      <c r="E42" s="11">
        <f t="shared" si="10"/>
        <v>60073.241509999993</v>
      </c>
      <c r="F42" s="11">
        <f>B42-E42</f>
        <v>4209.7584900000074</v>
      </c>
      <c r="G42" s="11">
        <f>B42-C42</f>
        <v>7121.4718800000046</v>
      </c>
      <c r="H42" s="6">
        <f>IFERROR(E42/B42*100,"")</f>
        <v>93.451210288878855</v>
      </c>
    </row>
    <row r="43" spans="1:9" ht="11.25" customHeight="1" x14ac:dyDescent="0.2">
      <c r="A43" s="73" t="s">
        <v>46</v>
      </c>
      <c r="B43" s="11">
        <v>1250989.0649999999</v>
      </c>
      <c r="C43" s="11">
        <v>902784.60829</v>
      </c>
      <c r="D43" s="11">
        <v>7519.3924800000004</v>
      </c>
      <c r="E43" s="11">
        <f t="shared" si="10"/>
        <v>910304.00077000004</v>
      </c>
      <c r="F43" s="11">
        <f>B43-E43</f>
        <v>340685.0642299999</v>
      </c>
      <c r="G43" s="11">
        <f>B43-C43</f>
        <v>348204.45670999994</v>
      </c>
      <c r="H43" s="6">
        <f>IFERROR(E43/B43*100,"")</f>
        <v>72.766743230485403</v>
      </c>
    </row>
    <row r="44" spans="1:9" ht="11.25" customHeight="1" x14ac:dyDescent="0.2">
      <c r="A44" s="73" t="s">
        <v>48</v>
      </c>
      <c r="B44" s="11">
        <v>84275.098999999987</v>
      </c>
      <c r="C44" s="11">
        <v>83320.202489999996</v>
      </c>
      <c r="D44" s="11">
        <v>0</v>
      </c>
      <c r="E44" s="11">
        <f t="shared" si="10"/>
        <v>83320.202489999996</v>
      </c>
      <c r="F44" s="11">
        <f>B44-E44</f>
        <v>954.89650999999139</v>
      </c>
      <c r="G44" s="11">
        <f>B44-C44</f>
        <v>954.89650999999139</v>
      </c>
      <c r="H44" s="6">
        <f>IFERROR(E44/B44*100,"")</f>
        <v>98.866929233746745</v>
      </c>
    </row>
    <row r="45" spans="1:9" ht="11.25" customHeight="1" x14ac:dyDescent="0.2">
      <c r="A45" s="73" t="s">
        <v>47</v>
      </c>
      <c r="B45" s="11">
        <v>298284</v>
      </c>
      <c r="C45" s="11">
        <v>242470.76102000001</v>
      </c>
      <c r="D45" s="11">
        <v>11004.610140000001</v>
      </c>
      <c r="E45" s="11">
        <f t="shared" si="10"/>
        <v>253475.37116000001</v>
      </c>
      <c r="F45" s="11">
        <f>B45-E45</f>
        <v>44808.62883999999</v>
      </c>
      <c r="G45" s="11">
        <f>B45-C45</f>
        <v>55813.238979999995</v>
      </c>
      <c r="H45" s="6">
        <f>IFERROR(E45/B45*100,"")</f>
        <v>84.977863767416295</v>
      </c>
    </row>
    <row r="46" spans="1:9" ht="11.25" customHeight="1" x14ac:dyDescent="0.2">
      <c r="A46" s="73" t="s">
        <v>296</v>
      </c>
      <c r="B46" s="11">
        <v>225301.86000000007</v>
      </c>
      <c r="C46" s="11">
        <v>195617.24827000001</v>
      </c>
      <c r="D46" s="11">
        <v>1960.2384299999999</v>
      </c>
      <c r="E46" s="11">
        <f t="shared" si="10"/>
        <v>197577.48670000001</v>
      </c>
      <c r="F46" s="11">
        <f>B46-E46</f>
        <v>27724.373300000065</v>
      </c>
      <c r="G46" s="11">
        <f>B46-C46</f>
        <v>29684.611730000062</v>
      </c>
      <c r="H46" s="6">
        <f>IFERROR(E46/B46*100,"")</f>
        <v>87.694565282328313</v>
      </c>
    </row>
    <row r="47" spans="1:9" ht="11.25" customHeight="1" x14ac:dyDescent="0.2">
      <c r="A47" s="73"/>
      <c r="B47" s="7"/>
      <c r="C47" s="7"/>
      <c r="D47" s="7"/>
      <c r="E47" s="7"/>
      <c r="F47" s="7"/>
      <c r="G47" s="7"/>
      <c r="H47" s="6" t="str">
        <f>IFERROR(E47/B47*100,"")</f>
        <v/>
      </c>
    </row>
    <row r="48" spans="1:9" ht="11.25" customHeight="1" x14ac:dyDescent="0.2">
      <c r="A48" s="71" t="s">
        <v>49</v>
      </c>
      <c r="B48" s="11">
        <v>90155076.217000008</v>
      </c>
      <c r="C48" s="11">
        <v>83166926.081309989</v>
      </c>
      <c r="D48" s="11">
        <v>468658.70952000003</v>
      </c>
      <c r="E48" s="11">
        <f t="shared" ref="E48" si="11">C48+D48</f>
        <v>83635584.790829986</v>
      </c>
      <c r="F48" s="11">
        <f>B48-E48</f>
        <v>6519491.4261700213</v>
      </c>
      <c r="G48" s="11">
        <f>B48-C48</f>
        <v>6988150.1356900185</v>
      </c>
      <c r="H48" s="6">
        <f>IFERROR(E48/B48*100,"")</f>
        <v>92.768580872276303</v>
      </c>
    </row>
    <row r="49" spans="1:8" ht="11.25" customHeight="1" x14ac:dyDescent="0.2">
      <c r="A49" s="76"/>
      <c r="B49" s="8"/>
      <c r="C49" s="8"/>
      <c r="D49" s="8"/>
      <c r="E49" s="8"/>
      <c r="F49" s="8"/>
      <c r="G49" s="8"/>
      <c r="H49" s="6" t="str">
        <f>IFERROR(E49/B49*100,"")</f>
        <v/>
      </c>
    </row>
    <row r="50" spans="1:8" ht="11.25" customHeight="1" x14ac:dyDescent="0.2">
      <c r="A50" s="71" t="s">
        <v>50</v>
      </c>
      <c r="B50" s="11">
        <v>2209121.9464499997</v>
      </c>
      <c r="C50" s="11">
        <v>1898064.9698699999</v>
      </c>
      <c r="D50" s="11">
        <v>7813.4412000000002</v>
      </c>
      <c r="E50" s="11">
        <f t="shared" ref="E50" si="12">C50+D50</f>
        <v>1905878.4110699999</v>
      </c>
      <c r="F50" s="11">
        <f>B50-E50</f>
        <v>303243.53537999978</v>
      </c>
      <c r="G50" s="11">
        <f>B50-C50</f>
        <v>311056.97657999978</v>
      </c>
      <c r="H50" s="6">
        <f>IFERROR(E50/B50*100,"")</f>
        <v>86.273119242362156</v>
      </c>
    </row>
    <row r="51" spans="1:8" ht="11.25" customHeight="1" x14ac:dyDescent="0.2">
      <c r="A51" s="73"/>
      <c r="B51" s="8"/>
      <c r="C51" s="8"/>
      <c r="D51" s="8"/>
      <c r="E51" s="8"/>
      <c r="F51" s="8"/>
      <c r="G51" s="8"/>
      <c r="H51" s="6" t="str">
        <f>IFERROR(E51/B51*100,"")</f>
        <v/>
      </c>
    </row>
    <row r="52" spans="1:8" ht="11.25" customHeight="1" x14ac:dyDescent="0.2">
      <c r="A52" s="71" t="s">
        <v>51</v>
      </c>
      <c r="B52" s="9">
        <f t="shared" ref="B52:C52" si="13">SUM(B53:B58)</f>
        <v>21711952.244589996</v>
      </c>
      <c r="C52" s="9">
        <f t="shared" si="13"/>
        <v>18701327.747299999</v>
      </c>
      <c r="D52" s="9">
        <f t="shared" ref="D52:G52" si="14">SUM(D53:D58)</f>
        <v>493232.70017000003</v>
      </c>
      <c r="E52" s="13">
        <f t="shared" si="14"/>
        <v>19194560.447469998</v>
      </c>
      <c r="F52" s="13">
        <f t="shared" si="14"/>
        <v>2517391.7971199919</v>
      </c>
      <c r="G52" s="13">
        <f t="shared" si="14"/>
        <v>3010624.4972899915</v>
      </c>
      <c r="H52" s="6">
        <f>IFERROR(E52/B52*100,"")</f>
        <v>88.405502329956249</v>
      </c>
    </row>
    <row r="53" spans="1:8" ht="11.25" customHeight="1" x14ac:dyDescent="0.2">
      <c r="A53" s="73" t="s">
        <v>31</v>
      </c>
      <c r="B53" s="11">
        <v>16464826.049629992</v>
      </c>
      <c r="C53" s="11">
        <v>14127643.20315</v>
      </c>
      <c r="D53" s="11">
        <v>459806.19066000002</v>
      </c>
      <c r="E53" s="11">
        <f t="shared" ref="E53:E58" si="15">C53+D53</f>
        <v>14587449.39381</v>
      </c>
      <c r="F53" s="11">
        <f>B53-E53</f>
        <v>1877376.6558199916</v>
      </c>
      <c r="G53" s="11">
        <f>B53-C53</f>
        <v>2337182.8464799915</v>
      </c>
      <c r="H53" s="6">
        <f>IFERROR(E53/B53*100,"")</f>
        <v>88.597652655661179</v>
      </c>
    </row>
    <row r="54" spans="1:8" ht="11.25" customHeight="1" x14ac:dyDescent="0.2">
      <c r="A54" s="73" t="s">
        <v>52</v>
      </c>
      <c r="B54" s="11">
        <v>2209549.8620000007</v>
      </c>
      <c r="C54" s="11">
        <v>1955629.6973400004</v>
      </c>
      <c r="D54" s="11">
        <v>22343.034049999995</v>
      </c>
      <c r="E54" s="11">
        <f t="shared" si="15"/>
        <v>1977972.7313900003</v>
      </c>
      <c r="F54" s="11">
        <f>B54-E54</f>
        <v>231577.13061000034</v>
      </c>
      <c r="G54" s="11">
        <f>B54-C54</f>
        <v>253920.16466000024</v>
      </c>
      <c r="H54" s="6">
        <f>IFERROR(E54/B54*100,"")</f>
        <v>89.519262063613922</v>
      </c>
    </row>
    <row r="55" spans="1:8" ht="11.25" customHeight="1" x14ac:dyDescent="0.2">
      <c r="A55" s="73" t="s">
        <v>53</v>
      </c>
      <c r="B55" s="11">
        <v>1379297.3729600001</v>
      </c>
      <c r="C55" s="11">
        <v>1246820.7183500002</v>
      </c>
      <c r="D55" s="11">
        <v>8617.4582699999992</v>
      </c>
      <c r="E55" s="11">
        <f t="shared" si="15"/>
        <v>1255438.1766200003</v>
      </c>
      <c r="F55" s="11">
        <f>B55-E55</f>
        <v>123859.19633999979</v>
      </c>
      <c r="G55" s="11">
        <f>B55-C55</f>
        <v>132476.65460999985</v>
      </c>
      <c r="H55" s="6">
        <f>IFERROR(E55/B55*100,"")</f>
        <v>91.0201238131705</v>
      </c>
    </row>
    <row r="56" spans="1:8" ht="11.25" customHeight="1" x14ac:dyDescent="0.2">
      <c r="A56" s="73" t="s">
        <v>54</v>
      </c>
      <c r="B56" s="11">
        <v>1372250.9339999999</v>
      </c>
      <c r="C56" s="11">
        <v>1168030.1375</v>
      </c>
      <c r="D56" s="11">
        <v>1173.25451</v>
      </c>
      <c r="E56" s="11">
        <f t="shared" si="15"/>
        <v>1169203.3920100001</v>
      </c>
      <c r="F56" s="11">
        <f>B56-E56</f>
        <v>203047.54198999982</v>
      </c>
      <c r="G56" s="11">
        <f>B56-C56</f>
        <v>204220.79649999994</v>
      </c>
      <c r="H56" s="6">
        <f>IFERROR(E56/B56*100,"")</f>
        <v>85.203322733537306</v>
      </c>
    </row>
    <row r="57" spans="1:8" ht="11.25" customHeight="1" x14ac:dyDescent="0.2">
      <c r="A57" s="73" t="s">
        <v>55</v>
      </c>
      <c r="B57" s="11">
        <v>180525.28100000002</v>
      </c>
      <c r="C57" s="11">
        <v>106387.55920999999</v>
      </c>
      <c r="D57" s="11">
        <v>826.23016000000007</v>
      </c>
      <c r="E57" s="11">
        <f t="shared" si="15"/>
        <v>107213.78937</v>
      </c>
      <c r="F57" s="11">
        <f>B57-E57</f>
        <v>73311.491630000019</v>
      </c>
      <c r="G57" s="11">
        <f>B57-C57</f>
        <v>74137.721790000025</v>
      </c>
      <c r="H57" s="6">
        <f>IFERROR(E57/B57*100,"")</f>
        <v>59.389903051861189</v>
      </c>
    </row>
    <row r="58" spans="1:8" ht="11.25" customHeight="1" x14ac:dyDescent="0.2">
      <c r="A58" s="73" t="s">
        <v>56</v>
      </c>
      <c r="B58" s="11">
        <v>105502.745</v>
      </c>
      <c r="C58" s="11">
        <v>96816.431750000003</v>
      </c>
      <c r="D58" s="11">
        <v>466.53252000000003</v>
      </c>
      <c r="E58" s="11">
        <f t="shared" si="15"/>
        <v>97282.964269999997</v>
      </c>
      <c r="F58" s="11">
        <f>B58-E58</f>
        <v>8219.7807299999986</v>
      </c>
      <c r="G58" s="11">
        <f>B58-C58</f>
        <v>8686.313249999992</v>
      </c>
      <c r="H58" s="6">
        <f>IFERROR(E58/B58*100,"")</f>
        <v>92.208941359772197</v>
      </c>
    </row>
    <row r="59" spans="1:8" ht="11.25" customHeight="1" x14ac:dyDescent="0.2">
      <c r="A59" s="73"/>
      <c r="B59" s="8"/>
      <c r="C59" s="8"/>
      <c r="D59" s="8"/>
      <c r="E59" s="8"/>
      <c r="F59" s="8"/>
      <c r="G59" s="8"/>
      <c r="H59" s="6" t="str">
        <f>IFERROR(E59/B59*100,"")</f>
        <v/>
      </c>
    </row>
    <row r="60" spans="1:8" ht="11.25" customHeight="1" x14ac:dyDescent="0.2">
      <c r="A60" s="71" t="s">
        <v>57</v>
      </c>
      <c r="B60" s="9">
        <f t="shared" ref="B60:C60" si="16">SUM(B61:B70)</f>
        <v>37182176.663661152</v>
      </c>
      <c r="C60" s="9">
        <f t="shared" si="16"/>
        <v>32934483.397330072</v>
      </c>
      <c r="D60" s="9">
        <f t="shared" ref="D60:G60" si="17">SUM(D61:D70)</f>
        <v>246170.00914000004</v>
      </c>
      <c r="E60" s="9">
        <f t="shared" si="17"/>
        <v>33180653.40647006</v>
      </c>
      <c r="F60" s="9">
        <f t="shared" si="17"/>
        <v>4001523.2571910862</v>
      </c>
      <c r="G60" s="9">
        <f t="shared" si="17"/>
        <v>4247693.266331085</v>
      </c>
      <c r="H60" s="6">
        <f>IFERROR(E60/B60*100,"")</f>
        <v>89.238060769309783</v>
      </c>
    </row>
    <row r="61" spans="1:8" ht="11.25" customHeight="1" x14ac:dyDescent="0.2">
      <c r="A61" s="73" t="s">
        <v>58</v>
      </c>
      <c r="B61" s="11">
        <v>819330.04200016172</v>
      </c>
      <c r="C61" s="11">
        <v>717339.87642006099</v>
      </c>
      <c r="D61" s="11">
        <v>10165.903840000041</v>
      </c>
      <c r="E61" s="11">
        <f t="shared" ref="E61:E70" si="18">C61+D61</f>
        <v>727505.78026006103</v>
      </c>
      <c r="F61" s="11">
        <f>B61-E61</f>
        <v>91824.261740100686</v>
      </c>
      <c r="G61" s="11">
        <f>B61-C61</f>
        <v>101990.16558010073</v>
      </c>
      <c r="H61" s="6">
        <f>IFERROR(E61/B61*100,"")</f>
        <v>88.792762741136912</v>
      </c>
    </row>
    <row r="62" spans="1:8" ht="11.25" customHeight="1" x14ac:dyDescent="0.2">
      <c r="A62" s="73" t="s">
        <v>59</v>
      </c>
      <c r="B62" s="11">
        <v>5820272.5749999993</v>
      </c>
      <c r="C62" s="11">
        <v>3943045.2207300002</v>
      </c>
      <c r="D62" s="11">
        <v>177860.26968999999</v>
      </c>
      <c r="E62" s="11">
        <f t="shared" si="18"/>
        <v>4120905.4904200002</v>
      </c>
      <c r="F62" s="11">
        <f>B62-E62</f>
        <v>1699367.0845799991</v>
      </c>
      <c r="G62" s="11">
        <f>B62-C62</f>
        <v>1877227.3542699991</v>
      </c>
      <c r="H62" s="6">
        <f>IFERROR(E62/B62*100,"")</f>
        <v>70.8026202779687</v>
      </c>
    </row>
    <row r="63" spans="1:8" ht="11.25" customHeight="1" x14ac:dyDescent="0.2">
      <c r="A63" s="73" t="s">
        <v>60</v>
      </c>
      <c r="B63" s="11">
        <v>12541221.594999995</v>
      </c>
      <c r="C63" s="11">
        <v>10668307.600540001</v>
      </c>
      <c r="D63" s="11">
        <v>37939.945180000002</v>
      </c>
      <c r="E63" s="11">
        <f t="shared" si="18"/>
        <v>10706247.545720002</v>
      </c>
      <c r="F63" s="11">
        <f>B63-E63</f>
        <v>1834974.0492799934</v>
      </c>
      <c r="G63" s="11">
        <f>B63-C63</f>
        <v>1872913.9944599941</v>
      </c>
      <c r="H63" s="6">
        <f>IFERROR(E63/B63*100,"")</f>
        <v>85.368458444179225</v>
      </c>
    </row>
    <row r="64" spans="1:8" ht="11.25" customHeight="1" x14ac:dyDescent="0.2">
      <c r="A64" s="73" t="s">
        <v>61</v>
      </c>
      <c r="B64" s="11">
        <v>277993.14000099991</v>
      </c>
      <c r="C64" s="11">
        <v>231430.62625999999</v>
      </c>
      <c r="D64" s="11">
        <v>1538.2962100000002</v>
      </c>
      <c r="E64" s="11">
        <f t="shared" si="18"/>
        <v>232968.92246999999</v>
      </c>
      <c r="F64" s="11">
        <f>B64-E64</f>
        <v>45024.217530999915</v>
      </c>
      <c r="G64" s="11">
        <f>B64-C64</f>
        <v>46562.513740999915</v>
      </c>
      <c r="H64" s="6">
        <f>IFERROR(E64/B64*100,"")</f>
        <v>83.803838637587262</v>
      </c>
    </row>
    <row r="65" spans="1:8" ht="11.25" customHeight="1" x14ac:dyDescent="0.2">
      <c r="A65" s="73" t="s">
        <v>62</v>
      </c>
      <c r="B65" s="11">
        <v>16987720.243999995</v>
      </c>
      <c r="C65" s="11">
        <v>16785446.694720004</v>
      </c>
      <c r="D65" s="11">
        <v>1459.0177800000001</v>
      </c>
      <c r="E65" s="11">
        <f t="shared" si="18"/>
        <v>16786905.712500002</v>
      </c>
      <c r="F65" s="11">
        <f>B65-E65</f>
        <v>200814.53149999306</v>
      </c>
      <c r="G65" s="11">
        <f>B65-C65</f>
        <v>202273.54927999154</v>
      </c>
      <c r="H65" s="6">
        <f>IFERROR(E65/B65*100,"")</f>
        <v>98.817884162114566</v>
      </c>
    </row>
    <row r="66" spans="1:8" ht="11.25" customHeight="1" x14ac:dyDescent="0.2">
      <c r="A66" s="73" t="s">
        <v>63</v>
      </c>
      <c r="B66" s="11">
        <v>14527.769999999995</v>
      </c>
      <c r="C66" s="11">
        <v>12926.791509999999</v>
      </c>
      <c r="D66" s="11">
        <v>43.399089999999994</v>
      </c>
      <c r="E66" s="11">
        <f t="shared" si="18"/>
        <v>12970.1906</v>
      </c>
      <c r="F66" s="11">
        <f>B66-E66</f>
        <v>1557.5793999999951</v>
      </c>
      <c r="G66" s="11">
        <f>B66-C66</f>
        <v>1600.9784899999959</v>
      </c>
      <c r="H66" s="6">
        <f>IFERROR(E66/B66*100,"")</f>
        <v>89.278606420668865</v>
      </c>
    </row>
    <row r="67" spans="1:8" ht="11.25" customHeight="1" x14ac:dyDescent="0.2">
      <c r="A67" s="73" t="s">
        <v>64</v>
      </c>
      <c r="B67" s="11">
        <v>508938.31265999994</v>
      </c>
      <c r="C67" s="11">
        <v>394848.36751999997</v>
      </c>
      <c r="D67" s="11">
        <v>4243.6030999999994</v>
      </c>
      <c r="E67" s="11">
        <f t="shared" si="18"/>
        <v>399091.97061999998</v>
      </c>
      <c r="F67" s="11">
        <f>B67-E67</f>
        <v>109846.34203999996</v>
      </c>
      <c r="G67" s="11">
        <f>B67-C67</f>
        <v>114089.94513999997</v>
      </c>
      <c r="H67" s="6">
        <f>IFERROR(E67/B67*100,"")</f>
        <v>78.416570474743637</v>
      </c>
    </row>
    <row r="68" spans="1:8" ht="11.25" customHeight="1" x14ac:dyDescent="0.2">
      <c r="A68" s="73" t="s">
        <v>65</v>
      </c>
      <c r="B68" s="11">
        <v>130020.53400000001</v>
      </c>
      <c r="C68" s="11">
        <v>106315.58683</v>
      </c>
      <c r="D68" s="11">
        <v>11934.42438</v>
      </c>
      <c r="E68" s="11">
        <f t="shared" si="18"/>
        <v>118250.01121</v>
      </c>
      <c r="F68" s="11">
        <f>B68-E68</f>
        <v>11770.522790000017</v>
      </c>
      <c r="G68" s="11">
        <f>B68-C68</f>
        <v>23704.947170000014</v>
      </c>
      <c r="H68" s="6">
        <f>IFERROR(E68/B68*100,"")</f>
        <v>90.947181627480461</v>
      </c>
    </row>
    <row r="69" spans="1:8" ht="11.25" customHeight="1" x14ac:dyDescent="0.2">
      <c r="A69" s="75" t="s">
        <v>66</v>
      </c>
      <c r="B69" s="11">
        <v>82152.451000000015</v>
      </c>
      <c r="C69" s="11">
        <v>74822.632799999992</v>
      </c>
      <c r="D69" s="11">
        <v>985.14986999999996</v>
      </c>
      <c r="E69" s="11">
        <f t="shared" si="18"/>
        <v>75807.782669999986</v>
      </c>
      <c r="F69" s="11">
        <f>B69-E69</f>
        <v>6344.6683300000295</v>
      </c>
      <c r="G69" s="11">
        <f>B69-C69</f>
        <v>7329.8182000000234</v>
      </c>
      <c r="H69" s="6">
        <f>IFERROR(E69/B69*100,"")</f>
        <v>92.276957957103406</v>
      </c>
    </row>
    <row r="70" spans="1:8" ht="11.25" hidden="1" customHeight="1" x14ac:dyDescent="0.2">
      <c r="A70" s="73" t="s">
        <v>307</v>
      </c>
      <c r="B70" s="11">
        <v>0</v>
      </c>
      <c r="C70" s="11">
        <v>0</v>
      </c>
      <c r="D70" s="11">
        <v>0</v>
      </c>
      <c r="E70" s="11">
        <f t="shared" si="18"/>
        <v>0</v>
      </c>
      <c r="F70" s="11">
        <f>B70-E70</f>
        <v>0</v>
      </c>
      <c r="G70" s="11">
        <f>B70-C70</f>
        <v>0</v>
      </c>
      <c r="H70" s="6" t="str">
        <f>IFERROR(E70/B70*100,"")</f>
        <v/>
      </c>
    </row>
    <row r="71" spans="1:8" ht="11.25" customHeight="1" x14ac:dyDescent="0.2">
      <c r="A71" s="73"/>
      <c r="B71" s="8"/>
      <c r="C71" s="8"/>
      <c r="D71" s="8"/>
      <c r="E71" s="8"/>
      <c r="F71" s="8"/>
      <c r="G71" s="8"/>
      <c r="H71" s="6" t="str">
        <f>IFERROR(E71/B71*100,"")</f>
        <v/>
      </c>
    </row>
    <row r="72" spans="1:8" ht="11.25" customHeight="1" x14ac:dyDescent="0.2">
      <c r="A72" s="71" t="s">
        <v>67</v>
      </c>
      <c r="B72" s="9">
        <f t="shared" ref="B72:G72" si="19">SUM(B73:B77)</f>
        <v>13411271.986000001</v>
      </c>
      <c r="C72" s="9">
        <f t="shared" si="19"/>
        <v>12342501.097299999</v>
      </c>
      <c r="D72" s="9">
        <f t="shared" ref="D72" si="20">SUM(D73:D77)</f>
        <v>21637.589239999998</v>
      </c>
      <c r="E72" s="13">
        <f t="shared" si="19"/>
        <v>12364138.68654</v>
      </c>
      <c r="F72" s="13">
        <f t="shared" si="19"/>
        <v>1047133.2994600027</v>
      </c>
      <c r="G72" s="13">
        <f t="shared" si="19"/>
        <v>1068770.8887000028</v>
      </c>
      <c r="H72" s="6">
        <f>IFERROR(E72/B72*100,"")</f>
        <v>92.192140308890146</v>
      </c>
    </row>
    <row r="73" spans="1:8" ht="11.25" customHeight="1" x14ac:dyDescent="0.2">
      <c r="A73" s="73" t="s">
        <v>31</v>
      </c>
      <c r="B73" s="11">
        <v>13266871.428000003</v>
      </c>
      <c r="C73" s="11">
        <v>12204929.78366</v>
      </c>
      <c r="D73" s="11">
        <v>21027.773379999999</v>
      </c>
      <c r="E73" s="11">
        <f t="shared" ref="E73:E77" si="21">C73+D73</f>
        <v>12225957.55704</v>
      </c>
      <c r="F73" s="11">
        <f>B73-E73</f>
        <v>1040913.8709600028</v>
      </c>
      <c r="G73" s="11">
        <f>B73-C73</f>
        <v>1061941.6443400029</v>
      </c>
      <c r="H73" s="6">
        <f>IFERROR(E73/B73*100,"")</f>
        <v>92.154036642255136</v>
      </c>
    </row>
    <row r="74" spans="1:8" ht="11.25" customHeight="1" x14ac:dyDescent="0.2">
      <c r="A74" s="73" t="s">
        <v>68</v>
      </c>
      <c r="B74" s="11">
        <v>72419.289999999994</v>
      </c>
      <c r="C74" s="11">
        <v>72145.586980000007</v>
      </c>
      <c r="D74" s="11">
        <v>173.75695000000002</v>
      </c>
      <c r="E74" s="11">
        <f t="shared" si="21"/>
        <v>72319.343930000003</v>
      </c>
      <c r="F74" s="11">
        <f>B74-E74</f>
        <v>99.946069999990868</v>
      </c>
      <c r="G74" s="11">
        <f>B74-C74</f>
        <v>273.70301999998628</v>
      </c>
      <c r="H74" s="6">
        <f>IFERROR(E74/B74*100,"")</f>
        <v>99.861989712961858</v>
      </c>
    </row>
    <row r="75" spans="1:8" ht="11.25" customHeight="1" x14ac:dyDescent="0.2">
      <c r="A75" s="73" t="s">
        <v>69</v>
      </c>
      <c r="B75" s="11">
        <v>4015.326</v>
      </c>
      <c r="C75" s="11">
        <v>3116.4881600000003</v>
      </c>
      <c r="D75" s="11">
        <v>0</v>
      </c>
      <c r="E75" s="11">
        <f t="shared" si="21"/>
        <v>3116.4881600000003</v>
      </c>
      <c r="F75" s="11">
        <f>B75-E75</f>
        <v>898.83783999999969</v>
      </c>
      <c r="G75" s="11">
        <f>B75-C75</f>
        <v>898.83783999999969</v>
      </c>
      <c r="H75" s="6">
        <f>IFERROR(E75/B75*100,"")</f>
        <v>77.614822806417223</v>
      </c>
    </row>
    <row r="76" spans="1:8" ht="11.25" customHeight="1" x14ac:dyDescent="0.2">
      <c r="A76" s="73" t="s">
        <v>70</v>
      </c>
      <c r="B76" s="11">
        <v>38074.94200000001</v>
      </c>
      <c r="C76" s="11">
        <v>34459.363340000004</v>
      </c>
      <c r="D76" s="11">
        <v>33.299999999999997</v>
      </c>
      <c r="E76" s="11">
        <f t="shared" si="21"/>
        <v>34492.663340000006</v>
      </c>
      <c r="F76" s="11">
        <f>B76-E76</f>
        <v>3582.2786600000036</v>
      </c>
      <c r="G76" s="11">
        <f>B76-C76</f>
        <v>3615.5786600000065</v>
      </c>
      <c r="H76" s="6">
        <f>IFERROR(E76/B76*100,"")</f>
        <v>90.591505930593399</v>
      </c>
    </row>
    <row r="77" spans="1:8" ht="11.25" customHeight="1" x14ac:dyDescent="0.2">
      <c r="A77" s="73" t="s">
        <v>286</v>
      </c>
      <c r="B77" s="11">
        <v>29890.999999999996</v>
      </c>
      <c r="C77" s="11">
        <v>27849.87516</v>
      </c>
      <c r="D77" s="11">
        <v>402.75890999999996</v>
      </c>
      <c r="E77" s="11">
        <f t="shared" si="21"/>
        <v>28252.63407</v>
      </c>
      <c r="F77" s="11">
        <f>B77-E77</f>
        <v>1638.3659299999963</v>
      </c>
      <c r="G77" s="11">
        <f>B77-C77</f>
        <v>2041.1248399999968</v>
      </c>
      <c r="H77" s="6">
        <f>IFERROR(E77/B77*100,"")</f>
        <v>94.518865444448181</v>
      </c>
    </row>
    <row r="78" spans="1:8" ht="11.25" customHeight="1" x14ac:dyDescent="0.2">
      <c r="A78" s="73"/>
      <c r="B78" s="8"/>
      <c r="C78" s="8"/>
      <c r="D78" s="8"/>
      <c r="E78" s="8"/>
      <c r="F78" s="8"/>
      <c r="G78" s="8"/>
      <c r="H78" s="6" t="str">
        <f>IFERROR(E78/B78*100,"")</f>
        <v/>
      </c>
    </row>
    <row r="79" spans="1:8" ht="11.25" customHeight="1" x14ac:dyDescent="0.2">
      <c r="A79" s="71" t="s">
        <v>71</v>
      </c>
      <c r="B79" s="9">
        <f>SUM(B80:B82)</f>
        <v>208494523.59270996</v>
      </c>
      <c r="C79" s="9">
        <f>SUM(C80:C82)</f>
        <v>191808973.11869001</v>
      </c>
      <c r="D79" s="9">
        <f>SUM(D80:D82)</f>
        <v>1800477.2203100002</v>
      </c>
      <c r="E79" s="13">
        <f t="shared" ref="E79:G79" si="22">SUM(E80:E82)</f>
        <v>193609450.33900002</v>
      </c>
      <c r="F79" s="13">
        <f t="shared" si="22"/>
        <v>14885073.253709923</v>
      </c>
      <c r="G79" s="13">
        <f t="shared" si="22"/>
        <v>16685550.474019926</v>
      </c>
      <c r="H79" s="6">
        <f>IFERROR(E79/B79*100,"")</f>
        <v>92.86068861799572</v>
      </c>
    </row>
    <row r="80" spans="1:8" ht="11.25" customHeight="1" x14ac:dyDescent="0.2">
      <c r="A80" s="73" t="s">
        <v>72</v>
      </c>
      <c r="B80" s="11">
        <v>208102117.78970996</v>
      </c>
      <c r="C80" s="11">
        <v>191429646.68491003</v>
      </c>
      <c r="D80" s="11">
        <v>1792457.2619400003</v>
      </c>
      <c r="E80" s="11">
        <f t="shared" ref="E80:E82" si="23">C80+D80</f>
        <v>193222103.94685003</v>
      </c>
      <c r="F80" s="11">
        <f>B80-E80</f>
        <v>14880013.842859924</v>
      </c>
      <c r="G80" s="11">
        <f>B80-C80</f>
        <v>16672471.104799926</v>
      </c>
      <c r="H80" s="6">
        <f>IFERROR(E80/B80*100,"")</f>
        <v>92.849657658027112</v>
      </c>
    </row>
    <row r="81" spans="1:8" ht="11.25" customHeight="1" x14ac:dyDescent="0.2">
      <c r="A81" s="73" t="s">
        <v>73</v>
      </c>
      <c r="B81" s="11">
        <v>352384.22400000005</v>
      </c>
      <c r="C81" s="11">
        <v>344288.42093000002</v>
      </c>
      <c r="D81" s="11">
        <v>7968.3328200000005</v>
      </c>
      <c r="E81" s="11">
        <f t="shared" si="23"/>
        <v>352256.75375000003</v>
      </c>
      <c r="F81" s="11">
        <f>B81-E81</f>
        <v>127.47025000001304</v>
      </c>
      <c r="G81" s="11">
        <f>B81-C81</f>
        <v>8095.8030700000236</v>
      </c>
      <c r="H81" s="6">
        <f>IFERROR(E81/B81*100,"")</f>
        <v>99.963826345983065</v>
      </c>
    </row>
    <row r="82" spans="1:8" ht="11.25" customHeight="1" x14ac:dyDescent="0.2">
      <c r="A82" s="73" t="s">
        <v>297</v>
      </c>
      <c r="B82" s="11">
        <v>40021.578999999998</v>
      </c>
      <c r="C82" s="11">
        <v>35038.012849999999</v>
      </c>
      <c r="D82" s="11">
        <v>51.625550000000004</v>
      </c>
      <c r="E82" s="11">
        <f t="shared" si="23"/>
        <v>35089.638399999996</v>
      </c>
      <c r="F82" s="11">
        <f>B82-E82</f>
        <v>4931.9406000000017</v>
      </c>
      <c r="G82" s="11">
        <f>B82-C82</f>
        <v>4983.5661499999987</v>
      </c>
      <c r="H82" s="6">
        <f>IFERROR(E82/B82*100,"")</f>
        <v>87.676796560175703</v>
      </c>
    </row>
    <row r="83" spans="1:8" ht="11.25" customHeight="1" x14ac:dyDescent="0.2">
      <c r="A83" s="73"/>
      <c r="B83" s="8"/>
      <c r="C83" s="8"/>
      <c r="D83" s="8"/>
      <c r="E83" s="8"/>
      <c r="F83" s="8"/>
      <c r="G83" s="8"/>
      <c r="H83" s="6" t="str">
        <f>IFERROR(E83/B83*100,"")</f>
        <v/>
      </c>
    </row>
    <row r="84" spans="1:8" ht="11.25" customHeight="1" x14ac:dyDescent="0.2">
      <c r="A84" s="71" t="s">
        <v>267</v>
      </c>
      <c r="B84" s="9">
        <f t="shared" ref="B84:G84" si="24">+B85+B86</f>
        <v>2201480.6833199998</v>
      </c>
      <c r="C84" s="9">
        <f t="shared" si="24"/>
        <v>1462786.7543599999</v>
      </c>
      <c r="D84" s="9">
        <f t="shared" si="24"/>
        <v>32300.421649999997</v>
      </c>
      <c r="E84" s="13">
        <f t="shared" si="24"/>
        <v>1495087.1760100001</v>
      </c>
      <c r="F84" s="13">
        <f t="shared" si="24"/>
        <v>706393.50730999967</v>
      </c>
      <c r="G84" s="13">
        <f t="shared" si="24"/>
        <v>738693.9289599997</v>
      </c>
      <c r="H84" s="6">
        <f>IFERROR(E84/B84*100,"")</f>
        <v>67.912800113934907</v>
      </c>
    </row>
    <row r="85" spans="1:8" ht="11.25" customHeight="1" x14ac:dyDescent="0.2">
      <c r="A85" s="73" t="s">
        <v>40</v>
      </c>
      <c r="B85" s="11">
        <v>1658648.7449999999</v>
      </c>
      <c r="C85" s="11">
        <v>1055252.80871</v>
      </c>
      <c r="D85" s="11">
        <v>27227.575229999995</v>
      </c>
      <c r="E85" s="11">
        <f t="shared" ref="E85:E86" si="25">C85+D85</f>
        <v>1082480.3839400001</v>
      </c>
      <c r="F85" s="11">
        <f>B85-E85</f>
        <v>576168.36105999979</v>
      </c>
      <c r="G85" s="11">
        <f>B85-C85</f>
        <v>603395.93628999987</v>
      </c>
      <c r="H85" s="6">
        <f>IFERROR(E85/B85*100,"")</f>
        <v>65.26278618080768</v>
      </c>
    </row>
    <row r="86" spans="1:8" ht="11.25" customHeight="1" x14ac:dyDescent="0.2">
      <c r="A86" s="73" t="s">
        <v>268</v>
      </c>
      <c r="B86" s="11">
        <v>542831.93831999984</v>
      </c>
      <c r="C86" s="11">
        <v>407533.94564999995</v>
      </c>
      <c r="D86" s="11">
        <v>5072.8464199999999</v>
      </c>
      <c r="E86" s="11">
        <f t="shared" si="25"/>
        <v>412606.79206999997</v>
      </c>
      <c r="F86" s="11">
        <f>B86-E86</f>
        <v>130225.14624999987</v>
      </c>
      <c r="G86" s="11">
        <f>B86-C86</f>
        <v>135297.99266999989</v>
      </c>
      <c r="H86" s="6">
        <f>IFERROR(E86/B86*100,"")</f>
        <v>76.01004343019477</v>
      </c>
    </row>
    <row r="87" spans="1:8" ht="11.25" customHeight="1" x14ac:dyDescent="0.2">
      <c r="A87" s="73"/>
      <c r="B87" s="8"/>
      <c r="C87" s="8"/>
      <c r="D87" s="8"/>
      <c r="E87" s="8"/>
      <c r="F87" s="8"/>
      <c r="G87" s="8"/>
      <c r="H87" s="6" t="str">
        <f>IFERROR(E87/B87*100,"")</f>
        <v/>
      </c>
    </row>
    <row r="88" spans="1:8" ht="11.25" customHeight="1" x14ac:dyDescent="0.2">
      <c r="A88" s="71" t="s">
        <v>198</v>
      </c>
      <c r="B88" s="9">
        <f t="shared" ref="B88:C88" si="26">SUM(B89:B92)</f>
        <v>8422751.0904300008</v>
      </c>
      <c r="C88" s="9">
        <f t="shared" si="26"/>
        <v>6311372.6350800004</v>
      </c>
      <c r="D88" s="9">
        <f t="shared" ref="D88:G88" si="27">SUM(D89:D92)</f>
        <v>158289.44425</v>
      </c>
      <c r="E88" s="13">
        <f t="shared" si="27"/>
        <v>6469662.0793300001</v>
      </c>
      <c r="F88" s="13">
        <f t="shared" si="27"/>
        <v>1953089.0111000007</v>
      </c>
      <c r="G88" s="13">
        <f t="shared" si="27"/>
        <v>2111378.4553500004</v>
      </c>
      <c r="H88" s="6">
        <f>IFERROR(E88/B88*100,"")</f>
        <v>76.811744878474258</v>
      </c>
    </row>
    <row r="89" spans="1:8" ht="11.25" customHeight="1" x14ac:dyDescent="0.2">
      <c r="A89" s="73" t="s">
        <v>43</v>
      </c>
      <c r="B89" s="11">
        <v>6920255.597430001</v>
      </c>
      <c r="C89" s="11">
        <v>5240379.5261900006</v>
      </c>
      <c r="D89" s="11">
        <v>110275.74805000001</v>
      </c>
      <c r="E89" s="11">
        <f t="shared" ref="E89:E92" si="28">C89+D89</f>
        <v>5350655.2742400002</v>
      </c>
      <c r="F89" s="11">
        <f>B89-E89</f>
        <v>1569600.3231900008</v>
      </c>
      <c r="G89" s="11">
        <f>B89-C89</f>
        <v>1679876.0712400004</v>
      </c>
      <c r="H89" s="6">
        <f>IFERROR(E89/B89*100,"")</f>
        <v>77.318752160355046</v>
      </c>
    </row>
    <row r="90" spans="1:8" ht="11.25" customHeight="1" x14ac:dyDescent="0.2">
      <c r="A90" s="73" t="s">
        <v>199</v>
      </c>
      <c r="B90" s="11">
        <v>412031.99999999994</v>
      </c>
      <c r="C90" s="11">
        <v>303326.63191000005</v>
      </c>
      <c r="D90" s="11">
        <v>2348.1062200000001</v>
      </c>
      <c r="E90" s="11">
        <f t="shared" si="28"/>
        <v>305674.73813000007</v>
      </c>
      <c r="F90" s="11">
        <f>B90-E90</f>
        <v>106357.26186999987</v>
      </c>
      <c r="G90" s="11">
        <f>B90-C90</f>
        <v>108705.36808999989</v>
      </c>
      <c r="H90" s="6">
        <f>IFERROR(E90/B90*100,"")</f>
        <v>74.187135496757563</v>
      </c>
    </row>
    <row r="91" spans="1:8" ht="11.25" customHeight="1" x14ac:dyDescent="0.2">
      <c r="A91" s="73" t="s">
        <v>200</v>
      </c>
      <c r="B91" s="11">
        <v>443498.75099999993</v>
      </c>
      <c r="C91" s="11">
        <v>310701.03946</v>
      </c>
      <c r="D91" s="11">
        <v>62.653120000000001</v>
      </c>
      <c r="E91" s="11">
        <f t="shared" si="28"/>
        <v>310763.69257999997</v>
      </c>
      <c r="F91" s="11">
        <f>B91-E91</f>
        <v>132735.05841999996</v>
      </c>
      <c r="G91" s="11">
        <f>B91-C91</f>
        <v>132797.71153999993</v>
      </c>
      <c r="H91" s="6">
        <f>IFERROR(E91/B91*100,"")</f>
        <v>70.07092847032618</v>
      </c>
    </row>
    <row r="92" spans="1:8" ht="11.25" customHeight="1" x14ac:dyDescent="0.2">
      <c r="A92" s="73" t="s">
        <v>201</v>
      </c>
      <c r="B92" s="11">
        <v>646964.74200000009</v>
      </c>
      <c r="C92" s="11">
        <v>456965.43752000004</v>
      </c>
      <c r="D92" s="11">
        <v>45602.936859999994</v>
      </c>
      <c r="E92" s="11">
        <f t="shared" si="28"/>
        <v>502568.37438000005</v>
      </c>
      <c r="F92" s="11">
        <f>B92-E92</f>
        <v>144396.36762000003</v>
      </c>
      <c r="G92" s="11">
        <f>B92-C92</f>
        <v>189999.30448000005</v>
      </c>
      <c r="H92" s="6">
        <f>IFERROR(E92/B92*100,"")</f>
        <v>77.68095257036434</v>
      </c>
    </row>
    <row r="93" spans="1:8" ht="11.25" customHeight="1" x14ac:dyDescent="0.25">
      <c r="A93" s="12"/>
      <c r="B93" s="11"/>
      <c r="C93" s="7"/>
      <c r="D93" s="11"/>
      <c r="E93" s="7"/>
      <c r="F93" s="7"/>
      <c r="G93" s="7"/>
      <c r="H93" s="6"/>
    </row>
    <row r="94" spans="1:8" ht="11.25" customHeight="1" x14ac:dyDescent="0.2">
      <c r="A94" s="71" t="s">
        <v>74</v>
      </c>
      <c r="B94" s="9">
        <f t="shared" ref="B94:C94" si="29">SUM(B95:B104)</f>
        <v>262739467.956</v>
      </c>
      <c r="C94" s="9">
        <f t="shared" si="29"/>
        <v>248025010.63884002</v>
      </c>
      <c r="D94" s="9">
        <f t="shared" ref="D94:G94" si="30">SUM(D95:D104)</f>
        <v>547839.94462999981</v>
      </c>
      <c r="E94" s="13">
        <f t="shared" si="30"/>
        <v>248572850.58347005</v>
      </c>
      <c r="F94" s="13">
        <f t="shared" si="30"/>
        <v>14166617.372529933</v>
      </c>
      <c r="G94" s="13">
        <f t="shared" si="30"/>
        <v>14714457.317159943</v>
      </c>
      <c r="H94" s="6">
        <f>IFERROR(E94/B94*100,"")</f>
        <v>94.608112179437626</v>
      </c>
    </row>
    <row r="95" spans="1:8" ht="11.25" customHeight="1" x14ac:dyDescent="0.2">
      <c r="A95" s="73" t="s">
        <v>58</v>
      </c>
      <c r="B95" s="11">
        <v>5884286.762000001</v>
      </c>
      <c r="C95" s="11">
        <v>5237585.0848100008</v>
      </c>
      <c r="D95" s="11">
        <v>48810.1639</v>
      </c>
      <c r="E95" s="11">
        <f t="shared" ref="E95:E104" si="31">C95+D95</f>
        <v>5286395.2487100009</v>
      </c>
      <c r="F95" s="11">
        <f>B95-E95</f>
        <v>597891.51329000015</v>
      </c>
      <c r="G95" s="11">
        <f>B95-C95</f>
        <v>646701.67719000019</v>
      </c>
      <c r="H95" s="6">
        <f>IFERROR(E95/B95*100,"")</f>
        <v>89.839184637446465</v>
      </c>
    </row>
    <row r="96" spans="1:8" ht="11.25" customHeight="1" x14ac:dyDescent="0.2">
      <c r="A96" s="73" t="s">
        <v>75</v>
      </c>
      <c r="B96" s="11">
        <v>26490057.699000001</v>
      </c>
      <c r="C96" s="11">
        <v>25594799.429179996</v>
      </c>
      <c r="D96" s="11">
        <v>69076.514290000006</v>
      </c>
      <c r="E96" s="11">
        <f t="shared" si="31"/>
        <v>25663875.943469997</v>
      </c>
      <c r="F96" s="11">
        <f>B96-E96</f>
        <v>826181.75553000346</v>
      </c>
      <c r="G96" s="11">
        <f>B96-C96</f>
        <v>895258.2698200047</v>
      </c>
      <c r="H96" s="6">
        <f>IFERROR(E96/B96*100,"")</f>
        <v>96.881162869036743</v>
      </c>
    </row>
    <row r="97" spans="1:8" ht="11.25" customHeight="1" x14ac:dyDescent="0.2">
      <c r="A97" s="73" t="s">
        <v>76</v>
      </c>
      <c r="B97" s="11">
        <v>19078363.343000002</v>
      </c>
      <c r="C97" s="11">
        <v>18880412.458500002</v>
      </c>
      <c r="D97" s="11">
        <v>34140.107669999998</v>
      </c>
      <c r="E97" s="11">
        <f t="shared" si="31"/>
        <v>18914552.566170003</v>
      </c>
      <c r="F97" s="11">
        <f>B97-E97</f>
        <v>163810.77682999894</v>
      </c>
      <c r="G97" s="11">
        <f>B97-C97</f>
        <v>197950.88450000063</v>
      </c>
      <c r="H97" s="6">
        <f>IFERROR(E97/B97*100,"")</f>
        <v>99.141379300284143</v>
      </c>
    </row>
    <row r="98" spans="1:8" ht="11.25" customHeight="1" x14ac:dyDescent="0.2">
      <c r="A98" s="73" t="s">
        <v>77</v>
      </c>
      <c r="B98" s="11">
        <v>278970.005</v>
      </c>
      <c r="C98" s="11">
        <v>242766.22756</v>
      </c>
      <c r="D98" s="11">
        <v>9173.4903599999998</v>
      </c>
      <c r="E98" s="11">
        <f t="shared" si="31"/>
        <v>251939.71792</v>
      </c>
      <c r="F98" s="11">
        <f>B98-E98</f>
        <v>27030.287080000009</v>
      </c>
      <c r="G98" s="11">
        <f>B98-C98</f>
        <v>36203.777440000005</v>
      </c>
      <c r="H98" s="6">
        <f>IFERROR(E98/B98*100,"")</f>
        <v>90.310683372572626</v>
      </c>
    </row>
    <row r="99" spans="1:8" ht="11.25" customHeight="1" x14ac:dyDescent="0.2">
      <c r="A99" s="73" t="s">
        <v>78</v>
      </c>
      <c r="B99" s="11">
        <v>4472641.1960000014</v>
      </c>
      <c r="C99" s="11">
        <v>4273769.1365200002</v>
      </c>
      <c r="D99" s="11">
        <v>23785.718260000005</v>
      </c>
      <c r="E99" s="11">
        <f t="shared" si="31"/>
        <v>4297554.8547800006</v>
      </c>
      <c r="F99" s="11">
        <f>B99-E99</f>
        <v>175086.34122000076</v>
      </c>
      <c r="G99" s="11">
        <f>B99-C99</f>
        <v>198872.05948000122</v>
      </c>
      <c r="H99" s="6">
        <f>IFERROR(E99/B99*100,"")</f>
        <v>96.085392645030751</v>
      </c>
    </row>
    <row r="100" spans="1:8" ht="11.25" customHeight="1" x14ac:dyDescent="0.2">
      <c r="A100" s="73" t="s">
        <v>79</v>
      </c>
      <c r="B100" s="11">
        <v>204728706.26899996</v>
      </c>
      <c r="C100" s="11">
        <v>192164112.00588003</v>
      </c>
      <c r="D100" s="11">
        <v>354322.23889999994</v>
      </c>
      <c r="E100" s="11">
        <f t="shared" si="31"/>
        <v>192518434.24478003</v>
      </c>
      <c r="F100" s="11">
        <f>B100-E100</f>
        <v>12210272.02421993</v>
      </c>
      <c r="G100" s="11">
        <f>B100-C100</f>
        <v>12564594.263119936</v>
      </c>
      <c r="H100" s="6">
        <f>IFERROR(E100/B100*100,"")</f>
        <v>94.035876918903384</v>
      </c>
    </row>
    <row r="101" spans="1:8" ht="11.25" customHeight="1" x14ac:dyDescent="0.2">
      <c r="A101" s="73" t="s">
        <v>80</v>
      </c>
      <c r="B101" s="11">
        <v>749687.78600000008</v>
      </c>
      <c r="C101" s="11">
        <v>632916.13347</v>
      </c>
      <c r="D101" s="11">
        <v>2656.4487200000003</v>
      </c>
      <c r="E101" s="11">
        <f t="shared" si="31"/>
        <v>635572.58218999999</v>
      </c>
      <c r="F101" s="11">
        <f>B101-E101</f>
        <v>114115.20381000009</v>
      </c>
      <c r="G101" s="11">
        <f>B101-C101</f>
        <v>116771.65253000008</v>
      </c>
      <c r="H101" s="6">
        <f>IFERROR(E101/B101*100,"")</f>
        <v>84.778302922758286</v>
      </c>
    </row>
    <row r="102" spans="1:8" ht="11.25" customHeight="1" x14ac:dyDescent="0.2">
      <c r="A102" s="73" t="s">
        <v>210</v>
      </c>
      <c r="B102" s="11">
        <v>782395.94400000002</v>
      </c>
      <c r="C102" s="11">
        <v>756218.41807000001</v>
      </c>
      <c r="D102" s="11">
        <v>3480.6953199999998</v>
      </c>
      <c r="E102" s="11">
        <f t="shared" si="31"/>
        <v>759699.11339000007</v>
      </c>
      <c r="F102" s="11">
        <f>B102-E102</f>
        <v>22696.830609999946</v>
      </c>
      <c r="G102" s="11">
        <f>B102-C102</f>
        <v>26177.525930000003</v>
      </c>
      <c r="H102" s="6">
        <f>IFERROR(E102/B102*100,"")</f>
        <v>97.099060803669005</v>
      </c>
    </row>
    <row r="103" spans="1:8" ht="11.25" customHeight="1" x14ac:dyDescent="0.2">
      <c r="A103" s="73" t="s">
        <v>211</v>
      </c>
      <c r="B103" s="11">
        <v>114774.36299999998</v>
      </c>
      <c r="C103" s="11">
        <v>107944.75927</v>
      </c>
      <c r="D103" s="11">
        <v>2168.70561</v>
      </c>
      <c r="E103" s="11">
        <f t="shared" si="31"/>
        <v>110113.46488</v>
      </c>
      <c r="F103" s="11">
        <f>B103-E103</f>
        <v>4660.8981199999835</v>
      </c>
      <c r="G103" s="11">
        <f>B103-C103</f>
        <v>6829.603729999988</v>
      </c>
      <c r="H103" s="6">
        <f>IFERROR(E103/B103*100,"")</f>
        <v>95.939077335589317</v>
      </c>
    </row>
    <row r="104" spans="1:8" ht="11.25" customHeight="1" x14ac:dyDescent="0.2">
      <c r="A104" s="73" t="s">
        <v>133</v>
      </c>
      <c r="B104" s="11">
        <v>159584.58899999998</v>
      </c>
      <c r="C104" s="11">
        <v>134486.98558000001</v>
      </c>
      <c r="D104" s="11">
        <v>225.86160000000001</v>
      </c>
      <c r="E104" s="11">
        <f t="shared" si="31"/>
        <v>134712.84718000001</v>
      </c>
      <c r="F104" s="11">
        <f>B104-E104</f>
        <v>24871.741819999967</v>
      </c>
      <c r="G104" s="11">
        <f>B104-C104</f>
        <v>25097.60341999997</v>
      </c>
      <c r="H104" s="6">
        <f>IFERROR(E104/B104*100,"")</f>
        <v>84.414696947961573</v>
      </c>
    </row>
    <row r="105" spans="1:8" ht="11.25" customHeight="1" x14ac:dyDescent="0.2">
      <c r="A105" s="73"/>
      <c r="B105" s="11"/>
      <c r="C105" s="7"/>
      <c r="D105" s="11"/>
      <c r="E105" s="7"/>
      <c r="F105" s="7"/>
      <c r="G105" s="7"/>
      <c r="H105" s="6" t="str">
        <f>IFERROR(E105/B105*100,"")</f>
        <v/>
      </c>
    </row>
    <row r="106" spans="1:8" ht="11.25" customHeight="1" x14ac:dyDescent="0.2">
      <c r="A106" s="71" t="s">
        <v>81</v>
      </c>
      <c r="B106" s="13">
        <f>SUM(B107:B117)</f>
        <v>27086444.779000003</v>
      </c>
      <c r="C106" s="13">
        <f>SUM(C107:C117)</f>
        <v>24445343.562749997</v>
      </c>
      <c r="D106" s="13">
        <f>SUM(D107:D117)</f>
        <v>163775.64606</v>
      </c>
      <c r="E106" s="13">
        <f t="shared" ref="E106:G106" si="32">SUM(E107:E117)</f>
        <v>24609119.208810005</v>
      </c>
      <c r="F106" s="13">
        <f t="shared" si="32"/>
        <v>2477325.570190005</v>
      </c>
      <c r="G106" s="13">
        <f t="shared" si="32"/>
        <v>2641101.2162500052</v>
      </c>
      <c r="H106" s="6">
        <f>IFERROR(E106/B106*100,"")</f>
        <v>90.854002470967856</v>
      </c>
    </row>
    <row r="107" spans="1:8" ht="11.25" customHeight="1" x14ac:dyDescent="0.2">
      <c r="A107" s="73" t="s">
        <v>31</v>
      </c>
      <c r="B107" s="11">
        <v>9494650.1220000014</v>
      </c>
      <c r="C107" s="11">
        <v>7698320.1625800002</v>
      </c>
      <c r="D107" s="11">
        <v>46583.334009999999</v>
      </c>
      <c r="E107" s="11">
        <f t="shared" ref="E107:E117" si="33">C107+D107</f>
        <v>7744903.4965900006</v>
      </c>
      <c r="F107" s="11">
        <f>B107-E107</f>
        <v>1749746.6254100008</v>
      </c>
      <c r="G107" s="11">
        <f>B107-C107</f>
        <v>1796329.9594200011</v>
      </c>
      <c r="H107" s="6">
        <f>IFERROR(E107/B107*100,"")</f>
        <v>81.57123640232227</v>
      </c>
    </row>
    <row r="108" spans="1:8" ht="11.25" customHeight="1" x14ac:dyDescent="0.2">
      <c r="A108" s="73" t="s">
        <v>82</v>
      </c>
      <c r="B108" s="11">
        <v>4686606.659</v>
      </c>
      <c r="C108" s="11">
        <v>4644893.5173499994</v>
      </c>
      <c r="D108" s="11">
        <v>14103.890500000001</v>
      </c>
      <c r="E108" s="11">
        <f t="shared" si="33"/>
        <v>4658997.4078499991</v>
      </c>
      <c r="F108" s="11">
        <f>B108-E108</f>
        <v>27609.25115000084</v>
      </c>
      <c r="G108" s="11">
        <f>B108-C108</f>
        <v>41713.141650000587</v>
      </c>
      <c r="H108" s="6">
        <f>IFERROR(E108/B108*100,"")</f>
        <v>99.410890369965628</v>
      </c>
    </row>
    <row r="109" spans="1:8" ht="11.25" customHeight="1" x14ac:dyDescent="0.2">
      <c r="A109" s="73" t="s">
        <v>83</v>
      </c>
      <c r="B109" s="11">
        <v>1607582.3879999998</v>
      </c>
      <c r="C109" s="11">
        <v>1592380.5550899999</v>
      </c>
      <c r="D109" s="11">
        <v>11780.01498</v>
      </c>
      <c r="E109" s="11">
        <f t="shared" si="33"/>
        <v>1604160.5700699999</v>
      </c>
      <c r="F109" s="11">
        <f>B109-E109</f>
        <v>3421.8179299999028</v>
      </c>
      <c r="G109" s="11">
        <f>B109-C109</f>
        <v>15201.832909999881</v>
      </c>
      <c r="H109" s="6">
        <f>IFERROR(E109/B109*100,"")</f>
        <v>99.787145097163148</v>
      </c>
    </row>
    <row r="110" spans="1:8" ht="11.25" customHeight="1" x14ac:dyDescent="0.2">
      <c r="A110" s="73" t="s">
        <v>84</v>
      </c>
      <c r="B110" s="11">
        <v>1884917.6059999999</v>
      </c>
      <c r="C110" s="11">
        <v>1508873.9938000003</v>
      </c>
      <c r="D110" s="11">
        <v>3200.6237900000001</v>
      </c>
      <c r="E110" s="11">
        <f t="shared" si="33"/>
        <v>1512074.6175900004</v>
      </c>
      <c r="F110" s="11">
        <f>B110-E110</f>
        <v>372842.98840999953</v>
      </c>
      <c r="G110" s="11">
        <f>B110-C110</f>
        <v>376043.61219999962</v>
      </c>
      <c r="H110" s="6">
        <f>IFERROR(E110/B110*100,"")</f>
        <v>80.219666513635417</v>
      </c>
    </row>
    <row r="111" spans="1:8" ht="11.25" customHeight="1" x14ac:dyDescent="0.2">
      <c r="A111" s="73" t="s">
        <v>85</v>
      </c>
      <c r="B111" s="11">
        <v>2257223.1439999999</v>
      </c>
      <c r="C111" s="11">
        <v>2027577.30479</v>
      </c>
      <c r="D111" s="11">
        <v>45543.513450000006</v>
      </c>
      <c r="E111" s="11">
        <f t="shared" si="33"/>
        <v>2073120.8182399999</v>
      </c>
      <c r="F111" s="11">
        <f>B111-E111</f>
        <v>184102.32575999992</v>
      </c>
      <c r="G111" s="11">
        <f>B111-C111</f>
        <v>229645.83920999989</v>
      </c>
      <c r="H111" s="6">
        <f>IFERROR(E111/B111*100,"")</f>
        <v>91.843857961080701</v>
      </c>
    </row>
    <row r="112" spans="1:8" ht="11.25" customHeight="1" x14ac:dyDescent="0.2">
      <c r="A112" s="73" t="s">
        <v>86</v>
      </c>
      <c r="B112" s="11">
        <v>270182.29599999997</v>
      </c>
      <c r="C112" s="11">
        <v>259121.32962999999</v>
      </c>
      <c r="D112" s="11">
        <v>176.48396</v>
      </c>
      <c r="E112" s="11">
        <f t="shared" si="33"/>
        <v>259297.81359000001</v>
      </c>
      <c r="F112" s="11">
        <f>B112-E112</f>
        <v>10884.482409999968</v>
      </c>
      <c r="G112" s="11">
        <f>B112-C112</f>
        <v>11060.96636999998</v>
      </c>
      <c r="H112" s="6">
        <f>IFERROR(E112/B112*100,"")</f>
        <v>95.971430189489553</v>
      </c>
    </row>
    <row r="113" spans="1:8" ht="11.25" customHeight="1" x14ac:dyDescent="0.2">
      <c r="A113" s="73" t="s">
        <v>87</v>
      </c>
      <c r="B113" s="11">
        <v>1196251.3789999997</v>
      </c>
      <c r="C113" s="11">
        <v>1137764.3780499999</v>
      </c>
      <c r="D113" s="11">
        <v>0</v>
      </c>
      <c r="E113" s="11">
        <f t="shared" si="33"/>
        <v>1137764.3780499999</v>
      </c>
      <c r="F113" s="11">
        <f>B113-E113</f>
        <v>58487.000949999783</v>
      </c>
      <c r="G113" s="11">
        <f>B113-C113</f>
        <v>58487.000949999783</v>
      </c>
      <c r="H113" s="6">
        <f>IFERROR(E113/B113*100,"")</f>
        <v>95.11081015439315</v>
      </c>
    </row>
    <row r="114" spans="1:8" ht="11.25" customHeight="1" x14ac:dyDescent="0.2">
      <c r="A114" s="73" t="s">
        <v>88</v>
      </c>
      <c r="B114" s="11">
        <v>823753.72500000277</v>
      </c>
      <c r="C114" s="11">
        <v>780554.49772999901</v>
      </c>
      <c r="D114" s="11">
        <v>2388.1528299999759</v>
      </c>
      <c r="E114" s="11">
        <f t="shared" si="33"/>
        <v>782942.65055999893</v>
      </c>
      <c r="F114" s="11">
        <f>B114-E114</f>
        <v>40811.074440003838</v>
      </c>
      <c r="G114" s="11">
        <f>B114-C114</f>
        <v>43199.227270003757</v>
      </c>
      <c r="H114" s="6">
        <f>IFERROR(E114/B114*100,"")</f>
        <v>95.045718981118583</v>
      </c>
    </row>
    <row r="115" spans="1:8" ht="11.25" customHeight="1" x14ac:dyDescent="0.2">
      <c r="A115" s="73" t="s">
        <v>89</v>
      </c>
      <c r="B115" s="11">
        <v>152118.09499999997</v>
      </c>
      <c r="C115" s="11">
        <v>143860.38237000001</v>
      </c>
      <c r="D115" s="11">
        <v>1846.6270400000001</v>
      </c>
      <c r="E115" s="11">
        <f t="shared" si="33"/>
        <v>145707.00941</v>
      </c>
      <c r="F115" s="11">
        <f>B115-E115</f>
        <v>6411.0855899999733</v>
      </c>
      <c r="G115" s="11">
        <f>B115-C115</f>
        <v>8257.7126299999654</v>
      </c>
      <c r="H115" s="6">
        <f>IFERROR(E115/B115*100,"")</f>
        <v>95.785454984826117</v>
      </c>
    </row>
    <row r="116" spans="1:8" ht="11.25" customHeight="1" x14ac:dyDescent="0.2">
      <c r="A116" s="73" t="s">
        <v>90</v>
      </c>
      <c r="B116" s="11">
        <v>4627499.0470000003</v>
      </c>
      <c r="C116" s="11">
        <v>4570457.23539</v>
      </c>
      <c r="D116" s="11">
        <v>38143.005499999999</v>
      </c>
      <c r="E116" s="11">
        <f t="shared" si="33"/>
        <v>4608600.24089</v>
      </c>
      <c r="F116" s="11">
        <f>B116-E116</f>
        <v>18898.806110000238</v>
      </c>
      <c r="G116" s="11">
        <f>B116-C116</f>
        <v>57041.811610000208</v>
      </c>
      <c r="H116" s="6">
        <f>IFERROR(E116/B116*100,"")</f>
        <v>99.59159783896115</v>
      </c>
    </row>
    <row r="117" spans="1:8" ht="11.25" customHeight="1" x14ac:dyDescent="0.2">
      <c r="A117" s="73" t="s">
        <v>298</v>
      </c>
      <c r="B117" s="11">
        <v>85660.317999999999</v>
      </c>
      <c r="C117" s="11">
        <v>81540.205969999995</v>
      </c>
      <c r="D117" s="11">
        <v>10</v>
      </c>
      <c r="E117" s="11">
        <f t="shared" si="33"/>
        <v>81550.205969999995</v>
      </c>
      <c r="F117" s="11">
        <f>B117-E117</f>
        <v>4110.1120300000039</v>
      </c>
      <c r="G117" s="11">
        <f>B117-C117</f>
        <v>4120.1120300000039</v>
      </c>
      <c r="H117" s="6">
        <f>IFERROR(E117/B117*100,"")</f>
        <v>95.201848270047279</v>
      </c>
    </row>
    <row r="118" spans="1:8" ht="11.25" customHeight="1" x14ac:dyDescent="0.2">
      <c r="A118" s="73"/>
      <c r="B118" s="11"/>
      <c r="C118" s="7"/>
      <c r="D118" s="11"/>
      <c r="E118" s="7"/>
      <c r="F118" s="7"/>
      <c r="G118" s="7"/>
      <c r="H118" s="6" t="str">
        <f>IFERROR(E118/B118*100,"")</f>
        <v/>
      </c>
    </row>
    <row r="119" spans="1:8" ht="11.25" customHeight="1" x14ac:dyDescent="0.2">
      <c r="A119" s="71" t="s">
        <v>91</v>
      </c>
      <c r="B119" s="13">
        <f>SUM(B120:B126)</f>
        <v>47067732.955719993</v>
      </c>
      <c r="C119" s="13">
        <f>SUM(C120:C126)</f>
        <v>43461456.685840011</v>
      </c>
      <c r="D119" s="13">
        <f t="shared" ref="D119:G119" si="34">SUM(D120:D126)</f>
        <v>898166.49833000009</v>
      </c>
      <c r="E119" s="13">
        <f t="shared" si="34"/>
        <v>44359623.184170008</v>
      </c>
      <c r="F119" s="13">
        <f t="shared" si="34"/>
        <v>2708109.7715499895</v>
      </c>
      <c r="G119" s="13">
        <f t="shared" si="34"/>
        <v>3606276.2698799903</v>
      </c>
      <c r="H119" s="6">
        <f>IFERROR(E119/B119*100,"")</f>
        <v>94.246356045876055</v>
      </c>
    </row>
    <row r="120" spans="1:8" ht="11.25" customHeight="1" x14ac:dyDescent="0.2">
      <c r="A120" s="73" t="s">
        <v>31</v>
      </c>
      <c r="B120" s="11">
        <v>27620655.828999992</v>
      </c>
      <c r="C120" s="11">
        <v>25171140.788640004</v>
      </c>
      <c r="D120" s="11">
        <v>846533.10937000008</v>
      </c>
      <c r="E120" s="11">
        <f t="shared" ref="E120:E126" si="35">C120+D120</f>
        <v>26017673.898010004</v>
      </c>
      <c r="F120" s="11">
        <f>B120-E120</f>
        <v>1602981.9309899881</v>
      </c>
      <c r="G120" s="11">
        <f>B120-C120</f>
        <v>2449515.0403599888</v>
      </c>
      <c r="H120" s="6">
        <f>IFERROR(E120/B120*100,"")</f>
        <v>94.196437836544945</v>
      </c>
    </row>
    <row r="121" spans="1:8" ht="11.25" customHeight="1" x14ac:dyDescent="0.2">
      <c r="A121" s="73" t="s">
        <v>92</v>
      </c>
      <c r="B121" s="11">
        <v>64490.236999999994</v>
      </c>
      <c r="C121" s="11">
        <v>58802.067090000004</v>
      </c>
      <c r="D121" s="11">
        <v>1401.9408500000002</v>
      </c>
      <c r="E121" s="11">
        <f t="shared" si="35"/>
        <v>60204.007940000003</v>
      </c>
      <c r="F121" s="11">
        <f>B121-E121</f>
        <v>4286.2290599999906</v>
      </c>
      <c r="G121" s="11">
        <f>B121-C121</f>
        <v>5688.1699099999896</v>
      </c>
      <c r="H121" s="6">
        <f>IFERROR(E121/B121*100,"")</f>
        <v>93.353677611698046</v>
      </c>
    </row>
    <row r="122" spans="1:8" ht="11.25" customHeight="1" x14ac:dyDescent="0.2">
      <c r="A122" s="73" t="s">
        <v>93</v>
      </c>
      <c r="B122" s="11">
        <v>251389.46399999998</v>
      </c>
      <c r="C122" s="11">
        <v>223290.17083000002</v>
      </c>
      <c r="D122" s="11">
        <v>3299.9377999999997</v>
      </c>
      <c r="E122" s="11">
        <f t="shared" si="35"/>
        <v>226590.10863000003</v>
      </c>
      <c r="F122" s="11">
        <f>B122-E122</f>
        <v>24799.355369999947</v>
      </c>
      <c r="G122" s="11">
        <f>B122-C122</f>
        <v>28099.293169999961</v>
      </c>
      <c r="H122" s="6">
        <f>IFERROR(E122/B122*100,"")</f>
        <v>90.135085625545557</v>
      </c>
    </row>
    <row r="123" spans="1:8" ht="11.25" customHeight="1" x14ac:dyDescent="0.2">
      <c r="A123" s="73" t="s">
        <v>94</v>
      </c>
      <c r="B123" s="11">
        <v>1446225.3090000001</v>
      </c>
      <c r="C123" s="11">
        <v>1399168.8498900002</v>
      </c>
      <c r="D123" s="11">
        <v>28607.047399999999</v>
      </c>
      <c r="E123" s="11">
        <f t="shared" si="35"/>
        <v>1427775.8972900002</v>
      </c>
      <c r="F123" s="11">
        <f>B123-E123</f>
        <v>18449.411709999898</v>
      </c>
      <c r="G123" s="11">
        <f>B123-C123</f>
        <v>47056.459109999938</v>
      </c>
      <c r="H123" s="6">
        <f>IFERROR(E123/B123*100,"")</f>
        <v>98.724305846731667</v>
      </c>
    </row>
    <row r="124" spans="1:8" ht="11.25" customHeight="1" x14ac:dyDescent="0.2">
      <c r="A124" s="73" t="s">
        <v>95</v>
      </c>
      <c r="B124" s="11">
        <v>221668.67056000009</v>
      </c>
      <c r="C124" s="11">
        <v>207661.03245000006</v>
      </c>
      <c r="D124" s="11">
        <v>3423.2162600000001</v>
      </c>
      <c r="E124" s="11">
        <f t="shared" si="35"/>
        <v>211084.24871000004</v>
      </c>
      <c r="F124" s="11">
        <f>B124-E124</f>
        <v>10584.421850000042</v>
      </c>
      <c r="G124" s="11">
        <f>B124-C124</f>
        <v>14007.638110000029</v>
      </c>
      <c r="H124" s="6">
        <f>IFERROR(E124/B124*100,"")</f>
        <v>95.225116015149695</v>
      </c>
    </row>
    <row r="125" spans="1:8" ht="11.25" customHeight="1" x14ac:dyDescent="0.2">
      <c r="A125" s="73" t="s">
        <v>96</v>
      </c>
      <c r="B125" s="11">
        <v>1628679.5739999996</v>
      </c>
      <c r="C125" s="11">
        <v>1589394.0196899998</v>
      </c>
      <c r="D125" s="11">
        <v>2045.6681800000001</v>
      </c>
      <c r="E125" s="11">
        <f t="shared" si="35"/>
        <v>1591439.6878699998</v>
      </c>
      <c r="F125" s="11">
        <f>B125-E125</f>
        <v>37239.886129999766</v>
      </c>
      <c r="G125" s="11">
        <f>B125-C125</f>
        <v>39285.554309999803</v>
      </c>
      <c r="H125" s="6">
        <f>IFERROR(E125/B125*100,"")</f>
        <v>97.713492161104497</v>
      </c>
    </row>
    <row r="126" spans="1:8" ht="11.25" customHeight="1" x14ac:dyDescent="0.2">
      <c r="A126" s="73" t="s">
        <v>318</v>
      </c>
      <c r="B126" s="11">
        <v>15834623.872160001</v>
      </c>
      <c r="C126" s="11">
        <v>14811999.75725</v>
      </c>
      <c r="D126" s="11">
        <v>12855.578469999999</v>
      </c>
      <c r="E126" s="11">
        <f t="shared" si="35"/>
        <v>14824855.335719999</v>
      </c>
      <c r="F126" s="11">
        <f>B126-E126</f>
        <v>1009768.5364400018</v>
      </c>
      <c r="G126" s="11">
        <f>B126-C126</f>
        <v>1022624.1149100009</v>
      </c>
      <c r="H126" s="6">
        <f>IFERROR(E126/B126*100,"")</f>
        <v>93.623034278601665</v>
      </c>
    </row>
    <row r="127" spans="1:8" ht="11.25" customHeight="1" x14ac:dyDescent="0.2">
      <c r="A127" s="73"/>
      <c r="B127" s="11"/>
      <c r="C127" s="11"/>
      <c r="D127" s="11"/>
      <c r="E127" s="11"/>
      <c r="F127" s="11"/>
      <c r="G127" s="11"/>
      <c r="H127" s="6"/>
    </row>
    <row r="128" spans="1:8" ht="11.25" customHeight="1" x14ac:dyDescent="0.2">
      <c r="A128" s="71" t="s">
        <v>308</v>
      </c>
      <c r="B128" s="13">
        <f>SUM(B129:B130)</f>
        <v>9963711.0529999994</v>
      </c>
      <c r="C128" s="13">
        <f>SUM(C129:C130)</f>
        <v>7776576.681739999</v>
      </c>
      <c r="D128" s="13">
        <f>SUM(D129:D130)</f>
        <v>51314.600560000006</v>
      </c>
      <c r="E128" s="13">
        <f t="shared" ref="E128:G128" si="36">SUM(E129:E130)</f>
        <v>7827891.2822999991</v>
      </c>
      <c r="F128" s="13">
        <f t="shared" si="36"/>
        <v>2135819.7706999993</v>
      </c>
      <c r="G128" s="13">
        <f t="shared" si="36"/>
        <v>2187134.3712599995</v>
      </c>
      <c r="H128" s="6">
        <f>IFERROR(E128/B128*100,"")</f>
        <v>78.564013354673506</v>
      </c>
    </row>
    <row r="129" spans="1:8" ht="11.25" customHeight="1" x14ac:dyDescent="0.2">
      <c r="A129" s="77" t="s">
        <v>99</v>
      </c>
      <c r="B129" s="11">
        <v>3776255.89</v>
      </c>
      <c r="C129" s="11">
        <v>3556763.0612499998</v>
      </c>
      <c r="D129" s="11">
        <v>41404.079520000007</v>
      </c>
      <c r="E129" s="11">
        <f t="shared" ref="E129:E130" si="37">C129+D129</f>
        <v>3598167.1407699999</v>
      </c>
      <c r="F129" s="11">
        <f>B129-E129</f>
        <v>178088.74923000019</v>
      </c>
      <c r="G129" s="11">
        <f>B129-C129</f>
        <v>219492.82875000034</v>
      </c>
      <c r="H129" s="6">
        <f>IFERROR(E129/B129*100,"")</f>
        <v>95.283986191147648</v>
      </c>
    </row>
    <row r="130" spans="1:8" ht="11.25" customHeight="1" x14ac:dyDescent="0.2">
      <c r="A130" s="77" t="s">
        <v>309</v>
      </c>
      <c r="B130" s="11">
        <v>6187455.1629999988</v>
      </c>
      <c r="C130" s="11">
        <v>4219813.6204899997</v>
      </c>
      <c r="D130" s="11">
        <v>9910.5210399999996</v>
      </c>
      <c r="E130" s="11">
        <f t="shared" si="37"/>
        <v>4229724.1415299997</v>
      </c>
      <c r="F130" s="11">
        <f>B130-E130</f>
        <v>1957731.0214699991</v>
      </c>
      <c r="G130" s="11">
        <f>B130-C130</f>
        <v>1967641.5425099991</v>
      </c>
      <c r="H130" s="6">
        <f>IFERROR(E130/B130*100,"")</f>
        <v>68.35967340536186</v>
      </c>
    </row>
    <row r="131" spans="1:8" ht="11.25" customHeight="1" x14ac:dyDescent="0.2">
      <c r="A131" s="73"/>
      <c r="B131" s="11"/>
      <c r="C131" s="11"/>
      <c r="D131" s="11"/>
      <c r="E131" s="11"/>
      <c r="F131" s="11"/>
      <c r="G131" s="11"/>
      <c r="H131" s="6"/>
    </row>
    <row r="132" spans="1:8" ht="11.25" customHeight="1" x14ac:dyDescent="0.2">
      <c r="A132" s="71" t="s">
        <v>97</v>
      </c>
      <c r="B132" s="13">
        <f t="shared" ref="B132:G132" si="38">+B133+B141</f>
        <v>276062678.78500003</v>
      </c>
      <c r="C132" s="13">
        <f t="shared" ref="C132" si="39">+C133+C141</f>
        <v>261947429.46015</v>
      </c>
      <c r="D132" s="13">
        <f t="shared" si="38"/>
        <v>2561028.2911299998</v>
      </c>
      <c r="E132" s="13">
        <f t="shared" si="38"/>
        <v>264508457.75128001</v>
      </c>
      <c r="F132" s="13">
        <f t="shared" si="38"/>
        <v>11554221.033720048</v>
      </c>
      <c r="G132" s="13">
        <f t="shared" si="38"/>
        <v>14115249.324850047</v>
      </c>
      <c r="H132" s="6">
        <f>IFERROR(E132/B132*100,"")</f>
        <v>95.814638514495272</v>
      </c>
    </row>
    <row r="133" spans="1:8" ht="22.5" customHeight="1" x14ac:dyDescent="0.2">
      <c r="A133" s="78" t="s">
        <v>98</v>
      </c>
      <c r="B133" s="13">
        <f t="shared" ref="B133:C133" si="40">SUM(B134:B138)</f>
        <v>15376697.881000003</v>
      </c>
      <c r="C133" s="13">
        <f t="shared" si="40"/>
        <v>14422233.366</v>
      </c>
      <c r="D133" s="13">
        <f t="shared" ref="D133:G133" si="41">SUM(D134:D138)</f>
        <v>155034.45713</v>
      </c>
      <c r="E133" s="13">
        <f t="shared" si="41"/>
        <v>14577267.82313</v>
      </c>
      <c r="F133" s="13">
        <f t="shared" si="41"/>
        <v>799430.05787000328</v>
      </c>
      <c r="G133" s="13">
        <f t="shared" si="41"/>
        <v>954464.51500000304</v>
      </c>
      <c r="H133" s="6">
        <f>IFERROR(E133/B133*100,"")</f>
        <v>94.801029037204358</v>
      </c>
    </row>
    <row r="134" spans="1:8" ht="11.25" customHeight="1" x14ac:dyDescent="0.2">
      <c r="A134" s="77" t="s">
        <v>99</v>
      </c>
      <c r="B134" s="11">
        <v>882561.27600000007</v>
      </c>
      <c r="C134" s="11">
        <v>798218.45004999998</v>
      </c>
      <c r="D134" s="11">
        <v>3083.6596600000003</v>
      </c>
      <c r="E134" s="11">
        <f t="shared" ref="E134:E137" si="42">C134+D134</f>
        <v>801302.10970999999</v>
      </c>
      <c r="F134" s="11">
        <f>B134-E134</f>
        <v>81259.166290000081</v>
      </c>
      <c r="G134" s="11">
        <f>B134-C134</f>
        <v>84342.825950000086</v>
      </c>
      <c r="H134" s="6">
        <f>IFERROR(E134/B134*100,"")</f>
        <v>90.792801757823767</v>
      </c>
    </row>
    <row r="135" spans="1:8" ht="11.25" customHeight="1" x14ac:dyDescent="0.2">
      <c r="A135" s="77" t="s">
        <v>100</v>
      </c>
      <c r="B135" s="11">
        <v>1537518.0110000002</v>
      </c>
      <c r="C135" s="11">
        <v>977473.25303000002</v>
      </c>
      <c r="D135" s="11">
        <v>2528.8987999999999</v>
      </c>
      <c r="E135" s="11">
        <f t="shared" si="42"/>
        <v>980002.15182999999</v>
      </c>
      <c r="F135" s="11">
        <f>B135-E135</f>
        <v>557515.85917000019</v>
      </c>
      <c r="G135" s="11">
        <f>B135-C135</f>
        <v>560044.75797000015</v>
      </c>
      <c r="H135" s="6">
        <f>IFERROR(E135/B135*100,"")</f>
        <v>63.73923068339262</v>
      </c>
    </row>
    <row r="136" spans="1:8" ht="11.25" customHeight="1" x14ac:dyDescent="0.2">
      <c r="A136" s="77" t="s">
        <v>101</v>
      </c>
      <c r="B136" s="11">
        <v>127394.105</v>
      </c>
      <c r="C136" s="11">
        <v>123883.66111</v>
      </c>
      <c r="D136" s="11">
        <v>1394.92551</v>
      </c>
      <c r="E136" s="11">
        <f t="shared" si="42"/>
        <v>125278.58662</v>
      </c>
      <c r="F136" s="11">
        <f>B136-E136</f>
        <v>2115.5183799999941</v>
      </c>
      <c r="G136" s="11">
        <f>B136-C136</f>
        <v>3510.443889999995</v>
      </c>
      <c r="H136" s="6">
        <f>IFERROR(E136/B136*100,"")</f>
        <v>98.339390680597035</v>
      </c>
    </row>
    <row r="137" spans="1:8" ht="11.4" x14ac:dyDescent="0.2">
      <c r="A137" s="77" t="s">
        <v>102</v>
      </c>
      <c r="B137" s="11">
        <v>1444426.3259999999</v>
      </c>
      <c r="C137" s="11">
        <v>1363333.9838699999</v>
      </c>
      <c r="D137" s="11">
        <v>45356.676270000004</v>
      </c>
      <c r="E137" s="11">
        <f t="shared" si="42"/>
        <v>1408690.6601399998</v>
      </c>
      <c r="F137" s="11">
        <f>B137-E137</f>
        <v>35735.665860000066</v>
      </c>
      <c r="G137" s="11">
        <f>B137-C137</f>
        <v>81092.342130000005</v>
      </c>
      <c r="H137" s="6">
        <f>IFERROR(E137/B137*100,"")</f>
        <v>97.525961330339257</v>
      </c>
    </row>
    <row r="138" spans="1:8" ht="11.25" customHeight="1" x14ac:dyDescent="0.2">
      <c r="A138" s="78" t="s">
        <v>103</v>
      </c>
      <c r="B138" s="13">
        <f>SUM(B139:B140)</f>
        <v>11384798.163000003</v>
      </c>
      <c r="C138" s="13">
        <f>SUM(C139:C140)</f>
        <v>11159324.01794</v>
      </c>
      <c r="D138" s="13">
        <f>SUM(D139:D140)</f>
        <v>102670.29689</v>
      </c>
      <c r="E138" s="13">
        <f t="shared" ref="E138" si="43">SUM(C138:D138)</f>
        <v>11261994.31483</v>
      </c>
      <c r="F138" s="13">
        <f>B138-E138</f>
        <v>122803.84817000292</v>
      </c>
      <c r="G138" s="13">
        <f>B138-C138</f>
        <v>225474.1450600028</v>
      </c>
      <c r="H138" s="6">
        <f>IFERROR(E138/B138*100,"")</f>
        <v>98.921334867673721</v>
      </c>
    </row>
    <row r="139" spans="1:8" ht="11.25" customHeight="1" x14ac:dyDescent="0.2">
      <c r="A139" s="79" t="s">
        <v>103</v>
      </c>
      <c r="B139" s="11">
        <v>9220205.6870000008</v>
      </c>
      <c r="C139" s="11">
        <v>9166581.4192599989</v>
      </c>
      <c r="D139" s="11">
        <v>26875.530420000003</v>
      </c>
      <c r="E139" s="11">
        <f t="shared" ref="E139:E140" si="44">C139+D139</f>
        <v>9193456.9496799987</v>
      </c>
      <c r="F139" s="11">
        <f>B139-E139</f>
        <v>26748.737320002168</v>
      </c>
      <c r="G139" s="11">
        <f>B139-C139</f>
        <v>53624.267740001902</v>
      </c>
      <c r="H139" s="6">
        <f>IFERROR(E139/B139*100,"")</f>
        <v>99.709890015168355</v>
      </c>
    </row>
    <row r="140" spans="1:8" ht="11.25" customHeight="1" x14ac:dyDescent="0.2">
      <c r="A140" s="79" t="s">
        <v>104</v>
      </c>
      <c r="B140" s="11">
        <v>2164592.4760000007</v>
      </c>
      <c r="C140" s="11">
        <v>1992742.5986800001</v>
      </c>
      <c r="D140" s="11">
        <v>75794.766470000002</v>
      </c>
      <c r="E140" s="11">
        <f t="shared" si="44"/>
        <v>2068537.36515</v>
      </c>
      <c r="F140" s="11">
        <f>B140-E140</f>
        <v>96055.110850000754</v>
      </c>
      <c r="G140" s="11">
        <f>B140-C140</f>
        <v>171849.87732000067</v>
      </c>
      <c r="H140" s="6">
        <f>IFERROR(E140/B140*100,"")</f>
        <v>95.562439031133323</v>
      </c>
    </row>
    <row r="141" spans="1:8" ht="11.25" customHeight="1" x14ac:dyDescent="0.2">
      <c r="A141" s="78" t="s">
        <v>105</v>
      </c>
      <c r="B141" s="13">
        <f t="shared" ref="B141:G141" si="45">SUM(B142:B145)</f>
        <v>260685980.90400004</v>
      </c>
      <c r="C141" s="13">
        <f t="shared" si="45"/>
        <v>247525196.09415001</v>
      </c>
      <c r="D141" s="13">
        <f t="shared" ref="D141" si="46">SUM(D142:D145)</f>
        <v>2405993.8339999998</v>
      </c>
      <c r="E141" s="13">
        <f t="shared" si="45"/>
        <v>249931189.92815</v>
      </c>
      <c r="F141" s="13">
        <f t="shared" si="45"/>
        <v>10754790.975850046</v>
      </c>
      <c r="G141" s="13">
        <f t="shared" si="45"/>
        <v>13160784.809850045</v>
      </c>
      <c r="H141" s="6">
        <f>IFERROR(E141/B141*100,"")</f>
        <v>95.87442679558184</v>
      </c>
    </row>
    <row r="142" spans="1:8" ht="11.25" customHeight="1" x14ac:dyDescent="0.2">
      <c r="A142" s="79" t="s">
        <v>106</v>
      </c>
      <c r="B142" s="11">
        <v>89882144.87639004</v>
      </c>
      <c r="C142" s="11">
        <v>86933559.058539987</v>
      </c>
      <c r="D142" s="11">
        <v>321125.30056000006</v>
      </c>
      <c r="E142" s="11">
        <f t="shared" ref="E142:E144" si="47">C142+D142</f>
        <v>87254684.359099984</v>
      </c>
      <c r="F142" s="11">
        <f>B142-E142</f>
        <v>2627460.5172900558</v>
      </c>
      <c r="G142" s="11">
        <f>B142-C142</f>
        <v>2948585.8178500533</v>
      </c>
      <c r="H142" s="6">
        <f>IFERROR(E142/B142*100,"")</f>
        <v>97.076771453436663</v>
      </c>
    </row>
    <row r="143" spans="1:8" ht="11.25" customHeight="1" x14ac:dyDescent="0.2">
      <c r="A143" s="79" t="s">
        <v>107</v>
      </c>
      <c r="B143" s="11">
        <v>32106964.490090001</v>
      </c>
      <c r="C143" s="11">
        <v>29816752.949790001</v>
      </c>
      <c r="D143" s="11">
        <v>2014572.2490399999</v>
      </c>
      <c r="E143" s="11">
        <f t="shared" si="47"/>
        <v>31831325.198830001</v>
      </c>
      <c r="F143" s="11">
        <f>B143-E143</f>
        <v>275639.29126000032</v>
      </c>
      <c r="G143" s="11">
        <f>B143-C143</f>
        <v>2290211.5403000005</v>
      </c>
      <c r="H143" s="6">
        <f>IFERROR(E143/B143*100,"")</f>
        <v>99.141496881945727</v>
      </c>
    </row>
    <row r="144" spans="1:8" ht="11.25" customHeight="1" x14ac:dyDescent="0.2">
      <c r="A144" s="79" t="s">
        <v>108</v>
      </c>
      <c r="B144" s="11">
        <v>32191601.486530002</v>
      </c>
      <c r="C144" s="11">
        <v>27008418.500629999</v>
      </c>
      <c r="D144" s="11">
        <v>32545.752380000002</v>
      </c>
      <c r="E144" s="11">
        <f t="shared" si="47"/>
        <v>27040964.253009997</v>
      </c>
      <c r="F144" s="11">
        <f>B144-E144</f>
        <v>5150637.2335200049</v>
      </c>
      <c r="G144" s="11">
        <f>B144-C144</f>
        <v>5183182.9859000035</v>
      </c>
      <c r="H144" s="6">
        <f>IFERROR(E144/B144*100,"")</f>
        <v>84.000059035039939</v>
      </c>
    </row>
    <row r="145" spans="1:9" ht="22.5" customHeight="1" x14ac:dyDescent="0.2">
      <c r="A145" s="80" t="s">
        <v>109</v>
      </c>
      <c r="B145" s="9">
        <f t="shared" ref="B145:G145" si="48">SUM(B146)</f>
        <v>106505270.05099</v>
      </c>
      <c r="C145" s="9">
        <f t="shared" si="48"/>
        <v>103766465.58519001</v>
      </c>
      <c r="D145" s="9">
        <f t="shared" si="48"/>
        <v>37750.532019999999</v>
      </c>
      <c r="E145" s="13">
        <f t="shared" si="48"/>
        <v>103804216.11721002</v>
      </c>
      <c r="F145" s="13">
        <f t="shared" si="48"/>
        <v>2701053.9337799847</v>
      </c>
      <c r="G145" s="13">
        <f t="shared" si="48"/>
        <v>2738804.4657999873</v>
      </c>
      <c r="H145" s="6">
        <f>IFERROR(E145/B145*100,"")</f>
        <v>97.463924618484285</v>
      </c>
    </row>
    <row r="146" spans="1:9" ht="11.25" customHeight="1" x14ac:dyDescent="0.2">
      <c r="A146" s="79" t="s">
        <v>110</v>
      </c>
      <c r="B146" s="11">
        <v>106505270.05099</v>
      </c>
      <c r="C146" s="11">
        <v>103766465.58519001</v>
      </c>
      <c r="D146" s="11">
        <v>37750.532019999999</v>
      </c>
      <c r="E146" s="11">
        <f t="shared" ref="E146" si="49">C146+D146</f>
        <v>103804216.11721002</v>
      </c>
      <c r="F146" s="11">
        <f>B146-E146</f>
        <v>2701053.9337799847</v>
      </c>
      <c r="G146" s="11">
        <f>B146-C146</f>
        <v>2738804.4657999873</v>
      </c>
      <c r="H146" s="6">
        <f>IFERROR(E146/B146*100,"")</f>
        <v>97.463924618484285</v>
      </c>
    </row>
    <row r="147" spans="1:9" ht="11.25" customHeight="1" x14ac:dyDescent="0.2">
      <c r="A147" s="76"/>
      <c r="B147" s="10"/>
      <c r="C147" s="8"/>
      <c r="D147" s="10"/>
      <c r="E147" s="8"/>
      <c r="F147" s="8"/>
      <c r="G147" s="8"/>
      <c r="H147" s="6" t="str">
        <f>IFERROR(E147/B147*100,"")</f>
        <v/>
      </c>
    </row>
    <row r="148" spans="1:9" ht="11.25" customHeight="1" x14ac:dyDescent="0.2">
      <c r="A148" s="71" t="s">
        <v>111</v>
      </c>
      <c r="B148" s="11">
        <v>834944433.69131052</v>
      </c>
      <c r="C148" s="11">
        <v>777277776.84484005</v>
      </c>
      <c r="D148" s="11">
        <v>11351073.264970001</v>
      </c>
      <c r="E148" s="11">
        <f t="shared" ref="E148" si="50">C148+D148</f>
        <v>788628850.10980999</v>
      </c>
      <c r="F148" s="11">
        <f>B148-E148</f>
        <v>46315583.58150053</v>
      </c>
      <c r="G148" s="11">
        <f>B148-C148</f>
        <v>57666656.846470475</v>
      </c>
      <c r="H148" s="6">
        <f>IFERROR(E148/B148*100,"")</f>
        <v>94.452854380172568</v>
      </c>
    </row>
    <row r="149" spans="1:9" ht="11.25" customHeight="1" x14ac:dyDescent="0.2">
      <c r="A149" s="76"/>
      <c r="B149" s="11"/>
      <c r="C149" s="7"/>
      <c r="D149" s="11"/>
      <c r="E149" s="7"/>
      <c r="F149" s="7"/>
      <c r="G149" s="7"/>
      <c r="H149" s="6" t="str">
        <f>IFERROR(E149/B149*100,"")</f>
        <v/>
      </c>
    </row>
    <row r="150" spans="1:9" ht="11.25" customHeight="1" x14ac:dyDescent="0.2">
      <c r="A150" s="71" t="s">
        <v>112</v>
      </c>
      <c r="B150" s="13">
        <f t="shared" ref="B150:C150" si="51">SUM(B151:B169)</f>
        <v>24914228.648730002</v>
      </c>
      <c r="C150" s="13">
        <f t="shared" si="51"/>
        <v>21432760.99016</v>
      </c>
      <c r="D150" s="13">
        <f t="shared" ref="D150:G150" si="52">SUM(D151:D169)</f>
        <v>234230.75124000001</v>
      </c>
      <c r="E150" s="13">
        <f t="shared" si="52"/>
        <v>21666991.741400003</v>
      </c>
      <c r="F150" s="13">
        <f t="shared" si="52"/>
        <v>3247236.9073299966</v>
      </c>
      <c r="G150" s="13">
        <f t="shared" si="52"/>
        <v>3481467.6585699962</v>
      </c>
      <c r="H150" s="6">
        <f>IFERROR(E150/B150*100,"")</f>
        <v>86.966335770963042</v>
      </c>
    </row>
    <row r="151" spans="1:9" ht="11.25" customHeight="1" x14ac:dyDescent="0.25">
      <c r="A151" s="73" t="s">
        <v>113</v>
      </c>
      <c r="B151" s="11">
        <v>6870036.8649999965</v>
      </c>
      <c r="C151" s="11">
        <v>5452456.827610001</v>
      </c>
      <c r="D151" s="11">
        <v>96976.471110000028</v>
      </c>
      <c r="E151" s="11">
        <f t="shared" ref="E151:E169" si="53">C151+D151</f>
        <v>5549433.2987200012</v>
      </c>
      <c r="F151" s="11">
        <f>B151-E151</f>
        <v>1320603.5662799953</v>
      </c>
      <c r="G151" s="11">
        <f>B151-C151</f>
        <v>1417580.0373899955</v>
      </c>
      <c r="H151" s="6">
        <f>IFERROR(E151/B151*100,"")</f>
        <v>80.777343815898192</v>
      </c>
      <c r="I151" s="81"/>
    </row>
    <row r="152" spans="1:9" ht="11.25" customHeight="1" x14ac:dyDescent="0.25">
      <c r="A152" s="73" t="s">
        <v>114</v>
      </c>
      <c r="B152" s="11">
        <v>337506.48199999996</v>
      </c>
      <c r="C152" s="11">
        <v>282262.75972000003</v>
      </c>
      <c r="D152" s="11">
        <v>0</v>
      </c>
      <c r="E152" s="11">
        <f t="shared" si="53"/>
        <v>282262.75972000003</v>
      </c>
      <c r="F152" s="11">
        <f>B152-E152</f>
        <v>55243.722279999929</v>
      </c>
      <c r="G152" s="11">
        <f>B152-C152</f>
        <v>55243.722279999929</v>
      </c>
      <c r="H152" s="6">
        <f>IFERROR(E152/B152*100,"")</f>
        <v>83.631804061173582</v>
      </c>
      <c r="I152" s="81"/>
    </row>
    <row r="153" spans="1:9" ht="11.25" customHeight="1" x14ac:dyDescent="0.25">
      <c r="A153" s="73" t="s">
        <v>115</v>
      </c>
      <c r="B153" s="11">
        <v>529342.17399999988</v>
      </c>
      <c r="C153" s="11">
        <v>459931.88900999998</v>
      </c>
      <c r="D153" s="11">
        <v>26949.33268</v>
      </c>
      <c r="E153" s="11">
        <f t="shared" si="53"/>
        <v>486881.22168999998</v>
      </c>
      <c r="F153" s="11">
        <f>B153-E153</f>
        <v>42460.952309999906</v>
      </c>
      <c r="G153" s="11">
        <f>B153-C153</f>
        <v>69410.284989999898</v>
      </c>
      <c r="H153" s="6">
        <f>IFERROR(E153/B153*100,"")</f>
        <v>91.978543483671132</v>
      </c>
      <c r="I153" s="81"/>
    </row>
    <row r="154" spans="1:9" ht="11.25" customHeight="1" x14ac:dyDescent="0.25">
      <c r="A154" s="73" t="s">
        <v>116</v>
      </c>
      <c r="B154" s="11">
        <v>252457.21600000001</v>
      </c>
      <c r="C154" s="11">
        <v>157128.20844999998</v>
      </c>
      <c r="D154" s="11">
        <v>728.26634999999999</v>
      </c>
      <c r="E154" s="11">
        <f t="shared" si="53"/>
        <v>157856.47479999997</v>
      </c>
      <c r="F154" s="11">
        <f>B154-E154</f>
        <v>94600.741200000048</v>
      </c>
      <c r="G154" s="11">
        <f>B154-C154</f>
        <v>95329.007550000038</v>
      </c>
      <c r="H154" s="6">
        <f>IFERROR(E154/B154*100,"")</f>
        <v>62.528010607547834</v>
      </c>
      <c r="I154" s="81"/>
    </row>
    <row r="155" spans="1:9" ht="11.25" customHeight="1" x14ac:dyDescent="0.25">
      <c r="A155" s="73" t="s">
        <v>117</v>
      </c>
      <c r="B155" s="11">
        <v>388536.00000000006</v>
      </c>
      <c r="C155" s="11">
        <v>333877.78512000002</v>
      </c>
      <c r="D155" s="11">
        <v>3550.1745499999997</v>
      </c>
      <c r="E155" s="11">
        <f t="shared" si="53"/>
        <v>337427.95967000001</v>
      </c>
      <c r="F155" s="11">
        <f>B155-E155</f>
        <v>51108.040330000047</v>
      </c>
      <c r="G155" s="11">
        <f>B155-C155</f>
        <v>54658.214880000043</v>
      </c>
      <c r="H155" s="6">
        <f>IFERROR(E155/B155*100,"")</f>
        <v>86.845996167665277</v>
      </c>
      <c r="I155" s="81"/>
    </row>
    <row r="156" spans="1:9" ht="11.25" customHeight="1" x14ac:dyDescent="0.25">
      <c r="A156" s="73" t="s">
        <v>118</v>
      </c>
      <c r="B156" s="11">
        <v>240741.86699999997</v>
      </c>
      <c r="C156" s="11">
        <v>210831.55458000003</v>
      </c>
      <c r="D156" s="11">
        <v>1083.33638</v>
      </c>
      <c r="E156" s="11">
        <f t="shared" si="53"/>
        <v>211914.89096000002</v>
      </c>
      <c r="F156" s="11">
        <f>B156-E156</f>
        <v>28826.97603999995</v>
      </c>
      <c r="G156" s="11">
        <f>B156-C156</f>
        <v>29910.312419999944</v>
      </c>
      <c r="H156" s="6">
        <f>IFERROR(E156/B156*100,"")</f>
        <v>88.025773664038269</v>
      </c>
      <c r="I156" s="81"/>
    </row>
    <row r="157" spans="1:9" ht="11.25" customHeight="1" x14ac:dyDescent="0.25">
      <c r="A157" s="73" t="s">
        <v>119</v>
      </c>
      <c r="B157" s="11">
        <v>107813.81999999999</v>
      </c>
      <c r="C157" s="11">
        <v>99536.658909999998</v>
      </c>
      <c r="D157" s="11">
        <v>1069.8359699999999</v>
      </c>
      <c r="E157" s="11">
        <f t="shared" si="53"/>
        <v>100606.49488</v>
      </c>
      <c r="F157" s="11">
        <f>B157-E157</f>
        <v>7207.3251199999941</v>
      </c>
      <c r="G157" s="11">
        <f>B157-C157</f>
        <v>8277.1610899999941</v>
      </c>
      <c r="H157" s="6">
        <f>IFERROR(E157/B157*100,"")</f>
        <v>93.315026663557603</v>
      </c>
      <c r="I157" s="81"/>
    </row>
    <row r="158" spans="1:9" ht="11.25" customHeight="1" x14ac:dyDescent="0.25">
      <c r="A158" s="73" t="s">
        <v>120</v>
      </c>
      <c r="B158" s="11">
        <v>184628.31</v>
      </c>
      <c r="C158" s="11">
        <v>178208.61687</v>
      </c>
      <c r="D158" s="11">
        <v>144.47469000000001</v>
      </c>
      <c r="E158" s="11">
        <f t="shared" si="53"/>
        <v>178353.09156</v>
      </c>
      <c r="F158" s="11">
        <f>B158-E158</f>
        <v>6275.2184399999969</v>
      </c>
      <c r="G158" s="11">
        <f>B158-C158</f>
        <v>6419.6931299999997</v>
      </c>
      <c r="H158" s="6">
        <f>IFERROR(E158/B158*100,"")</f>
        <v>96.601161306194044</v>
      </c>
      <c r="I158" s="81"/>
    </row>
    <row r="159" spans="1:9" ht="11.25" customHeight="1" x14ac:dyDescent="0.25">
      <c r="A159" s="73" t="s">
        <v>121</v>
      </c>
      <c r="B159" s="11">
        <v>1509719.9340000004</v>
      </c>
      <c r="C159" s="11">
        <v>1497839.6324200002</v>
      </c>
      <c r="D159" s="11">
        <v>2988.5949100000003</v>
      </c>
      <c r="E159" s="11">
        <f t="shared" si="53"/>
        <v>1500828.2273300001</v>
      </c>
      <c r="F159" s="11">
        <f>B159-E159</f>
        <v>8891.7066700002179</v>
      </c>
      <c r="G159" s="11">
        <f>B159-C159</f>
        <v>11880.301580000203</v>
      </c>
      <c r="H159" s="6">
        <f>IFERROR(E159/B159*100,"")</f>
        <v>99.411036016034998</v>
      </c>
      <c r="I159" s="81"/>
    </row>
    <row r="160" spans="1:9" ht="11.25" customHeight="1" x14ac:dyDescent="0.25">
      <c r="A160" s="73" t="s">
        <v>202</v>
      </c>
      <c r="B160" s="11">
        <v>1414287.1780000003</v>
      </c>
      <c r="C160" s="11">
        <v>1193426.92393</v>
      </c>
      <c r="D160" s="11">
        <v>1358.7475099999999</v>
      </c>
      <c r="E160" s="11">
        <f t="shared" si="53"/>
        <v>1194785.6714399999</v>
      </c>
      <c r="F160" s="11">
        <f>B160-E160</f>
        <v>219501.50656000036</v>
      </c>
      <c r="G160" s="11">
        <f>B160-C160</f>
        <v>220860.25407000026</v>
      </c>
      <c r="H160" s="6">
        <f>IFERROR(E160/B160*100,"")</f>
        <v>84.479707518072374</v>
      </c>
      <c r="I160" s="81"/>
    </row>
    <row r="161" spans="1:9" ht="11.25" customHeight="1" x14ac:dyDescent="0.25">
      <c r="A161" s="73" t="s">
        <v>122</v>
      </c>
      <c r="B161" s="11">
        <v>815454.21700000006</v>
      </c>
      <c r="C161" s="11">
        <v>642345.35178000003</v>
      </c>
      <c r="D161" s="11">
        <v>2526.2653700000001</v>
      </c>
      <c r="E161" s="11">
        <f t="shared" si="53"/>
        <v>644871.61715000006</v>
      </c>
      <c r="F161" s="11">
        <f>B161-E161</f>
        <v>170582.59985</v>
      </c>
      <c r="G161" s="11">
        <f>B161-C161</f>
        <v>173108.86522000004</v>
      </c>
      <c r="H161" s="6">
        <f>IFERROR(E161/B161*100,"")</f>
        <v>79.081278103194848</v>
      </c>
      <c r="I161" s="81"/>
    </row>
    <row r="162" spans="1:9" ht="11.25" customHeight="1" x14ac:dyDescent="0.25">
      <c r="A162" s="73" t="s">
        <v>287</v>
      </c>
      <c r="B162" s="11">
        <v>844094.64599999995</v>
      </c>
      <c r="C162" s="11">
        <v>802993.12412000005</v>
      </c>
      <c r="D162" s="11">
        <v>109.23721</v>
      </c>
      <c r="E162" s="11">
        <f t="shared" si="53"/>
        <v>803102.3613300001</v>
      </c>
      <c r="F162" s="11">
        <f>B162-E162</f>
        <v>40992.284669999848</v>
      </c>
      <c r="G162" s="11">
        <f>B162-C162</f>
        <v>41101.521879999898</v>
      </c>
      <c r="H162" s="6">
        <f>IFERROR(E162/B162*100,"")</f>
        <v>95.143638824833886</v>
      </c>
      <c r="I162" s="81"/>
    </row>
    <row r="163" spans="1:9" ht="11.25" customHeight="1" x14ac:dyDescent="0.25">
      <c r="A163" s="73" t="s">
        <v>123</v>
      </c>
      <c r="B163" s="11">
        <v>705224.59749999992</v>
      </c>
      <c r="C163" s="11">
        <v>624008.88883000007</v>
      </c>
      <c r="D163" s="11">
        <v>671.40223000000003</v>
      </c>
      <c r="E163" s="11">
        <f t="shared" si="53"/>
        <v>624680.29106000008</v>
      </c>
      <c r="F163" s="11">
        <f>B163-E163</f>
        <v>80544.30643999984</v>
      </c>
      <c r="G163" s="11">
        <f>B163-C163</f>
        <v>81215.708669999847</v>
      </c>
      <c r="H163" s="6">
        <f>IFERROR(E163/B163*100,"")</f>
        <v>88.578914189106996</v>
      </c>
      <c r="I163" s="81"/>
    </row>
    <row r="164" spans="1:9" ht="11.25" customHeight="1" x14ac:dyDescent="0.25">
      <c r="A164" s="73" t="s">
        <v>124</v>
      </c>
      <c r="B164" s="11">
        <v>845911.005</v>
      </c>
      <c r="C164" s="11">
        <v>294695.89392999996</v>
      </c>
      <c r="D164" s="11">
        <v>7141.0989599999994</v>
      </c>
      <c r="E164" s="11">
        <f t="shared" si="53"/>
        <v>301836.99288999994</v>
      </c>
      <c r="F164" s="11">
        <f>B164-E164</f>
        <v>544074.01211000001</v>
      </c>
      <c r="G164" s="11">
        <f>B164-C164</f>
        <v>551215.1110700001</v>
      </c>
      <c r="H164" s="6">
        <f>IFERROR(E164/B164*100,"")</f>
        <v>35.681885104450195</v>
      </c>
      <c r="I164" s="81"/>
    </row>
    <row r="165" spans="1:9" ht="11.25" customHeight="1" x14ac:dyDescent="0.25">
      <c r="A165" s="73" t="s">
        <v>125</v>
      </c>
      <c r="B165" s="11">
        <v>2231412.7012300002</v>
      </c>
      <c r="C165" s="11">
        <v>2033847.41453</v>
      </c>
      <c r="D165" s="11">
        <v>37896.65857</v>
      </c>
      <c r="E165" s="11">
        <f t="shared" si="53"/>
        <v>2071744.0730999999</v>
      </c>
      <c r="F165" s="11">
        <f>B165-E165</f>
        <v>159668.62813000032</v>
      </c>
      <c r="G165" s="11">
        <f>B165-C165</f>
        <v>197565.28670000029</v>
      </c>
      <c r="H165" s="6">
        <f>IFERROR(E165/B165*100,"")</f>
        <v>92.844504826830658</v>
      </c>
      <c r="I165" s="81"/>
    </row>
    <row r="166" spans="1:9" ht="11.25" customHeight="1" x14ac:dyDescent="0.25">
      <c r="A166" s="73" t="s">
        <v>126</v>
      </c>
      <c r="B166" s="11">
        <v>210078.52599999995</v>
      </c>
      <c r="C166" s="11">
        <v>166149.41965</v>
      </c>
      <c r="D166" s="11">
        <v>2779.1777599999996</v>
      </c>
      <c r="E166" s="11">
        <f t="shared" si="53"/>
        <v>168928.59740999999</v>
      </c>
      <c r="F166" s="11">
        <f>B166-E166</f>
        <v>41149.928589999967</v>
      </c>
      <c r="G166" s="11">
        <f>B166-C166</f>
        <v>43929.106349999958</v>
      </c>
      <c r="H166" s="6">
        <f>IFERROR(E166/B166*100,"")</f>
        <v>80.412120470609182</v>
      </c>
      <c r="I166" s="81"/>
    </row>
    <row r="167" spans="1:9" ht="11.25" customHeight="1" x14ac:dyDescent="0.25">
      <c r="A167" s="73" t="s">
        <v>127</v>
      </c>
      <c r="B167" s="11">
        <v>7093084.341</v>
      </c>
      <c r="C167" s="11">
        <v>6727787.6119399993</v>
      </c>
      <c r="D167" s="11">
        <v>46842.153340000004</v>
      </c>
      <c r="E167" s="11">
        <f t="shared" si="53"/>
        <v>6774629.765279999</v>
      </c>
      <c r="F167" s="11">
        <f>B167-E167</f>
        <v>318454.57572000101</v>
      </c>
      <c r="G167" s="11">
        <f>B167-C167</f>
        <v>365296.72906000074</v>
      </c>
      <c r="H167" s="6">
        <f>IFERROR(E167/B167*100,"")</f>
        <v>95.510351203929091</v>
      </c>
      <c r="I167" s="81"/>
    </row>
    <row r="168" spans="1:9" ht="11.25" customHeight="1" x14ac:dyDescent="0.25">
      <c r="A168" s="73" t="s">
        <v>128</v>
      </c>
      <c r="B168" s="11">
        <v>113929.51499999998</v>
      </c>
      <c r="C168" s="11">
        <v>98546.126860000004</v>
      </c>
      <c r="D168" s="11">
        <v>1157.4702199999999</v>
      </c>
      <c r="E168" s="11">
        <f t="shared" si="53"/>
        <v>99703.597080000007</v>
      </c>
      <c r="F168" s="11">
        <f>B168-E168</f>
        <v>14225.917919999978</v>
      </c>
      <c r="G168" s="11">
        <f>B168-C168</f>
        <v>15383.388139999981</v>
      </c>
      <c r="H168" s="6">
        <f>IFERROR(E168/B168*100,"")</f>
        <v>87.513404300896056</v>
      </c>
      <c r="I168" s="81"/>
    </row>
    <row r="169" spans="1:9" ht="11.25" customHeight="1" x14ac:dyDescent="0.25">
      <c r="A169" s="73" t="s">
        <v>129</v>
      </c>
      <c r="B169" s="11">
        <v>219969.25399999999</v>
      </c>
      <c r="C169" s="11">
        <v>176886.30190000002</v>
      </c>
      <c r="D169" s="11">
        <v>258.05342999999999</v>
      </c>
      <c r="E169" s="11">
        <f t="shared" si="53"/>
        <v>177144.35533000002</v>
      </c>
      <c r="F169" s="11">
        <f>B169-E169</f>
        <v>42824.898669999966</v>
      </c>
      <c r="G169" s="11">
        <f>B169-C169</f>
        <v>43082.952099999966</v>
      </c>
      <c r="H169" s="6">
        <f>IFERROR(E169/B169*100,"")</f>
        <v>80.531416145094553</v>
      </c>
      <c r="I169" s="81"/>
    </row>
    <row r="170" spans="1:9" ht="11.25" customHeight="1" x14ac:dyDescent="0.2">
      <c r="A170" s="76"/>
      <c r="B170" s="11"/>
      <c r="C170" s="7"/>
      <c r="D170" s="11"/>
      <c r="E170" s="7"/>
      <c r="F170" s="7"/>
      <c r="G170" s="7"/>
      <c r="H170" s="6" t="str">
        <f>IFERROR(E170/B170*100,"")</f>
        <v/>
      </c>
    </row>
    <row r="171" spans="1:9" ht="11.25" customHeight="1" x14ac:dyDescent="0.2">
      <c r="A171" s="71" t="s">
        <v>130</v>
      </c>
      <c r="B171" s="13">
        <f t="shared" ref="B171:C171" si="54">SUM(B172:B179)</f>
        <v>242960563.13781998</v>
      </c>
      <c r="C171" s="13">
        <f t="shared" si="54"/>
        <v>230380420.88994998</v>
      </c>
      <c r="D171" s="13">
        <f t="shared" ref="D171:G171" si="55">SUM(D172:D179)</f>
        <v>2764932.3486599992</v>
      </c>
      <c r="E171" s="13">
        <f t="shared" si="55"/>
        <v>233145353.23861003</v>
      </c>
      <c r="F171" s="13">
        <f t="shared" si="55"/>
        <v>9815209.8992099948</v>
      </c>
      <c r="G171" s="13">
        <f t="shared" si="55"/>
        <v>12580142.247869996</v>
      </c>
      <c r="H171" s="6">
        <f>IFERROR(E171/B171*100,"")</f>
        <v>95.960163339907041</v>
      </c>
    </row>
    <row r="172" spans="1:9" ht="11.25" customHeight="1" x14ac:dyDescent="0.2">
      <c r="A172" s="73" t="s">
        <v>31</v>
      </c>
      <c r="B172" s="11">
        <v>240784380.96803001</v>
      </c>
      <c r="C172" s="11">
        <v>228424895.38205001</v>
      </c>
      <c r="D172" s="11">
        <v>2751878.036869999</v>
      </c>
      <c r="E172" s="11">
        <f t="shared" ref="E172:E179" si="56">C172+D172</f>
        <v>231176773.41892001</v>
      </c>
      <c r="F172" s="11">
        <f>B172-E172</f>
        <v>9607607.5491099954</v>
      </c>
      <c r="G172" s="11">
        <f>B172-C172</f>
        <v>12359485.585979998</v>
      </c>
      <c r="H172" s="6">
        <f>IFERROR(E172/B172*100,"")</f>
        <v>96.009870943254555</v>
      </c>
    </row>
    <row r="173" spans="1:9" ht="11.25" customHeight="1" x14ac:dyDescent="0.2">
      <c r="A173" s="73" t="s">
        <v>131</v>
      </c>
      <c r="B173" s="11">
        <v>93521.553000000014</v>
      </c>
      <c r="C173" s="11">
        <v>87859.198329999999</v>
      </c>
      <c r="D173" s="11">
        <v>80.79983</v>
      </c>
      <c r="E173" s="11">
        <f t="shared" si="56"/>
        <v>87939.998160000003</v>
      </c>
      <c r="F173" s="11">
        <f>B173-E173</f>
        <v>5581.5548400000116</v>
      </c>
      <c r="G173" s="11">
        <f>B173-C173</f>
        <v>5662.3546700000152</v>
      </c>
      <c r="H173" s="6">
        <f>IFERROR(E173/B173*100,"")</f>
        <v>94.031798381277937</v>
      </c>
    </row>
    <row r="174" spans="1:9" ht="11.25" customHeight="1" x14ac:dyDescent="0.2">
      <c r="A174" s="73" t="s">
        <v>310</v>
      </c>
      <c r="B174" s="11">
        <v>459335.61199999996</v>
      </c>
      <c r="C174" s="11">
        <v>425274.03135</v>
      </c>
      <c r="D174" s="11">
        <v>560.19731999999999</v>
      </c>
      <c r="E174" s="11">
        <f t="shared" si="56"/>
        <v>425834.22866999998</v>
      </c>
      <c r="F174" s="11">
        <f>B174-E174</f>
        <v>33501.383329999982</v>
      </c>
      <c r="G174" s="11">
        <f>B174-C174</f>
        <v>34061.58064999996</v>
      </c>
      <c r="H174" s="6">
        <f>IFERROR(E174/B174*100,"")</f>
        <v>92.706556501436694</v>
      </c>
    </row>
    <row r="175" spans="1:9" ht="11.25" customHeight="1" x14ac:dyDescent="0.2">
      <c r="A175" s="73" t="s">
        <v>132</v>
      </c>
      <c r="B175" s="11">
        <v>63982.604999999996</v>
      </c>
      <c r="C175" s="11">
        <v>54167.966229999998</v>
      </c>
      <c r="D175" s="11">
        <v>261.97782000000001</v>
      </c>
      <c r="E175" s="11">
        <f t="shared" si="56"/>
        <v>54429.944049999998</v>
      </c>
      <c r="F175" s="11">
        <f>B175-E175</f>
        <v>9552.6609499999977</v>
      </c>
      <c r="G175" s="11">
        <f>B175-C175</f>
        <v>9814.6387699999977</v>
      </c>
      <c r="H175" s="6">
        <f>IFERROR(E175/B175*100,"")</f>
        <v>85.069909313632991</v>
      </c>
    </row>
    <row r="176" spans="1:9" ht="11.25" customHeight="1" x14ac:dyDescent="0.2">
      <c r="A176" s="73" t="s">
        <v>134</v>
      </c>
      <c r="B176" s="11">
        <v>138009.42853999999</v>
      </c>
      <c r="C176" s="11">
        <v>122451.42234</v>
      </c>
      <c r="D176" s="11">
        <v>152.42910999999998</v>
      </c>
      <c r="E176" s="11">
        <f t="shared" si="56"/>
        <v>122603.85145</v>
      </c>
      <c r="F176" s="11">
        <f>B176-E176</f>
        <v>15405.577089999992</v>
      </c>
      <c r="G176" s="11">
        <f>B176-C176</f>
        <v>15558.006199999989</v>
      </c>
      <c r="H176" s="6">
        <f>IFERROR(E176/B176*100,"")</f>
        <v>88.837301006912796</v>
      </c>
    </row>
    <row r="177" spans="1:8" ht="11.25" customHeight="1" x14ac:dyDescent="0.2">
      <c r="A177" s="73" t="s">
        <v>212</v>
      </c>
      <c r="B177" s="11">
        <v>193096.99300000002</v>
      </c>
      <c r="C177" s="11">
        <v>191883.24421</v>
      </c>
      <c r="D177" s="11">
        <v>321.08178000000004</v>
      </c>
      <c r="E177" s="11">
        <f t="shared" si="56"/>
        <v>192204.32599000001</v>
      </c>
      <c r="F177" s="11">
        <f>B177-E177</f>
        <v>892.66701000000467</v>
      </c>
      <c r="G177" s="11">
        <f>B177-C177</f>
        <v>1213.7487900000124</v>
      </c>
      <c r="H177" s="6">
        <f>IFERROR(E177/B177*100,"")</f>
        <v>99.537710558755307</v>
      </c>
    </row>
    <row r="178" spans="1:8" ht="11.25" customHeight="1" x14ac:dyDescent="0.2">
      <c r="A178" s="73" t="s">
        <v>172</v>
      </c>
      <c r="B178" s="11">
        <v>1060073.3062499994</v>
      </c>
      <c r="C178" s="11">
        <v>914349.67683000013</v>
      </c>
      <c r="D178" s="11">
        <v>11179.0229</v>
      </c>
      <c r="E178" s="11">
        <f t="shared" si="56"/>
        <v>925528.69973000011</v>
      </c>
      <c r="F178" s="11">
        <f>B178-E178</f>
        <v>134544.60651999933</v>
      </c>
      <c r="G178" s="11">
        <f>B178-C178</f>
        <v>145723.62941999931</v>
      </c>
      <c r="H178" s="6">
        <f>IFERROR(E178/B178*100,"")</f>
        <v>87.307990331729997</v>
      </c>
    </row>
    <row r="179" spans="1:8" ht="11.25" customHeight="1" x14ac:dyDescent="0.2">
      <c r="A179" s="73" t="s">
        <v>178</v>
      </c>
      <c r="B179" s="11">
        <v>168162.67200000002</v>
      </c>
      <c r="C179" s="11">
        <v>159539.96861000001</v>
      </c>
      <c r="D179" s="11">
        <v>498.80303000000004</v>
      </c>
      <c r="E179" s="11">
        <f t="shared" si="56"/>
        <v>160038.77164000002</v>
      </c>
      <c r="F179" s="11">
        <f>B179-E179</f>
        <v>8123.9003599999996</v>
      </c>
      <c r="G179" s="11">
        <f>B179-C179</f>
        <v>8622.7033900000097</v>
      </c>
      <c r="H179" s="6">
        <f>IFERROR(E179/B179*100,"")</f>
        <v>95.169022790027981</v>
      </c>
    </row>
    <row r="180" spans="1:8" ht="11.25" customHeight="1" x14ac:dyDescent="0.2">
      <c r="A180" s="76"/>
      <c r="B180" s="10"/>
      <c r="C180" s="8"/>
      <c r="D180" s="10"/>
      <c r="E180" s="8"/>
      <c r="F180" s="8"/>
      <c r="G180" s="8"/>
      <c r="H180" s="6" t="str">
        <f>IFERROR(E180/B180*100,"")</f>
        <v/>
      </c>
    </row>
    <row r="181" spans="1:8" ht="11.25" customHeight="1" x14ac:dyDescent="0.2">
      <c r="A181" s="71" t="s">
        <v>135</v>
      </c>
      <c r="B181" s="13">
        <f>SUM(B182:B185)</f>
        <v>2985308.9610000011</v>
      </c>
      <c r="C181" s="13">
        <f>SUM(C182:C185)</f>
        <v>2535162.0887199999</v>
      </c>
      <c r="D181" s="13">
        <f t="shared" ref="D181:G181" si="57">SUM(D182:D185)</f>
        <v>260573.59825000001</v>
      </c>
      <c r="E181" s="13">
        <f t="shared" si="57"/>
        <v>2795735.6869699997</v>
      </c>
      <c r="F181" s="13">
        <f t="shared" si="57"/>
        <v>189573.27403000137</v>
      </c>
      <c r="G181" s="13">
        <f t="shared" si="57"/>
        <v>450146.87228000147</v>
      </c>
      <c r="H181" s="6">
        <f>IFERROR(E181/B181*100,"")</f>
        <v>93.649793823467462</v>
      </c>
    </row>
    <row r="182" spans="1:8" ht="11.25" customHeight="1" x14ac:dyDescent="0.2">
      <c r="A182" s="73" t="s">
        <v>113</v>
      </c>
      <c r="B182" s="11">
        <v>2619526.0390000013</v>
      </c>
      <c r="C182" s="11">
        <v>2225039.9339199997</v>
      </c>
      <c r="D182" s="11">
        <v>256638.71320000003</v>
      </c>
      <c r="E182" s="11">
        <f t="shared" ref="E182:E185" si="58">C182+D182</f>
        <v>2481678.6471199999</v>
      </c>
      <c r="F182" s="11">
        <f>B182-E182</f>
        <v>137847.39188000141</v>
      </c>
      <c r="G182" s="11">
        <f>B182-C182</f>
        <v>394486.10508000152</v>
      </c>
      <c r="H182" s="6">
        <f>IFERROR(E182/B182*100,"")</f>
        <v>94.737697208284885</v>
      </c>
    </row>
    <row r="183" spans="1:8" ht="11.4" customHeight="1" x14ac:dyDescent="0.2">
      <c r="A183" s="73" t="s">
        <v>136</v>
      </c>
      <c r="B183" s="11">
        <v>105987.431</v>
      </c>
      <c r="C183" s="11">
        <v>79084.620650000012</v>
      </c>
      <c r="D183" s="11">
        <v>622.19620999999995</v>
      </c>
      <c r="E183" s="11">
        <f t="shared" si="58"/>
        <v>79706.816860000006</v>
      </c>
      <c r="F183" s="11">
        <f>B183-E183</f>
        <v>26280.614139999991</v>
      </c>
      <c r="G183" s="11">
        <f>B183-C183</f>
        <v>26902.810349999985</v>
      </c>
      <c r="H183" s="6">
        <f>IFERROR(E183/B183*100,"")</f>
        <v>75.204027598329091</v>
      </c>
    </row>
    <row r="184" spans="1:8" ht="11.25" customHeight="1" x14ac:dyDescent="0.2">
      <c r="A184" s="73" t="s">
        <v>137</v>
      </c>
      <c r="B184" s="11">
        <v>244351.49099999998</v>
      </c>
      <c r="C184" s="11">
        <v>216265.07977000001</v>
      </c>
      <c r="D184" s="11">
        <v>3130.2902000000004</v>
      </c>
      <c r="E184" s="11">
        <f t="shared" si="58"/>
        <v>219395.36997</v>
      </c>
      <c r="F184" s="11">
        <f>B184-E184</f>
        <v>24956.12102999998</v>
      </c>
      <c r="G184" s="11">
        <f>B184-C184</f>
        <v>28086.411229999969</v>
      </c>
      <c r="H184" s="6">
        <f>IFERROR(E184/B184*100,"")</f>
        <v>89.786794044976801</v>
      </c>
    </row>
    <row r="185" spans="1:8" ht="11.25" customHeight="1" x14ac:dyDescent="0.2">
      <c r="A185" s="77" t="s">
        <v>311</v>
      </c>
      <c r="B185" s="11">
        <v>15444</v>
      </c>
      <c r="C185" s="11">
        <v>14772.454380000001</v>
      </c>
      <c r="D185" s="11">
        <v>182.39864</v>
      </c>
      <c r="E185" s="11">
        <f t="shared" si="58"/>
        <v>14954.85302</v>
      </c>
      <c r="F185" s="11">
        <f>B185-E185</f>
        <v>489.14697999999953</v>
      </c>
      <c r="G185" s="11">
        <f>B185-C185</f>
        <v>671.54561999999896</v>
      </c>
      <c r="H185" s="6">
        <f>IFERROR(E185/B185*100,"")</f>
        <v>96.832770137270145</v>
      </c>
    </row>
    <row r="186" spans="1:8" ht="11.25" customHeight="1" x14ac:dyDescent="0.2">
      <c r="A186" s="76" t="s">
        <v>138</v>
      </c>
      <c r="B186" s="8"/>
      <c r="C186" s="8"/>
      <c r="D186" s="8"/>
      <c r="E186" s="8"/>
      <c r="F186" s="8"/>
      <c r="G186" s="8"/>
      <c r="H186" s="6" t="str">
        <f>IFERROR(E186/B186*100,"")</f>
        <v/>
      </c>
    </row>
    <row r="187" spans="1:8" ht="11.25" customHeight="1" x14ac:dyDescent="0.2">
      <c r="A187" s="71" t="s">
        <v>139</v>
      </c>
      <c r="B187" s="9">
        <f>SUM(B188:B193)</f>
        <v>7201360.7794700004</v>
      </c>
      <c r="C187" s="9">
        <f>SUM(C188:C193)</f>
        <v>5801371.68511</v>
      </c>
      <c r="D187" s="9">
        <f>SUM(D188:D193)</f>
        <v>58334.321199999991</v>
      </c>
      <c r="E187" s="13">
        <f>SUM(E188:E193)</f>
        <v>5859706.006310001</v>
      </c>
      <c r="F187" s="13">
        <f>SUM(F188:F193)</f>
        <v>1341654.7731599999</v>
      </c>
      <c r="G187" s="13">
        <f>SUM(G188:G193)</f>
        <v>1399989.09436</v>
      </c>
      <c r="H187" s="6">
        <f>IFERROR(E187/B187*100,"")</f>
        <v>81.369427053497219</v>
      </c>
    </row>
    <row r="188" spans="1:8" ht="11.25" customHeight="1" x14ac:dyDescent="0.2">
      <c r="A188" s="73" t="s">
        <v>113</v>
      </c>
      <c r="B188" s="11">
        <v>5323619.5964700002</v>
      </c>
      <c r="C188" s="11">
        <v>4471486.5204699999</v>
      </c>
      <c r="D188" s="11">
        <v>33308.019410000001</v>
      </c>
      <c r="E188" s="11">
        <f t="shared" ref="E188:E193" si="59">C188+D188</f>
        <v>4504794.5398800001</v>
      </c>
      <c r="F188" s="11">
        <f>B188-E188</f>
        <v>818825.05659000017</v>
      </c>
      <c r="G188" s="11">
        <f>B188-C188</f>
        <v>852133.07600000035</v>
      </c>
      <c r="H188" s="6">
        <f>IFERROR(E188/B188*100,"")</f>
        <v>84.619016408817998</v>
      </c>
    </row>
    <row r="189" spans="1:8" ht="11.25" customHeight="1" x14ac:dyDescent="0.2">
      <c r="A189" s="73" t="s">
        <v>140</v>
      </c>
      <c r="B189" s="11">
        <v>306029.11500000005</v>
      </c>
      <c r="C189" s="11">
        <v>296477.89752</v>
      </c>
      <c r="D189" s="11">
        <v>2422.8909700000004</v>
      </c>
      <c r="E189" s="11">
        <f t="shared" si="59"/>
        <v>298900.78849000001</v>
      </c>
      <c r="F189" s="11">
        <f>B189-E189</f>
        <v>7128.3265100000426</v>
      </c>
      <c r="G189" s="11">
        <f>B189-C189</f>
        <v>9551.2174800000503</v>
      </c>
      <c r="H189" s="6">
        <f>IFERROR(E189/B189*100,"")</f>
        <v>97.670703158423336</v>
      </c>
    </row>
    <row r="190" spans="1:8" ht="11.25" customHeight="1" x14ac:dyDescent="0.2">
      <c r="A190" s="73" t="s">
        <v>142</v>
      </c>
      <c r="B190" s="11">
        <v>85618.176999999996</v>
      </c>
      <c r="C190" s="11">
        <v>62062.493840000003</v>
      </c>
      <c r="D190" s="11">
        <v>5357.5179200000002</v>
      </c>
      <c r="E190" s="11">
        <f t="shared" si="59"/>
        <v>67420.011760000009</v>
      </c>
      <c r="F190" s="11">
        <f>B190-E190</f>
        <v>18198.165239999988</v>
      </c>
      <c r="G190" s="11">
        <f>B190-C190</f>
        <v>23555.683159999993</v>
      </c>
      <c r="H190" s="6">
        <f>IFERROR(E190/B190*100,"")</f>
        <v>78.744974633131946</v>
      </c>
    </row>
    <row r="191" spans="1:8" ht="11.25" customHeight="1" x14ac:dyDescent="0.2">
      <c r="A191" s="73" t="s">
        <v>206</v>
      </c>
      <c r="B191" s="11">
        <v>113659.448</v>
      </c>
      <c r="C191" s="11">
        <v>110782.67361</v>
      </c>
      <c r="D191" s="11">
        <v>162.90203</v>
      </c>
      <c r="E191" s="11">
        <f t="shared" si="59"/>
        <v>110945.57564</v>
      </c>
      <c r="F191" s="11">
        <f>B191-E191</f>
        <v>2713.8723600000085</v>
      </c>
      <c r="G191" s="11">
        <f>B191-C191</f>
        <v>2876.774390000006</v>
      </c>
      <c r="H191" s="6">
        <f>IFERROR(E191/B191*100,"")</f>
        <v>97.612277370905403</v>
      </c>
    </row>
    <row r="192" spans="1:8" ht="11.25" customHeight="1" x14ac:dyDescent="0.2">
      <c r="A192" s="73" t="s">
        <v>141</v>
      </c>
      <c r="B192" s="11">
        <v>164846.38199999998</v>
      </c>
      <c r="C192" s="11">
        <v>116466.11661</v>
      </c>
      <c r="D192" s="11">
        <v>2194.7978399999997</v>
      </c>
      <c r="E192" s="11">
        <f t="shared" si="59"/>
        <v>118660.91445</v>
      </c>
      <c r="F192" s="11">
        <f>B192-E192</f>
        <v>46185.467549999987</v>
      </c>
      <c r="G192" s="11">
        <f>B192-C192</f>
        <v>48380.265389999986</v>
      </c>
      <c r="H192" s="6">
        <f>IFERROR(E192/B192*100,"")</f>
        <v>71.982722951117012</v>
      </c>
    </row>
    <row r="193" spans="1:8" ht="11.4" x14ac:dyDescent="0.2">
      <c r="A193" s="73" t="s">
        <v>204</v>
      </c>
      <c r="B193" s="11">
        <v>1207588.0609999998</v>
      </c>
      <c r="C193" s="11">
        <v>744095.98306000023</v>
      </c>
      <c r="D193" s="11">
        <v>14888.193029999997</v>
      </c>
      <c r="E193" s="11">
        <f t="shared" si="59"/>
        <v>758984.1760900002</v>
      </c>
      <c r="F193" s="11">
        <f>B193-E193</f>
        <v>448603.88490999956</v>
      </c>
      <c r="G193" s="11">
        <f>B193-C193</f>
        <v>463492.07793999952</v>
      </c>
      <c r="H193" s="6">
        <f>IFERROR(E193/B193*100,"")</f>
        <v>62.851248749634692</v>
      </c>
    </row>
    <row r="194" spans="1:8" ht="11.4" x14ac:dyDescent="0.2">
      <c r="A194" s="76"/>
      <c r="B194" s="8"/>
      <c r="C194" s="8"/>
      <c r="D194" s="8"/>
      <c r="E194" s="8"/>
      <c r="F194" s="8"/>
      <c r="G194" s="8"/>
      <c r="H194" s="6" t="str">
        <f>IFERROR(E194/B194*100,"")</f>
        <v/>
      </c>
    </row>
    <row r="195" spans="1:8" ht="11.25" customHeight="1" x14ac:dyDescent="0.2">
      <c r="A195" s="71" t="s">
        <v>203</v>
      </c>
      <c r="B195" s="15">
        <f t="shared" ref="B195:C195" si="60">SUM(B196:B202)</f>
        <v>69555104.141159996</v>
      </c>
      <c r="C195" s="15">
        <f t="shared" si="60"/>
        <v>62135995.022149995</v>
      </c>
      <c r="D195" s="15">
        <f t="shared" ref="D195:G195" si="61">SUM(D196:D202)</f>
        <v>470456.96507999988</v>
      </c>
      <c r="E195" s="38">
        <f t="shared" si="61"/>
        <v>62606451.987229995</v>
      </c>
      <c r="F195" s="38">
        <f t="shared" si="61"/>
        <v>6948652.1539299982</v>
      </c>
      <c r="G195" s="38">
        <f t="shared" si="61"/>
        <v>7419109.1190099977</v>
      </c>
      <c r="H195" s="6">
        <f>IFERROR(E195/B195*100,"")</f>
        <v>90.009860182470689</v>
      </c>
    </row>
    <row r="196" spans="1:8" ht="11.25" customHeight="1" x14ac:dyDescent="0.2">
      <c r="A196" s="73" t="s">
        <v>113</v>
      </c>
      <c r="B196" s="11">
        <v>45578296.622129992</v>
      </c>
      <c r="C196" s="11">
        <v>39691615.94664</v>
      </c>
      <c r="D196" s="11">
        <v>445571.44690999994</v>
      </c>
      <c r="E196" s="11">
        <f t="shared" ref="E196:E202" si="62">C196+D196</f>
        <v>40137187.393550001</v>
      </c>
      <c r="F196" s="11">
        <f>B196-E196</f>
        <v>5441109.2285799906</v>
      </c>
      <c r="G196" s="11">
        <f>B196-C196</f>
        <v>5886680.6754899919</v>
      </c>
      <c r="H196" s="6">
        <f>IFERROR(E196/B196*100,"")</f>
        <v>88.06206104258375</v>
      </c>
    </row>
    <row r="197" spans="1:8" ht="11.25" customHeight="1" x14ac:dyDescent="0.2">
      <c r="A197" s="73" t="s">
        <v>143</v>
      </c>
      <c r="B197" s="11">
        <v>188127.05799999999</v>
      </c>
      <c r="C197" s="11">
        <v>181048.62646999999</v>
      </c>
      <c r="D197" s="11">
        <v>1008.08131</v>
      </c>
      <c r="E197" s="11">
        <f t="shared" si="62"/>
        <v>182056.70778</v>
      </c>
      <c r="F197" s="11">
        <f>B197-E197</f>
        <v>6070.350219999993</v>
      </c>
      <c r="G197" s="11">
        <f>B197-C197</f>
        <v>7078.4315300000017</v>
      </c>
      <c r="H197" s="6">
        <f>IFERROR(E197/B197*100,"")</f>
        <v>96.77327106236892</v>
      </c>
    </row>
    <row r="198" spans="1:8" ht="11.25" customHeight="1" x14ac:dyDescent="0.2">
      <c r="A198" s="73" t="s">
        <v>144</v>
      </c>
      <c r="B198" s="11">
        <v>970518.26199999999</v>
      </c>
      <c r="C198" s="11">
        <v>957060.42552000005</v>
      </c>
      <c r="D198" s="11">
        <v>7398.0295800000004</v>
      </c>
      <c r="E198" s="11">
        <f t="shared" si="62"/>
        <v>964458.45510000002</v>
      </c>
      <c r="F198" s="11">
        <f>B198-E198</f>
        <v>6059.8068999999668</v>
      </c>
      <c r="G198" s="11">
        <f>B198-C198</f>
        <v>13457.83647999994</v>
      </c>
      <c r="H198" s="6">
        <f>IFERROR(E198/B198*100,"")</f>
        <v>99.375611244294134</v>
      </c>
    </row>
    <row r="199" spans="1:8" ht="11.25" customHeight="1" x14ac:dyDescent="0.2">
      <c r="A199" s="73" t="s">
        <v>145</v>
      </c>
      <c r="B199" s="11">
        <v>43586.603000000003</v>
      </c>
      <c r="C199" s="11">
        <v>34828.778330000001</v>
      </c>
      <c r="D199" s="11">
        <v>28.550999999999998</v>
      </c>
      <c r="E199" s="11">
        <f t="shared" si="62"/>
        <v>34857.32933</v>
      </c>
      <c r="F199" s="11">
        <f>B199-E199</f>
        <v>8729.2736700000023</v>
      </c>
      <c r="G199" s="11">
        <f>B199-C199</f>
        <v>8757.8246700000018</v>
      </c>
      <c r="H199" s="6">
        <f>IFERROR(E199/B199*100,"")</f>
        <v>79.972576275329359</v>
      </c>
    </row>
    <row r="200" spans="1:8" ht="11.25" customHeight="1" x14ac:dyDescent="0.2">
      <c r="A200" s="73" t="s">
        <v>146</v>
      </c>
      <c r="B200" s="11">
        <v>1752786.064</v>
      </c>
      <c r="C200" s="11">
        <v>913383.44622000004</v>
      </c>
      <c r="D200" s="11">
        <v>4353.4410099999996</v>
      </c>
      <c r="E200" s="11">
        <f t="shared" si="62"/>
        <v>917736.88722999999</v>
      </c>
      <c r="F200" s="11">
        <f>B200-E200</f>
        <v>835049.17677000002</v>
      </c>
      <c r="G200" s="11">
        <f>B200-C200</f>
        <v>839402.61777999997</v>
      </c>
      <c r="H200" s="6">
        <f>IFERROR(E200/B200*100,"")</f>
        <v>52.358750795613354</v>
      </c>
    </row>
    <row r="201" spans="1:8" ht="11.25" customHeight="1" x14ac:dyDescent="0.2">
      <c r="A201" s="73" t="s">
        <v>147</v>
      </c>
      <c r="B201" s="11">
        <v>20837636.477029998</v>
      </c>
      <c r="C201" s="11">
        <v>20322144.514809992</v>
      </c>
      <c r="D201" s="11">
        <v>11985.59692</v>
      </c>
      <c r="E201" s="11">
        <f t="shared" si="62"/>
        <v>20334130.111729991</v>
      </c>
      <c r="F201" s="11">
        <f>B201-E201</f>
        <v>503506.36530000716</v>
      </c>
      <c r="G201" s="11">
        <f>B201-C201</f>
        <v>515491.96222000569</v>
      </c>
      <c r="H201" s="6">
        <f>IFERROR(E201/B201*100,"")</f>
        <v>97.58366854199113</v>
      </c>
    </row>
    <row r="202" spans="1:8" ht="11.25" customHeight="1" x14ac:dyDescent="0.2">
      <c r="A202" s="73" t="s">
        <v>148</v>
      </c>
      <c r="B202" s="11">
        <v>184153.05499999999</v>
      </c>
      <c r="C202" s="11">
        <v>35913.284159999996</v>
      </c>
      <c r="D202" s="11">
        <v>111.81835000000001</v>
      </c>
      <c r="E202" s="11">
        <f t="shared" si="62"/>
        <v>36025.102509999997</v>
      </c>
      <c r="F202" s="11">
        <f>B202-E202</f>
        <v>148127.95249</v>
      </c>
      <c r="G202" s="11">
        <f>B202-C202</f>
        <v>148239.77084000001</v>
      </c>
      <c r="H202" s="6">
        <f>IFERROR(E202/B202*100,"")</f>
        <v>19.562587495493897</v>
      </c>
    </row>
    <row r="203" spans="1:8" ht="11.25" customHeight="1" x14ac:dyDescent="0.2">
      <c r="A203" s="76"/>
      <c r="B203" s="8"/>
      <c r="C203" s="8"/>
      <c r="D203" s="8"/>
      <c r="E203" s="8"/>
      <c r="F203" s="8"/>
      <c r="G203" s="8"/>
      <c r="H203" s="6" t="str">
        <f>IFERROR(E203/B203*100,"")</f>
        <v/>
      </c>
    </row>
    <row r="204" spans="1:8" ht="11.25" customHeight="1" x14ac:dyDescent="0.2">
      <c r="A204" s="71" t="s">
        <v>149</v>
      </c>
      <c r="B204" s="14">
        <f>SUM(B205:B211)</f>
        <v>16574854.227</v>
      </c>
      <c r="C204" s="14">
        <f>SUM(C205:C211)</f>
        <v>14839619.759440003</v>
      </c>
      <c r="D204" s="14">
        <f>SUM(D205:D211)</f>
        <v>43182.913640000006</v>
      </c>
      <c r="E204" s="14">
        <f t="shared" ref="E204:G204" si="63">SUM(E205:E211)</f>
        <v>14882802.673079999</v>
      </c>
      <c r="F204" s="14">
        <f t="shared" si="63"/>
        <v>1692051.5539199994</v>
      </c>
      <c r="G204" s="14">
        <f t="shared" si="63"/>
        <v>1735234.4675599989</v>
      </c>
      <c r="H204" s="6">
        <f>IFERROR(E204/B204*100,"")</f>
        <v>89.791454387793692</v>
      </c>
    </row>
    <row r="205" spans="1:8" ht="11.25" customHeight="1" x14ac:dyDescent="0.2">
      <c r="A205" s="73" t="s">
        <v>113</v>
      </c>
      <c r="B205" s="11">
        <v>1828104.4969999997</v>
      </c>
      <c r="C205" s="11">
        <v>1728035.184490002</v>
      </c>
      <c r="D205" s="11">
        <v>8343.084240000002</v>
      </c>
      <c r="E205" s="11">
        <f t="shared" ref="E205:E211" si="64">C205+D205</f>
        <v>1736378.268730002</v>
      </c>
      <c r="F205" s="11">
        <f>B205-E205</f>
        <v>91726.228269997751</v>
      </c>
      <c r="G205" s="11">
        <f>B205-C205</f>
        <v>100069.31250999775</v>
      </c>
      <c r="H205" s="6">
        <f>IFERROR(E205/B205*100,"")</f>
        <v>94.982440641630475</v>
      </c>
    </row>
    <row r="206" spans="1:8" ht="11.25" customHeight="1" x14ac:dyDescent="0.2">
      <c r="A206" s="73" t="s">
        <v>150</v>
      </c>
      <c r="B206" s="11">
        <v>30718.966000000004</v>
      </c>
      <c r="C206" s="11">
        <v>28250.80284</v>
      </c>
      <c r="D206" s="11">
        <v>376.27792999999997</v>
      </c>
      <c r="E206" s="11">
        <f t="shared" si="64"/>
        <v>28627.08077</v>
      </c>
      <c r="F206" s="11">
        <f>B206-E206</f>
        <v>2091.8852300000035</v>
      </c>
      <c r="G206" s="11">
        <f>B206-C206</f>
        <v>2468.1631600000037</v>
      </c>
      <c r="H206" s="6">
        <f>IFERROR(E206/B206*100,"")</f>
        <v>93.190248558496393</v>
      </c>
    </row>
    <row r="207" spans="1:8" ht="11.25" customHeight="1" x14ac:dyDescent="0.2">
      <c r="A207" s="73" t="s">
        <v>151</v>
      </c>
      <c r="B207" s="11">
        <v>183976.59700000001</v>
      </c>
      <c r="C207" s="11">
        <v>173106.02155999999</v>
      </c>
      <c r="D207" s="11">
        <v>141.24742999999998</v>
      </c>
      <c r="E207" s="11">
        <f t="shared" si="64"/>
        <v>173247.26898999998</v>
      </c>
      <c r="F207" s="11">
        <f>B207-E207</f>
        <v>10729.328010000027</v>
      </c>
      <c r="G207" s="11">
        <f>B207-C207</f>
        <v>10870.575440000015</v>
      </c>
      <c r="H207" s="6">
        <f>IFERROR(E207/B207*100,"")</f>
        <v>94.16810171241508</v>
      </c>
    </row>
    <row r="208" spans="1:8" ht="11.25" customHeight="1" x14ac:dyDescent="0.2">
      <c r="A208" s="73" t="s">
        <v>207</v>
      </c>
      <c r="B208" s="11">
        <v>74325.923999999999</v>
      </c>
      <c r="C208" s="11">
        <v>66969.443320000006</v>
      </c>
      <c r="D208" s="11">
        <v>25.02187</v>
      </c>
      <c r="E208" s="11">
        <f t="shared" si="64"/>
        <v>66994.465190000003</v>
      </c>
      <c r="F208" s="11">
        <f>B208-E208</f>
        <v>7331.4588099999964</v>
      </c>
      <c r="G208" s="11">
        <f>B208-C208</f>
        <v>7356.4806799999933</v>
      </c>
      <c r="H208" s="6">
        <f>IFERROR(E208/B208*100,"")</f>
        <v>90.136067719790475</v>
      </c>
    </row>
    <row r="209" spans="1:8" ht="11.25" customHeight="1" x14ac:dyDescent="0.2">
      <c r="A209" s="73" t="s">
        <v>152</v>
      </c>
      <c r="B209" s="11">
        <v>81199.777000000002</v>
      </c>
      <c r="C209" s="11">
        <v>77603.106629999995</v>
      </c>
      <c r="D209" s="11">
        <v>254.33250000000001</v>
      </c>
      <c r="E209" s="11">
        <f t="shared" si="64"/>
        <v>77857.439129999999</v>
      </c>
      <c r="F209" s="11">
        <f>B209-E209</f>
        <v>3342.337870000003</v>
      </c>
      <c r="G209" s="11">
        <f>B209-C209</f>
        <v>3596.6703700000071</v>
      </c>
      <c r="H209" s="6">
        <f>IFERROR(E209/B209*100,"")</f>
        <v>95.883809052825356</v>
      </c>
    </row>
    <row r="210" spans="1:8" ht="11.25" customHeight="1" x14ac:dyDescent="0.2">
      <c r="A210" s="73" t="s">
        <v>153</v>
      </c>
      <c r="B210" s="11">
        <v>13933963.344000001</v>
      </c>
      <c r="C210" s="11">
        <v>12367248.590919999</v>
      </c>
      <c r="D210" s="11">
        <v>31698.79393</v>
      </c>
      <c r="E210" s="11">
        <f t="shared" si="64"/>
        <v>12398947.384849999</v>
      </c>
      <c r="F210" s="11">
        <f>B210-E210</f>
        <v>1535015.9591500014</v>
      </c>
      <c r="G210" s="11">
        <f>B210-C210</f>
        <v>1566714.7530800011</v>
      </c>
      <c r="H210" s="6">
        <f>IFERROR(E210/B210*100,"")</f>
        <v>88.983637165867933</v>
      </c>
    </row>
    <row r="211" spans="1:8" ht="11.25" customHeight="1" x14ac:dyDescent="0.2">
      <c r="A211" s="73" t="s">
        <v>269</v>
      </c>
      <c r="B211" s="11">
        <v>442565.12200000003</v>
      </c>
      <c r="C211" s="11">
        <v>398406.60967999994</v>
      </c>
      <c r="D211" s="11">
        <v>2344.1557399999997</v>
      </c>
      <c r="E211" s="11">
        <f t="shared" si="64"/>
        <v>400750.76541999995</v>
      </c>
      <c r="F211" s="11">
        <f>B211-E211</f>
        <v>41814.35658000008</v>
      </c>
      <c r="G211" s="11">
        <f>B211-C211</f>
        <v>44158.512320000096</v>
      </c>
      <c r="H211" s="6">
        <f>IFERROR(E211/B211*100,"")</f>
        <v>90.551818364936565</v>
      </c>
    </row>
    <row r="212" spans="1:8" ht="11.25" customHeight="1" x14ac:dyDescent="0.2">
      <c r="A212" s="76"/>
      <c r="B212" s="8"/>
      <c r="C212" s="8"/>
      <c r="D212" s="8"/>
      <c r="E212" s="8"/>
      <c r="F212" s="8"/>
      <c r="G212" s="8"/>
      <c r="H212" s="6" t="str">
        <f>IFERROR(E212/B212*100,"")</f>
        <v/>
      </c>
    </row>
    <row r="213" spans="1:8" ht="11.25" customHeight="1" x14ac:dyDescent="0.2">
      <c r="A213" s="71" t="s">
        <v>319</v>
      </c>
      <c r="B213" s="15">
        <f>SUM(B214:B220)</f>
        <v>1969825.61686</v>
      </c>
      <c r="C213" s="15">
        <f>SUM(C214:C220)</f>
        <v>1694702.6932899999</v>
      </c>
      <c r="D213" s="15">
        <f t="shared" ref="D213:G213" si="65">SUM(D214:D220)</f>
        <v>7024.0714200000002</v>
      </c>
      <c r="E213" s="15">
        <f t="shared" si="65"/>
        <v>1701726.76471</v>
      </c>
      <c r="F213" s="15">
        <f t="shared" si="65"/>
        <v>268098.85215000017</v>
      </c>
      <c r="G213" s="15">
        <f t="shared" si="65"/>
        <v>275122.92357000022</v>
      </c>
      <c r="H213" s="6">
        <f>IFERROR(E213/B213*100,"")</f>
        <v>86.389716437063967</v>
      </c>
    </row>
    <row r="214" spans="1:8" ht="11.25" customHeight="1" x14ac:dyDescent="0.2">
      <c r="A214" s="73" t="s">
        <v>320</v>
      </c>
      <c r="B214" s="11">
        <v>750405.76800000016</v>
      </c>
      <c r="C214" s="11">
        <v>670828.22216999985</v>
      </c>
      <c r="D214" s="11">
        <v>954.84702000000004</v>
      </c>
      <c r="E214" s="11">
        <f t="shared" ref="E214:E220" si="66">C214+D214</f>
        <v>671783.06918999983</v>
      </c>
      <c r="F214" s="11">
        <f>B214-E214</f>
        <v>78622.698810000322</v>
      </c>
      <c r="G214" s="11">
        <f>B214-C214</f>
        <v>79577.545830000308</v>
      </c>
      <c r="H214" s="6">
        <f>IFERROR(E214/B214*100,"")</f>
        <v>89.522641994137715</v>
      </c>
    </row>
    <row r="215" spans="1:8" ht="11.25" customHeight="1" x14ac:dyDescent="0.2">
      <c r="A215" s="77" t="s">
        <v>321</v>
      </c>
      <c r="B215" s="11">
        <v>394546.40985999996</v>
      </c>
      <c r="C215" s="11">
        <v>365135.94787999999</v>
      </c>
      <c r="D215" s="11">
        <v>347.33271999999999</v>
      </c>
      <c r="E215" s="11">
        <f t="shared" si="66"/>
        <v>365483.2806</v>
      </c>
      <c r="F215" s="11">
        <f>B215-E215</f>
        <v>29063.129259999958</v>
      </c>
      <c r="G215" s="11">
        <f>B215-C215</f>
        <v>29410.461979999964</v>
      </c>
      <c r="H215" s="6">
        <f>IFERROR(E215/B215*100,"")</f>
        <v>92.633786917409125</v>
      </c>
    </row>
    <row r="216" spans="1:8" ht="11.25" hidden="1" customHeight="1" x14ac:dyDescent="0.2">
      <c r="A216" s="73" t="s">
        <v>154</v>
      </c>
      <c r="B216" s="11">
        <v>0</v>
      </c>
      <c r="C216" s="11">
        <v>0</v>
      </c>
      <c r="D216" s="11">
        <v>0</v>
      </c>
      <c r="E216" s="11">
        <f t="shared" si="66"/>
        <v>0</v>
      </c>
      <c r="F216" s="11">
        <f>B216-E216</f>
        <v>0</v>
      </c>
      <c r="G216" s="11">
        <f>B216-C216</f>
        <v>0</v>
      </c>
      <c r="H216" s="6" t="str">
        <f>IFERROR(E216/B216*100,"")</f>
        <v/>
      </c>
    </row>
    <row r="217" spans="1:8" ht="11.25" customHeight="1" x14ac:dyDescent="0.2">
      <c r="A217" s="73" t="s">
        <v>155</v>
      </c>
      <c r="B217" s="11">
        <v>118752.11399999999</v>
      </c>
      <c r="C217" s="11">
        <v>112587.38467</v>
      </c>
      <c r="D217" s="11">
        <v>147.62961999999999</v>
      </c>
      <c r="E217" s="11">
        <f t="shared" si="66"/>
        <v>112735.01429000001</v>
      </c>
      <c r="F217" s="11">
        <f>B217-E217</f>
        <v>6017.0997099999804</v>
      </c>
      <c r="G217" s="11">
        <f>B217-C217</f>
        <v>6164.7293299999874</v>
      </c>
      <c r="H217" s="6">
        <f>IFERROR(E217/B217*100,"")</f>
        <v>94.933058867482572</v>
      </c>
    </row>
    <row r="218" spans="1:8" ht="11.25" customHeight="1" x14ac:dyDescent="0.2">
      <c r="A218" s="73" t="s">
        <v>156</v>
      </c>
      <c r="B218" s="11">
        <v>410087.51299999992</v>
      </c>
      <c r="C218" s="11">
        <v>309220.15878</v>
      </c>
      <c r="D218" s="11">
        <v>2127.71279</v>
      </c>
      <c r="E218" s="11">
        <f t="shared" si="66"/>
        <v>311347.87157000002</v>
      </c>
      <c r="F218" s="11">
        <f>B218-E218</f>
        <v>98739.641429999901</v>
      </c>
      <c r="G218" s="11">
        <f>B218-C218</f>
        <v>100867.35421999992</v>
      </c>
      <c r="H218" s="6">
        <f>IFERROR(E218/B218*100,"")</f>
        <v>75.922299923821399</v>
      </c>
    </row>
    <row r="219" spans="1:8" ht="11.25" customHeight="1" x14ac:dyDescent="0.2">
      <c r="A219" s="73" t="s">
        <v>322</v>
      </c>
      <c r="B219" s="11">
        <v>92055.814000000013</v>
      </c>
      <c r="C219" s="11">
        <v>76241.114610000004</v>
      </c>
      <c r="D219" s="11">
        <v>212.91804999999999</v>
      </c>
      <c r="E219" s="11">
        <f t="shared" si="66"/>
        <v>76454.032659999997</v>
      </c>
      <c r="F219" s="11">
        <f>B219-E219</f>
        <v>15601.781340000016</v>
      </c>
      <c r="G219" s="11">
        <f>B219-C219</f>
        <v>15814.699390000009</v>
      </c>
      <c r="H219" s="6">
        <f>IFERROR(E219/B219*100,"")</f>
        <v>83.051824037968942</v>
      </c>
    </row>
    <row r="220" spans="1:8" ht="11.25" customHeight="1" x14ac:dyDescent="0.2">
      <c r="A220" s="77" t="s">
        <v>323</v>
      </c>
      <c r="B220" s="11">
        <v>203977.99799999999</v>
      </c>
      <c r="C220" s="11">
        <v>160689.86517999999</v>
      </c>
      <c r="D220" s="11">
        <v>3233.6312200000002</v>
      </c>
      <c r="E220" s="11">
        <f t="shared" si="66"/>
        <v>163923.4964</v>
      </c>
      <c r="F220" s="11">
        <f>B220-E220</f>
        <v>40054.501599999989</v>
      </c>
      <c r="G220" s="11">
        <f>B220-C220</f>
        <v>43288.132819999999</v>
      </c>
      <c r="H220" s="6">
        <f>IFERROR(E220/B220*100,"")</f>
        <v>80.363322518735586</v>
      </c>
    </row>
    <row r="221" spans="1:8" ht="11.25" customHeight="1" x14ac:dyDescent="0.2">
      <c r="A221" s="76"/>
      <c r="B221" s="11"/>
      <c r="C221" s="7"/>
      <c r="D221" s="11"/>
      <c r="E221" s="7"/>
      <c r="F221" s="7"/>
      <c r="G221" s="7"/>
      <c r="H221" s="6" t="str">
        <f>IFERROR(E221/B221*100,"")</f>
        <v/>
      </c>
    </row>
    <row r="222" spans="1:8" ht="11.25" customHeight="1" x14ac:dyDescent="0.2">
      <c r="A222" s="71" t="s">
        <v>157</v>
      </c>
      <c r="B222" s="14">
        <f t="shared" ref="B222:G222" si="67">SUM(B223:B235)+SUM(B240:B253)</f>
        <v>44225373.699159995</v>
      </c>
      <c r="C222" s="14">
        <f t="shared" si="67"/>
        <v>38074598.090949997</v>
      </c>
      <c r="D222" s="14">
        <f t="shared" si="67"/>
        <v>769752.43818000006</v>
      </c>
      <c r="E222" s="14">
        <f t="shared" si="67"/>
        <v>38844350.529129997</v>
      </c>
      <c r="F222" s="14">
        <f t="shared" si="67"/>
        <v>5381023.170030009</v>
      </c>
      <c r="G222" s="14">
        <f t="shared" si="67"/>
        <v>6150775.6082100086</v>
      </c>
      <c r="H222" s="6">
        <f>IFERROR(E222/B222*100,"")</f>
        <v>87.832724248676726</v>
      </c>
    </row>
    <row r="223" spans="1:8" ht="11.25" customHeight="1" x14ac:dyDescent="0.2">
      <c r="A223" s="73" t="s">
        <v>158</v>
      </c>
      <c r="B223" s="11">
        <v>155576</v>
      </c>
      <c r="C223" s="11">
        <v>106225.98901999999</v>
      </c>
      <c r="D223" s="11">
        <v>0</v>
      </c>
      <c r="E223" s="11">
        <f t="shared" ref="E223:E234" si="68">C223+D223</f>
        <v>106225.98901999999</v>
      </c>
      <c r="F223" s="11">
        <f>B223-E223</f>
        <v>49350.010980000006</v>
      </c>
      <c r="G223" s="11">
        <f>B223-C223</f>
        <v>49350.010980000006</v>
      </c>
      <c r="H223" s="6">
        <f>IFERROR(E223/B223*100,"")</f>
        <v>68.27916196585592</v>
      </c>
    </row>
    <row r="224" spans="1:8" ht="11.25" customHeight="1" x14ac:dyDescent="0.2">
      <c r="A224" s="73" t="s">
        <v>159</v>
      </c>
      <c r="B224" s="11">
        <v>151394.33499999996</v>
      </c>
      <c r="C224" s="11">
        <v>131977.87164</v>
      </c>
      <c r="D224" s="11">
        <v>2009.79684</v>
      </c>
      <c r="E224" s="11">
        <f t="shared" si="68"/>
        <v>133987.66847999999</v>
      </c>
      <c r="F224" s="11">
        <f>B224-E224</f>
        <v>17406.66651999997</v>
      </c>
      <c r="G224" s="11">
        <f>B224-C224</f>
        <v>19416.463359999965</v>
      </c>
      <c r="H224" s="6">
        <f>IFERROR(E224/B224*100,"")</f>
        <v>88.502432062599979</v>
      </c>
    </row>
    <row r="225" spans="1:8" ht="11.25" customHeight="1" x14ac:dyDescent="0.2">
      <c r="A225" s="73" t="s">
        <v>160</v>
      </c>
      <c r="B225" s="11">
        <v>142721.88899999997</v>
      </c>
      <c r="C225" s="11">
        <v>132024.75571</v>
      </c>
      <c r="D225" s="11">
        <v>4079.8773500000002</v>
      </c>
      <c r="E225" s="11">
        <f t="shared" si="68"/>
        <v>136104.63305999999</v>
      </c>
      <c r="F225" s="11">
        <f>B225-E225</f>
        <v>6617.2559399999736</v>
      </c>
      <c r="G225" s="11">
        <f>B225-C225</f>
        <v>10697.133289999969</v>
      </c>
      <c r="H225" s="6">
        <f>IFERROR(E225/B225*100,"")</f>
        <v>95.363531139922074</v>
      </c>
    </row>
    <row r="226" spans="1:8" ht="11.25" customHeight="1" x14ac:dyDescent="0.2">
      <c r="A226" s="73" t="s">
        <v>161</v>
      </c>
      <c r="B226" s="11">
        <v>20903100.691160005</v>
      </c>
      <c r="C226" s="11">
        <v>18248212.097019996</v>
      </c>
      <c r="D226" s="11">
        <v>547495.14217999997</v>
      </c>
      <c r="E226" s="11">
        <f t="shared" si="68"/>
        <v>18795707.239199996</v>
      </c>
      <c r="F226" s="11">
        <f>B226-E226</f>
        <v>2107393.4519600086</v>
      </c>
      <c r="G226" s="11">
        <f>B226-C226</f>
        <v>2654888.5941400081</v>
      </c>
      <c r="H226" s="6">
        <f>IFERROR(E226/B226*100,"")</f>
        <v>89.918273450927629</v>
      </c>
    </row>
    <row r="227" spans="1:8" ht="11.25" customHeight="1" x14ac:dyDescent="0.2">
      <c r="A227" s="73" t="s">
        <v>162</v>
      </c>
      <c r="B227" s="11">
        <v>76067.599999999991</v>
      </c>
      <c r="C227" s="11">
        <v>62899.15264</v>
      </c>
      <c r="D227" s="11">
        <v>2.7839999999999998</v>
      </c>
      <c r="E227" s="11">
        <f t="shared" si="68"/>
        <v>62901.93664</v>
      </c>
      <c r="F227" s="11">
        <f>B227-E227</f>
        <v>13165.663359999991</v>
      </c>
      <c r="G227" s="11">
        <f>B227-C227</f>
        <v>13168.447359999991</v>
      </c>
      <c r="H227" s="6">
        <f>IFERROR(E227/B227*100,"")</f>
        <v>82.692153610735716</v>
      </c>
    </row>
    <row r="228" spans="1:8" ht="11.25" customHeight="1" x14ac:dyDescent="0.2">
      <c r="A228" s="73" t="s">
        <v>163</v>
      </c>
      <c r="B228" s="11">
        <v>266982.29300000001</v>
      </c>
      <c r="C228" s="11">
        <v>245163.18273</v>
      </c>
      <c r="D228" s="11">
        <v>93.445920000000001</v>
      </c>
      <c r="E228" s="11">
        <f t="shared" si="68"/>
        <v>245256.62865</v>
      </c>
      <c r="F228" s="11">
        <f>B228-E228</f>
        <v>21725.664350000006</v>
      </c>
      <c r="G228" s="11">
        <f>B228-C228</f>
        <v>21819.110270000005</v>
      </c>
      <c r="H228" s="6">
        <f>IFERROR(E228/B228*100,"")</f>
        <v>91.862507394825627</v>
      </c>
    </row>
    <row r="229" spans="1:8" ht="11.25" customHeight="1" x14ac:dyDescent="0.2">
      <c r="A229" s="73" t="s">
        <v>164</v>
      </c>
      <c r="B229" s="11">
        <v>792701.87800000014</v>
      </c>
      <c r="C229" s="11">
        <v>645740.75455999991</v>
      </c>
      <c r="D229" s="11">
        <v>15698.636560000001</v>
      </c>
      <c r="E229" s="11">
        <f t="shared" si="68"/>
        <v>661439.39111999993</v>
      </c>
      <c r="F229" s="11">
        <f>B229-E229</f>
        <v>131262.48688000022</v>
      </c>
      <c r="G229" s="11">
        <f>B229-C229</f>
        <v>146961.12344000023</v>
      </c>
      <c r="H229" s="6">
        <f>IFERROR(E229/B229*100,"")</f>
        <v>83.441128307759584</v>
      </c>
    </row>
    <row r="230" spans="1:8" ht="11.25" customHeight="1" x14ac:dyDescent="0.2">
      <c r="A230" s="73" t="s">
        <v>165</v>
      </c>
      <c r="B230" s="11">
        <v>308630.48800000001</v>
      </c>
      <c r="C230" s="11">
        <v>245614.02805000002</v>
      </c>
      <c r="D230" s="11">
        <v>2471.3460099999998</v>
      </c>
      <c r="E230" s="11">
        <f t="shared" si="68"/>
        <v>248085.37406000003</v>
      </c>
      <c r="F230" s="11">
        <f>B230-E230</f>
        <v>60545.113939999981</v>
      </c>
      <c r="G230" s="11">
        <f>B230-C230</f>
        <v>63016.459949999989</v>
      </c>
      <c r="H230" s="6">
        <f>IFERROR(E230/B230*100,"")</f>
        <v>80.382652947754153</v>
      </c>
    </row>
    <row r="231" spans="1:8" ht="11.25" customHeight="1" x14ac:dyDescent="0.2">
      <c r="A231" s="73" t="s">
        <v>166</v>
      </c>
      <c r="B231" s="11">
        <v>106951.42200000001</v>
      </c>
      <c r="C231" s="11">
        <v>105514.6657</v>
      </c>
      <c r="D231" s="11">
        <v>737.20812999999998</v>
      </c>
      <c r="E231" s="11">
        <f t="shared" si="68"/>
        <v>106251.87383</v>
      </c>
      <c r="F231" s="11">
        <f>B231-E231</f>
        <v>699.54817000000912</v>
      </c>
      <c r="G231" s="11">
        <f>B231-C231</f>
        <v>1436.7563000000082</v>
      </c>
      <c r="H231" s="6">
        <f>IFERROR(E231/B231*100,"")</f>
        <v>99.345919711100223</v>
      </c>
    </row>
    <row r="232" spans="1:8" ht="11.25" customHeight="1" x14ac:dyDescent="0.2">
      <c r="A232" s="73" t="s">
        <v>167</v>
      </c>
      <c r="B232" s="11">
        <v>230683.49099999998</v>
      </c>
      <c r="C232" s="11">
        <v>228048.72441</v>
      </c>
      <c r="D232" s="11">
        <v>381.99074000000002</v>
      </c>
      <c r="E232" s="11">
        <f t="shared" si="68"/>
        <v>228430.71515</v>
      </c>
      <c r="F232" s="11">
        <f>B232-E232</f>
        <v>2252.7758499999763</v>
      </c>
      <c r="G232" s="11">
        <f>B232-C232</f>
        <v>2634.7665899999847</v>
      </c>
      <c r="H232" s="6">
        <f>IFERROR(E232/B232*100,"")</f>
        <v>99.023434299422846</v>
      </c>
    </row>
    <row r="233" spans="1:8" ht="11.25" customHeight="1" x14ac:dyDescent="0.2">
      <c r="A233" s="73" t="s">
        <v>168</v>
      </c>
      <c r="B233" s="11">
        <v>265826.446</v>
      </c>
      <c r="C233" s="11">
        <v>202715.71216</v>
      </c>
      <c r="D233" s="11">
        <v>804.24065000000007</v>
      </c>
      <c r="E233" s="11">
        <f t="shared" si="68"/>
        <v>203519.95280999999</v>
      </c>
      <c r="F233" s="11">
        <f>B233-E233</f>
        <v>62306.493190000008</v>
      </c>
      <c r="G233" s="11">
        <f>B233-C233</f>
        <v>63110.733840000001</v>
      </c>
      <c r="H233" s="6">
        <f>IFERROR(E233/B233*100,"")</f>
        <v>76.561213480618093</v>
      </c>
    </row>
    <row r="234" spans="1:8" ht="11.25" customHeight="1" x14ac:dyDescent="0.2">
      <c r="A234" s="73" t="s">
        <v>169</v>
      </c>
      <c r="B234" s="11">
        <v>166125.95499999999</v>
      </c>
      <c r="C234" s="11">
        <v>133373.53629000002</v>
      </c>
      <c r="D234" s="11">
        <v>707.32727999999986</v>
      </c>
      <c r="E234" s="11">
        <f t="shared" si="68"/>
        <v>134080.86357000002</v>
      </c>
      <c r="F234" s="11">
        <f>B234-E234</f>
        <v>32045.091429999971</v>
      </c>
      <c r="G234" s="11">
        <f>B234-C234</f>
        <v>32752.418709999969</v>
      </c>
      <c r="H234" s="6">
        <f>IFERROR(E234/B234*100,"")</f>
        <v>80.710364355768505</v>
      </c>
    </row>
    <row r="235" spans="1:8" ht="11.25" customHeight="1" x14ac:dyDescent="0.2">
      <c r="A235" s="73" t="s">
        <v>170</v>
      </c>
      <c r="B235" s="13">
        <f t="shared" ref="B235:C235" si="69">SUM(B236:B239)</f>
        <v>1745821.9790000001</v>
      </c>
      <c r="C235" s="13">
        <f t="shared" si="69"/>
        <v>1311279.7462899999</v>
      </c>
      <c r="D235" s="13">
        <f t="shared" ref="D235:G235" si="70">SUM(D236:D239)</f>
        <v>17113.743339999997</v>
      </c>
      <c r="E235" s="13">
        <f t="shared" si="70"/>
        <v>1328393.48963</v>
      </c>
      <c r="F235" s="13">
        <f t="shared" si="70"/>
        <v>417428.48937000008</v>
      </c>
      <c r="G235" s="13">
        <f t="shared" si="70"/>
        <v>434542.23271000013</v>
      </c>
      <c r="H235" s="6">
        <f>IFERROR(E235/B235*100,"")</f>
        <v>76.089859424893859</v>
      </c>
    </row>
    <row r="236" spans="1:8" ht="11.25" customHeight="1" x14ac:dyDescent="0.2">
      <c r="A236" s="73" t="s">
        <v>205</v>
      </c>
      <c r="B236" s="11">
        <v>735352.16200000013</v>
      </c>
      <c r="C236" s="11">
        <v>566453.84904</v>
      </c>
      <c r="D236" s="11">
        <v>5615.2839899999999</v>
      </c>
      <c r="E236" s="11">
        <f t="shared" ref="E236:E253" si="71">C236+D236</f>
        <v>572069.13303000003</v>
      </c>
      <c r="F236" s="11">
        <f>B236-E236</f>
        <v>163283.0289700001</v>
      </c>
      <c r="G236" s="11">
        <f>B236-C236</f>
        <v>168898.31296000013</v>
      </c>
      <c r="H236" s="6">
        <f>IFERROR(E236/B236*100,"")</f>
        <v>77.795260909289325</v>
      </c>
    </row>
    <row r="237" spans="1:8" ht="11.25" customHeight="1" x14ac:dyDescent="0.2">
      <c r="A237" s="73" t="s">
        <v>299</v>
      </c>
      <c r="B237" s="11">
        <v>249128.27099999998</v>
      </c>
      <c r="C237" s="11">
        <v>229998.92244999998</v>
      </c>
      <c r="D237" s="11">
        <v>11335.02713</v>
      </c>
      <c r="E237" s="11">
        <f t="shared" si="71"/>
        <v>241333.94957999999</v>
      </c>
      <c r="F237" s="11">
        <f>B237-E237</f>
        <v>7794.3214199999929</v>
      </c>
      <c r="G237" s="11">
        <f>B237-C237</f>
        <v>19129.348549999995</v>
      </c>
      <c r="H237" s="6">
        <f>IFERROR(E237/B237*100,"")</f>
        <v>96.871362134568827</v>
      </c>
    </row>
    <row r="238" spans="1:8" ht="11.25" customHeight="1" x14ac:dyDescent="0.2">
      <c r="A238" s="73" t="s">
        <v>171</v>
      </c>
      <c r="B238" s="11">
        <v>179523.91800000001</v>
      </c>
      <c r="C238" s="11">
        <v>170862.72805999999</v>
      </c>
      <c r="D238" s="11">
        <v>4.8499999999999996</v>
      </c>
      <c r="E238" s="11">
        <f t="shared" si="71"/>
        <v>170867.57806</v>
      </c>
      <c r="F238" s="11">
        <f>B238-E238</f>
        <v>8656.3399400000053</v>
      </c>
      <c r="G238" s="11">
        <f>B238-C238</f>
        <v>8661.1899400000111</v>
      </c>
      <c r="H238" s="6">
        <f>IFERROR(E238/B238*100,"")</f>
        <v>95.178168994729717</v>
      </c>
    </row>
    <row r="239" spans="1:8" ht="11.25" customHeight="1" x14ac:dyDescent="0.2">
      <c r="A239" s="73" t="s">
        <v>300</v>
      </c>
      <c r="B239" s="11">
        <v>581817.62800000003</v>
      </c>
      <c r="C239" s="11">
        <v>343964.24674000003</v>
      </c>
      <c r="D239" s="11">
        <v>158.58222000000001</v>
      </c>
      <c r="E239" s="11">
        <f t="shared" si="71"/>
        <v>344122.82896000001</v>
      </c>
      <c r="F239" s="11">
        <f>B239-E239</f>
        <v>237694.79904000001</v>
      </c>
      <c r="G239" s="11">
        <f>B239-C239</f>
        <v>237853.38125999999</v>
      </c>
      <c r="H239" s="6">
        <f>IFERROR(E239/B239*100,"")</f>
        <v>59.146167527258221</v>
      </c>
    </row>
    <row r="240" spans="1:8" ht="11.25" customHeight="1" x14ac:dyDescent="0.2">
      <c r="A240" s="73" t="s">
        <v>288</v>
      </c>
      <c r="B240" s="11">
        <v>186483.69400000002</v>
      </c>
      <c r="C240" s="11">
        <v>180845.51533000002</v>
      </c>
      <c r="D240" s="11">
        <v>2990.13994</v>
      </c>
      <c r="E240" s="11">
        <f t="shared" si="71"/>
        <v>183835.65527000002</v>
      </c>
      <c r="F240" s="11">
        <f>B240-E240</f>
        <v>2648.0387300000002</v>
      </c>
      <c r="G240" s="11">
        <f>B240-C240</f>
        <v>5638.1786699999939</v>
      </c>
      <c r="H240" s="6">
        <f>IFERROR(E240/B240*100,"")</f>
        <v>98.58001593962419</v>
      </c>
    </row>
    <row r="241" spans="1:8" ht="11.25" customHeight="1" x14ac:dyDescent="0.2">
      <c r="A241" s="73" t="s">
        <v>173</v>
      </c>
      <c r="B241" s="11">
        <v>2909422.2829999998</v>
      </c>
      <c r="C241" s="11">
        <v>2875910.7486399999</v>
      </c>
      <c r="D241" s="11">
        <v>2165.5554400000001</v>
      </c>
      <c r="E241" s="11">
        <f t="shared" si="71"/>
        <v>2878076.3040799997</v>
      </c>
      <c r="F241" s="11">
        <f>B241-E241</f>
        <v>31345.97892000014</v>
      </c>
      <c r="G241" s="11">
        <f>B241-C241</f>
        <v>33511.534359999932</v>
      </c>
      <c r="H241" s="6">
        <f>IFERROR(E241/B241*100,"")</f>
        <v>98.922604700487881</v>
      </c>
    </row>
    <row r="242" spans="1:8" ht="11.25" customHeight="1" x14ac:dyDescent="0.2">
      <c r="A242" s="73" t="s">
        <v>174</v>
      </c>
      <c r="B242" s="11">
        <v>692834.23400000017</v>
      </c>
      <c r="C242" s="11">
        <v>502393.58081999997</v>
      </c>
      <c r="D242" s="11">
        <v>7525.9452699999993</v>
      </c>
      <c r="E242" s="11">
        <f t="shared" si="71"/>
        <v>509919.52609</v>
      </c>
      <c r="F242" s="11">
        <f>B242-E242</f>
        <v>182914.70791000017</v>
      </c>
      <c r="G242" s="11">
        <f>B242-C242</f>
        <v>190440.6531800002</v>
      </c>
      <c r="H242" s="6">
        <f>IFERROR(E242/B242*100,"")</f>
        <v>73.599066135349176</v>
      </c>
    </row>
    <row r="243" spans="1:8" ht="11.25" customHeight="1" x14ac:dyDescent="0.2">
      <c r="A243" s="73" t="s">
        <v>301</v>
      </c>
      <c r="B243" s="11">
        <v>6834234.1439999994</v>
      </c>
      <c r="C243" s="11">
        <v>6386156.6755299997</v>
      </c>
      <c r="D243" s="11">
        <v>23866.15379</v>
      </c>
      <c r="E243" s="11">
        <f t="shared" si="71"/>
        <v>6410022.8293199996</v>
      </c>
      <c r="F243" s="11">
        <f>B243-E243</f>
        <v>424211.31467999984</v>
      </c>
      <c r="G243" s="11">
        <f>B243-C243</f>
        <v>448077.46846999973</v>
      </c>
      <c r="H243" s="6">
        <f>IFERROR(E243/B243*100,"")</f>
        <v>93.792847805010766</v>
      </c>
    </row>
    <row r="244" spans="1:8" ht="11.25" customHeight="1" x14ac:dyDescent="0.2">
      <c r="A244" s="73" t="s">
        <v>302</v>
      </c>
      <c r="B244" s="11">
        <v>53545.712000000007</v>
      </c>
      <c r="C244" s="11">
        <v>34579.144399999997</v>
      </c>
      <c r="D244" s="11">
        <v>866.37744999999995</v>
      </c>
      <c r="E244" s="11">
        <f t="shared" si="71"/>
        <v>35445.521849999997</v>
      </c>
      <c r="F244" s="11">
        <f>B244-E244</f>
        <v>18100.190150000009</v>
      </c>
      <c r="G244" s="11">
        <f>B244-C244</f>
        <v>18966.567600000009</v>
      </c>
      <c r="H244" s="6">
        <f>IFERROR(E244/B244*100,"")</f>
        <v>66.196751385059542</v>
      </c>
    </row>
    <row r="245" spans="1:8" ht="11.25" customHeight="1" x14ac:dyDescent="0.2">
      <c r="A245" s="82" t="s">
        <v>36</v>
      </c>
      <c r="B245" s="11">
        <v>451993.65700000001</v>
      </c>
      <c r="C245" s="11">
        <v>352822.20873000001</v>
      </c>
      <c r="D245" s="11">
        <v>3102.22705</v>
      </c>
      <c r="E245" s="11">
        <f t="shared" si="71"/>
        <v>355924.43578</v>
      </c>
      <c r="F245" s="11">
        <f>B245-E245</f>
        <v>96069.221220000007</v>
      </c>
      <c r="G245" s="11">
        <f>B245-C245</f>
        <v>99171.448269999993</v>
      </c>
      <c r="H245" s="6">
        <f>IFERROR(E245/B245*100,"")</f>
        <v>78.745449248638451</v>
      </c>
    </row>
    <row r="246" spans="1:8" ht="11.25" customHeight="1" x14ac:dyDescent="0.2">
      <c r="A246" s="82" t="s">
        <v>175</v>
      </c>
      <c r="B246" s="11">
        <v>3196521.6230000001</v>
      </c>
      <c r="C246" s="11">
        <v>2563877.4750999999</v>
      </c>
      <c r="D246" s="11">
        <v>60041.181450000004</v>
      </c>
      <c r="E246" s="11">
        <f t="shared" si="71"/>
        <v>2623918.65655</v>
      </c>
      <c r="F246" s="11">
        <f>B246-E246</f>
        <v>572602.96645000018</v>
      </c>
      <c r="G246" s="11">
        <f>B246-C246</f>
        <v>632644.14790000021</v>
      </c>
      <c r="H246" s="6">
        <f>IFERROR(E246/B246*100,"")</f>
        <v>82.086685654495881</v>
      </c>
    </row>
    <row r="247" spans="1:8" ht="11.25" customHeight="1" x14ac:dyDescent="0.2">
      <c r="A247" s="82" t="s">
        <v>176</v>
      </c>
      <c r="B247" s="11">
        <v>132283.91200000001</v>
      </c>
      <c r="C247" s="11">
        <v>114455.60112000001</v>
      </c>
      <c r="D247" s="11">
        <v>4538.1397500000003</v>
      </c>
      <c r="E247" s="11">
        <f t="shared" si="71"/>
        <v>118993.74087000001</v>
      </c>
      <c r="F247" s="11">
        <f>B247-E247</f>
        <v>13290.171130000002</v>
      </c>
      <c r="G247" s="11">
        <f>B247-C247</f>
        <v>17828.310880000005</v>
      </c>
      <c r="H247" s="6">
        <f>IFERROR(E247/B247*100,"")</f>
        <v>89.95329747278717</v>
      </c>
    </row>
    <row r="248" spans="1:8" ht="11.25" customHeight="1" x14ac:dyDescent="0.2">
      <c r="A248" s="82" t="s">
        <v>270</v>
      </c>
      <c r="B248" s="11">
        <v>1421827.966</v>
      </c>
      <c r="C248" s="11">
        <v>668278.22458000004</v>
      </c>
      <c r="D248" s="11">
        <v>1717.6246799999999</v>
      </c>
      <c r="E248" s="11">
        <f t="shared" si="71"/>
        <v>669995.84926000005</v>
      </c>
      <c r="F248" s="11">
        <f>B248-E248</f>
        <v>751832.11673999997</v>
      </c>
      <c r="G248" s="11">
        <f>B248-C248</f>
        <v>753549.74141999998</v>
      </c>
      <c r="H248" s="6">
        <f>IFERROR(E248/B248*100,"")</f>
        <v>47.12214594743736</v>
      </c>
    </row>
    <row r="249" spans="1:8" ht="11.25" customHeight="1" x14ac:dyDescent="0.2">
      <c r="A249" s="82" t="s">
        <v>177</v>
      </c>
      <c r="B249" s="11">
        <v>911970.85700000008</v>
      </c>
      <c r="C249" s="11">
        <v>711005.99384000001</v>
      </c>
      <c r="D249" s="11">
        <v>64662.740080000003</v>
      </c>
      <c r="E249" s="11">
        <f t="shared" si="71"/>
        <v>775668.73392000003</v>
      </c>
      <c r="F249" s="11">
        <f>B249-E249</f>
        <v>136302.12308000005</v>
      </c>
      <c r="G249" s="11">
        <f>B249-C249</f>
        <v>200964.86316000007</v>
      </c>
      <c r="H249" s="6">
        <f>IFERROR(E249/B249*100,"")</f>
        <v>85.054114171106676</v>
      </c>
    </row>
    <row r="250" spans="1:8" ht="11.25" customHeight="1" x14ac:dyDescent="0.2">
      <c r="A250" s="82" t="s">
        <v>179</v>
      </c>
      <c r="B250" s="11">
        <v>103419.99999999999</v>
      </c>
      <c r="C250" s="11">
        <v>93183.571819999997</v>
      </c>
      <c r="D250" s="11">
        <v>1893.8502800000001</v>
      </c>
      <c r="E250" s="11">
        <f t="shared" si="71"/>
        <v>95077.422099999996</v>
      </c>
      <c r="F250" s="11">
        <f>B250-E250</f>
        <v>8342.5778999999893</v>
      </c>
      <c r="G250" s="11">
        <f>B250-C250</f>
        <v>10236.428179999988</v>
      </c>
      <c r="H250" s="6">
        <f>IFERROR(E250/B250*100,"")</f>
        <v>91.933303132856324</v>
      </c>
    </row>
    <row r="251" spans="1:8" ht="11.25" customHeight="1" x14ac:dyDescent="0.2">
      <c r="A251" s="82" t="s">
        <v>180</v>
      </c>
      <c r="B251" s="11">
        <v>643536.59000000008</v>
      </c>
      <c r="C251" s="11">
        <v>551985.26763000002</v>
      </c>
      <c r="D251" s="11">
        <v>4079.5917799999997</v>
      </c>
      <c r="E251" s="11">
        <f t="shared" si="71"/>
        <v>556064.85941000003</v>
      </c>
      <c r="F251" s="11">
        <f>B251-E251</f>
        <v>87471.73059000005</v>
      </c>
      <c r="G251" s="11">
        <f>B251-C251</f>
        <v>91551.322370000067</v>
      </c>
      <c r="H251" s="6">
        <f>IFERROR(E251/B251*100,"")</f>
        <v>86.407652346543344</v>
      </c>
    </row>
    <row r="252" spans="1:8" ht="11.25" customHeight="1" x14ac:dyDescent="0.2">
      <c r="A252" s="73" t="s">
        <v>271</v>
      </c>
      <c r="B252" s="11">
        <v>414665.18</v>
      </c>
      <c r="C252" s="11">
        <v>360755.25470999995</v>
      </c>
      <c r="D252" s="11">
        <v>707.37221999999997</v>
      </c>
      <c r="E252" s="11">
        <f t="shared" si="71"/>
        <v>361462.62692999997</v>
      </c>
      <c r="F252" s="11">
        <f>B252-E252</f>
        <v>53202.553070000024</v>
      </c>
      <c r="G252" s="11">
        <f>B252-C252</f>
        <v>53909.925290000043</v>
      </c>
      <c r="H252" s="6">
        <f>IFERROR(E252/B252*100,"")</f>
        <v>87.1697563152035</v>
      </c>
    </row>
    <row r="253" spans="1:8" ht="11.25" customHeight="1" x14ac:dyDescent="0.2">
      <c r="A253" s="73" t="s">
        <v>312</v>
      </c>
      <c r="B253" s="11">
        <v>960049.37999999977</v>
      </c>
      <c r="C253" s="11">
        <v>879558.61248000001</v>
      </c>
      <c r="D253" s="11">
        <v>0</v>
      </c>
      <c r="E253" s="11">
        <f t="shared" si="71"/>
        <v>879558.61248000001</v>
      </c>
      <c r="F253" s="11">
        <f>B253-E253</f>
        <v>80490.767519999761</v>
      </c>
      <c r="G253" s="11">
        <f>B253-C253</f>
        <v>80490.767519999761</v>
      </c>
      <c r="H253" s="6">
        <f>IFERROR(E253/B253*100,"")</f>
        <v>91.615976303218929</v>
      </c>
    </row>
    <row r="254" spans="1:8" ht="11.25" customHeight="1" x14ac:dyDescent="0.2">
      <c r="A254" s="76"/>
      <c r="B254" s="11"/>
      <c r="C254" s="7"/>
      <c r="D254" s="11"/>
      <c r="E254" s="7"/>
      <c r="F254" s="7"/>
      <c r="G254" s="7"/>
      <c r="H254" s="6" t="str">
        <f>IFERROR(E254/B254*100,"")</f>
        <v/>
      </c>
    </row>
    <row r="255" spans="1:8" ht="11.25" customHeight="1" x14ac:dyDescent="0.2">
      <c r="A255" s="71" t="s">
        <v>181</v>
      </c>
      <c r="B255" s="13">
        <f t="shared" ref="B255:C255" si="72">SUM(B256:B260)</f>
        <v>48243372</v>
      </c>
      <c r="C255" s="13">
        <f t="shared" si="72"/>
        <v>47588335.615090005</v>
      </c>
      <c r="D255" s="13">
        <f t="shared" ref="D255:G255" si="73">SUM(D256:D260)</f>
        <v>167110.99366000001</v>
      </c>
      <c r="E255" s="13">
        <f t="shared" si="73"/>
        <v>47755446.608749993</v>
      </c>
      <c r="F255" s="13">
        <f t="shared" si="73"/>
        <v>487925.39124999975</v>
      </c>
      <c r="G255" s="13">
        <f t="shared" si="73"/>
        <v>655036.38490999583</v>
      </c>
      <c r="H255" s="6">
        <f>IFERROR(E255/B255*100,"")</f>
        <v>98.988616734232409</v>
      </c>
    </row>
    <row r="256" spans="1:8" ht="11.25" customHeight="1" x14ac:dyDescent="0.2">
      <c r="A256" s="82" t="s">
        <v>182</v>
      </c>
      <c r="B256" s="11">
        <v>41619693</v>
      </c>
      <c r="C256" s="11">
        <v>41408263.603810005</v>
      </c>
      <c r="D256" s="11">
        <v>155879.13174000001</v>
      </c>
      <c r="E256" s="11">
        <f t="shared" ref="E256:E260" si="74">C256+D256</f>
        <v>41564142.735550001</v>
      </c>
      <c r="F256" s="11">
        <f>B256-E256</f>
        <v>55550.264449998736</v>
      </c>
      <c r="G256" s="11">
        <f>B256-C256</f>
        <v>211429.39618999511</v>
      </c>
      <c r="H256" s="6">
        <f>IFERROR(E256/B256*100,"")</f>
        <v>99.866528894266466</v>
      </c>
    </row>
    <row r="257" spans="1:9" ht="11.25" customHeight="1" x14ac:dyDescent="0.2">
      <c r="A257" s="82" t="s">
        <v>183</v>
      </c>
      <c r="B257" s="11">
        <v>129227.99999999999</v>
      </c>
      <c r="C257" s="11">
        <v>125940.12302</v>
      </c>
      <c r="D257" s="11">
        <v>0.76345000000000007</v>
      </c>
      <c r="E257" s="11">
        <f t="shared" si="74"/>
        <v>125940.88647</v>
      </c>
      <c r="F257" s="11">
        <f>B257-E257</f>
        <v>3287.1135299999878</v>
      </c>
      <c r="G257" s="11">
        <f>B257-C257</f>
        <v>3287.8769799999864</v>
      </c>
      <c r="H257" s="6">
        <f>IFERROR(E257/B257*100,"")</f>
        <v>97.456345737765815</v>
      </c>
    </row>
    <row r="258" spans="1:9" ht="11.25" customHeight="1" x14ac:dyDescent="0.2">
      <c r="A258" s="82" t="s">
        <v>184</v>
      </c>
      <c r="B258" s="11">
        <v>2200602.0000000009</v>
      </c>
      <c r="C258" s="11">
        <v>2088489.1020899999</v>
      </c>
      <c r="D258" s="11">
        <v>1130.9869899999999</v>
      </c>
      <c r="E258" s="11">
        <f t="shared" si="74"/>
        <v>2089620.0890799998</v>
      </c>
      <c r="F258" s="11">
        <f>B258-E258</f>
        <v>110981.9109200011</v>
      </c>
      <c r="G258" s="11">
        <f>B258-C258</f>
        <v>112112.89791000099</v>
      </c>
      <c r="H258" s="6">
        <f>IFERROR(E258/B258*100,"")</f>
        <v>94.956747702674036</v>
      </c>
    </row>
    <row r="259" spans="1:9" ht="11.25" customHeight="1" x14ac:dyDescent="0.2">
      <c r="A259" s="82" t="s">
        <v>185</v>
      </c>
      <c r="B259" s="11">
        <v>3457316</v>
      </c>
      <c r="C259" s="11">
        <v>3172392.6566500003</v>
      </c>
      <c r="D259" s="11">
        <v>2791.0681</v>
      </c>
      <c r="E259" s="11">
        <f t="shared" si="74"/>
        <v>3175183.7247500001</v>
      </c>
      <c r="F259" s="11">
        <f>B259-E259</f>
        <v>282132.27524999995</v>
      </c>
      <c r="G259" s="11">
        <f>B259-C259</f>
        <v>284923.34334999975</v>
      </c>
      <c r="H259" s="6">
        <f>IFERROR(E259/B259*100,"")</f>
        <v>91.839557759545272</v>
      </c>
    </row>
    <row r="260" spans="1:9" ht="11.25" customHeight="1" x14ac:dyDescent="0.2">
      <c r="A260" s="82" t="s">
        <v>186</v>
      </c>
      <c r="B260" s="11">
        <v>836533</v>
      </c>
      <c r="C260" s="11">
        <v>793250.12951999996</v>
      </c>
      <c r="D260" s="11">
        <v>7309.0433800000001</v>
      </c>
      <c r="E260" s="11">
        <f t="shared" si="74"/>
        <v>800559.17290000001</v>
      </c>
      <c r="F260" s="11">
        <f>B260-E260</f>
        <v>35973.827099999995</v>
      </c>
      <c r="G260" s="11">
        <f>B260-C260</f>
        <v>43282.870480000041</v>
      </c>
      <c r="H260" s="6">
        <f>IFERROR(E260/B260*100,"")</f>
        <v>95.699652362787845</v>
      </c>
    </row>
    <row r="261" spans="1:9" ht="11.25" customHeight="1" x14ac:dyDescent="0.2">
      <c r="A261" s="76"/>
      <c r="B261" s="11"/>
      <c r="C261" s="7"/>
      <c r="D261" s="11"/>
      <c r="E261" s="7"/>
      <c r="F261" s="7"/>
      <c r="G261" s="7"/>
      <c r="H261" s="6" t="str">
        <f>IFERROR(E261/B261*100,"")</f>
        <v/>
      </c>
    </row>
    <row r="262" spans="1:9" ht="11.25" customHeight="1" x14ac:dyDescent="0.2">
      <c r="A262" s="71" t="s">
        <v>187</v>
      </c>
      <c r="B262" s="9">
        <f t="shared" ref="B262:G262" si="75">+B263+B264</f>
        <v>1898390.1369999996</v>
      </c>
      <c r="C262" s="9">
        <f t="shared" si="75"/>
        <v>1809522.5191600001</v>
      </c>
      <c r="D262" s="9">
        <f t="shared" si="75"/>
        <v>11944.6765</v>
      </c>
      <c r="E262" s="13">
        <f t="shared" si="75"/>
        <v>1821467.1956600002</v>
      </c>
      <c r="F262" s="13">
        <f t="shared" si="75"/>
        <v>76922.941339999321</v>
      </c>
      <c r="G262" s="13">
        <f t="shared" si="75"/>
        <v>88867.617839999381</v>
      </c>
      <c r="H262" s="6">
        <f>IFERROR(E262/B262*100,"")</f>
        <v>95.947990887607546</v>
      </c>
    </row>
    <row r="263" spans="1:9" ht="11.25" customHeight="1" x14ac:dyDescent="0.2">
      <c r="A263" s="82" t="s">
        <v>188</v>
      </c>
      <c r="B263" s="11">
        <v>1829383.1249999995</v>
      </c>
      <c r="C263" s="11">
        <v>1747826.5483000001</v>
      </c>
      <c r="D263" s="11">
        <v>8314.0843999999997</v>
      </c>
      <c r="E263" s="11">
        <f t="shared" ref="E263:E264" si="76">C263+D263</f>
        <v>1756140.6327000002</v>
      </c>
      <c r="F263" s="11">
        <f>B263-E263</f>
        <v>73242.492299999343</v>
      </c>
      <c r="G263" s="11">
        <f>B263-C263</f>
        <v>81556.576699999394</v>
      </c>
      <c r="H263" s="6">
        <f>IFERROR(E263/B263*100,"")</f>
        <v>95.996328418083593</v>
      </c>
    </row>
    <row r="264" spans="1:9" ht="11.25" customHeight="1" x14ac:dyDescent="0.2">
      <c r="A264" s="82" t="s">
        <v>189</v>
      </c>
      <c r="B264" s="11">
        <v>69007.011999999988</v>
      </c>
      <c r="C264" s="11">
        <v>61695.970860000001</v>
      </c>
      <c r="D264" s="11">
        <v>3630.5921000000003</v>
      </c>
      <c r="E264" s="11">
        <f t="shared" si="76"/>
        <v>65326.562960000003</v>
      </c>
      <c r="F264" s="11">
        <f>B264-E264</f>
        <v>3680.449039999985</v>
      </c>
      <c r="G264" s="11">
        <f>B264-C264</f>
        <v>7311.0411399999866</v>
      </c>
      <c r="H264" s="6">
        <f>IFERROR(E264/B264*100,"")</f>
        <v>94.666557885450857</v>
      </c>
    </row>
    <row r="265" spans="1:9" ht="11.4" x14ac:dyDescent="0.2">
      <c r="A265" s="76"/>
      <c r="B265" s="8"/>
      <c r="C265" s="8"/>
      <c r="D265" s="8"/>
      <c r="E265" s="8"/>
      <c r="F265" s="8"/>
      <c r="G265" s="8"/>
      <c r="H265" s="6" t="str">
        <f>IFERROR(E265/B265*100,"")</f>
        <v/>
      </c>
    </row>
    <row r="266" spans="1:9" ht="11.25" customHeight="1" x14ac:dyDescent="0.2">
      <c r="A266" s="83" t="s">
        <v>190</v>
      </c>
      <c r="B266" s="11">
        <v>11703190.926999999</v>
      </c>
      <c r="C266" s="11">
        <v>11408191.820950001</v>
      </c>
      <c r="D266" s="11">
        <v>8709.8353900000002</v>
      </c>
      <c r="E266" s="11">
        <f t="shared" ref="E266" si="77">C266+D266</f>
        <v>11416901.656340001</v>
      </c>
      <c r="F266" s="11">
        <f>B266-E266</f>
        <v>286289.27065999806</v>
      </c>
      <c r="G266" s="11">
        <f>B266-C266</f>
        <v>294999.10604999773</v>
      </c>
      <c r="H266" s="6">
        <f>IFERROR(E266/B266*100,"")</f>
        <v>97.553750319500381</v>
      </c>
    </row>
    <row r="267" spans="1:9" ht="11.25" customHeight="1" x14ac:dyDescent="0.2">
      <c r="A267" s="76"/>
      <c r="B267" s="8"/>
      <c r="C267" s="8"/>
      <c r="D267" s="8"/>
      <c r="E267" s="8"/>
      <c r="F267" s="8"/>
      <c r="G267" s="8"/>
      <c r="H267" s="6" t="str">
        <f>IFERROR(E267/B267*100,"")</f>
        <v/>
      </c>
    </row>
    <row r="268" spans="1:9" ht="11.25" customHeight="1" x14ac:dyDescent="0.2">
      <c r="A268" s="71" t="s">
        <v>191</v>
      </c>
      <c r="B268" s="11">
        <v>23690059.962000001</v>
      </c>
      <c r="C268" s="11">
        <v>23287078.129240002</v>
      </c>
      <c r="D268" s="11">
        <v>326.91674999999998</v>
      </c>
      <c r="E268" s="11">
        <f t="shared" ref="E268" si="78">C268+D268</f>
        <v>23287405.045990001</v>
      </c>
      <c r="F268" s="11">
        <f>B268-E268</f>
        <v>402654.91600999981</v>
      </c>
      <c r="G268" s="11">
        <f>B268-C268</f>
        <v>402981.83275999874</v>
      </c>
      <c r="H268" s="6">
        <f>IFERROR(E268/B268*100,"")</f>
        <v>98.300321245890146</v>
      </c>
    </row>
    <row r="269" spans="1:9" ht="11.25" customHeight="1" x14ac:dyDescent="0.2">
      <c r="A269" s="76"/>
      <c r="B269" s="8"/>
      <c r="C269" s="8"/>
      <c r="D269" s="8"/>
      <c r="E269" s="8"/>
      <c r="F269" s="8"/>
      <c r="G269" s="8"/>
      <c r="H269" s="6" t="str">
        <f>IFERROR(E269/B269*100,"")</f>
        <v/>
      </c>
    </row>
    <row r="270" spans="1:9" ht="11.25" customHeight="1" x14ac:dyDescent="0.2">
      <c r="A270" s="71" t="s">
        <v>192</v>
      </c>
      <c r="B270" s="11">
        <v>4310105</v>
      </c>
      <c r="C270" s="11">
        <v>3988658.74187</v>
      </c>
      <c r="D270" s="11">
        <v>1513.5121200000001</v>
      </c>
      <c r="E270" s="11">
        <f t="shared" ref="E270" si="79">C270+D270</f>
        <v>3990172.2539900001</v>
      </c>
      <c r="F270" s="11">
        <f>B270-E270</f>
        <v>319932.74600999989</v>
      </c>
      <c r="G270" s="11">
        <f>B270-C270</f>
        <v>321446.25812999997</v>
      </c>
      <c r="H270" s="6">
        <f>IFERROR(E270/B270*100,"")</f>
        <v>92.57714728504294</v>
      </c>
    </row>
    <row r="271" spans="1:9" ht="11.25" customHeight="1" x14ac:dyDescent="0.2">
      <c r="A271" s="76"/>
      <c r="B271" s="11"/>
      <c r="C271" s="11"/>
      <c r="D271" s="11"/>
      <c r="E271" s="11"/>
      <c r="F271" s="11"/>
      <c r="G271" s="11"/>
      <c r="H271" s="6" t="str">
        <f>IFERROR(E271/B271*100,"")</f>
        <v/>
      </c>
      <c r="I271" s="72"/>
    </row>
    <row r="272" spans="1:9" ht="11.25" customHeight="1" x14ac:dyDescent="0.2">
      <c r="A272" s="71" t="s">
        <v>193</v>
      </c>
      <c r="B272" s="13">
        <f t="shared" ref="B272:G272" si="80">+B273+B274</f>
        <v>860093.72799999989</v>
      </c>
      <c r="C272" s="13">
        <f t="shared" si="80"/>
        <v>856878.18739999994</v>
      </c>
      <c r="D272" s="13">
        <f t="shared" si="80"/>
        <v>1073.6285</v>
      </c>
      <c r="E272" s="13">
        <f t="shared" si="80"/>
        <v>857951.81590000005</v>
      </c>
      <c r="F272" s="13">
        <f t="shared" si="80"/>
        <v>2141.9120999999213</v>
      </c>
      <c r="G272" s="13">
        <f t="shared" si="80"/>
        <v>3215.5405999999348</v>
      </c>
      <c r="H272" s="6">
        <f>IFERROR(E272/B272*100,"")</f>
        <v>99.750967594545713</v>
      </c>
    </row>
    <row r="273" spans="1:9" ht="11.25" customHeight="1" x14ac:dyDescent="0.2">
      <c r="A273" s="73" t="s">
        <v>213</v>
      </c>
      <c r="B273" s="11">
        <v>826092.37099999993</v>
      </c>
      <c r="C273" s="11">
        <v>824419.6764</v>
      </c>
      <c r="D273" s="11">
        <v>526.27719999999999</v>
      </c>
      <c r="E273" s="11">
        <f t="shared" ref="E273:E274" si="81">C273+D273</f>
        <v>824945.95360000001</v>
      </c>
      <c r="F273" s="11">
        <f>B273-E273</f>
        <v>1146.4173999999184</v>
      </c>
      <c r="G273" s="11">
        <f>B273-C273</f>
        <v>1672.6945999999298</v>
      </c>
      <c r="H273" s="6">
        <f>IFERROR(E273/B273*100,"")</f>
        <v>99.861224066430708</v>
      </c>
    </row>
    <row r="274" spans="1:9" ht="11.25" customHeight="1" x14ac:dyDescent="0.2">
      <c r="A274" s="73" t="s">
        <v>214</v>
      </c>
      <c r="B274" s="11">
        <v>34001.357000000004</v>
      </c>
      <c r="C274" s="11">
        <v>32458.510999999999</v>
      </c>
      <c r="D274" s="11">
        <v>547.35130000000004</v>
      </c>
      <c r="E274" s="11">
        <f t="shared" si="81"/>
        <v>33005.862300000001</v>
      </c>
      <c r="F274" s="11">
        <f>B274-E274</f>
        <v>995.49470000000292</v>
      </c>
      <c r="G274" s="11">
        <f>B274-C274</f>
        <v>1542.846000000005</v>
      </c>
      <c r="H274" s="6">
        <f>IFERROR(E274/B274*100,"")</f>
        <v>97.072191265778002</v>
      </c>
    </row>
    <row r="275" spans="1:9" ht="12" customHeight="1" x14ac:dyDescent="0.2">
      <c r="B275" s="10"/>
      <c r="C275" s="10"/>
      <c r="D275" s="10"/>
      <c r="E275" s="10"/>
      <c r="F275" s="10"/>
      <c r="G275" s="10"/>
      <c r="H275" s="6"/>
    </row>
    <row r="276" spans="1:9" ht="11.25" customHeight="1" x14ac:dyDescent="0.2">
      <c r="A276" s="70" t="s">
        <v>194</v>
      </c>
      <c r="B276" s="84">
        <f t="shared" ref="B276:G276" si="82">B277+B279</f>
        <v>995085255.91222966</v>
      </c>
      <c r="C276" s="84">
        <f t="shared" si="82"/>
        <v>969585055.56641006</v>
      </c>
      <c r="D276" s="84">
        <f t="shared" si="82"/>
        <v>596280.58007999987</v>
      </c>
      <c r="E276" s="84">
        <f t="shared" si="82"/>
        <v>970181336.14648998</v>
      </c>
      <c r="F276" s="84">
        <f t="shared" si="82"/>
        <v>24903919.765739769</v>
      </c>
      <c r="G276" s="84">
        <f t="shared" si="82"/>
        <v>25500200.345819741</v>
      </c>
      <c r="H276" s="6">
        <f>IFERROR(E276/B276*100,"")</f>
        <v>97.497307932383208</v>
      </c>
    </row>
    <row r="277" spans="1:9" ht="11.25" customHeight="1" x14ac:dyDescent="0.2">
      <c r="A277" s="73" t="s">
        <v>195</v>
      </c>
      <c r="B277" s="11">
        <v>125670985.05822997</v>
      </c>
      <c r="C277" s="11">
        <v>123167336.5289</v>
      </c>
      <c r="D277" s="11">
        <v>16434.049900000002</v>
      </c>
      <c r="E277" s="11">
        <f t="shared" ref="E277" si="83">C277+D277</f>
        <v>123183770.57879999</v>
      </c>
      <c r="F277" s="11">
        <f>B277-E277</f>
        <v>2487214.4794299752</v>
      </c>
      <c r="G277" s="11">
        <f>B277-C277</f>
        <v>2503648.5293299705</v>
      </c>
      <c r="H277" s="6">
        <f>IFERROR(E277/B277*100,"")</f>
        <v>98.020852245028948</v>
      </c>
    </row>
    <row r="278" spans="1:9" ht="11.25" customHeight="1" x14ac:dyDescent="0.2">
      <c r="A278" s="85"/>
      <c r="B278" s="7"/>
      <c r="C278" s="7"/>
      <c r="D278" s="7"/>
      <c r="E278" s="7"/>
      <c r="F278" s="7"/>
      <c r="G278" s="7"/>
      <c r="H278" s="6" t="str">
        <f>IFERROR(E278/B278*100,"")</f>
        <v/>
      </c>
    </row>
    <row r="279" spans="1:9" ht="11.25" customHeight="1" x14ac:dyDescent="0.2">
      <c r="A279" s="73" t="s">
        <v>196</v>
      </c>
      <c r="B279" s="13">
        <f t="shared" ref="B279:G279" si="84">SUM(B280:B281)</f>
        <v>869414270.85399973</v>
      </c>
      <c r="C279" s="13">
        <f t="shared" si="84"/>
        <v>846417719.03751004</v>
      </c>
      <c r="D279" s="13">
        <f t="shared" ref="D279" si="85">SUM(D280:D281)</f>
        <v>579846.53017999989</v>
      </c>
      <c r="E279" s="13">
        <f t="shared" si="84"/>
        <v>846997565.56769001</v>
      </c>
      <c r="F279" s="13">
        <f t="shared" si="84"/>
        <v>22416705.286309794</v>
      </c>
      <c r="G279" s="13">
        <f t="shared" si="84"/>
        <v>22996551.816489771</v>
      </c>
      <c r="H279" s="6">
        <f>IFERROR(E279/B279*100,"")</f>
        <v>97.421631316876073</v>
      </c>
    </row>
    <row r="280" spans="1:9" ht="11.4" x14ac:dyDescent="0.2">
      <c r="A280" s="73" t="s">
        <v>208</v>
      </c>
      <c r="B280" s="11">
        <v>865253616.16899979</v>
      </c>
      <c r="C280" s="11">
        <v>842387760.20753002</v>
      </c>
      <c r="D280" s="11">
        <v>565005.83240999992</v>
      </c>
      <c r="E280" s="11">
        <f t="shared" ref="E280:E281" si="86">C280+D280</f>
        <v>842952766.03994</v>
      </c>
      <c r="F280" s="11">
        <f>B280-E280</f>
        <v>22300850.129059792</v>
      </c>
      <c r="G280" s="11">
        <f>B280-C280</f>
        <v>22865855.961469769</v>
      </c>
      <c r="H280" s="6">
        <f>IFERROR(E280/B280*100,"")</f>
        <v>97.422622718666105</v>
      </c>
    </row>
    <row r="281" spans="1:9" ht="11.25" customHeight="1" x14ac:dyDescent="0.2">
      <c r="A281" s="86" t="s">
        <v>313</v>
      </c>
      <c r="B281" s="11">
        <v>4160654.6850000001</v>
      </c>
      <c r="C281" s="11">
        <v>4029958.8299799999</v>
      </c>
      <c r="D281" s="11">
        <v>14840.697769999999</v>
      </c>
      <c r="E281" s="11">
        <f t="shared" si="86"/>
        <v>4044799.5277499999</v>
      </c>
      <c r="F281" s="11">
        <f>B281-E281</f>
        <v>115855.15725000016</v>
      </c>
      <c r="G281" s="11">
        <f>B281-C281</f>
        <v>130695.85502000013</v>
      </c>
      <c r="H281" s="6">
        <f>IFERROR(E281/B281*100,"")</f>
        <v>97.215458478982129</v>
      </c>
    </row>
    <row r="282" spans="1:9" ht="11.25" customHeight="1" x14ac:dyDescent="0.2">
      <c r="A282" s="86"/>
      <c r="B282" s="7"/>
      <c r="C282" s="7"/>
      <c r="D282" s="7"/>
      <c r="E282" s="7"/>
      <c r="F282" s="7"/>
      <c r="G282" s="7"/>
      <c r="H282" s="6" t="str">
        <f>IFERROR(E282/B282*100,"")</f>
        <v/>
      </c>
    </row>
    <row r="283" spans="1:9" ht="14.4" customHeight="1" thickBot="1" x14ac:dyDescent="0.25">
      <c r="A283" s="87" t="s">
        <v>197</v>
      </c>
      <c r="B283" s="88">
        <f>+B276+B9</f>
        <v>4050305280.0362015</v>
      </c>
      <c r="C283" s="88">
        <f t="shared" ref="B283:G283" si="87">+C276+C9</f>
        <v>3767281039.4991999</v>
      </c>
      <c r="D283" s="88">
        <f t="shared" si="87"/>
        <v>30936677.787899997</v>
      </c>
      <c r="E283" s="89">
        <f t="shared" si="87"/>
        <v>3798217717.2871008</v>
      </c>
      <c r="F283" s="88">
        <f t="shared" si="87"/>
        <v>252087562.74910146</v>
      </c>
      <c r="G283" s="88">
        <f t="shared" si="87"/>
        <v>283024240.53700125</v>
      </c>
      <c r="H283" s="6">
        <f>IFERROR(E283/B283*100,"")</f>
        <v>93.776084879536597</v>
      </c>
      <c r="I283" s="90"/>
    </row>
    <row r="284" spans="1:9" ht="11.25" customHeight="1" thickTop="1" x14ac:dyDescent="0.2">
      <c r="A284" s="73"/>
      <c r="B284" s="7"/>
      <c r="C284" s="8"/>
      <c r="D284" s="7"/>
      <c r="E284" s="8"/>
      <c r="F284" s="8"/>
      <c r="G284" s="8"/>
      <c r="H284" s="6"/>
    </row>
    <row r="285" spans="1:9" ht="11.25" customHeight="1" x14ac:dyDescent="0.2">
      <c r="A285" s="91" t="s">
        <v>324</v>
      </c>
    </row>
    <row r="286" spans="1:9" ht="11.25" customHeight="1" x14ac:dyDescent="0.2">
      <c r="A286" s="69" t="s">
        <v>289</v>
      </c>
    </row>
    <row r="287" spans="1:9" s="90" customFormat="1" ht="24.6" customHeight="1" x14ac:dyDescent="0.2">
      <c r="A287" s="93" t="s">
        <v>326</v>
      </c>
      <c r="B287" s="93"/>
      <c r="C287" s="93"/>
      <c r="D287" s="93"/>
      <c r="E287" s="93"/>
      <c r="F287" s="93"/>
      <c r="G287" s="93"/>
      <c r="H287" s="93"/>
      <c r="I287" s="69"/>
    </row>
    <row r="288" spans="1:9" ht="12" customHeight="1" x14ac:dyDescent="0.2">
      <c r="A288" s="69" t="s">
        <v>290</v>
      </c>
    </row>
    <row r="289" spans="1:7" ht="11.4" x14ac:dyDescent="0.2">
      <c r="A289" s="69" t="s">
        <v>314</v>
      </c>
    </row>
    <row r="290" spans="1:7" ht="11.4" x14ac:dyDescent="0.2">
      <c r="A290" s="69" t="s">
        <v>325</v>
      </c>
    </row>
    <row r="291" spans="1:7" ht="11.4" x14ac:dyDescent="0.2">
      <c r="A291" s="69" t="s">
        <v>291</v>
      </c>
    </row>
    <row r="292" spans="1:7" x14ac:dyDescent="0.2">
      <c r="E292" s="69"/>
      <c r="G292" s="92"/>
    </row>
    <row r="293" spans="1:7" x14ac:dyDescent="0.2">
      <c r="E293" s="69"/>
      <c r="G293" s="92"/>
    </row>
    <row r="294" spans="1:7" x14ac:dyDescent="0.2">
      <c r="E294" s="69"/>
      <c r="G294" s="92"/>
    </row>
    <row r="295" spans="1:7" x14ac:dyDescent="0.2">
      <c r="E295" s="69"/>
      <c r="G295" s="92"/>
    </row>
    <row r="296" spans="1:7" x14ac:dyDescent="0.2">
      <c r="E296" s="69"/>
      <c r="G296" s="92"/>
    </row>
    <row r="297" spans="1:7" x14ac:dyDescent="0.2">
      <c r="E297" s="69"/>
      <c r="G297" s="92"/>
    </row>
    <row r="298" spans="1:7" x14ac:dyDescent="0.2">
      <c r="E298" s="69"/>
      <c r="G298" s="92"/>
    </row>
    <row r="299" spans="1:7" x14ac:dyDescent="0.2">
      <c r="E299" s="69"/>
      <c r="G299" s="92"/>
    </row>
    <row r="300" spans="1:7" x14ac:dyDescent="0.2">
      <c r="E300" s="69"/>
      <c r="G300" s="92"/>
    </row>
    <row r="301" spans="1:7" x14ac:dyDescent="0.2">
      <c r="E301" s="69"/>
      <c r="G301" s="92"/>
    </row>
    <row r="302" spans="1:7" x14ac:dyDescent="0.2">
      <c r="E302" s="69"/>
      <c r="G302" s="92"/>
    </row>
    <row r="303" spans="1:7" x14ac:dyDescent="0.2">
      <c r="E303" s="69"/>
      <c r="G303" s="92"/>
    </row>
    <row r="304" spans="1:7" x14ac:dyDescent="0.2">
      <c r="E304" s="69"/>
      <c r="G304" s="92"/>
    </row>
    <row r="305" spans="5:7" x14ac:dyDescent="0.2">
      <c r="E305" s="69"/>
      <c r="G305" s="92"/>
    </row>
    <row r="306" spans="5:7" x14ac:dyDescent="0.2">
      <c r="E306" s="69"/>
      <c r="G306" s="92"/>
    </row>
    <row r="307" spans="5:7" x14ac:dyDescent="0.2">
      <c r="E307" s="69"/>
      <c r="G307" s="92"/>
    </row>
    <row r="308" spans="5:7" x14ac:dyDescent="0.2">
      <c r="E308" s="69"/>
      <c r="G308" s="92"/>
    </row>
    <row r="309" spans="5:7" x14ac:dyDescent="0.2">
      <c r="E309" s="69"/>
      <c r="G309" s="92"/>
    </row>
    <row r="310" spans="5:7" x14ac:dyDescent="0.2">
      <c r="E310" s="69"/>
      <c r="G310" s="92"/>
    </row>
    <row r="311" spans="5:7" x14ac:dyDescent="0.2">
      <c r="E311" s="69"/>
      <c r="G311" s="92"/>
    </row>
    <row r="312" spans="5:7" x14ac:dyDescent="0.2">
      <c r="E312" s="69"/>
      <c r="G312" s="92"/>
    </row>
    <row r="313" spans="5:7" x14ac:dyDescent="0.2">
      <c r="E313" s="69"/>
      <c r="G313" s="92"/>
    </row>
    <row r="314" spans="5:7" x14ac:dyDescent="0.2">
      <c r="E314" s="69"/>
      <c r="G314" s="92"/>
    </row>
    <row r="315" spans="5:7" x14ac:dyDescent="0.2">
      <c r="E315" s="69"/>
      <c r="G315" s="92"/>
    </row>
    <row r="316" spans="5:7" x14ac:dyDescent="0.2">
      <c r="E316" s="69"/>
      <c r="G316" s="92"/>
    </row>
    <row r="317" spans="5:7" x14ac:dyDescent="0.2">
      <c r="E317" s="69"/>
      <c r="G317" s="92"/>
    </row>
    <row r="318" spans="5:7" x14ac:dyDescent="0.2">
      <c r="E318" s="69"/>
      <c r="G318" s="92"/>
    </row>
    <row r="319" spans="5:7" x14ac:dyDescent="0.2">
      <c r="E319" s="69"/>
      <c r="G319" s="92"/>
    </row>
    <row r="320" spans="5:7" x14ac:dyDescent="0.2">
      <c r="E320" s="69"/>
      <c r="G320" s="92"/>
    </row>
    <row r="321" spans="5:7" x14ac:dyDescent="0.2">
      <c r="E321" s="69"/>
      <c r="G321" s="92"/>
    </row>
    <row r="322" spans="5:7" x14ac:dyDescent="0.2">
      <c r="E322" s="69"/>
      <c r="G322" s="92"/>
    </row>
    <row r="323" spans="5:7" x14ac:dyDescent="0.2">
      <c r="E323" s="69"/>
      <c r="G323" s="92"/>
    </row>
    <row r="324" spans="5:7" x14ac:dyDescent="0.2">
      <c r="E324" s="69"/>
      <c r="G324" s="92"/>
    </row>
    <row r="325" spans="5:7" x14ac:dyDescent="0.2">
      <c r="E325" s="69"/>
      <c r="G325" s="92"/>
    </row>
    <row r="326" spans="5:7" x14ac:dyDescent="0.2">
      <c r="E326" s="69"/>
      <c r="G326" s="92"/>
    </row>
    <row r="327" spans="5:7" x14ac:dyDescent="0.2">
      <c r="E327" s="69"/>
      <c r="G327" s="92"/>
    </row>
    <row r="328" spans="5:7" x14ac:dyDescent="0.2">
      <c r="E328" s="69"/>
      <c r="G328" s="92"/>
    </row>
  </sheetData>
  <mergeCells count="7">
    <mergeCell ref="C5:E6"/>
    <mergeCell ref="A287:H287"/>
    <mergeCell ref="A5:A7"/>
    <mergeCell ref="B6:B7"/>
    <mergeCell ref="F6:F7"/>
    <mergeCell ref="G6:G7"/>
    <mergeCell ref="H6:H7"/>
  </mergeCells>
  <printOptions horizontalCentered="1"/>
  <pageMargins left="0.35" right="0.35" top="0.3" bottom="0.25" header="0.2" footer="0.2"/>
  <pageSetup paperSize="9" scale="89" orientation="portrait" r:id="rId1"/>
  <headerFooter alignWithMargins="0">
    <oddFooter>Page &amp;P of &amp;N</oddFooter>
  </headerFooter>
  <rowBreaks count="3" manualBreakCount="3">
    <brk id="77" max="7" man="1"/>
    <brk id="146" max="7" man="1"/>
    <brk id="22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X8"/>
  <sheetViews>
    <sheetView view="pageBreakPreview" topLeftCell="A14" zoomScale="70" zoomScaleNormal="70" zoomScaleSheetLayoutView="70" workbookViewId="0">
      <selection activeCell="R18" sqref="R18"/>
    </sheetView>
  </sheetViews>
  <sheetFormatPr defaultRowHeight="13.2" x14ac:dyDescent="0.25"/>
  <cols>
    <col min="1" max="1" width="38.6640625" customWidth="1"/>
    <col min="2" max="9" width="10.6640625" customWidth="1"/>
    <col min="10" max="10" width="11.77734375" customWidth="1"/>
    <col min="11" max="11" width="10.6640625" customWidth="1"/>
    <col min="12" max="12" width="17.88671875" customWidth="1"/>
    <col min="13" max="13" width="11.109375" customWidth="1"/>
    <col min="14" max="14" width="10.33203125" bestFit="1" customWidth="1"/>
    <col min="15" max="15" width="11" customWidth="1"/>
    <col min="16" max="16" width="9.44140625" bestFit="1" customWidth="1"/>
    <col min="17" max="17" width="11.33203125" customWidth="1"/>
    <col min="18" max="23" width="11" customWidth="1"/>
  </cols>
  <sheetData>
    <row r="1" spans="1:24" x14ac:dyDescent="0.25">
      <c r="A1" s="16" t="s">
        <v>315</v>
      </c>
    </row>
    <row r="2" spans="1:24" x14ac:dyDescent="0.25">
      <c r="A2" t="s">
        <v>0</v>
      </c>
    </row>
    <row r="3" spans="1:24" x14ac:dyDescent="0.25">
      <c r="A3" t="s">
        <v>1</v>
      </c>
      <c r="N3" t="s">
        <v>2</v>
      </c>
    </row>
    <row r="4" spans="1:24" x14ac:dyDescent="0.25">
      <c r="B4" s="17" t="s">
        <v>273</v>
      </c>
      <c r="C4" s="17" t="s">
        <v>274</v>
      </c>
      <c r="D4" s="17" t="s">
        <v>275</v>
      </c>
      <c r="E4" s="17" t="s">
        <v>276</v>
      </c>
      <c r="F4" s="17" t="s">
        <v>9</v>
      </c>
      <c r="G4" s="17" t="s">
        <v>10</v>
      </c>
      <c r="H4" s="17" t="s">
        <v>11</v>
      </c>
      <c r="I4" s="17" t="s">
        <v>12</v>
      </c>
      <c r="J4" s="17" t="s">
        <v>13</v>
      </c>
      <c r="K4" s="17" t="s">
        <v>292</v>
      </c>
      <c r="L4" s="17" t="s">
        <v>294</v>
      </c>
      <c r="M4" s="1"/>
      <c r="N4" s="1" t="s">
        <v>3</v>
      </c>
      <c r="O4" s="1" t="s">
        <v>4</v>
      </c>
      <c r="P4" s="1" t="s">
        <v>5</v>
      </c>
      <c r="Q4" s="1" t="s">
        <v>6</v>
      </c>
      <c r="R4" s="1" t="s">
        <v>9</v>
      </c>
      <c r="S4" s="1" t="s">
        <v>277</v>
      </c>
      <c r="T4" s="1" t="s">
        <v>278</v>
      </c>
      <c r="U4" s="1" t="s">
        <v>279</v>
      </c>
      <c r="V4" s="1" t="s">
        <v>282</v>
      </c>
      <c r="W4" s="1" t="s">
        <v>293</v>
      </c>
    </row>
    <row r="5" spans="1:24" x14ac:dyDescent="0.25">
      <c r="A5" t="s">
        <v>7</v>
      </c>
      <c r="B5" s="4">
        <v>293580.61320975999</v>
      </c>
      <c r="C5" s="4">
        <v>316382.30033131997</v>
      </c>
      <c r="D5" s="4">
        <v>350072.44878208998</v>
      </c>
      <c r="E5" s="4">
        <v>438617.31756846001</v>
      </c>
      <c r="F5" s="4">
        <v>494149.65776479</v>
      </c>
      <c r="G5" s="4">
        <v>363225.40532940999</v>
      </c>
      <c r="H5" s="4">
        <v>481946.23811788001</v>
      </c>
      <c r="I5" s="4">
        <v>386646.66709899</v>
      </c>
      <c r="J5" s="4">
        <v>391317.14384680003</v>
      </c>
      <c r="K5" s="4">
        <v>534367.48803520005</v>
      </c>
      <c r="L5" s="2">
        <f>SUM(B5:K5)</f>
        <v>4050305.2800847008</v>
      </c>
      <c r="M5" s="2"/>
      <c r="N5" s="2">
        <f>B5</f>
        <v>293580.61320975999</v>
      </c>
      <c r="O5" s="2">
        <f>+N5+C5</f>
        <v>609962.91354107996</v>
      </c>
      <c r="P5" s="2">
        <f t="shared" ref="P5:R5" si="0">+O5+D5</f>
        <v>960035.36232316995</v>
      </c>
      <c r="Q5" s="2">
        <f t="shared" si="0"/>
        <v>1398652.6798916301</v>
      </c>
      <c r="R5" s="2">
        <f t="shared" si="0"/>
        <v>1892802.3376564202</v>
      </c>
      <c r="S5" s="2">
        <f t="shared" ref="S5:S6" si="1">+R5+G5</f>
        <v>2256027.7429858302</v>
      </c>
      <c r="T5" s="2">
        <f t="shared" ref="T5:T6" si="2">+S5+H5</f>
        <v>2737973.9811037104</v>
      </c>
      <c r="U5" s="2">
        <f t="shared" ref="U5:U6" si="3">+T5+I5</f>
        <v>3124620.6482027005</v>
      </c>
      <c r="V5" s="2">
        <f t="shared" ref="V5:V6" si="4">+U5+J5</f>
        <v>3515937.7920495006</v>
      </c>
      <c r="W5" s="2">
        <f t="shared" ref="W5:W6" si="5">+V5+K5</f>
        <v>4050305.2800847008</v>
      </c>
      <c r="X5" s="2" t="b">
        <f>W5=L5</f>
        <v>1</v>
      </c>
    </row>
    <row r="6" spans="1:24" x14ac:dyDescent="0.25">
      <c r="A6" t="s">
        <v>8</v>
      </c>
      <c r="B6" s="4">
        <v>205027.27659585001</v>
      </c>
      <c r="C6" s="4">
        <v>328770.03557215002</v>
      </c>
      <c r="D6" s="4">
        <v>419123.19223714003</v>
      </c>
      <c r="E6" s="4">
        <v>347143.38293193001</v>
      </c>
      <c r="F6" s="4">
        <v>477191.72166729998</v>
      </c>
      <c r="G6" s="4">
        <v>456840.1566094</v>
      </c>
      <c r="H6" s="4">
        <v>350076.7954376</v>
      </c>
      <c r="I6" s="4">
        <v>378480.35236674</v>
      </c>
      <c r="J6" s="4">
        <v>501688.11491501</v>
      </c>
      <c r="K6" s="4">
        <v>333876.68895397999</v>
      </c>
      <c r="L6" s="2">
        <f>SUM(B6:K6)</f>
        <v>3798217.7172870999</v>
      </c>
      <c r="M6" s="2"/>
      <c r="N6" s="2">
        <f>B6</f>
        <v>205027.27659585001</v>
      </c>
      <c r="O6" s="2">
        <f>+N6+C6</f>
        <v>533797.31216800003</v>
      </c>
      <c r="P6" s="2">
        <f t="shared" ref="P6:R6" si="6">+O6+D6</f>
        <v>952920.50440514006</v>
      </c>
      <c r="Q6" s="2">
        <f t="shared" si="6"/>
        <v>1300063.88733707</v>
      </c>
      <c r="R6" s="2">
        <f t="shared" si="6"/>
        <v>1777255.6090043699</v>
      </c>
      <c r="S6" s="2">
        <f t="shared" si="1"/>
        <v>2234095.7656137701</v>
      </c>
      <c r="T6" s="2">
        <f t="shared" si="2"/>
        <v>2584172.5610513701</v>
      </c>
      <c r="U6" s="2">
        <f t="shared" si="3"/>
        <v>2962652.91341811</v>
      </c>
      <c r="V6" s="2">
        <f t="shared" si="4"/>
        <v>3464341.02833312</v>
      </c>
      <c r="W6" s="2">
        <f t="shared" si="5"/>
        <v>3798217.7172870999</v>
      </c>
      <c r="X6" s="2" t="b">
        <f t="shared" ref="X6:X8" si="7">W6=L6</f>
        <v>1</v>
      </c>
    </row>
    <row r="7" spans="1:24" hidden="1" x14ac:dyDescent="0.25">
      <c r="A7" t="s">
        <v>280</v>
      </c>
      <c r="B7" s="4">
        <f t="shared" ref="B7:L7" si="8">+B6/B5*100</f>
        <v>69.836790091231379</v>
      </c>
      <c r="C7" s="4">
        <f t="shared" si="8"/>
        <v>103.91543244608104</v>
      </c>
      <c r="D7" s="4">
        <f t="shared" si="8"/>
        <v>119.72470089985063</v>
      </c>
      <c r="E7" s="4">
        <f t="shared" si="8"/>
        <v>79.144933186033498</v>
      </c>
      <c r="F7" s="4">
        <f t="shared" si="8"/>
        <v>96.568259062609357</v>
      </c>
      <c r="G7" s="4">
        <f t="shared" si="8"/>
        <v>125.77318378792654</v>
      </c>
      <c r="H7" s="4">
        <f t="shared" si="8"/>
        <v>72.638142545678335</v>
      </c>
      <c r="I7" s="4">
        <f t="shared" ref="I7:J7" si="9">+I6/I5*100</f>
        <v>97.887912808476571</v>
      </c>
      <c r="J7" s="4">
        <f t="shared" si="9"/>
        <v>128.20499249872375</v>
      </c>
      <c r="K7" s="4">
        <f t="shared" si="8"/>
        <v>62.480726546744314</v>
      </c>
      <c r="L7" s="4">
        <f t="shared" si="8"/>
        <v>93.776084878413684</v>
      </c>
      <c r="M7" s="3"/>
      <c r="N7" s="3"/>
      <c r="O7" s="3"/>
      <c r="P7" s="3"/>
      <c r="Q7" s="3"/>
      <c r="R7" s="3"/>
      <c r="S7" s="3"/>
      <c r="T7" s="3"/>
      <c r="U7" s="3"/>
      <c r="V7" s="3"/>
      <c r="W7" s="3"/>
      <c r="X7" s="2" t="b">
        <f t="shared" si="7"/>
        <v>0</v>
      </c>
    </row>
    <row r="8" spans="1:24" x14ac:dyDescent="0.25">
      <c r="A8" t="s">
        <v>281</v>
      </c>
      <c r="B8" s="4">
        <f>+B6/B5*100</f>
        <v>69.836790091231379</v>
      </c>
      <c r="C8" s="4">
        <f t="shared" ref="C8:K8" si="10">O8</f>
        <v>87.513076667086537</v>
      </c>
      <c r="D8" s="4">
        <f t="shared" si="10"/>
        <v>99.258896265986209</v>
      </c>
      <c r="E8" s="4">
        <f t="shared" si="10"/>
        <v>92.951159785987841</v>
      </c>
      <c r="F8" s="4">
        <f t="shared" si="10"/>
        <v>93.895467775303203</v>
      </c>
      <c r="G8" s="4">
        <f t="shared" si="10"/>
        <v>99.027849837385716</v>
      </c>
      <c r="H8" s="4">
        <f t="shared" si="10"/>
        <v>94.382655893963573</v>
      </c>
      <c r="I8" s="4">
        <f t="shared" si="10"/>
        <v>94.816403236733549</v>
      </c>
      <c r="J8" s="4">
        <f t="shared" si="10"/>
        <v>98.532489288261729</v>
      </c>
      <c r="K8" s="4">
        <f t="shared" si="10"/>
        <v>93.776084878413684</v>
      </c>
      <c r="L8" s="4">
        <f>+L6/L5*100</f>
        <v>93.776084878413684</v>
      </c>
      <c r="M8" s="3"/>
      <c r="N8" s="4">
        <f>+N6/N5*100</f>
        <v>69.836790091231379</v>
      </c>
      <c r="O8" s="4">
        <f t="shared" ref="O8" si="11">+O6/O5*100</f>
        <v>87.513076667086537</v>
      </c>
      <c r="P8" s="4">
        <f t="shared" ref="P8:R8" si="12">+P6/P5*100</f>
        <v>99.258896265986209</v>
      </c>
      <c r="Q8" s="4">
        <f t="shared" si="12"/>
        <v>92.951159785987841</v>
      </c>
      <c r="R8" s="4">
        <f t="shared" si="12"/>
        <v>93.895467775303203</v>
      </c>
      <c r="S8" s="4">
        <f t="shared" ref="S8:W8" si="13">+S6/S5*100</f>
        <v>99.027849837385716</v>
      </c>
      <c r="T8" s="4">
        <f t="shared" si="13"/>
        <v>94.382655893963573</v>
      </c>
      <c r="U8" s="4">
        <f t="shared" si="13"/>
        <v>94.816403236733549</v>
      </c>
      <c r="V8" s="4">
        <f t="shared" si="13"/>
        <v>98.532489288261729</v>
      </c>
      <c r="W8" s="4">
        <f t="shared" si="13"/>
        <v>93.776084878413684</v>
      </c>
      <c r="X8" s="2" t="b">
        <f t="shared" si="7"/>
        <v>1</v>
      </c>
    </row>
  </sheetData>
  <printOptions horizontalCentered="1"/>
  <pageMargins left="0.35433070866141736" right="0.35433070866141736" top="0.6692913385826772" bottom="0.47244094488188981" header="0.51181102362204722" footer="0.51181102362204722"/>
  <pageSetup paperSize="9" scale="6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Dianne M. Cruz</cp:lastModifiedBy>
  <cp:lastPrinted>2024-11-20T05:07:58Z</cp:lastPrinted>
  <dcterms:created xsi:type="dcterms:W3CDTF">2014-06-18T02:22:11Z</dcterms:created>
  <dcterms:modified xsi:type="dcterms:W3CDTF">2024-11-20T05:13:53Z</dcterms:modified>
</cp:coreProperties>
</file>