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melvi\Downloads\"/>
    </mc:Choice>
  </mc:AlternateContent>
  <xr:revisionPtr revIDLastSave="0" documentId="13_ncr:1_{96F30603-2D48-4151-8516-0FA6BE3D7D10}" xr6:coauthVersionLast="47" xr6:coauthVersionMax="47" xr10:uidLastSave="{00000000-0000-0000-0000-000000000000}"/>
  <bookViews>
    <workbookView xWindow="-120" yWindow="-120" windowWidth="38640" windowHeight="21240" xr2:uid="{00000000-000D-0000-FFFF-FFFF00000000}"/>
  </bookViews>
  <sheets>
    <sheet name="By Agency" sheetId="10" r:id="rId1"/>
    <sheet name="By Department" sheetId="9" r:id="rId2"/>
    <sheet name="Graph" sheetId="4" r:id="rId3"/>
  </sheets>
  <definedNames>
    <definedName name="_xlnm._FilterDatabase" localSheetId="0" hidden="1">'By Agency'!#REF!</definedName>
    <definedName name="_xlnm.Print_Area" localSheetId="0">'By Agency'!$A$1:$H$291</definedName>
    <definedName name="_xlnm.Print_Area" localSheetId="1">'By Department'!$A$1:$S$64</definedName>
    <definedName name="_xlnm.Print_Area" localSheetId="2">Graph!$A$12:$I$51</definedName>
    <definedName name="_xlnm.Print_Titles" localSheetId="0">'By Agency'!$1:$8</definedName>
    <definedName name="Z_081E09AD_AB62_433B_A53E_F457872E493D_.wvu.PrintArea" localSheetId="0" hidden="1">'By Agency'!$A$1:$F$289</definedName>
    <definedName name="Z_081E09AD_AB62_433B_A53E_F457872E493D_.wvu.PrintTitles" localSheetId="0" hidden="1">'By Agency'!$1:$8</definedName>
    <definedName name="Z_081E09AD_AB62_433B_A53E_F457872E493D_.wvu.Rows" localSheetId="0" hidden="1">'By Agency'!$134:$134,'By Agency'!$191:$192</definedName>
    <definedName name="Z_0A72D1F9_6F9D_1548_A9BD_D2852F16C0D3_.wvu.PrintArea" localSheetId="0" hidden="1">'By Agency'!$A$1:$F$289</definedName>
    <definedName name="Z_0A72D1F9_6F9D_1548_A9BD_D2852F16C0D3_.wvu.PrintTitles" localSheetId="0" hidden="1">'By Agency'!$1:$8</definedName>
    <definedName name="Z_0A72D1F9_6F9D_1548_A9BD_D2852F16C0D3_.wvu.Rows" localSheetId="0" hidden="1">'By Agency'!$134:$134,'By Agency'!$191:$192</definedName>
    <definedName name="Z_149BABA1_3CBB_4AB5_8307_CDFFE2416884_.wvu.Cols" localSheetId="0" hidden="1">'By Agency'!#REF!</definedName>
    <definedName name="Z_149BABA1_3CBB_4AB5_8307_CDFFE2416884_.wvu.PrintArea" localSheetId="0" hidden="1">'By Agency'!$A$1:$F$289</definedName>
    <definedName name="Z_149BABA1_3CBB_4AB5_8307_CDFFE2416884_.wvu.PrintTitles" localSheetId="0" hidden="1">'By Agency'!$1:$8</definedName>
    <definedName name="Z_149BABA1_3CBB_4AB5_8307_CDFFE2416884_.wvu.Rows" localSheetId="0" hidden="1">'By Agency'!$134:$134,'By Agency'!$191:$192,'By Agency'!$277:$279,'By Agency'!$280:$281,'By Agency'!$282:$285</definedName>
    <definedName name="Z_32FD75DB_C2F2_4294_8471_7CD68BDD134B_.wvu.Rows" localSheetId="0"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0" hidden="1">'By Agency'!$A$1:$H$293</definedName>
    <definedName name="Z_63CE5467_86C0_4816_A6C7_6C3632652BD9_.wvu.PrintTitles" localSheetId="0" hidden="1">'By Agency'!$1:$8</definedName>
    <definedName name="Z_92A72121_270A_4D07_961C_15515D7CE906_.wvu.Cols" localSheetId="0" hidden="1">'By Agency'!#REF!,'By Agency'!#REF!,'By Agency'!#REF!,'By Agency'!#REF!,'By Agency'!#REF!</definedName>
    <definedName name="Z_92A72121_270A_4D07_961C_15515D7CE906_.wvu.PrintArea" localSheetId="0" hidden="1">'By Agency'!#REF!</definedName>
    <definedName name="Z_92A72121_270A_4D07_961C_15515D7CE906_.wvu.PrintTitles" localSheetId="0" hidden="1">'By Agency'!#REF!</definedName>
    <definedName name="Z_92A72121_270A_4D07_961C_15515D7CE906_.wvu.Rows" localSheetId="0"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0" hidden="1">'By Agency'!#REF!</definedName>
    <definedName name="Z_97AE4AC2_2269_476F_89AE_42BE1A190109_.wvu.PrintArea" localSheetId="0" hidden="1">'By Agency'!$A$1:$H$289</definedName>
    <definedName name="Z_97AE4AC2_2269_476F_89AE_42BE1A190109_.wvu.PrintTitles" localSheetId="0" hidden="1">'By Agency'!$1:$8</definedName>
    <definedName name="Z_97AE4AC2_2269_476F_89AE_42BE1A190109_.wvu.Rows" localSheetId="0" hidden="1">'By Agency'!$134:$134,'By Agency'!$191:$192,'By Agency'!$275:$279,'By Agency'!$280:$281,'By Agency'!$282:$285</definedName>
    <definedName name="Z_A36966C3_2B91_49EA_8368_0F103F951C33_.wvu.Cols" localSheetId="0" hidden="1">'By Agency'!#REF!,'By Agency'!#REF!,'By Agency'!#REF!,'By Agency'!#REF!</definedName>
    <definedName name="Z_A36966C3_2B91_49EA_8368_0F103F951C33_.wvu.PrintArea" localSheetId="0" hidden="1">'By Agency'!#REF!</definedName>
    <definedName name="Z_A36966C3_2B91_49EA_8368_0F103F951C33_.wvu.PrintTitles" localSheetId="0" hidden="1">'By Agency'!#REF!</definedName>
    <definedName name="Z_A36966C3_2B91_49EA_8368_0F103F951C33_.wvu.Rows" localSheetId="0"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0" hidden="1">'By Agency'!$A$1:$H$293</definedName>
    <definedName name="Z_D5067B77_BADA_4D46_9CA2_CCC5AFBA88BD_.wvu.PrintTitles" localSheetId="0" hidden="1">'By Agency'!$1:$8</definedName>
    <definedName name="Z_D5067B77_BADA_4D46_9CA2_CCC5AFBA88BD_.wvu.Rows" localSheetId="0" hidden="1">'By Agency'!$191:$191</definedName>
    <definedName name="Z_E72949E6_F470_4685_A8B8_FC40C2B684D5_.wvu.PrintArea" localSheetId="0" hidden="1">'By Agency'!$A$1:$F$289</definedName>
    <definedName name="Z_E72949E6_F470_4685_A8B8_FC40C2B684D5_.wvu.PrintTitles" localSheetId="0" hidden="1">'By Agency'!$1:$8</definedName>
    <definedName name="Z_E72949E6_F470_4685_A8B8_FC40C2B684D5_.wvu.Rows" localSheetId="0" hidden="1">'By Agency'!$134:$134,'By Agency'!$191:$192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3" i="10" l="1"/>
  <c r="C279" i="10"/>
  <c r="C276" i="10" s="1"/>
  <c r="C272" i="10"/>
  <c r="C262" i="10"/>
  <c r="C255" i="10"/>
  <c r="C235" i="10"/>
  <c r="C222" i="10" s="1"/>
  <c r="C213" i="10"/>
  <c r="C204" i="10"/>
  <c r="C195" i="10"/>
  <c r="C187" i="10"/>
  <c r="C181" i="10"/>
  <c r="C171" i="10"/>
  <c r="C150" i="10"/>
  <c r="C145" i="10"/>
  <c r="C141" i="10" s="1"/>
  <c r="C138" i="10"/>
  <c r="C133" i="10"/>
  <c r="C128" i="10"/>
  <c r="C119" i="10"/>
  <c r="C106" i="10"/>
  <c r="C94" i="10"/>
  <c r="C88" i="10"/>
  <c r="C84" i="10"/>
  <c r="C79" i="10"/>
  <c r="C72" i="10"/>
  <c r="C60" i="10"/>
  <c r="C52" i="10"/>
  <c r="C39" i="10"/>
  <c r="C35" i="10"/>
  <c r="C23" i="10"/>
  <c r="C10" i="10"/>
  <c r="F41" i="9"/>
  <c r="J41" i="9"/>
  <c r="K41" i="9"/>
  <c r="N41" i="9" s="1"/>
  <c r="L41" i="9"/>
  <c r="M41" i="9"/>
  <c r="O41" i="9"/>
  <c r="P41" i="9"/>
  <c r="Q41" i="9"/>
  <c r="R41" i="9"/>
  <c r="S41" i="9"/>
  <c r="H282" i="10"/>
  <c r="H278" i="10"/>
  <c r="B272" i="10"/>
  <c r="H271" i="10"/>
  <c r="H269" i="10"/>
  <c r="H267" i="10"/>
  <c r="H265" i="10"/>
  <c r="D262" i="10"/>
  <c r="H261" i="10"/>
  <c r="H254" i="10"/>
  <c r="G250" i="10"/>
  <c r="G246" i="10"/>
  <c r="G242" i="10"/>
  <c r="G238" i="10"/>
  <c r="D235" i="10"/>
  <c r="B235" i="10"/>
  <c r="G234" i="10"/>
  <c r="E226" i="10"/>
  <c r="D222" i="10"/>
  <c r="H221" i="10"/>
  <c r="E218" i="10"/>
  <c r="D213" i="10"/>
  <c r="E214" i="10"/>
  <c r="H212" i="10"/>
  <c r="D204" i="10"/>
  <c r="E210" i="10"/>
  <c r="H203" i="10"/>
  <c r="E198" i="10"/>
  <c r="D195" i="10"/>
  <c r="H194" i="10"/>
  <c r="D187" i="10"/>
  <c r="H186" i="10"/>
  <c r="H180" i="10"/>
  <c r="H170" i="10"/>
  <c r="G161" i="10"/>
  <c r="G159" i="10"/>
  <c r="G157" i="10"/>
  <c r="G151" i="10"/>
  <c r="H149" i="10"/>
  <c r="H147" i="10"/>
  <c r="D145" i="10"/>
  <c r="G143" i="10"/>
  <c r="D138" i="10"/>
  <c r="G137" i="10"/>
  <c r="D128" i="10"/>
  <c r="B128" i="10"/>
  <c r="G122" i="10"/>
  <c r="H118" i="10"/>
  <c r="H105" i="10"/>
  <c r="H87" i="10"/>
  <c r="D84" i="10"/>
  <c r="H83" i="10"/>
  <c r="E82" i="10"/>
  <c r="H78" i="10"/>
  <c r="D72" i="10"/>
  <c r="H71" i="10"/>
  <c r="H59" i="10"/>
  <c r="D52" i="10"/>
  <c r="H51" i="10"/>
  <c r="H49" i="10"/>
  <c r="H47" i="10"/>
  <c r="H38" i="10"/>
  <c r="B35" i="10"/>
  <c r="H34" i="10"/>
  <c r="G30" i="10"/>
  <c r="G26" i="10"/>
  <c r="D23" i="10"/>
  <c r="B23" i="10"/>
  <c r="H22" i="10"/>
  <c r="H20" i="10"/>
  <c r="H18" i="10"/>
  <c r="H16" i="10"/>
  <c r="D10" i="10"/>
  <c r="P53" i="9"/>
  <c r="R53" i="9"/>
  <c r="F53" i="9"/>
  <c r="M53" i="9"/>
  <c r="L53" i="9"/>
  <c r="K53" i="9"/>
  <c r="R52" i="9"/>
  <c r="O52" i="9"/>
  <c r="J52" i="9"/>
  <c r="Q52" i="9"/>
  <c r="F52" i="9"/>
  <c r="M52" i="9"/>
  <c r="L52" i="9"/>
  <c r="P50" i="9"/>
  <c r="M50" i="9"/>
  <c r="I48" i="9"/>
  <c r="H48" i="9"/>
  <c r="E48" i="9"/>
  <c r="D48" i="9"/>
  <c r="R46" i="9"/>
  <c r="M46" i="9"/>
  <c r="J46" i="9"/>
  <c r="P46" i="9"/>
  <c r="O46" i="9"/>
  <c r="Q46" i="9"/>
  <c r="L46" i="9"/>
  <c r="J45" i="9"/>
  <c r="Q45" i="9"/>
  <c r="P45" i="9"/>
  <c r="M45" i="9"/>
  <c r="L44" i="9"/>
  <c r="Q44" i="9"/>
  <c r="F44" i="9"/>
  <c r="M43" i="9"/>
  <c r="L43" i="9"/>
  <c r="M42" i="9"/>
  <c r="P42" i="9"/>
  <c r="R42" i="9"/>
  <c r="F42" i="9"/>
  <c r="L42" i="9"/>
  <c r="K42" i="9"/>
  <c r="L40" i="9"/>
  <c r="P40" i="9"/>
  <c r="R40" i="9"/>
  <c r="F40" i="9"/>
  <c r="R39" i="9"/>
  <c r="Q39" i="9"/>
  <c r="J39" i="9"/>
  <c r="P39" i="9"/>
  <c r="O39" i="9"/>
  <c r="L39" i="9"/>
  <c r="R38" i="9"/>
  <c r="J38" i="9"/>
  <c r="Q38" i="9"/>
  <c r="P38" i="9"/>
  <c r="M38" i="9"/>
  <c r="L37" i="9"/>
  <c r="K37" i="9"/>
  <c r="Q37" i="9"/>
  <c r="O37" i="9"/>
  <c r="P36" i="9"/>
  <c r="R36" i="9"/>
  <c r="L36" i="9"/>
  <c r="F36" i="9"/>
  <c r="M35" i="9"/>
  <c r="P35" i="9"/>
  <c r="R35" i="9"/>
  <c r="L35" i="9"/>
  <c r="K35" i="9"/>
  <c r="Q34" i="9"/>
  <c r="F34" i="9"/>
  <c r="M34" i="9"/>
  <c r="L34" i="9"/>
  <c r="P33" i="9"/>
  <c r="M33" i="9"/>
  <c r="R31" i="9"/>
  <c r="J31" i="9"/>
  <c r="Q31" i="9"/>
  <c r="P31" i="9"/>
  <c r="O31" i="9"/>
  <c r="L31" i="9"/>
  <c r="J30" i="9"/>
  <c r="Q30" i="9"/>
  <c r="P30" i="9"/>
  <c r="M30" i="9"/>
  <c r="L29" i="9"/>
  <c r="Q29" i="9"/>
  <c r="F29" i="9"/>
  <c r="L28" i="9"/>
  <c r="P27" i="9"/>
  <c r="R27" i="9"/>
  <c r="F27" i="9"/>
  <c r="L27" i="9"/>
  <c r="K27" i="9"/>
  <c r="Q26" i="9"/>
  <c r="F26" i="9"/>
  <c r="M26" i="9"/>
  <c r="L26" i="9"/>
  <c r="M25" i="9"/>
  <c r="P24" i="9"/>
  <c r="L24" i="9"/>
  <c r="F24" i="9"/>
  <c r="R23" i="9"/>
  <c r="Q23" i="9"/>
  <c r="P23" i="9"/>
  <c r="O23" i="9"/>
  <c r="R22" i="9"/>
  <c r="J22" i="9"/>
  <c r="Q22" i="9"/>
  <c r="P22" i="9"/>
  <c r="F22" i="9"/>
  <c r="M22" i="9"/>
  <c r="K21" i="9"/>
  <c r="Q21" i="9"/>
  <c r="L20" i="9"/>
  <c r="M19" i="9"/>
  <c r="P19" i="9"/>
  <c r="L19" i="9"/>
  <c r="K19" i="9"/>
  <c r="R18" i="9"/>
  <c r="J18" i="9"/>
  <c r="Q18" i="9"/>
  <c r="F18" i="9"/>
  <c r="M18" i="9"/>
  <c r="L18" i="9"/>
  <c r="M17" i="9"/>
  <c r="Q16" i="9"/>
  <c r="P16" i="9"/>
  <c r="O16" i="9"/>
  <c r="F16" i="9"/>
  <c r="P15" i="9"/>
  <c r="O15" i="9"/>
  <c r="M15" i="9"/>
  <c r="L15" i="9"/>
  <c r="F15" i="9"/>
  <c r="R14" i="9"/>
  <c r="J14" i="9"/>
  <c r="Q14" i="9"/>
  <c r="P14" i="9"/>
  <c r="M14" i="9"/>
  <c r="L14" i="9"/>
  <c r="F14" i="9"/>
  <c r="K13" i="9"/>
  <c r="R13" i="9"/>
  <c r="M13" i="9"/>
  <c r="L13" i="9"/>
  <c r="C10" i="9"/>
  <c r="P12" i="9"/>
  <c r="O12" i="9"/>
  <c r="M12" i="9"/>
  <c r="D10" i="9"/>
  <c r="K12" i="9"/>
  <c r="E10" i="9"/>
  <c r="E8" i="9" s="1"/>
  <c r="C132" i="10" l="1"/>
  <c r="C9" i="10"/>
  <c r="N35" i="9"/>
  <c r="Q48" i="9"/>
  <c r="N42" i="9"/>
  <c r="P48" i="9"/>
  <c r="D8" i="9"/>
  <c r="N19" i="9"/>
  <c r="E29" i="10"/>
  <c r="F29" i="10" s="1"/>
  <c r="G29" i="10"/>
  <c r="E33" i="10"/>
  <c r="G33" i="10"/>
  <c r="G19" i="10"/>
  <c r="G25" i="10"/>
  <c r="E25" i="10"/>
  <c r="F25" i="10" s="1"/>
  <c r="E30" i="10"/>
  <c r="E26" i="10"/>
  <c r="E43" i="10"/>
  <c r="B60" i="10"/>
  <c r="G86" i="10"/>
  <c r="B84" i="10"/>
  <c r="G14" i="10"/>
  <c r="E67" i="10"/>
  <c r="D79" i="10"/>
  <c r="H82" i="10"/>
  <c r="G11" i="10"/>
  <c r="D35" i="10"/>
  <c r="B52" i="10"/>
  <c r="E63" i="10"/>
  <c r="G135" i="10"/>
  <c r="D39" i="10"/>
  <c r="F26" i="10"/>
  <c r="F30" i="10"/>
  <c r="D60" i="10"/>
  <c r="D106" i="10"/>
  <c r="G68" i="10"/>
  <c r="G80" i="10"/>
  <c r="G64" i="10"/>
  <c r="B39" i="10"/>
  <c r="D94" i="10"/>
  <c r="G109" i="10"/>
  <c r="E109" i="10"/>
  <c r="D171" i="10"/>
  <c r="B10" i="10"/>
  <c r="E55" i="10"/>
  <c r="G75" i="10"/>
  <c r="E75" i="10"/>
  <c r="G82" i="10"/>
  <c r="F82" i="10"/>
  <c r="E97" i="10"/>
  <c r="G17" i="10"/>
  <c r="G36" i="10"/>
  <c r="G40" i="10"/>
  <c r="B94" i="10"/>
  <c r="G98" i="10"/>
  <c r="G155" i="10"/>
  <c r="G90" i="10"/>
  <c r="B88" i="10"/>
  <c r="E101" i="10"/>
  <c r="E124" i="10"/>
  <c r="F124" i="10" s="1"/>
  <c r="G124" i="10"/>
  <c r="D133" i="10"/>
  <c r="B138" i="10"/>
  <c r="B133" i="10" s="1"/>
  <c r="G139" i="10"/>
  <c r="G43" i="10"/>
  <c r="G55" i="10"/>
  <c r="G63" i="10"/>
  <c r="G67" i="10"/>
  <c r="G91" i="10"/>
  <c r="E155" i="10"/>
  <c r="E223" i="10"/>
  <c r="F223" i="10" s="1"/>
  <c r="G247" i="10"/>
  <c r="B79" i="10"/>
  <c r="E90" i="10"/>
  <c r="B106" i="10"/>
  <c r="G115" i="10"/>
  <c r="E116" i="10"/>
  <c r="G116" i="10"/>
  <c r="E139" i="10"/>
  <c r="F139" i="10" s="1"/>
  <c r="E169" i="10"/>
  <c r="H210" i="10"/>
  <c r="F210" i="10"/>
  <c r="G42" i="10"/>
  <c r="G50" i="10"/>
  <c r="G70" i="10"/>
  <c r="E86" i="10"/>
  <c r="F86" i="10" s="1"/>
  <c r="D88" i="10"/>
  <c r="G110" i="10"/>
  <c r="D141" i="10"/>
  <c r="B72" i="10"/>
  <c r="G102" i="10"/>
  <c r="G113" i="10"/>
  <c r="E113" i="10"/>
  <c r="G144" i="10"/>
  <c r="G146" i="10"/>
  <c r="H198" i="10"/>
  <c r="F198" i="10"/>
  <c r="E159" i="10"/>
  <c r="F159" i="10" s="1"/>
  <c r="B213" i="10"/>
  <c r="G117" i="10"/>
  <c r="G134" i="10"/>
  <c r="E137" i="10"/>
  <c r="G160" i="10"/>
  <c r="E227" i="10"/>
  <c r="G97" i="10"/>
  <c r="G101" i="10"/>
  <c r="B119" i="10"/>
  <c r="G142" i="10"/>
  <c r="B150" i="10"/>
  <c r="E120" i="10"/>
  <c r="F120" i="10" s="1"/>
  <c r="E126" i="10"/>
  <c r="F126" i="10" s="1"/>
  <c r="G130" i="10"/>
  <c r="E153" i="10"/>
  <c r="F155" i="10"/>
  <c r="H218" i="10"/>
  <c r="F218" i="10"/>
  <c r="G96" i="10"/>
  <c r="G100" i="10"/>
  <c r="G104" i="10"/>
  <c r="G108" i="10"/>
  <c r="G112" i="10"/>
  <c r="D119" i="10"/>
  <c r="G129" i="10"/>
  <c r="E135" i="10"/>
  <c r="F135" i="10" s="1"/>
  <c r="D150" i="10"/>
  <c r="E157" i="10"/>
  <c r="G182" i="10"/>
  <c r="G202" i="10"/>
  <c r="G120" i="10"/>
  <c r="E122" i="10"/>
  <c r="F122" i="10" s="1"/>
  <c r="G126" i="10"/>
  <c r="E143" i="10"/>
  <c r="E151" i="10"/>
  <c r="G153" i="10"/>
  <c r="E177" i="10"/>
  <c r="G207" i="10"/>
  <c r="G123" i="10"/>
  <c r="G136" i="10"/>
  <c r="G148" i="10"/>
  <c r="G152" i="10"/>
  <c r="D181" i="10"/>
  <c r="G185" i="10"/>
  <c r="E185" i="10"/>
  <c r="G189" i="10"/>
  <c r="E189" i="10"/>
  <c r="G200" i="10"/>
  <c r="H226" i="10"/>
  <c r="F226" i="10"/>
  <c r="F116" i="10"/>
  <c r="G166" i="10"/>
  <c r="E173" i="10"/>
  <c r="G196" i="10"/>
  <c r="B195" i="10"/>
  <c r="E207" i="10"/>
  <c r="F207" i="10" s="1"/>
  <c r="B145" i="10"/>
  <c r="B141" i="10" s="1"/>
  <c r="G193" i="10"/>
  <c r="E193" i="10"/>
  <c r="E199" i="10"/>
  <c r="F199" i="10" s="1"/>
  <c r="E206" i="10"/>
  <c r="H214" i="10"/>
  <c r="F214" i="10"/>
  <c r="G219" i="10"/>
  <c r="E233" i="10"/>
  <c r="E161" i="10"/>
  <c r="G162" i="10"/>
  <c r="E165" i="10"/>
  <c r="B187" i="10"/>
  <c r="G211" i="10"/>
  <c r="E219" i="10"/>
  <c r="F219" i="10" s="1"/>
  <c r="B171" i="10"/>
  <c r="G197" i="10"/>
  <c r="E197" i="10"/>
  <c r="G227" i="10"/>
  <c r="D255" i="10"/>
  <c r="B255" i="10"/>
  <c r="G266" i="10"/>
  <c r="E266" i="10"/>
  <c r="B279" i="10"/>
  <c r="G206" i="10"/>
  <c r="D272" i="10"/>
  <c r="G165" i="10"/>
  <c r="G169" i="10"/>
  <c r="G173" i="10"/>
  <c r="G177" i="10"/>
  <c r="G199" i="10"/>
  <c r="G216" i="10"/>
  <c r="B181" i="10"/>
  <c r="G223" i="10"/>
  <c r="G172" i="10"/>
  <c r="G176" i="10"/>
  <c r="G188" i="10"/>
  <c r="G198" i="10"/>
  <c r="B204" i="10"/>
  <c r="B222" i="10"/>
  <c r="E236" i="10"/>
  <c r="G236" i="10"/>
  <c r="E230" i="10"/>
  <c r="G233" i="10"/>
  <c r="E246" i="10"/>
  <c r="E238" i="10"/>
  <c r="G210" i="10"/>
  <c r="G214" i="10"/>
  <c r="G218" i="10"/>
  <c r="G226" i="10"/>
  <c r="G230" i="10"/>
  <c r="E250" i="10"/>
  <c r="E234" i="10"/>
  <c r="G259" i="10"/>
  <c r="G229" i="10"/>
  <c r="E242" i="10"/>
  <c r="G258" i="10"/>
  <c r="E258" i="10"/>
  <c r="G270" i="10"/>
  <c r="E270" i="10"/>
  <c r="E274" i="10"/>
  <c r="D279" i="10"/>
  <c r="G252" i="10"/>
  <c r="G256" i="10"/>
  <c r="G268" i="10"/>
  <c r="G274" i="10"/>
  <c r="B262" i="10"/>
  <c r="G241" i="10"/>
  <c r="G245" i="10"/>
  <c r="G249" i="10"/>
  <c r="N13" i="9"/>
  <c r="N53" i="9"/>
  <c r="Q15" i="9"/>
  <c r="F33" i="9"/>
  <c r="K14" i="9"/>
  <c r="N14" i="9" s="1"/>
  <c r="S14" i="9"/>
  <c r="J15" i="9"/>
  <c r="R15" i="9"/>
  <c r="R17" i="9"/>
  <c r="J17" i="9"/>
  <c r="R20" i="9"/>
  <c r="L21" i="9"/>
  <c r="M27" i="9"/>
  <c r="N27" i="9" s="1"/>
  <c r="K29" i="9"/>
  <c r="K38" i="9"/>
  <c r="F43" i="9"/>
  <c r="P43" i="9"/>
  <c r="S52" i="9"/>
  <c r="Q53" i="9"/>
  <c r="L12" i="9"/>
  <c r="N12" i="9" s="1"/>
  <c r="K30" i="9"/>
  <c r="R44" i="9"/>
  <c r="J44" i="9"/>
  <c r="R50" i="9"/>
  <c r="J50" i="9"/>
  <c r="G48" i="9"/>
  <c r="G10" i="9"/>
  <c r="F12" i="9"/>
  <c r="K15" i="9"/>
  <c r="N15" i="9" s="1"/>
  <c r="K16" i="9"/>
  <c r="S18" i="9"/>
  <c r="Q19" i="9"/>
  <c r="J20" i="9"/>
  <c r="F21" i="9"/>
  <c r="O21" i="9"/>
  <c r="S22" i="9"/>
  <c r="R25" i="9"/>
  <c r="J25" i="9"/>
  <c r="R28" i="9"/>
  <c r="R30" i="9"/>
  <c r="L32" i="9"/>
  <c r="F39" i="9"/>
  <c r="K45" i="9"/>
  <c r="F13" i="9"/>
  <c r="J26" i="9"/>
  <c r="Q27" i="9"/>
  <c r="O29" i="9"/>
  <c r="P32" i="9"/>
  <c r="I10" i="9"/>
  <c r="O13" i="9"/>
  <c r="M16" i="9"/>
  <c r="K17" i="9"/>
  <c r="O18" i="9"/>
  <c r="F19" i="9"/>
  <c r="J23" i="9"/>
  <c r="F32" i="9"/>
  <c r="Q32" i="9"/>
  <c r="J34" i="9"/>
  <c r="Q35" i="9"/>
  <c r="F37" i="9"/>
  <c r="F38" i="9"/>
  <c r="R43" i="9"/>
  <c r="R45" i="9"/>
  <c r="O50" i="9"/>
  <c r="H10" i="9"/>
  <c r="Q24" i="9"/>
  <c r="F46" i="9"/>
  <c r="Q12" i="9"/>
  <c r="P13" i="9"/>
  <c r="O14" i="9"/>
  <c r="O17" i="9"/>
  <c r="M20" i="9"/>
  <c r="R21" i="9"/>
  <c r="J21" i="9"/>
  <c r="M23" i="9"/>
  <c r="K25" i="9"/>
  <c r="O26" i="9"/>
  <c r="Q40" i="9"/>
  <c r="Q42" i="9"/>
  <c r="O44" i="9"/>
  <c r="F45" i="9"/>
  <c r="C48" i="9"/>
  <c r="C8" i="9" s="1"/>
  <c r="F50" i="9"/>
  <c r="L16" i="9"/>
  <c r="F30" i="9"/>
  <c r="R33" i="9"/>
  <c r="J33" i="9"/>
  <c r="K44" i="9"/>
  <c r="K50" i="9"/>
  <c r="J12" i="9"/>
  <c r="R12" i="9"/>
  <c r="Q13" i="9"/>
  <c r="F17" i="9"/>
  <c r="P17" i="9"/>
  <c r="F20" i="9"/>
  <c r="P20" i="9"/>
  <c r="R24" i="9"/>
  <c r="O25" i="9"/>
  <c r="R26" i="9"/>
  <c r="M28" i="9"/>
  <c r="R29" i="9"/>
  <c r="J29" i="9"/>
  <c r="M31" i="9"/>
  <c r="K33" i="9"/>
  <c r="O34" i="9"/>
  <c r="F35" i="9"/>
  <c r="J13" i="9"/>
  <c r="R16" i="9"/>
  <c r="J16" i="9"/>
  <c r="L17" i="9"/>
  <c r="J19" i="9"/>
  <c r="K22" i="9"/>
  <c r="F23" i="9"/>
  <c r="F25" i="9"/>
  <c r="P25" i="9"/>
  <c r="F28" i="9"/>
  <c r="P28" i="9"/>
  <c r="F31" i="9"/>
  <c r="R32" i="9"/>
  <c r="O33" i="9"/>
  <c r="R34" i="9"/>
  <c r="M36" i="9"/>
  <c r="R37" i="9"/>
  <c r="J37" i="9"/>
  <c r="M39" i="9"/>
  <c r="S46" i="9"/>
  <c r="M48" i="9"/>
  <c r="K20" i="9"/>
  <c r="O24" i="9"/>
  <c r="K28" i="9"/>
  <c r="O32" i="9"/>
  <c r="K36" i="9"/>
  <c r="O40" i="9"/>
  <c r="K43" i="9"/>
  <c r="N43" i="9" s="1"/>
  <c r="Q17" i="9"/>
  <c r="P18" i="9"/>
  <c r="O19" i="9"/>
  <c r="M21" i="9"/>
  <c r="L22" i="9"/>
  <c r="K23" i="9"/>
  <c r="J24" i="9"/>
  <c r="Q25" i="9"/>
  <c r="P26" i="9"/>
  <c r="O27" i="9"/>
  <c r="M29" i="9"/>
  <c r="L30" i="9"/>
  <c r="K31" i="9"/>
  <c r="J32" i="9"/>
  <c r="Q33" i="9"/>
  <c r="P34" i="9"/>
  <c r="O35" i="9"/>
  <c r="M37" i="9"/>
  <c r="N37" i="9" s="1"/>
  <c r="L38" i="9"/>
  <c r="K39" i="9"/>
  <c r="J40" i="9"/>
  <c r="O42" i="9"/>
  <c r="M44" i="9"/>
  <c r="L45" i="9"/>
  <c r="K46" i="9"/>
  <c r="N46" i="9" s="1"/>
  <c r="Q50" i="9"/>
  <c r="P52" i="9"/>
  <c r="O53" i="9"/>
  <c r="O20" i="9"/>
  <c r="L23" i="9"/>
  <c r="K24" i="9"/>
  <c r="O28" i="9"/>
  <c r="K32" i="9"/>
  <c r="O36" i="9"/>
  <c r="K40" i="9"/>
  <c r="O43" i="9"/>
  <c r="K18" i="9"/>
  <c r="N18" i="9" s="1"/>
  <c r="R19" i="9"/>
  <c r="Q20" i="9"/>
  <c r="P21" i="9"/>
  <c r="O22" i="9"/>
  <c r="M24" i="9"/>
  <c r="L25" i="9"/>
  <c r="K26" i="9"/>
  <c r="N26" i="9" s="1"/>
  <c r="J27" i="9"/>
  <c r="Q28" i="9"/>
  <c r="P29" i="9"/>
  <c r="O30" i="9"/>
  <c r="M32" i="9"/>
  <c r="L33" i="9"/>
  <c r="K34" i="9"/>
  <c r="N34" i="9" s="1"/>
  <c r="J35" i="9"/>
  <c r="Q36" i="9"/>
  <c r="P37" i="9"/>
  <c r="O38" i="9"/>
  <c r="M40" i="9"/>
  <c r="J42" i="9"/>
  <c r="Q43" i="9"/>
  <c r="P44" i="9"/>
  <c r="O45" i="9"/>
  <c r="L50" i="9"/>
  <c r="L48" i="9" s="1"/>
  <c r="K52" i="9"/>
  <c r="N52" i="9" s="1"/>
  <c r="J53" i="9"/>
  <c r="J28" i="9"/>
  <c r="J36" i="9"/>
  <c r="J43" i="9"/>
  <c r="G140" i="10" l="1"/>
  <c r="N21" i="9"/>
  <c r="N31" i="9"/>
  <c r="N44" i="9"/>
  <c r="N16" i="9"/>
  <c r="N40" i="9"/>
  <c r="N36" i="9"/>
  <c r="M10" i="9"/>
  <c r="M8" i="9" s="1"/>
  <c r="N20" i="9"/>
  <c r="G128" i="10"/>
  <c r="E138" i="10"/>
  <c r="F138" i="10" s="1"/>
  <c r="B132" i="10"/>
  <c r="B9" i="10" s="1"/>
  <c r="H101" i="10"/>
  <c r="F101" i="10"/>
  <c r="E228" i="10"/>
  <c r="G228" i="10"/>
  <c r="E41" i="10"/>
  <c r="G41" i="10"/>
  <c r="H97" i="10"/>
  <c r="F97" i="10"/>
  <c r="E281" i="10"/>
  <c r="G281" i="10"/>
  <c r="D276" i="10"/>
  <c r="H274" i="10"/>
  <c r="F274" i="10"/>
  <c r="E201" i="10"/>
  <c r="H250" i="10"/>
  <c r="F250" i="10"/>
  <c r="E251" i="10"/>
  <c r="E224" i="10"/>
  <c r="G224" i="10"/>
  <c r="E192" i="10"/>
  <c r="E183" i="10"/>
  <c r="G183" i="10"/>
  <c r="E163" i="10"/>
  <c r="G163" i="10"/>
  <c r="E178" i="10"/>
  <c r="H143" i="10"/>
  <c r="E121" i="10"/>
  <c r="E125" i="10"/>
  <c r="E146" i="10"/>
  <c r="E58" i="10"/>
  <c r="H169" i="10"/>
  <c r="F169" i="10"/>
  <c r="H116" i="10"/>
  <c r="G85" i="10"/>
  <c r="E85" i="10"/>
  <c r="E21" i="10"/>
  <c r="G21" i="10"/>
  <c r="E73" i="10"/>
  <c r="G73" i="10"/>
  <c r="E48" i="10"/>
  <c r="H109" i="10"/>
  <c r="F109" i="10"/>
  <c r="E56" i="10"/>
  <c r="E102" i="10"/>
  <c r="G56" i="10"/>
  <c r="E31" i="10"/>
  <c r="E81" i="10"/>
  <c r="G81" i="10"/>
  <c r="H33" i="10"/>
  <c r="E248" i="10"/>
  <c r="G248" i="10"/>
  <c r="F234" i="10"/>
  <c r="H234" i="10"/>
  <c r="E156" i="10"/>
  <c r="H223" i="10"/>
  <c r="H55" i="10"/>
  <c r="F55" i="10"/>
  <c r="G156" i="10"/>
  <c r="E62" i="10"/>
  <c r="E273" i="10"/>
  <c r="E277" i="10"/>
  <c r="G277" i="10"/>
  <c r="E268" i="10"/>
  <c r="E240" i="10"/>
  <c r="G240" i="10"/>
  <c r="H238" i="10"/>
  <c r="F238" i="10"/>
  <c r="E188" i="10"/>
  <c r="E216" i="10"/>
  <c r="E179" i="10"/>
  <c r="G179" i="10"/>
  <c r="H161" i="10"/>
  <c r="F161" i="10"/>
  <c r="H189" i="10"/>
  <c r="F189" i="10"/>
  <c r="E92" i="10"/>
  <c r="G92" i="10"/>
  <c r="E112" i="10"/>
  <c r="H153" i="10"/>
  <c r="F153" i="10"/>
  <c r="H126" i="10"/>
  <c r="F143" i="10"/>
  <c r="G89" i="10"/>
  <c r="E89" i="10"/>
  <c r="H113" i="10"/>
  <c r="F113" i="10"/>
  <c r="E111" i="10"/>
  <c r="G111" i="10"/>
  <c r="E54" i="10"/>
  <c r="E152" i="10"/>
  <c r="D132" i="10"/>
  <c r="E95" i="10"/>
  <c r="G95" i="10"/>
  <c r="E99" i="10"/>
  <c r="G99" i="10"/>
  <c r="E17" i="10"/>
  <c r="E27" i="10"/>
  <c r="G31" i="10"/>
  <c r="H30" i="10"/>
  <c r="H258" i="10"/>
  <c r="F258" i="10"/>
  <c r="E209" i="10"/>
  <c r="G209" i="10"/>
  <c r="E232" i="10"/>
  <c r="H230" i="10"/>
  <c r="F230" i="10"/>
  <c r="H151" i="10"/>
  <c r="H157" i="10"/>
  <c r="F157" i="10"/>
  <c r="E129" i="10"/>
  <c r="E66" i="10"/>
  <c r="E53" i="10"/>
  <c r="G53" i="10"/>
  <c r="H63" i="10"/>
  <c r="F63" i="10"/>
  <c r="E244" i="10"/>
  <c r="G244" i="10"/>
  <c r="G138" i="10"/>
  <c r="G133" i="10" s="1"/>
  <c r="E257" i="10"/>
  <c r="E264" i="10"/>
  <c r="G273" i="10"/>
  <c r="H270" i="10"/>
  <c r="F270" i="10"/>
  <c r="G264" i="10"/>
  <c r="H246" i="10"/>
  <c r="F246" i="10"/>
  <c r="H236" i="10"/>
  <c r="F236" i="10"/>
  <c r="E184" i="10"/>
  <c r="E220" i="10"/>
  <c r="G220" i="10"/>
  <c r="B276" i="10"/>
  <c r="H197" i="10"/>
  <c r="F197" i="10"/>
  <c r="E200" i="10"/>
  <c r="H173" i="10"/>
  <c r="F173" i="10"/>
  <c r="G178" i="10"/>
  <c r="H177" i="10"/>
  <c r="F177" i="10"/>
  <c r="E136" i="10"/>
  <c r="E108" i="10"/>
  <c r="G190" i="10"/>
  <c r="E190" i="10"/>
  <c r="E142" i="10"/>
  <c r="E117" i="10"/>
  <c r="G192" i="10"/>
  <c r="H86" i="10"/>
  <c r="E50" i="10"/>
  <c r="E166" i="10"/>
  <c r="E115" i="10"/>
  <c r="H155" i="10"/>
  <c r="E40" i="10"/>
  <c r="E13" i="10"/>
  <c r="E45" i="10"/>
  <c r="G45" i="10"/>
  <c r="E32" i="10"/>
  <c r="G32" i="10"/>
  <c r="E80" i="10"/>
  <c r="E76" i="10"/>
  <c r="G76" i="10"/>
  <c r="G54" i="10"/>
  <c r="E19" i="10"/>
  <c r="E61" i="10"/>
  <c r="G61" i="10"/>
  <c r="G27" i="10"/>
  <c r="E241" i="10"/>
  <c r="H193" i="10"/>
  <c r="F193" i="10"/>
  <c r="G145" i="10"/>
  <c r="E65" i="10"/>
  <c r="G65" i="10"/>
  <c r="E103" i="10"/>
  <c r="G103" i="10"/>
  <c r="G205" i="10"/>
  <c r="E205" i="10"/>
  <c r="E191" i="10"/>
  <c r="G191" i="10"/>
  <c r="E162" i="10"/>
  <c r="E160" i="10"/>
  <c r="E144" i="10"/>
  <c r="H67" i="10"/>
  <c r="F67" i="10"/>
  <c r="E253" i="10"/>
  <c r="E260" i="10"/>
  <c r="E229" i="10"/>
  <c r="E259" i="10"/>
  <c r="E280" i="10"/>
  <c r="E176" i="10"/>
  <c r="E231" i="10"/>
  <c r="E215" i="10"/>
  <c r="E175" i="10"/>
  <c r="G175" i="10"/>
  <c r="H219" i="10"/>
  <c r="G184" i="10"/>
  <c r="H206" i="10"/>
  <c r="F206" i="10"/>
  <c r="G231" i="10"/>
  <c r="E174" i="10"/>
  <c r="E123" i="10"/>
  <c r="E119" i="10" s="1"/>
  <c r="E104" i="10"/>
  <c r="H137" i="10"/>
  <c r="F137" i="10"/>
  <c r="G125" i="10"/>
  <c r="E110" i="10"/>
  <c r="E46" i="10"/>
  <c r="H90" i="10"/>
  <c r="E247" i="10"/>
  <c r="E77" i="10"/>
  <c r="G77" i="10"/>
  <c r="E98" i="10"/>
  <c r="G48" i="10"/>
  <c r="E28" i="10"/>
  <c r="G28" i="10"/>
  <c r="G46" i="10"/>
  <c r="E148" i="10"/>
  <c r="E15" i="10"/>
  <c r="E69" i="10"/>
  <c r="G69" i="10"/>
  <c r="E14" i="10"/>
  <c r="G62" i="10"/>
  <c r="G15" i="10"/>
  <c r="H25" i="10"/>
  <c r="H29" i="10"/>
  <c r="E208" i="10"/>
  <c r="G208" i="10"/>
  <c r="E164" i="10"/>
  <c r="E167" i="10"/>
  <c r="G167" i="10"/>
  <c r="E237" i="10"/>
  <c r="H242" i="10"/>
  <c r="F242" i="10"/>
  <c r="E239" i="10"/>
  <c r="E196" i="10"/>
  <c r="E154" i="10"/>
  <c r="F151" i="10"/>
  <c r="E249" i="10"/>
  <c r="E256" i="10"/>
  <c r="G257" i="10"/>
  <c r="G225" i="10"/>
  <c r="E225" i="10"/>
  <c r="E263" i="10"/>
  <c r="G237" i="10"/>
  <c r="G263" i="10"/>
  <c r="G232" i="10"/>
  <c r="E172" i="10"/>
  <c r="G280" i="10"/>
  <c r="G251" i="10"/>
  <c r="H233" i="10"/>
  <c r="F233" i="10"/>
  <c r="H199" i="10"/>
  <c r="H185" i="10"/>
  <c r="F185" i="10"/>
  <c r="E202" i="10"/>
  <c r="E158" i="10"/>
  <c r="H135" i="10"/>
  <c r="E100" i="10"/>
  <c r="G158" i="10"/>
  <c r="G154" i="10"/>
  <c r="H227" i="10"/>
  <c r="F227" i="10"/>
  <c r="H159" i="10"/>
  <c r="E74" i="10"/>
  <c r="E42" i="10"/>
  <c r="G114" i="10"/>
  <c r="E114" i="10"/>
  <c r="E134" i="10"/>
  <c r="E91" i="10"/>
  <c r="H124" i="10"/>
  <c r="G66" i="10"/>
  <c r="H75" i="10"/>
  <c r="F75" i="10"/>
  <c r="E44" i="10"/>
  <c r="G44" i="10"/>
  <c r="E24" i="10"/>
  <c r="G24" i="10"/>
  <c r="G74" i="10"/>
  <c r="G121" i="10"/>
  <c r="G13" i="10"/>
  <c r="G164" i="10"/>
  <c r="E64" i="10"/>
  <c r="E57" i="10"/>
  <c r="G57" i="10"/>
  <c r="H43" i="10"/>
  <c r="F43" i="10"/>
  <c r="E245" i="10"/>
  <c r="E252" i="10"/>
  <c r="G253" i="10"/>
  <c r="G260" i="10"/>
  <c r="E243" i="10"/>
  <c r="G217" i="10"/>
  <c r="E217" i="10"/>
  <c r="G243" i="10"/>
  <c r="G239" i="10"/>
  <c r="E168" i="10"/>
  <c r="H266" i="10"/>
  <c r="F266" i="10"/>
  <c r="G215" i="10"/>
  <c r="E211" i="10"/>
  <c r="H165" i="10"/>
  <c r="F165" i="10"/>
  <c r="H207" i="10"/>
  <c r="H122" i="10"/>
  <c r="E182" i="10"/>
  <c r="E96" i="10"/>
  <c r="E130" i="10"/>
  <c r="H120" i="10"/>
  <c r="E140" i="10"/>
  <c r="E107" i="10"/>
  <c r="G107" i="10"/>
  <c r="G168" i="10"/>
  <c r="E70" i="10"/>
  <c r="H139" i="10"/>
  <c r="F90" i="10"/>
  <c r="E36" i="10"/>
  <c r="G201" i="10"/>
  <c r="E12" i="10"/>
  <c r="G12" i="10"/>
  <c r="E68" i="10"/>
  <c r="E37" i="10"/>
  <c r="G37" i="10"/>
  <c r="E11" i="10"/>
  <c r="G174" i="10"/>
  <c r="G58" i="10"/>
  <c r="F33" i="10"/>
  <c r="H26" i="10"/>
  <c r="S35" i="9"/>
  <c r="S29" i="9"/>
  <c r="N28" i="9"/>
  <c r="S13" i="9"/>
  <c r="S33" i="9"/>
  <c r="N25" i="9"/>
  <c r="I8" i="9"/>
  <c r="Q10" i="9"/>
  <c r="S15" i="9"/>
  <c r="S39" i="9"/>
  <c r="S36" i="9"/>
  <c r="S42" i="9"/>
  <c r="S28" i="9"/>
  <c r="N24" i="9"/>
  <c r="N22" i="9"/>
  <c r="N17" i="9"/>
  <c r="S44" i="9"/>
  <c r="S45" i="9"/>
  <c r="S21" i="9"/>
  <c r="S34" i="9"/>
  <c r="S24" i="9"/>
  <c r="S37" i="9"/>
  <c r="K10" i="9"/>
  <c r="N29" i="9"/>
  <c r="S32" i="9"/>
  <c r="N23" i="9"/>
  <c r="F48" i="9"/>
  <c r="S31" i="9"/>
  <c r="S26" i="9"/>
  <c r="F10" i="9"/>
  <c r="N30" i="9"/>
  <c r="S53" i="9"/>
  <c r="N32" i="9"/>
  <c r="S40" i="9"/>
  <c r="N33" i="9"/>
  <c r="S12" i="9"/>
  <c r="J10" i="9"/>
  <c r="S23" i="9"/>
  <c r="S20" i="9"/>
  <c r="R10" i="9"/>
  <c r="O10" i="9"/>
  <c r="G8" i="9"/>
  <c r="L10" i="9"/>
  <c r="L8" i="9" s="1"/>
  <c r="S17" i="9"/>
  <c r="S43" i="9"/>
  <c r="J48" i="9"/>
  <c r="S50" i="9"/>
  <c r="S19" i="9"/>
  <c r="S30" i="9"/>
  <c r="S27" i="9"/>
  <c r="N39" i="9"/>
  <c r="S16" i="9"/>
  <c r="K48" i="9"/>
  <c r="N50" i="9"/>
  <c r="N48" i="9" s="1"/>
  <c r="P10" i="9"/>
  <c r="H8" i="9"/>
  <c r="S38" i="9"/>
  <c r="N45" i="9"/>
  <c r="S25" i="9"/>
  <c r="R48" i="9"/>
  <c r="O48" i="9"/>
  <c r="N38" i="9"/>
  <c r="G181" i="10" l="1"/>
  <c r="G187" i="10"/>
  <c r="N10" i="9"/>
  <c r="N8" i="9" s="1"/>
  <c r="S48" i="9"/>
  <c r="F8" i="9"/>
  <c r="H152" i="10"/>
  <c r="F152" i="10"/>
  <c r="H252" i="10"/>
  <c r="F252" i="10"/>
  <c r="H44" i="10"/>
  <c r="F44" i="10"/>
  <c r="G150" i="10"/>
  <c r="H158" i="10"/>
  <c r="F158" i="10"/>
  <c r="H208" i="10"/>
  <c r="F208" i="10"/>
  <c r="H14" i="10"/>
  <c r="F14" i="10"/>
  <c r="H148" i="10"/>
  <c r="F148" i="10"/>
  <c r="H46" i="10"/>
  <c r="F46" i="10"/>
  <c r="H259" i="10"/>
  <c r="F259" i="10"/>
  <c r="H160" i="10"/>
  <c r="F160" i="10"/>
  <c r="H241" i="10"/>
  <c r="F241" i="10"/>
  <c r="F32" i="10"/>
  <c r="H32" i="10"/>
  <c r="H40" i="10"/>
  <c r="E39" i="10"/>
  <c r="F40" i="10"/>
  <c r="H200" i="10"/>
  <c r="F200" i="10"/>
  <c r="H220" i="10"/>
  <c r="F220" i="10"/>
  <c r="H27" i="10"/>
  <c r="F27" i="10"/>
  <c r="E187" i="10"/>
  <c r="H188" i="10"/>
  <c r="F188" i="10"/>
  <c r="E272" i="10"/>
  <c r="H273" i="10"/>
  <c r="F273" i="10"/>
  <c r="F81" i="10"/>
  <c r="H81" i="10"/>
  <c r="E72" i="10"/>
  <c r="H73" i="10"/>
  <c r="F73" i="10"/>
  <c r="H224" i="10"/>
  <c r="F224" i="10"/>
  <c r="H201" i="10"/>
  <c r="F201" i="10"/>
  <c r="H228" i="10"/>
  <c r="F228" i="10"/>
  <c r="G10" i="10"/>
  <c r="H215" i="10"/>
  <c r="F215" i="10"/>
  <c r="E213" i="10"/>
  <c r="H253" i="10"/>
  <c r="F253" i="10"/>
  <c r="G204" i="10"/>
  <c r="H136" i="10"/>
  <c r="F136" i="10"/>
  <c r="G52" i="10"/>
  <c r="H66" i="10"/>
  <c r="F66" i="10"/>
  <c r="F99" i="10"/>
  <c r="H99" i="10"/>
  <c r="H56" i="10"/>
  <c r="F56" i="10"/>
  <c r="G84" i="10"/>
  <c r="H58" i="10"/>
  <c r="F58" i="10"/>
  <c r="H281" i="10"/>
  <c r="F281" i="10"/>
  <c r="H70" i="10"/>
  <c r="F70" i="10"/>
  <c r="H96" i="10"/>
  <c r="F96" i="10"/>
  <c r="H57" i="10"/>
  <c r="F57" i="10"/>
  <c r="H68" i="10"/>
  <c r="F68" i="10"/>
  <c r="H217" i="10"/>
  <c r="F217" i="10"/>
  <c r="H91" i="10"/>
  <c r="F91" i="10"/>
  <c r="H239" i="10"/>
  <c r="F239" i="10"/>
  <c r="H77" i="10"/>
  <c r="F77" i="10"/>
  <c r="H110" i="10"/>
  <c r="F110" i="10"/>
  <c r="H123" i="10"/>
  <c r="F123" i="10"/>
  <c r="H231" i="10"/>
  <c r="F231" i="10"/>
  <c r="H162" i="10"/>
  <c r="F162" i="10"/>
  <c r="G39" i="10"/>
  <c r="H50" i="10"/>
  <c r="F50" i="10"/>
  <c r="H142" i="10"/>
  <c r="F142" i="10"/>
  <c r="G272" i="10"/>
  <c r="F53" i="10"/>
  <c r="E52" i="10"/>
  <c r="H53" i="10"/>
  <c r="H129" i="10"/>
  <c r="E128" i="10"/>
  <c r="F129" i="10"/>
  <c r="E150" i="10"/>
  <c r="H209" i="10"/>
  <c r="F209" i="10"/>
  <c r="G94" i="10"/>
  <c r="H179" i="10"/>
  <c r="F179" i="10"/>
  <c r="H146" i="10"/>
  <c r="E145" i="10"/>
  <c r="E141" i="10" s="1"/>
  <c r="F146" i="10"/>
  <c r="H183" i="10"/>
  <c r="F183" i="10"/>
  <c r="H37" i="10"/>
  <c r="F37" i="10"/>
  <c r="H104" i="10"/>
  <c r="F104" i="10"/>
  <c r="H36" i="10"/>
  <c r="E35" i="10"/>
  <c r="F36" i="10"/>
  <c r="H140" i="10"/>
  <c r="F140" i="10"/>
  <c r="H245" i="10"/>
  <c r="F245" i="10"/>
  <c r="H64" i="10"/>
  <c r="F64" i="10"/>
  <c r="H264" i="10"/>
  <c r="F264" i="10"/>
  <c r="H244" i="10"/>
  <c r="F244" i="10"/>
  <c r="H268" i="10"/>
  <c r="F268" i="10"/>
  <c r="H251" i="10"/>
  <c r="F251" i="10"/>
  <c r="G255" i="10"/>
  <c r="G106" i="10"/>
  <c r="H182" i="10"/>
  <c r="E181" i="10"/>
  <c r="F182" i="10"/>
  <c r="H168" i="10"/>
  <c r="F168" i="10"/>
  <c r="G23" i="10"/>
  <c r="H154" i="10"/>
  <c r="F154" i="10"/>
  <c r="H167" i="10"/>
  <c r="F167" i="10"/>
  <c r="H69" i="10"/>
  <c r="F69" i="10"/>
  <c r="F28" i="10"/>
  <c r="H28" i="10"/>
  <c r="H247" i="10"/>
  <c r="F247" i="10"/>
  <c r="H174" i="10"/>
  <c r="F174" i="10"/>
  <c r="H176" i="10"/>
  <c r="F176" i="10"/>
  <c r="H103" i="10"/>
  <c r="F103" i="10"/>
  <c r="H45" i="10"/>
  <c r="F45" i="10"/>
  <c r="H184" i="10"/>
  <c r="F184" i="10"/>
  <c r="G213" i="10"/>
  <c r="H17" i="10"/>
  <c r="F17" i="10"/>
  <c r="F95" i="10"/>
  <c r="E94" i="10"/>
  <c r="H95" i="10"/>
  <c r="G88" i="10"/>
  <c r="H112" i="10"/>
  <c r="F112" i="10"/>
  <c r="H216" i="10"/>
  <c r="F216" i="10"/>
  <c r="H62" i="10"/>
  <c r="F62" i="10"/>
  <c r="H178" i="10"/>
  <c r="F178" i="10"/>
  <c r="H192" i="10"/>
  <c r="F192" i="10"/>
  <c r="G171" i="10"/>
  <c r="H138" i="10"/>
  <c r="H42" i="10"/>
  <c r="F42" i="10"/>
  <c r="G262" i="10"/>
  <c r="G60" i="10"/>
  <c r="H190" i="10"/>
  <c r="F190" i="10"/>
  <c r="H11" i="10"/>
  <c r="E10" i="10"/>
  <c r="F11" i="10"/>
  <c r="F12" i="10"/>
  <c r="H12" i="10"/>
  <c r="H119" i="10"/>
  <c r="H243" i="10"/>
  <c r="F243" i="10"/>
  <c r="H74" i="10"/>
  <c r="F74" i="10"/>
  <c r="H100" i="10"/>
  <c r="F100" i="10"/>
  <c r="E255" i="10"/>
  <c r="H256" i="10"/>
  <c r="F256" i="10"/>
  <c r="G119" i="10"/>
  <c r="H260" i="10"/>
  <c r="F260" i="10"/>
  <c r="G35" i="10"/>
  <c r="H191" i="10"/>
  <c r="F191" i="10"/>
  <c r="E60" i="10"/>
  <c r="H61" i="10"/>
  <c r="F61" i="10"/>
  <c r="G141" i="10"/>
  <c r="H111" i="10"/>
  <c r="F111" i="10"/>
  <c r="G276" i="10"/>
  <c r="H48" i="10"/>
  <c r="F48" i="10"/>
  <c r="H21" i="10"/>
  <c r="F21" i="10"/>
  <c r="H125" i="10"/>
  <c r="F125" i="10"/>
  <c r="F107" i="10"/>
  <c r="E106" i="10"/>
  <c r="H107" i="10"/>
  <c r="H211" i="10"/>
  <c r="F211" i="10"/>
  <c r="G195" i="10"/>
  <c r="E23" i="10"/>
  <c r="H24" i="10"/>
  <c r="F24" i="10"/>
  <c r="H134" i="10"/>
  <c r="E133" i="10"/>
  <c r="F134" i="10"/>
  <c r="G279" i="10"/>
  <c r="H263" i="10"/>
  <c r="E262" i="10"/>
  <c r="F263" i="10"/>
  <c r="H15" i="10"/>
  <c r="F15" i="10"/>
  <c r="H175" i="10"/>
  <c r="F175" i="10"/>
  <c r="H144" i="10"/>
  <c r="F144" i="10"/>
  <c r="H80" i="10"/>
  <c r="E79" i="10"/>
  <c r="F80" i="10"/>
  <c r="H13" i="10"/>
  <c r="F13" i="10"/>
  <c r="H115" i="10"/>
  <c r="F115" i="10"/>
  <c r="B283" i="10"/>
  <c r="H257" i="10"/>
  <c r="F257" i="10"/>
  <c r="H232" i="10"/>
  <c r="F232" i="10"/>
  <c r="G79" i="10"/>
  <c r="H156" i="10"/>
  <c r="F156" i="10"/>
  <c r="H102" i="10"/>
  <c r="F102" i="10"/>
  <c r="H41" i="10"/>
  <c r="F41" i="10"/>
  <c r="H225" i="10"/>
  <c r="F225" i="10"/>
  <c r="E195" i="10"/>
  <c r="H196" i="10"/>
  <c r="F196" i="10"/>
  <c r="H202" i="10"/>
  <c r="F202" i="10"/>
  <c r="H229" i="10"/>
  <c r="F229" i="10"/>
  <c r="H76" i="10"/>
  <c r="F76" i="10"/>
  <c r="H54" i="10"/>
  <c r="F54" i="10"/>
  <c r="H89" i="10"/>
  <c r="F89" i="10"/>
  <c r="E88" i="10"/>
  <c r="H248" i="10"/>
  <c r="F248" i="10"/>
  <c r="H31" i="10"/>
  <c r="F31" i="10"/>
  <c r="H130" i="10"/>
  <c r="F130" i="10"/>
  <c r="H114" i="10"/>
  <c r="F114" i="10"/>
  <c r="E171" i="10"/>
  <c r="H172" i="10"/>
  <c r="F172" i="10"/>
  <c r="H249" i="10"/>
  <c r="F249" i="10"/>
  <c r="H237" i="10"/>
  <c r="F237" i="10"/>
  <c r="H164" i="10"/>
  <c r="F164" i="10"/>
  <c r="H98" i="10"/>
  <c r="F98" i="10"/>
  <c r="E279" i="10"/>
  <c r="E276" i="10" s="1"/>
  <c r="H280" i="10"/>
  <c r="F280" i="10"/>
  <c r="E204" i="10"/>
  <c r="F205" i="10"/>
  <c r="H205" i="10"/>
  <c r="H65" i="10"/>
  <c r="F65" i="10"/>
  <c r="H19" i="10"/>
  <c r="F19" i="10"/>
  <c r="H166" i="10"/>
  <c r="F166" i="10"/>
  <c r="H117" i="10"/>
  <c r="F117" i="10"/>
  <c r="H108" i="10"/>
  <c r="F108" i="10"/>
  <c r="E235" i="10"/>
  <c r="H92" i="10"/>
  <c r="F92" i="10"/>
  <c r="H240" i="10"/>
  <c r="F240" i="10"/>
  <c r="H277" i="10"/>
  <c r="F277" i="10"/>
  <c r="D9" i="10"/>
  <c r="D283" i="10" s="1"/>
  <c r="G72" i="10"/>
  <c r="H85" i="10"/>
  <c r="E84" i="10"/>
  <c r="F85" i="10"/>
  <c r="H121" i="10"/>
  <c r="F121" i="10"/>
  <c r="H163" i="10"/>
  <c r="F163" i="10"/>
  <c r="G235" i="10"/>
  <c r="Q8" i="9"/>
  <c r="R8" i="9"/>
  <c r="O8" i="9"/>
  <c r="P8" i="9"/>
  <c r="K8" i="9"/>
  <c r="S10" i="9"/>
  <c r="J8" i="9"/>
  <c r="H141" i="10" l="1"/>
  <c r="H94" i="10"/>
  <c r="F52" i="10"/>
  <c r="H235" i="10"/>
  <c r="F128" i="10"/>
  <c r="H23" i="10"/>
  <c r="F106" i="10"/>
  <c r="H181" i="10"/>
  <c r="H128" i="10"/>
  <c r="H187" i="10"/>
  <c r="G132" i="10"/>
  <c r="F255" i="10"/>
  <c r="H150" i="10"/>
  <c r="F181" i="10"/>
  <c r="H204" i="10"/>
  <c r="H133" i="10"/>
  <c r="E132" i="10"/>
  <c r="F60" i="10"/>
  <c r="F10" i="10"/>
  <c r="F145" i="10"/>
  <c r="F141" i="10" s="1"/>
  <c r="H213" i="10"/>
  <c r="F72" i="10"/>
  <c r="F39" i="10"/>
  <c r="H35" i="10"/>
  <c r="H106" i="10"/>
  <c r="F94" i="10"/>
  <c r="F119" i="10"/>
  <c r="F279" i="10"/>
  <c r="F276" i="10" s="1"/>
  <c r="F171" i="10"/>
  <c r="F262" i="10"/>
  <c r="H10" i="10"/>
  <c r="H145" i="10"/>
  <c r="F213" i="10"/>
  <c r="H39" i="10"/>
  <c r="H84" i="10"/>
  <c r="H171" i="10"/>
  <c r="H276" i="10"/>
  <c r="H195" i="10"/>
  <c r="H255" i="10"/>
  <c r="G222" i="10"/>
  <c r="H88" i="10"/>
  <c r="F195" i="10"/>
  <c r="H262" i="10"/>
  <c r="F150" i="10"/>
  <c r="H272" i="10"/>
  <c r="F79" i="10"/>
  <c r="H79" i="10"/>
  <c r="F204" i="10"/>
  <c r="F133" i="10"/>
  <c r="F272" i="10"/>
  <c r="F84" i="10"/>
  <c r="H279" i="10"/>
  <c r="F88" i="10"/>
  <c r="F235" i="10"/>
  <c r="F23" i="10"/>
  <c r="H60" i="10"/>
  <c r="F35" i="10"/>
  <c r="H52" i="10"/>
  <c r="H72" i="10"/>
  <c r="F187" i="10"/>
  <c r="E222" i="10"/>
  <c r="S8" i="9"/>
  <c r="F132" i="10" l="1"/>
  <c r="G9" i="10"/>
  <c r="G283" i="10" s="1"/>
  <c r="F222" i="10"/>
  <c r="H132" i="10"/>
  <c r="F9" i="10"/>
  <c r="F283" i="10" s="1"/>
  <c r="H222" i="10"/>
  <c r="E9" i="10"/>
  <c r="H9" i="10" l="1"/>
  <c r="E283" i="10"/>
  <c r="H283" i="10" l="1"/>
  <c r="D7" i="4" l="1"/>
  <c r="C7" i="4"/>
  <c r="B7" i="4"/>
  <c r="G6" i="4"/>
  <c r="H6" i="4" s="1"/>
  <c r="E6" i="4"/>
  <c r="G5" i="4"/>
  <c r="H5" i="4" s="1"/>
  <c r="I5" i="4" s="1"/>
  <c r="E5" i="4"/>
  <c r="E7" i="4" l="1"/>
  <c r="H8" i="4"/>
  <c r="C8" i="4" s="1"/>
  <c r="I6" i="4"/>
  <c r="I8" i="4" s="1"/>
  <c r="D8" i="4" s="1"/>
  <c r="G8" i="4"/>
  <c r="B8" i="4" s="1"/>
</calcChain>
</file>

<file path=xl/sharedStrings.xml><?xml version="1.0" encoding="utf-8"?>
<sst xmlns="http://schemas.openxmlformats.org/spreadsheetml/2006/main" count="354" uniqueCount="323">
  <si>
    <t>Based on Report of MDS-Government Servicing Banks</t>
  </si>
  <si>
    <t>In Thousand Pesos</t>
  </si>
  <si>
    <t>PARTICULARS</t>
  </si>
  <si>
    <r>
      <t xml:space="preserve">NCAs UTILIZED </t>
    </r>
    <r>
      <rPr>
        <b/>
        <vertAlign val="superscript"/>
        <sz val="8"/>
        <rFont val="Arial"/>
        <family val="2"/>
      </rPr>
      <t>/2</t>
    </r>
  </si>
  <si>
    <r>
      <t xml:space="preserve">NCA RELEASES </t>
    </r>
    <r>
      <rPr>
        <b/>
        <vertAlign val="superscript"/>
        <sz val="8.5"/>
        <rFont val="Arial"/>
        <family val="2"/>
      </rPr>
      <t>/1</t>
    </r>
  </si>
  <si>
    <r>
      <t xml:space="preserve">BANK BALANCE </t>
    </r>
    <r>
      <rPr>
        <b/>
        <vertAlign val="superscript"/>
        <sz val="8"/>
        <rFont val="Arial"/>
        <family val="2"/>
      </rPr>
      <t>/6</t>
    </r>
  </si>
  <si>
    <r>
      <t xml:space="preserve">CASH DISBURSEMENT </t>
    </r>
    <r>
      <rPr>
        <b/>
        <vertAlign val="superscript"/>
        <sz val="8"/>
        <rFont val="Arial"/>
        <family val="2"/>
      </rPr>
      <t>/3</t>
    </r>
  </si>
  <si>
    <r>
      <t xml:space="preserve">OUTSTANDING CHECKS </t>
    </r>
    <r>
      <rPr>
        <b/>
        <vertAlign val="superscript"/>
        <sz val="8"/>
        <rFont val="Arial"/>
        <family val="2"/>
      </rPr>
      <t>/4</t>
    </r>
  </si>
  <si>
    <t>TOTAL</t>
  </si>
  <si>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</si>
  <si>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</si>
  <si>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</si>
  <si>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</si>
  <si>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</si>
  <si>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</si>
  <si>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</si>
  <si>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</si>
  <si>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</si>
  <si>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</si>
  <si>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</si>
  <si>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</si>
  <si>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</si>
  <si>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</si>
  <si>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</si>
  <si>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</si>
  <si>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</si>
  <si>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</si>
  <si>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PFIDA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</si>
  <si>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</si>
  <si>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</si>
  <si>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</si>
  <si>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</si>
  <si>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</si>
  <si>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</si>
  <si>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</si>
  <si>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</si>
  <si>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</si>
  <si>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</si>
  <si>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</si>
  <si>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</si>
  <si>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  NAS</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</si>
  <si>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</si>
  <si>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</si>
  <si>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</si>
  <si>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</si>
  <si>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</si>
  <si>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</si>
  <si>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</si>
  <si>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</si>
  <si>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</si>
  <si>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</si>
  <si>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</si>
  <si>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</si>
  <si>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</si>
  <si>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</si>
  <si>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</si>
  <si>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</si>
  <si>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</si>
  <si>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</si>
  <si>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</si>
  <si>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</si>
  <si>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</si>
  <si>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</si>
  <si>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</si>
  <si>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 xml:space="preserve">   PCVF</t>
  </si>
  <si>
    <t>DOH</t>
  </si>
  <si>
    <t xml:space="preserve">  OSEC  </t>
  </si>
  <si>
    <t xml:space="preserve">  NNC</t>
  </si>
  <si>
    <t xml:space="preserve">  PNAC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</si>
  <si>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</si>
  <si>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</si>
  <si>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</si>
  <si>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</si>
  <si>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</si>
  <si>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</si>
  <si>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</si>
  <si>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</si>
  <si>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</si>
  <si>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</si>
  <si>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</si>
  <si>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</si>
  <si>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</si>
  <si>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</si>
  <si>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</si>
  <si>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</si>
  <si>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</si>
  <si>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</si>
  <si>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</si>
  <si>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</si>
  <si>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</si>
  <si>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</si>
  <si>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</si>
  <si>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</si>
  <si>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</si>
  <si>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</si>
  <si>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 xml:space="preserve">   OADR</t>
  </si>
  <si>
    <t>DOLE</t>
  </si>
  <si>
    <t xml:space="preserve">   ILS</t>
  </si>
  <si>
    <t xml:space="preserve">   NCMB</t>
  </si>
  <si>
    <t xml:space="preserve">   NLRC</t>
  </si>
  <si>
    <t xml:space="preserve">   NWPC</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</si>
  <si>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</si>
  <si>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</si>
  <si>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</si>
  <si>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</si>
  <si>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</si>
  <si>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</si>
  <si>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</si>
  <si>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</si>
  <si>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</si>
  <si>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</si>
  <si>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</si>
  <si>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</si>
  <si>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</si>
  <si>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</si>
  <si>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</si>
  <si>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</si>
  <si>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</si>
  <si>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</si>
  <si>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</si>
  <si>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</si>
  <si>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</si>
  <si>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</si>
  <si>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</si>
  <si>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</si>
  <si>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</si>
  <si>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</si>
  <si>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</si>
  <si>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</si>
  <si>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</si>
  <si>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</si>
  <si>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</si>
  <si>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</si>
  <si>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</si>
  <si>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</si>
  <si>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</si>
  <si>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</si>
  <si>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</si>
  <si>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</si>
  <si>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</si>
  <si>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</si>
  <si>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</si>
  <si>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</si>
  <si>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</si>
  <si>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</si>
  <si>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</si>
  <si>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</si>
  <si>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</si>
  <si>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</si>
  <si>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</si>
  <si>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</si>
  <si>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</si>
  <si>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</si>
  <si>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</si>
  <si>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DOTr</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</si>
  <si>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</si>
  <si>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</si>
  <si>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</si>
  <si>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</si>
  <si>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</si>
  <si>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</si>
  <si>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</si>
  <si>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</si>
  <si>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</si>
  <si>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PSRTI</t>
  </si>
  <si>
    <t xml:space="preserve">    TARIFF</t>
  </si>
  <si>
    <t xml:space="preserve">    PSA</t>
  </si>
  <si>
    <t xml:space="preserve">    CPD</t>
  </si>
  <si>
    <t xml:space="preserve">    NPO</t>
  </si>
  <si>
    <t xml:space="preserve">    NIB</t>
  </si>
  <si>
    <t xml:space="preserve">    PIA</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</si>
  <si>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</si>
  <si>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</si>
  <si>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</si>
  <si>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</si>
  <si>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</si>
  <si>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</si>
  <si>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</si>
  <si>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</si>
  <si>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</si>
  <si>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</si>
  <si>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</si>
  <si>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</si>
  <si>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</si>
  <si>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</si>
  <si>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</si>
  <si>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NLP</t>
  </si>
  <si>
    <t xml:space="preserve">   NCSC</t>
  </si>
  <si>
    <t xml:space="preserve">   NICA</t>
  </si>
  <si>
    <t xml:space="preserve">   NSC  </t>
  </si>
  <si>
    <t xml:space="preserve">   PDEA</t>
  </si>
  <si>
    <t xml:space="preserve">   PHILRACOM</t>
  </si>
  <si>
    <t xml:space="preserve">   PHILSA</t>
  </si>
  <si>
    <t xml:space="preserve">   PSC  </t>
  </si>
  <si>
    <t xml:space="preserve">   PLLO</t>
  </si>
  <si>
    <t xml:space="preserve">   PMS</t>
  </si>
  <si>
    <t xml:space="preserve">   ARTA</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</si>
  <si>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</si>
  <si>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</si>
  <si>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</si>
  <si>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</si>
  <si>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</si>
  <si>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</si>
  <si>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</si>
  <si>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</si>
  <si>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</si>
  <si>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</si>
  <si>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</si>
  <si>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</si>
  <si>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</si>
  <si>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</si>
  <si>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</si>
  <si>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Special Purpose Funds (SPFs)</t>
  </si>
  <si>
    <t xml:space="preserve">BSGC   </t>
  </si>
  <si>
    <t>ALGU</t>
  </si>
  <si>
    <t xml:space="preserve">    LGUs</t>
  </si>
  <si>
    <t>TOTAL (Departments &amp; SPFs)</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</si>
  <si>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</si>
  <si>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</si>
  <si>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</si>
  <si>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</si>
  <si>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t>(in thousand pesos)</t>
  </si>
  <si>
    <t>DEPARTMENT</t>
  </si>
  <si>
    <r>
      <t>NCA RELEASES</t>
    </r>
    <r>
      <rPr>
        <vertAlign val="superscript"/>
        <sz val="10"/>
        <rFont val="Arial"/>
        <family val="2"/>
      </rPr>
      <t>/3</t>
    </r>
  </si>
  <si>
    <r>
      <t>NCAs UTILIZED</t>
    </r>
    <r>
      <rPr>
        <vertAlign val="superscript"/>
        <sz val="10"/>
        <rFont val="Arial"/>
        <family val="2"/>
      </rPr>
      <t>/4</t>
    </r>
  </si>
  <si>
    <t>JANUARY</t>
  </si>
  <si>
    <t>FEBRUARY</t>
  </si>
  <si>
    <t>MARCH</t>
  </si>
  <si>
    <t>As of 1ST QUARTER</t>
  </si>
  <si>
    <t>As of FEBRUARY</t>
  </si>
  <si>
    <t>DEPARTMENTS</t>
  </si>
  <si>
    <t>Congress of the Philippines</t>
  </si>
  <si>
    <t>Office of the President</t>
  </si>
  <si>
    <t>Office of the Vice-President</t>
  </si>
  <si>
    <t>Department of Agrarian Reform</t>
  </si>
  <si>
    <t>Department of Agriculture</t>
  </si>
  <si>
    <t>Department of Budget and Management</t>
  </si>
  <si>
    <t>Department of Education</t>
  </si>
  <si>
    <t>State Universities and Colleges</t>
  </si>
  <si>
    <t>Department of Energy</t>
  </si>
  <si>
    <t>Department of Environment and Natural Resources</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</si>
  <si>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</si>
  <si>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</si>
  <si>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</si>
  <si>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</si>
  <si>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</si>
  <si>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</si>
  <si>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</si>
  <si>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</si>
  <si>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</si>
  <si>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Department of Tourism</t>
  </si>
  <si>
    <t>Department of Trade and Industry</t>
  </si>
  <si>
    <t xml:space="preserve">Department of Transportation </t>
  </si>
  <si>
    <t>National Economic and Development Authority</t>
  </si>
  <si>
    <t>Other Executive Offices</t>
  </si>
  <si>
    <t>The Judiciary</t>
  </si>
  <si>
    <t>Civil Service Commission</t>
  </si>
  <si>
    <t>Commission on Audit</t>
  </si>
  <si>
    <t>Commission on Elections</t>
  </si>
  <si>
    <t>Office of the Ombudsman</t>
  </si>
  <si>
    <t>Commission on Human Rights</t>
  </si>
  <si>
    <t>OTHERS</t>
  </si>
  <si>
    <t xml:space="preserve">Budgetary Support to Government </t>
  </si>
  <si>
    <r>
      <t xml:space="preserve">     Owned and Controlled Corporations</t>
    </r>
    <r>
      <rPr>
        <vertAlign val="superscript"/>
        <sz val="10"/>
        <rFont val="Arial"/>
        <family val="2"/>
      </rPr>
      <t>/6</t>
    </r>
  </si>
  <si>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</si>
  <si>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</si>
  <si>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</si>
  <si>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</si>
  <si>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</si>
  <si>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</si>
  <si>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</si>
  <si>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</si>
  <si>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</si>
  <si>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</si>
  <si>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</si>
  <si>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BSGC: Total budget support covered by NCA releases (i.e. subsidy and equity). Details to be coordinated with Bureau of Treasury</t>
  </si>
  <si>
    <t>/7</t>
  </si>
  <si>
    <t>All Departments</t>
  </si>
  <si>
    <t>in millions</t>
  </si>
  <si>
    <t>CUMULATIVE</t>
  </si>
  <si>
    <t>AS OF MAR</t>
  </si>
  <si>
    <t>JAN</t>
  </si>
  <si>
    <t>FEB</t>
  </si>
  <si>
    <t>MAR</t>
  </si>
  <si>
    <t>Monthly NCA Credited</t>
  </si>
  <si>
    <t>Monthly NCA Utilized</t>
  </si>
  <si>
    <t>NCA Utilized / NCAs Credited - Flow</t>
  </si>
  <si>
    <t>NCA Utilized / NCAs Credited - Cumulative</t>
  </si>
  <si>
    <t>UNUSED NCAs</t>
  </si>
  <si>
    <r>
      <t xml:space="preserve">% of NCA UTILIZATION </t>
    </r>
    <r>
      <rPr>
        <vertAlign val="superscript"/>
        <sz val="10"/>
        <rFont val="Arial"/>
        <family val="2"/>
      </rPr>
      <t>/5</t>
    </r>
  </si>
  <si>
    <t>Department of Human Settlements and Urban Development</t>
  </si>
  <si>
    <t>Department of Migrant Workers</t>
  </si>
  <si>
    <r>
      <t xml:space="preserve">UNUSED NCAs
</t>
    </r>
    <r>
      <rPr>
        <b/>
        <vertAlign val="superscript"/>
        <sz val="8"/>
        <rFont val="Arial"/>
        <family val="2"/>
      </rPr>
      <t xml:space="preserve">/5 </t>
    </r>
  </si>
  <si>
    <t>% of NCA UTILIZATION</t>
  </si>
  <si>
    <t>DMW</t>
  </si>
  <si>
    <t>OWWA</t>
  </si>
  <si>
    <t xml:space="preserve">   NACC</t>
  </si>
  <si>
    <t>PCSSD</t>
  </si>
  <si>
    <t xml:space="preserve">     NHCP</t>
  </si>
  <si>
    <t xml:space="preserve">     NAP</t>
  </si>
  <si>
    <t xml:space="preserve">   OPAPRU</t>
  </si>
  <si>
    <t xml:space="preserve">   OMB</t>
  </si>
  <si>
    <r>
      <rPr>
        <vertAlign val="superscript"/>
        <sz val="8"/>
        <rFont val="Arial"/>
        <family val="2"/>
      </rPr>
      <t>/5</t>
    </r>
    <r>
      <rPr>
        <sz val="8"/>
        <rFont val="Arial"/>
        <family val="2"/>
      </rPr>
      <t xml:space="preserve"> NCAs which remain unutilized or the NCA balances for which no checks/ADA has been charged.</t>
    </r>
  </si>
  <si>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(Net of Trust and Working Fund)</t>
    </r>
  </si>
  <si>
    <t>AS OF MARCH 31, 2024</t>
  </si>
  <si>
    <t>Department of Information and Communications Technology</t>
  </si>
  <si>
    <t>Department of Social Welfare and Development</t>
  </si>
  <si>
    <t>Presidential Communications Office</t>
  </si>
  <si>
    <r>
      <t>Allocations to Local Government Units</t>
    </r>
    <r>
      <rPr>
        <vertAlign val="superscript"/>
        <sz val="10"/>
        <rFont val="Arial"/>
        <family val="2"/>
      </rPr>
      <t xml:space="preserve"> /7</t>
    </r>
  </si>
  <si>
    <t>Source: Report of MDS-Government Servicing Banks as of March 31, 2024</t>
  </si>
  <si>
    <t>ALGU: inclusive of NTA, special shares for LGUs, MMDA, BARMM and other transfers to LGUs</t>
  </si>
  <si>
    <t xml:space="preserve">   TESDA</t>
  </si>
  <si>
    <t>PCO</t>
  </si>
  <si>
    <t xml:space="preserve">    PCO-Proper</t>
  </si>
  <si>
    <t>PBS - BBS</t>
  </si>
  <si>
    <t xml:space="preserve">    BCS</t>
  </si>
  <si>
    <t>PVS (RTVM)</t>
  </si>
  <si>
    <t xml:space="preserve">   MCB</t>
  </si>
  <si>
    <t xml:space="preserve">        MMDA (Fund 101)</t>
  </si>
  <si>
    <t>NCAs CREDITED VS NCA UTILIZATION, JANUARY-MARCH 2024</t>
  </si>
  <si>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</si>
  <si>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</si>
  <si>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t>REPORT ON NCA UTILIZATION (Net of Trust and Working Fund), as of March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</si>
</sst>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_);_(* \(#,##0.0\);_(* &quot;-&quot;??_);_(@_)"/>
  </numFmts>
  <fonts count="23" x14ac:knownFonts="1">
    <font>
      <sz val="10"/>
      <name val="Arial"/>
    </font>
    <font>
      <b/>
      <sz val="9"/>
      <name val="Arial"/>
      <family val="2"/>
    </font>
    <font>
      <sz val="8"/>
      <name val="Arial"/>
      <family val="2"/>
    </font>
    <font>
      <sz val="10"/>
      <name val="Arial"/>
      <family val="2"/>
    </font>
    <font>
      <b/>
      <sz val="9"/>
      <name val="Arial Black"/>
      <family val="2"/>
    </font>
    <font>
      <b/>
      <sz val="8"/>
      <name val="Arial"/>
      <family val="2"/>
    </font>
    <font>
      <b/>
      <vertAlign val="superscript"/>
      <sz val="8"/>
      <name val="Arial"/>
      <family val="2"/>
    </font>
    <font>
      <b/>
      <sz val="8.5"/>
      <name val="Arial"/>
      <family val="2"/>
    </font>
    <font>
      <b/>
      <vertAlign val="superscript"/>
      <sz val="8.5"/>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vertAlign val="superscript"/>
      <sz val="8"/>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3" fontId="3" fillId="0" borderId="0" applyFont="0" applyFill="0" applyBorder="0" applyAlignment="0" applyProtection="0"/>
    <xf numFmtId="0" fontId="3" fillId="0" borderId="0"/>
  </cellStyleXfs>
  <cellXfs count="103">
    <xf numFmtId="0" fontId="0" fillId="0" borderId="0" xfId="0"/>
    <xf numFmtId="164" fontId="2" fillId="2" borderId="0" xfId="1" applyNumberFormat="1" applyFont="1" applyFill="1" applyBorder="1"/>
    <xf numFmtId="164" fontId="5" fillId="4" borderId="1" xfId="1" applyNumberFormat="1" applyFont="1" applyFill="1" applyBorder="1" applyAlignment="1">
      <alignment horizontal="center" vertical="center"/>
    </xf>
    <xf numFmtId="164" fontId="2" fillId="0" borderId="0" xfId="1" applyNumberFormat="1" applyFont="1" applyBorder="1"/>
    <xf numFmtId="164" fontId="12" fillId="0" borderId="7" xfId="1" applyNumberFormat="1" applyFont="1" applyBorder="1" applyAlignment="1">
      <alignment horizontal="right"/>
    </xf>
    <xf numFmtId="164" fontId="13" fillId="0" borderId="0" xfId="1" applyNumberFormat="1" applyFont="1" applyBorder="1" applyAlignment="1"/>
    <xf numFmtId="164" fontId="12" fillId="0" borderId="0" xfId="1" applyNumberFormat="1" applyFont="1" applyFill="1"/>
    <xf numFmtId="164" fontId="12" fillId="0" borderId="0" xfId="1" applyNumberFormat="1" applyFont="1" applyBorder="1"/>
    <xf numFmtId="164" fontId="12" fillId="0" borderId="0" xfId="1" applyNumberFormat="1" applyFont="1" applyFill="1" applyBorder="1"/>
    <xf numFmtId="164" fontId="12" fillId="0" borderId="7" xfId="1" applyNumberFormat="1" applyFont="1" applyBorder="1"/>
    <xf numFmtId="164" fontId="12" fillId="0" borderId="0" xfId="1" applyNumberFormat="1" applyFont="1"/>
    <xf numFmtId="0" fontId="3" fillId="0" borderId="0" xfId="2" applyAlignment="1">
      <alignment horizontal="left" indent="2"/>
    </xf>
    <xf numFmtId="164" fontId="12" fillId="0" borderId="7" xfId="1" applyNumberFormat="1" applyFont="1" applyFill="1" applyBorder="1"/>
    <xf numFmtId="164" fontId="12" fillId="0" borderId="7" xfId="1" applyNumberFormat="1" applyFont="1" applyBorder="1" applyAlignment="1"/>
    <xf numFmtId="164" fontId="12" fillId="0" borderId="7" xfId="1" applyNumberFormat="1" applyFont="1" applyFill="1" applyBorder="1" applyAlignment="1">
      <alignment horizontal="right" vertical="top"/>
    </xf>
    <xf numFmtId="0" fontId="3" fillId="0" borderId="0" xfId="0" applyFont="1"/>
    <xf numFmtId="164" fontId="3" fillId="0" borderId="0" xfId="1" applyNumberFormat="1" applyFont="1"/>
    <xf numFmtId="164" fontId="12" fillId="0" borderId="12" xfId="1" applyNumberFormat="1" applyFont="1" applyBorder="1" applyAlignment="1">
      <alignment horizontal="center" vertical="center" wrapText="1"/>
    </xf>
    <xf numFmtId="164" fontId="20" fillId="0" borderId="0" xfId="1" applyNumberFormat="1" applyFont="1"/>
    <xf numFmtId="164" fontId="21" fillId="0" borderId="0" xfId="1" applyNumberFormat="1" applyFont="1"/>
    <xf numFmtId="0" fontId="3" fillId="0" borderId="0" xfId="1" applyNumberFormat="1" applyFont="1"/>
    <xf numFmtId="164" fontId="3" fillId="0" borderId="7" xfId="1" applyNumberFormat="1" applyFont="1" applyBorder="1"/>
    <xf numFmtId="164" fontId="3" fillId="0" borderId="0" xfId="1" applyNumberFormat="1" applyFont="1" applyBorder="1"/>
    <xf numFmtId="0" fontId="3" fillId="0" borderId="0" xfId="0" applyFont="1" applyAlignment="1">
      <alignment horizontal="center"/>
    </xf>
    <xf numFmtId="0" fontId="0" fillId="0" borderId="0" xfId="0" applyAlignment="1">
      <alignment horizontal="center"/>
    </xf>
    <xf numFmtId="164" fontId="0" fillId="0" borderId="0" xfId="0" applyNumberFormat="1"/>
    <xf numFmtId="41" fontId="0" fillId="0" borderId="0" xfId="0" applyNumberFormat="1"/>
    <xf numFmtId="165" fontId="0" fillId="0" borderId="0" xfId="0" applyNumberFormat="1"/>
    <xf numFmtId="164" fontId="5" fillId="4" borderId="4" xfId="1" applyNumberFormat="1" applyFont="1" applyFill="1" applyBorder="1" applyAlignment="1">
      <alignment horizontal="center" vertical="center"/>
    </xf>
    <xf numFmtId="164" fontId="12" fillId="0" borderId="7" xfId="1" applyNumberFormat="1" applyFont="1" applyFill="1" applyBorder="1" applyAlignment="1">
      <alignment horizontal="right"/>
    </xf>
    <xf numFmtId="164" fontId="12" fillId="0" borderId="7" xfId="1" applyNumberFormat="1" applyFont="1" applyFill="1" applyBorder="1" applyAlignment="1"/>
    <xf numFmtId="0" fontId="3" fillId="0" borderId="12" xfId="0" applyFont="1" applyBorder="1" applyAlignment="1">
      <alignment horizontal="center" vertical="center" wrapText="1"/>
    </xf>
    <xf numFmtId="0" fontId="3" fillId="0" borderId="0" xfId="0" applyFont="1" applyAlignment="1">
      <alignment horizontal="center" vertical="center" wrapText="1"/>
    </xf>
    <xf numFmtId="49" fontId="3" fillId="0" borderId="12" xfId="0" applyNumberFormat="1" applyFont="1" applyBorder="1" applyAlignment="1">
      <alignment horizontal="center" vertical="center" wrapText="1"/>
    </xf>
    <xf numFmtId="41" fontId="3" fillId="0" borderId="0" xfId="0" applyNumberFormat="1" applyFont="1"/>
    <xf numFmtId="0" fontId="19" fillId="0" borderId="0" xfId="0" applyFont="1"/>
    <xf numFmtId="41" fontId="19" fillId="0" borderId="0" xfId="0" applyNumberFormat="1" applyFont="1"/>
    <xf numFmtId="41" fontId="22" fillId="0" borderId="0" xfId="0" applyNumberFormat="1" applyFont="1"/>
    <xf numFmtId="0" fontId="3" fillId="0" borderId="0" xfId="0" applyFont="1" applyAlignment="1">
      <alignment wrapText="1"/>
    </xf>
    <xf numFmtId="0" fontId="3" fillId="0" borderId="7" xfId="0" applyFont="1" applyBorder="1"/>
    <xf numFmtId="41" fontId="3" fillId="0" borderId="7" xfId="0" applyNumberFormat="1" applyFont="1" applyBorder="1"/>
    <xf numFmtId="0" fontId="18" fillId="0" borderId="0" xfId="0" applyFont="1" applyAlignment="1">
      <alignment vertical="center"/>
    </xf>
    <xf numFmtId="0" fontId="18" fillId="0" borderId="0" xfId="0" applyFont="1"/>
    <xf numFmtId="0" fontId="1" fillId="2" borderId="0" xfId="0" applyFont="1" applyFill="1"/>
    <xf numFmtId="0" fontId="2" fillId="2" borderId="0" xfId="0" applyFont="1" applyFill="1"/>
    <xf numFmtId="0" fontId="4" fillId="3" borderId="0" xfId="0" applyFont="1" applyFill="1" applyAlignment="1">
      <alignment horizontal="left"/>
    </xf>
    <xf numFmtId="41" fontId="2" fillId="2" borderId="0" xfId="0" applyNumberFormat="1" applyFont="1" applyFill="1" applyAlignment="1">
      <alignment horizontal="left"/>
    </xf>
    <xf numFmtId="0" fontId="5" fillId="2" borderId="0" xfId="0" applyFont="1" applyFill="1" applyAlignment="1">
      <alignment horizontal="left"/>
    </xf>
    <xf numFmtId="41" fontId="2" fillId="2" borderId="0" xfId="0" applyNumberFormat="1" applyFont="1" applyFill="1"/>
    <xf numFmtId="0" fontId="5" fillId="2" borderId="0" xfId="0" applyFont="1" applyFill="1"/>
    <xf numFmtId="0" fontId="2" fillId="0" borderId="0" xfId="0" applyFont="1" applyAlignment="1">
      <alignment horizontal="center" vertical="center"/>
    </xf>
    <xf numFmtId="0" fontId="5" fillId="4" borderId="12" xfId="0" applyFont="1" applyFill="1" applyBorder="1" applyAlignment="1">
      <alignment horizontal="center" vertical="center" wrapText="1"/>
    </xf>
    <xf numFmtId="0" fontId="5" fillId="0" borderId="0" xfId="0" applyFont="1" applyAlignment="1">
      <alignment horizontal="center"/>
    </xf>
    <xf numFmtId="0" fontId="2" fillId="0" borderId="0" xfId="0" applyFont="1"/>
    <xf numFmtId="0" fontId="5" fillId="0" borderId="0" xfId="0" applyFont="1" applyAlignment="1">
      <alignment horizontal="left"/>
    </xf>
    <xf numFmtId="0" fontId="11" fillId="0" borderId="0" xfId="0" applyFont="1" applyAlignment="1">
      <alignment horizontal="left" indent="1"/>
    </xf>
    <xf numFmtId="164" fontId="2" fillId="0" borderId="0" xfId="0" applyNumberFormat="1" applyFont="1"/>
    <xf numFmtId="0" fontId="2" fillId="0" borderId="0" xfId="0" applyFont="1" applyAlignment="1">
      <alignment horizontal="left" indent="1"/>
    </xf>
    <xf numFmtId="0" fontId="2" fillId="0" borderId="0" xfId="0" applyFont="1" applyAlignment="1" applyProtection="1">
      <alignment horizontal="left" indent="1"/>
      <protection locked="0"/>
    </xf>
    <xf numFmtId="0" fontId="2" fillId="0" borderId="0" xfId="0" quotePrefix="1" applyFont="1" applyAlignment="1">
      <alignment horizontal="left" indent="1"/>
    </xf>
    <xf numFmtId="0" fontId="14" fillId="0" borderId="0" xfId="0" applyFont="1" applyAlignment="1">
      <alignment horizontal="left" indent="1"/>
    </xf>
    <xf numFmtId="0" fontId="2" fillId="0" borderId="0" xfId="0" applyFont="1" applyAlignment="1">
      <alignment horizontal="left" indent="2"/>
    </xf>
    <xf numFmtId="0" fontId="2" fillId="0" borderId="0" xfId="0" applyFont="1" applyAlignment="1">
      <alignment horizontal="left" wrapText="1" indent="2"/>
    </xf>
    <xf numFmtId="0" fontId="2" fillId="0" borderId="0" xfId="0" applyFont="1" applyAlignment="1">
      <alignment horizontal="left" indent="3"/>
    </xf>
    <xf numFmtId="0" fontId="2" fillId="0" borderId="0" xfId="0" applyFont="1" applyAlignment="1">
      <alignment horizontal="left" wrapText="1" indent="3"/>
    </xf>
    <xf numFmtId="0" fontId="15" fillId="0" borderId="0" xfId="0" applyFont="1" applyAlignment="1">
      <alignment horizontal="left" indent="1"/>
    </xf>
    <xf numFmtId="0" fontId="11" fillId="0" borderId="0" xfId="0" applyFont="1" applyAlignment="1">
      <alignment horizontal="left" vertical="top" indent="1"/>
    </xf>
    <xf numFmtId="164" fontId="12" fillId="0" borderId="7" xfId="1" applyNumberFormat="1" applyFont="1" applyBorder="1" applyAlignment="1">
      <alignment horizontal="right" vertical="top"/>
    </xf>
    <xf numFmtId="0" fontId="5" fillId="0" borderId="0" xfId="0" applyFont="1" applyAlignment="1">
      <alignment horizontal="left" indent="1"/>
    </xf>
    <xf numFmtId="0" fontId="2" fillId="0" borderId="0" xfId="0" applyFont="1" applyAlignment="1">
      <alignment horizontal="left"/>
    </xf>
    <xf numFmtId="0" fontId="5" fillId="0" borderId="0" xfId="0" applyFont="1" applyAlignment="1">
      <alignment horizontal="left" vertical="center"/>
    </xf>
    <xf numFmtId="164" fontId="1" fillId="0" borderId="16" xfId="0" applyNumberFormat="1" applyFont="1" applyBorder="1" applyAlignment="1">
      <alignment vertical="center"/>
    </xf>
    <xf numFmtId="164" fontId="16" fillId="0" borderId="16" xfId="0" applyNumberFormat="1" applyFont="1" applyBorder="1" applyAlignment="1">
      <alignment vertical="center"/>
    </xf>
    <xf numFmtId="0" fontId="2" fillId="0" borderId="0" xfId="0" applyFont="1" applyAlignment="1">
      <alignment vertical="center"/>
    </xf>
    <xf numFmtId="0" fontId="14" fillId="0" borderId="0" xfId="0" applyFont="1"/>
    <xf numFmtId="0" fontId="5" fillId="4" borderId="1"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10" xfId="0" applyFont="1" applyFill="1" applyBorder="1" applyAlignment="1">
      <alignment horizontal="center" vertical="center"/>
    </xf>
    <xf numFmtId="164" fontId="5" fillId="4" borderId="2" xfId="1" applyNumberFormat="1" applyFont="1" applyFill="1" applyBorder="1" applyAlignment="1">
      <alignment horizontal="center" vertical="center"/>
    </xf>
    <xf numFmtId="164" fontId="5" fillId="4" borderId="3" xfId="1" applyNumberFormat="1" applyFont="1" applyFill="1" applyBorder="1" applyAlignment="1">
      <alignment horizontal="center" vertical="center"/>
    </xf>
    <xf numFmtId="164" fontId="5" fillId="4" borderId="4" xfId="1" applyNumberFormat="1" applyFont="1" applyFill="1" applyBorder="1" applyAlignment="1">
      <alignment horizontal="center" vertical="center"/>
    </xf>
    <xf numFmtId="164" fontId="5" fillId="4" borderId="6" xfId="1" applyNumberFormat="1" applyFont="1" applyFill="1" applyBorder="1" applyAlignment="1">
      <alignment horizontal="center" vertical="center"/>
    </xf>
    <xf numFmtId="164" fontId="5" fillId="4" borderId="7" xfId="1" applyNumberFormat="1" applyFont="1" applyFill="1" applyBorder="1" applyAlignment="1">
      <alignment horizontal="center" vertical="center"/>
    </xf>
    <xf numFmtId="164" fontId="5" fillId="4" borderId="8" xfId="1" applyNumberFormat="1" applyFont="1" applyFill="1" applyBorder="1" applyAlignment="1">
      <alignment horizontal="center" vertical="center"/>
    </xf>
    <xf numFmtId="0" fontId="7"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0" fillId="0" borderId="11" xfId="0" applyBorder="1" applyAlignment="1">
      <alignment horizontal="center" vertical="center"/>
    </xf>
    <xf numFmtId="0" fontId="5" fillId="4" borderId="9" xfId="0" applyFont="1" applyFill="1" applyBorder="1" applyAlignment="1">
      <alignment horizontal="center" vertical="center" wrapText="1"/>
    </xf>
    <xf numFmtId="0" fontId="5" fillId="4" borderId="8" xfId="0" applyFont="1" applyFill="1" applyBorder="1" applyAlignment="1">
      <alignment horizontal="center" vertical="center" wrapText="1"/>
    </xf>
    <xf numFmtId="164" fontId="9" fillId="4" borderId="9" xfId="1" applyNumberFormat="1" applyFont="1" applyFill="1" applyBorder="1" applyAlignment="1">
      <alignment horizontal="center" vertical="center" wrapText="1"/>
    </xf>
    <xf numFmtId="164" fontId="9" fillId="4" borderId="8" xfId="1"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49" fontId="3" fillId="0" borderId="12" xfId="1" applyNumberFormat="1" applyFont="1" applyBorder="1" applyAlignment="1">
      <alignment horizontal="center" vertical="center" wrapText="1"/>
    </xf>
    <xf numFmtId="0" fontId="3" fillId="0" borderId="0" xfId="0" applyFont="1" applyAlignment="1">
      <alignment horizontal="justify" wrapText="1"/>
    </xf>
    <xf numFmtId="0" fontId="2" fillId="0" borderId="0" xfId="0" applyFont="1" applyAlignment="1">
      <alignment horizontal="left" vertical="top" wrapText="1"/>
    </xf>
  </cellXfs>
  <cellStyles count="3">
    <cellStyle name="Comma" xfId="1" builtinId="3"/>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JANUARY-MARCH 2024</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32879294664298464"/>
          <c:y val="3.3457593320540553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7026409245185573"/>
          <c:y val="0.1597544639173866"/>
          <c:w val="0.66497461992581897"/>
          <c:h val="0.5832240031268886"/>
        </c:manualLayout>
      </c:layout>
      <c:barChart>
        <c:barDir val="col"/>
        <c:grouping val="clustered"/>
        <c:varyColors val="0"/>
        <c:ser>
          <c:idx val="0"/>
          <c:order val="0"/>
          <c:tx>
            <c:strRef>
              <c:f>Graph!$A$5</c:f>
              <c:strCache>
                <c:ptCount val="1"/>
                <c:pt idx="0">
                  <c:v>Monthly NCA Credited</c:v>
                </c:pt>
              </c:strCache>
            </c:strRef>
          </c:tx>
          <c:spPr>
            <a:solidFill>
              <a:schemeClr val="accent2">
                <a:shade val="53000"/>
              </a:schemeClr>
            </a:solidFill>
            <a:ln>
              <a:solidFill>
                <a:srgbClr val="F4D35A"/>
              </a:solidFill>
            </a:ln>
            <a:effectLst/>
          </c:spPr>
          <c:invertIfNegative val="0"/>
          <c:cat>
            <c:strRef>
              <c:f>Graph!$B$4:$D$4</c:f>
              <c:strCache>
                <c:ptCount val="3"/>
                <c:pt idx="0">
                  <c:v>JANUARY</c:v>
                </c:pt>
                <c:pt idx="1">
                  <c:v>FEBRUARY</c:v>
                </c:pt>
                <c:pt idx="2">
                  <c:v>MARCH</c:v>
                </c:pt>
              </c:strCache>
            </c:strRef>
          </c:cat>
          <c:val>
            <c:numRef>
              <c:f>Graph!$B$5:$D$5</c:f>
              <c:numCache>
                <c:formatCode>_(* #,##0_);_(* \(#,##0\);_(* "-"_);_(@_)</c:formatCode>
                <c:ptCount val="3"/>
                <c:pt idx="0">
                  <c:v>293580.61320975999</c:v>
                </c:pt>
                <c:pt idx="1">
                  <c:v>316382.30033131997</c:v>
                </c:pt>
                <c:pt idx="2">
                  <c:v>349780.28247302998</c:v>
                </c:pt>
              </c:numCache>
            </c:numRef>
          </c:val>
          <c:extLst>
            <c:ext xmlns:c16="http://schemas.microsoft.com/office/drawing/2014/chart" uri="{C3380CC4-5D6E-409C-BE32-E72D297353CC}">
              <c16:uniqueId val="{00000000-6700-417D-80A3-AF82FC4DF65C}"/>
            </c:ext>
          </c:extLst>
        </c:ser>
        <c:ser>
          <c:idx val="2"/>
          <c:order val="1"/>
          <c:tx>
            <c:strRef>
              <c:f>Graph!$A$6</c:f>
              <c:strCache>
                <c:ptCount val="1"/>
                <c:pt idx="0">
                  <c:v>Monthly NCA Utilized</c:v>
                </c:pt>
              </c:strCache>
            </c:strRef>
          </c:tx>
          <c:spPr>
            <a:solidFill>
              <a:schemeClr val="accent2"/>
            </a:solidFill>
            <a:ln>
              <a:noFill/>
            </a:ln>
            <a:effectLst/>
          </c:spPr>
          <c:invertIfNegative val="0"/>
          <c:cat>
            <c:strRef>
              <c:f>Graph!$B$4:$D$4</c:f>
              <c:strCache>
                <c:ptCount val="3"/>
                <c:pt idx="0">
                  <c:v>JANUARY</c:v>
                </c:pt>
                <c:pt idx="1">
                  <c:v>FEBRUARY</c:v>
                </c:pt>
                <c:pt idx="2">
                  <c:v>MARCH</c:v>
                </c:pt>
              </c:strCache>
            </c:strRef>
          </c:cat>
          <c:val>
            <c:numRef>
              <c:f>Graph!$B$6:$D$6</c:f>
              <c:numCache>
                <c:formatCode>_(* #,##0_);_(* \(#,##0\);_(* "-"_);_(@_)</c:formatCode>
                <c:ptCount val="3"/>
                <c:pt idx="0">
                  <c:v>205027.27659585001</c:v>
                </c:pt>
                <c:pt idx="1">
                  <c:v>328770.03557215002</c:v>
                </c:pt>
                <c:pt idx="2">
                  <c:v>418855.26261188998</c:v>
                </c:pt>
              </c:numCache>
            </c:numRef>
          </c:val>
          <c:extLst>
            <c:ext xmlns:c16="http://schemas.microsoft.com/office/drawing/2014/chart" uri="{C3380CC4-5D6E-409C-BE32-E72D297353CC}">
              <c16:uniqueId val="{00000001-6700-417D-80A3-AF82FC4DF65C}"/>
            </c:ext>
          </c:extLst>
        </c:ser>
        <c:dLbls>
          <c:showLegendKey val="0"/>
          <c:showVal val="0"/>
          <c:showCatName val="0"/>
          <c:showSerName val="0"/>
          <c:showPercent val="0"/>
          <c:showBubbleSize val="0"/>
        </c:dLbls>
        <c:gapWidth val="150"/>
        <c:axId val="487020064"/>
        <c:axId val="487020624"/>
      </c:barChart>
      <c:lineChart>
        <c:grouping val="standard"/>
        <c:varyColors val="0"/>
        <c:ser>
          <c:idx val="4"/>
          <c:order val="2"/>
          <c:tx>
            <c:strRef>
              <c:f>Graph!$A$8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Graph!$B$4:$D$4</c:f>
              <c:strCache>
                <c:ptCount val="3"/>
                <c:pt idx="0">
                  <c:v>JANUARY</c:v>
                </c:pt>
                <c:pt idx="1">
                  <c:v>FEBRUARY</c:v>
                </c:pt>
                <c:pt idx="2">
                  <c:v>MARCH</c:v>
                </c:pt>
              </c:strCache>
            </c:strRef>
          </c:cat>
          <c:val>
            <c:numRef>
              <c:f>Graph!$B$8:$D$8</c:f>
              <c:numCache>
                <c:formatCode>_(* #,##0_);_(* \(#,##0\);_(* "-"??_);_(@_)</c:formatCode>
                <c:ptCount val="3"/>
                <c:pt idx="0">
                  <c:v>69.836790091231379</c:v>
                </c:pt>
                <c:pt idx="1">
                  <c:v>87.513076667086537</c:v>
                </c:pt>
                <c:pt idx="2">
                  <c:v>99.261195988294787</c:v>
                </c:pt>
              </c:numCache>
            </c:numRef>
          </c:val>
          <c:smooth val="0"/>
          <c:extLst>
            <c:ext xmlns:c16="http://schemas.microsoft.com/office/drawing/2014/chart" uri="{C3380CC4-5D6E-409C-BE32-E72D297353CC}">
              <c16:uniqueId val="{00000003-6700-417D-80A3-AF82FC4DF65C}"/>
            </c:ext>
          </c:extLst>
        </c:ser>
        <c:dLbls>
          <c:showLegendKey val="0"/>
          <c:showVal val="0"/>
          <c:showCatName val="0"/>
          <c:showSerName val="0"/>
          <c:showPercent val="0"/>
          <c:showBubbleSize val="0"/>
        </c:dLbls>
        <c:marker val="1"/>
        <c:smooth val="0"/>
        <c:axId val="487021184"/>
        <c:axId val="487021744"/>
      </c:lineChart>
      <c:catAx>
        <c:axId val="487020064"/>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3491543802378982"/>
              <c:y val="0.92497651332702757"/>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87020624"/>
        <c:crossesAt val="0"/>
        <c:auto val="0"/>
        <c:lblAlgn val="ctr"/>
        <c:lblOffset val="100"/>
        <c:tickLblSkip val="1"/>
        <c:tickMarkSkip val="1"/>
        <c:noMultiLvlLbl val="0"/>
      </c:catAx>
      <c:valAx>
        <c:axId val="487020624"/>
        <c:scaling>
          <c:orientation val="minMax"/>
          <c:max val="45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53521182872808"/>
              <c:y val="0.3390665405105663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87020064"/>
        <c:crosses val="autoZero"/>
        <c:crossBetween val="between"/>
        <c:majorUnit val="50000"/>
        <c:minorUnit val="10000"/>
      </c:valAx>
      <c:catAx>
        <c:axId val="487021184"/>
        <c:scaling>
          <c:orientation val="minMax"/>
        </c:scaling>
        <c:delete val="1"/>
        <c:axPos val="b"/>
        <c:numFmt formatCode="General" sourceLinked="1"/>
        <c:majorTickMark val="out"/>
        <c:minorTickMark val="none"/>
        <c:tickLblPos val="nextTo"/>
        <c:crossAx val="487021744"/>
        <c:crossesAt val="85"/>
        <c:auto val="0"/>
        <c:lblAlgn val="ctr"/>
        <c:lblOffset val="100"/>
        <c:noMultiLvlLbl val="0"/>
      </c:catAx>
      <c:valAx>
        <c:axId val="487021744"/>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7093783082399754"/>
              <c:y val="0.29540094220190422"/>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87021184"/>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100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221954</xdr:colOff>
      <xdr:row>11</xdr:row>
      <xdr:rowOff>128873</xdr:rowOff>
    </xdr:from>
    <xdr:to>
      <xdr:col>8</xdr:col>
      <xdr:colOff>615462</xdr:colOff>
      <xdr:row>50</xdr:row>
      <xdr:rowOff>13212</xdr:rowOff>
    </xdr:to>
    <xdr:graphicFrame macro="">
      <xdr:nvGraphicFramePr>
        <xdr:cNvPr id="2" name="Chart 1">
          <a:extLst>
            <a:ext uri="{FF2B5EF4-FFF2-40B4-BE49-F238E27FC236}">
              <a16:creationId xmlns:a16="http://schemas.microsoft.com/office/drawing/2014/main" id="{00000000-0008-0000-0200-00000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A6018-C211-4138-9DCD-E2C933A3AD7E}">
  <dimension ref="A1:J327"/>
  <sheetViews>
    <sheetView tabSelected="1" view="pageBreakPreview" zoomScale="160" zoomScaleNormal="100" zoomScaleSheetLayoutView="160" workbookViewId="0">
      <pane ySplit="7" topLeftCell="A264" activePane="bottomLeft" state="frozen"/>
      <selection pane="bottomLeft" activeCell="B222" sqref="B222"/>
    </sheetView>
  </sheetViews>
  <sheetFormatPr defaultColWidth="9.140625" defaultRowHeight="11.25" x14ac:dyDescent="0.2"/>
  <cols>
    <col min="1" max="1" width="25" style="53" customWidth="1"/>
    <col min="2" max="3" width="13.7109375" style="53" customWidth="1"/>
    <col min="4" max="4" width="12.42578125" style="53" customWidth="1"/>
    <col min="5" max="5" width="13" style="74" customWidth="1"/>
    <col min="6" max="7" width="12" style="53" bestFit="1" customWidth="1"/>
    <col min="8" max="8" width="10" style="53" customWidth="1"/>
    <col min="9" max="16384" width="9.140625" style="53"/>
  </cols>
  <sheetData>
    <row r="1" spans="1:10" s="44" customFormat="1" ht="9" customHeight="1" x14ac:dyDescent="0.2">
      <c r="A1" s="43"/>
      <c r="F1" s="1"/>
      <c r="G1" s="1"/>
    </row>
    <row r="2" spans="1:10" s="44" customFormat="1" ht="14.25" x14ac:dyDescent="0.3">
      <c r="A2" s="45" t="s">
        <v>322</v>
      </c>
      <c r="B2" s="46"/>
      <c r="C2" s="46"/>
      <c r="D2" s="46"/>
      <c r="E2" s="46"/>
      <c r="F2" s="46"/>
      <c r="G2" s="46"/>
    </row>
    <row r="3" spans="1:10" s="44" customFormat="1" x14ac:dyDescent="0.2">
      <c r="A3" s="47" t="s">
        <v>0</v>
      </c>
      <c r="B3" s="46"/>
      <c r="C3" s="46"/>
      <c r="D3" s="46"/>
      <c r="E3" s="46"/>
      <c r="F3" s="48"/>
      <c r="G3" s="48"/>
    </row>
    <row r="4" spans="1:10" s="44" customFormat="1" x14ac:dyDescent="0.2">
      <c r="A4" s="49" t="s">
        <v>1</v>
      </c>
      <c r="B4" s="48"/>
      <c r="C4" s="48"/>
      <c r="D4" s="48"/>
      <c r="E4" s="48"/>
      <c r="F4" s="48"/>
      <c r="G4" s="48"/>
    </row>
    <row r="5" spans="1:10" s="50" customFormat="1" ht="6" customHeight="1" x14ac:dyDescent="0.2">
      <c r="A5" s="75" t="s">
        <v>2</v>
      </c>
      <c r="B5" s="2"/>
      <c r="C5" s="78" t="s">
        <v>3</v>
      </c>
      <c r="D5" s="79"/>
      <c r="E5" s="80"/>
      <c r="F5" s="2"/>
      <c r="G5" s="28"/>
      <c r="H5" s="28"/>
    </row>
    <row r="6" spans="1:10" s="50" customFormat="1" ht="7.5" customHeight="1" x14ac:dyDescent="0.2">
      <c r="A6" s="76"/>
      <c r="B6" s="84" t="s">
        <v>4</v>
      </c>
      <c r="C6" s="81"/>
      <c r="D6" s="82"/>
      <c r="E6" s="83"/>
      <c r="F6" s="85" t="s">
        <v>292</v>
      </c>
      <c r="G6" s="88" t="s">
        <v>5</v>
      </c>
      <c r="H6" s="90" t="s">
        <v>293</v>
      </c>
    </row>
    <row r="7" spans="1:10" s="50" customFormat="1" ht="35.25" customHeight="1" x14ac:dyDescent="0.2">
      <c r="A7" s="77"/>
      <c r="B7" s="87"/>
      <c r="C7" s="51" t="s">
        <v>6</v>
      </c>
      <c r="D7" s="51" t="s">
        <v>7</v>
      </c>
      <c r="E7" s="51" t="s">
        <v>8</v>
      </c>
      <c r="F7" s="86"/>
      <c r="G7" s="89"/>
      <c r="H7" s="91"/>
    </row>
    <row r="8" spans="1:10" x14ac:dyDescent="0.2">
      <c r="A8" s="52"/>
      <c r="B8" s="3"/>
      <c r="C8" s="3"/>
      <c r="D8" s="3"/>
      <c r="E8" s="3"/>
      <c r="F8" s="3"/>
      <c r="G8" s="3"/>
      <c r="H8" s="3"/>
    </row>
    <row r="9" spans="1:10" ht="16.899999999999999" customHeight="1" x14ac:dyDescent="0.2">
      <c r="A9" s="54" t="s">
        <v>9</v>
      </c>
      <c r="B9" s="12">
        <f t="shared" ref="B9:G9" si="0">B10+B17+B19+B21+B23+B35+B39+B48+B50+B52+B60+B72+B79+B84+B88+B94+B106+B119+B132+B148+B150+B171+B181+B187+B195+B204+B213+B222+B255+B262+B266+B268+B270+B272+B128</f>
        <v>665737205.14311016</v>
      </c>
      <c r="C9" s="12">
        <f t="shared" ref="C9" si="1">C10+C17+C19+C21+C23+C35+C39+C48+C50+C52+C60+C72+C79+C84+C88+C94+C106+C119+C132+C148+C150+C171+C181+C187+C195+C204+C213+C222+C255+C262+C266+C268+C270+C272+C128</f>
        <v>600303857.52967989</v>
      </c>
      <c r="D9" s="12">
        <f t="shared" si="0"/>
        <v>58564015.089720011</v>
      </c>
      <c r="E9" s="12">
        <f t="shared" si="0"/>
        <v>658867872.61940014</v>
      </c>
      <c r="F9" s="12">
        <f t="shared" si="0"/>
        <v>6869332.5237100245</v>
      </c>
      <c r="G9" s="12">
        <f t="shared" si="0"/>
        <v>65433347.613430023</v>
      </c>
      <c r="H9" s="5">
        <f>IFERROR(E9/B9*100,"")</f>
        <v>98.968161540223164</v>
      </c>
    </row>
    <row r="10" spans="1:10" ht="12" x14ac:dyDescent="0.2">
      <c r="A10" s="55" t="s">
        <v>10</v>
      </c>
      <c r="B10" s="4">
        <f t="shared" ref="B10:G10" si="2">SUM(B11:B15)</f>
        <v>5593079</v>
      </c>
      <c r="C10" s="4">
        <f t="shared" ref="C10" si="3">SUM(C11:C15)</f>
        <v>5449992.6658899998</v>
      </c>
      <c r="D10" s="4">
        <f t="shared" si="2"/>
        <v>118712.94005999999</v>
      </c>
      <c r="E10" s="29">
        <f t="shared" si="2"/>
        <v>5568705.6059500007</v>
      </c>
      <c r="F10" s="29">
        <f t="shared" si="2"/>
        <v>24373.394050000228</v>
      </c>
      <c r="G10" s="29">
        <f t="shared" si="2"/>
        <v>143086.33411000017</v>
      </c>
      <c r="H10" s="5">
        <f>IFERROR(E10/B10*100,"")</f>
        <v>99.564222245922167</v>
      </c>
      <c r="I10" s="56"/>
      <c r="J10" s="56"/>
    </row>
    <row r="11" spans="1:10" ht="11.25" customHeight="1" x14ac:dyDescent="0.2">
      <c r="A11" s="57" t="s">
        <v>11</v>
      </c>
      <c r="B11" s="6">
        <v>1474933</v>
      </c>
      <c r="C11" s="6">
        <v>1410414.7166500001</v>
      </c>
      <c r="D11" s="6">
        <v>64517.96360000001</v>
      </c>
      <c r="E11" s="6">
        <f>C11+D11</f>
        <v>1474932.68025</v>
      </c>
      <c r="F11" s="6">
        <f>B11-E11</f>
        <v>0.31975000002421439</v>
      </c>
      <c r="G11" s="6">
        <f>B11-C11</f>
        <v>64518.283349999925</v>
      </c>
      <c r="H11" s="5">
        <f>IFERROR(E11/B11*100,"")</f>
        <v>99.999978321049156</v>
      </c>
    </row>
    <row r="12" spans="1:10" ht="11.25" customHeight="1" x14ac:dyDescent="0.2">
      <c r="A12" s="58" t="s">
        <v>12</v>
      </c>
      <c r="B12" s="6">
        <v>69595</v>
      </c>
      <c r="C12" s="6">
        <v>47676.296340000001</v>
      </c>
      <c r="D12" s="6">
        <v>15.6</v>
      </c>
      <c r="E12" s="6">
        <f t="shared" ref="E12:E15" si="4">C12+D12</f>
        <v>47691.896339999999</v>
      </c>
      <c r="F12" s="6">
        <f>B12-E12</f>
        <v>21903.103660000001</v>
      </c>
      <c r="G12" s="6">
        <f>B12-C12</f>
        <v>21918.703659999999</v>
      </c>
      <c r="H12" s="5">
        <f>IFERROR(E12/B12*100,"")</f>
        <v>68.527762540412382</v>
      </c>
    </row>
    <row r="13" spans="1:10" ht="11.25" customHeight="1" x14ac:dyDescent="0.2">
      <c r="A13" s="57" t="s">
        <v>13</v>
      </c>
      <c r="B13" s="6">
        <v>203638</v>
      </c>
      <c r="C13" s="6">
        <v>169677.37901</v>
      </c>
      <c r="D13" s="6">
        <v>33958.635579999995</v>
      </c>
      <c r="E13" s="6">
        <f t="shared" si="4"/>
        <v>203636.01459000001</v>
      </c>
      <c r="F13" s="6">
        <f>B13-E13</f>
        <v>1.9854099999938626</v>
      </c>
      <c r="G13" s="6">
        <f>B13-C13</f>
        <v>33960.620989999996</v>
      </c>
      <c r="H13" s="5">
        <f>IFERROR(E13/B13*100,"")</f>
        <v>99.999025029709586</v>
      </c>
    </row>
    <row r="14" spans="1:10" ht="11.25" customHeight="1" x14ac:dyDescent="0.2">
      <c r="A14" s="57" t="s">
        <v>14</v>
      </c>
      <c r="B14" s="6">
        <v>3792567</v>
      </c>
      <c r="C14" s="6">
        <v>3773390.8878099998</v>
      </c>
      <c r="D14" s="6">
        <v>19175.519329999999</v>
      </c>
      <c r="E14" s="6">
        <f t="shared" si="4"/>
        <v>3792566.4071399998</v>
      </c>
      <c r="F14" s="6">
        <f>B14-E14</f>
        <v>0.59286000020802021</v>
      </c>
      <c r="G14" s="6">
        <f>B14-C14</f>
        <v>19176.112190000247</v>
      </c>
      <c r="H14" s="5">
        <f>IFERROR(E14/B14*100,"")</f>
        <v>99.999984367843737</v>
      </c>
    </row>
    <row r="15" spans="1:10" ht="11.25" customHeight="1" x14ac:dyDescent="0.2">
      <c r="A15" s="57" t="s">
        <v>15</v>
      </c>
      <c r="B15" s="6">
        <v>52346</v>
      </c>
      <c r="C15" s="6">
        <v>48833.386079999997</v>
      </c>
      <c r="D15" s="6">
        <v>1045.22155</v>
      </c>
      <c r="E15" s="6">
        <f t="shared" si="4"/>
        <v>49878.607629999999</v>
      </c>
      <c r="F15" s="6">
        <f>B15-E15</f>
        <v>2467.3923700000014</v>
      </c>
      <c r="G15" s="6">
        <f>B15-C15</f>
        <v>3512.6139200000034</v>
      </c>
      <c r="H15" s="5">
        <f>IFERROR(E15/B15*100,"")</f>
        <v>95.286378386123104</v>
      </c>
    </row>
    <row r="16" spans="1:10" ht="11.25" customHeight="1" x14ac:dyDescent="0.2">
      <c r="B16" s="7"/>
      <c r="C16" s="7"/>
      <c r="D16" s="7"/>
      <c r="E16" s="7"/>
      <c r="F16" s="7"/>
      <c r="G16" s="7"/>
      <c r="H16" s="5" t="str">
        <f>IFERROR(E16/B16*100,"")</f>
        <v/>
      </c>
    </row>
    <row r="17" spans="1:8" ht="11.25" customHeight="1" x14ac:dyDescent="0.2">
      <c r="A17" s="55" t="s">
        <v>16</v>
      </c>
      <c r="B17" s="6">
        <v>2402329.2570000002</v>
      </c>
      <c r="C17" s="6">
        <v>2004044.54773</v>
      </c>
      <c r="D17" s="6">
        <v>135104.46800999998</v>
      </c>
      <c r="E17" s="6">
        <f t="shared" ref="E17" si="5">C17+D17</f>
        <v>2139149.0157400002</v>
      </c>
      <c r="F17" s="6">
        <f>B17-E17</f>
        <v>263180.24126000004</v>
      </c>
      <c r="G17" s="6">
        <f>B17-C17</f>
        <v>398284.70927000022</v>
      </c>
      <c r="H17" s="5">
        <f>IFERROR(E17/B17*100,"")</f>
        <v>89.044788906718964</v>
      </c>
    </row>
    <row r="18" spans="1:8" ht="11.25" customHeight="1" x14ac:dyDescent="0.2">
      <c r="A18" s="57"/>
      <c r="B18" s="8"/>
      <c r="C18" s="7"/>
      <c r="D18" s="8"/>
      <c r="E18" s="7"/>
      <c r="F18" s="7"/>
      <c r="G18" s="7"/>
      <c r="H18" s="5" t="str">
        <f>IFERROR(E18/B18*100,"")</f>
        <v/>
      </c>
    </row>
    <row r="19" spans="1:8" ht="11.25" customHeight="1" x14ac:dyDescent="0.2">
      <c r="A19" s="55" t="s">
        <v>17</v>
      </c>
      <c r="B19" s="6">
        <v>348845</v>
      </c>
      <c r="C19" s="6">
        <v>235272.69641</v>
      </c>
      <c r="D19" s="6">
        <v>13416.44081</v>
      </c>
      <c r="E19" s="6">
        <f t="shared" ref="E19:E21" si="6">C19+D19</f>
        <v>248689.13722</v>
      </c>
      <c r="F19" s="6">
        <f>B19-E19</f>
        <v>100155.86278</v>
      </c>
      <c r="G19" s="6">
        <f>B19-C19</f>
        <v>113572.30359</v>
      </c>
      <c r="H19" s="5">
        <f>IFERROR(E19/B19*100,"")</f>
        <v>71.289293875503446</v>
      </c>
    </row>
    <row r="20" spans="1:8" ht="11.25" customHeight="1" x14ac:dyDescent="0.2">
      <c r="A20" s="57"/>
      <c r="B20" s="8"/>
      <c r="C20" s="7"/>
      <c r="D20" s="8"/>
      <c r="E20" s="7"/>
      <c r="F20" s="7"/>
      <c r="G20" s="7"/>
      <c r="H20" s="5" t="str">
        <f>IFERROR(E20/B20*100,"")</f>
        <v/>
      </c>
    </row>
    <row r="21" spans="1:8" ht="11.25" customHeight="1" x14ac:dyDescent="0.2">
      <c r="A21" s="55" t="s">
        <v>18</v>
      </c>
      <c r="B21" s="6">
        <v>1561867.5730000001</v>
      </c>
      <c r="C21" s="6">
        <v>1503961.89286</v>
      </c>
      <c r="D21" s="6">
        <v>56590.062209999996</v>
      </c>
      <c r="E21" s="6">
        <f t="shared" si="6"/>
        <v>1560551.9550699999</v>
      </c>
      <c r="F21" s="6">
        <f>B21-E21</f>
        <v>1315.6179300001822</v>
      </c>
      <c r="G21" s="6">
        <f>B21-C21</f>
        <v>57905.68014000007</v>
      </c>
      <c r="H21" s="5">
        <f>IFERROR(E21/B21*100,"")</f>
        <v>99.915766358637356</v>
      </c>
    </row>
    <row r="22" spans="1:8" ht="11.25" customHeight="1" x14ac:dyDescent="0.2">
      <c r="A22" s="57"/>
      <c r="B22" s="7"/>
      <c r="C22" s="7"/>
      <c r="D22" s="7"/>
      <c r="E22" s="7"/>
      <c r="F22" s="7"/>
      <c r="G22" s="7"/>
      <c r="H22" s="5" t="str">
        <f>IFERROR(E22/B22*100,"")</f>
        <v/>
      </c>
    </row>
    <row r="23" spans="1:8" ht="11.25" customHeight="1" x14ac:dyDescent="0.2">
      <c r="A23" s="55" t="s">
        <v>19</v>
      </c>
      <c r="B23" s="4">
        <f>SUM(B24:B33)</f>
        <v>6710077.1346000005</v>
      </c>
      <c r="C23" s="4">
        <f>SUM(C24:C33)</f>
        <v>5050435.6054900009</v>
      </c>
      <c r="D23" s="4">
        <f>SUM(D24:D33)</f>
        <v>1528432.4130599999</v>
      </c>
      <c r="E23" s="29">
        <f t="shared" ref="E23:G23" si="7">SUM(E24:E33)</f>
        <v>6578868.0185500011</v>
      </c>
      <c r="F23" s="29">
        <f t="shared" si="7"/>
        <v>131209.11605000054</v>
      </c>
      <c r="G23" s="29">
        <f t="shared" si="7"/>
        <v>1659641.5291100005</v>
      </c>
      <c r="H23" s="5">
        <f>IFERROR(E23/B23*100,"")</f>
        <v>98.044596009583415</v>
      </c>
    </row>
    <row r="24" spans="1:8" ht="11.25" customHeight="1" x14ac:dyDescent="0.2">
      <c r="A24" s="57" t="s">
        <v>20</v>
      </c>
      <c r="B24" s="6">
        <v>3795894.5046000006</v>
      </c>
      <c r="C24" s="6">
        <v>3458173.6693000002</v>
      </c>
      <c r="D24" s="6">
        <v>223323.11264000004</v>
      </c>
      <c r="E24" s="6">
        <f t="shared" ref="E24:E33" si="8">C24+D24</f>
        <v>3681496.7819400001</v>
      </c>
      <c r="F24" s="6">
        <f>B24-E24</f>
        <v>114397.72266000044</v>
      </c>
      <c r="G24" s="6">
        <f>B24-C24</f>
        <v>337720.83530000038</v>
      </c>
      <c r="H24" s="5">
        <f>IFERROR(E24/B24*100,"")</f>
        <v>96.986277608048127</v>
      </c>
    </row>
    <row r="25" spans="1:8" ht="11.25" customHeight="1" x14ac:dyDescent="0.2">
      <c r="A25" s="57" t="s">
        <v>21</v>
      </c>
      <c r="B25" s="6">
        <v>432229</v>
      </c>
      <c r="C25" s="6">
        <v>51254.261789999997</v>
      </c>
      <c r="D25" s="6">
        <v>380974.31744999997</v>
      </c>
      <c r="E25" s="6">
        <f t="shared" si="8"/>
        <v>432228.57923999999</v>
      </c>
      <c r="F25" s="6">
        <f>B25-E25</f>
        <v>0.42076000000815839</v>
      </c>
      <c r="G25" s="6">
        <f>B25-C25</f>
        <v>380974.73820999998</v>
      </c>
      <c r="H25" s="5">
        <f>IFERROR(E25/B25*100,"")</f>
        <v>99.999902653454527</v>
      </c>
    </row>
    <row r="26" spans="1:8" ht="11.25" customHeight="1" x14ac:dyDescent="0.2">
      <c r="A26" s="57" t="s">
        <v>22</v>
      </c>
      <c r="B26" s="6">
        <v>980142.4</v>
      </c>
      <c r="C26" s="6">
        <v>932320.13838999998</v>
      </c>
      <c r="D26" s="6">
        <v>47821.495029999984</v>
      </c>
      <c r="E26" s="6">
        <f t="shared" si="8"/>
        <v>980141.63341999997</v>
      </c>
      <c r="F26" s="6">
        <f>B26-E26</f>
        <v>0.76658000005409122</v>
      </c>
      <c r="G26" s="6">
        <f>B26-C26</f>
        <v>47822.261610000045</v>
      </c>
      <c r="H26" s="5">
        <f>IFERROR(E26/B26*100,"")</f>
        <v>99.999921788915572</v>
      </c>
    </row>
    <row r="27" spans="1:8" ht="11.25" customHeight="1" x14ac:dyDescent="0.2">
      <c r="A27" s="57" t="s">
        <v>23</v>
      </c>
      <c r="B27" s="6">
        <v>34622.839</v>
      </c>
      <c r="C27" s="6">
        <v>34497.069020000003</v>
      </c>
      <c r="D27" s="6">
        <v>125.76509</v>
      </c>
      <c r="E27" s="6">
        <f t="shared" si="8"/>
        <v>34622.834110000003</v>
      </c>
      <c r="F27" s="6">
        <f>B27-E27</f>
        <v>4.8899999965215102E-3</v>
      </c>
      <c r="G27" s="6">
        <f>B27-C27</f>
        <v>125.7699799999973</v>
      </c>
      <c r="H27" s="5">
        <f>IFERROR(E27/B27*100,"")</f>
        <v>99.999985876374851</v>
      </c>
    </row>
    <row r="28" spans="1:8" ht="11.25" customHeight="1" x14ac:dyDescent="0.2">
      <c r="A28" s="57" t="s">
        <v>24</v>
      </c>
      <c r="B28" s="6">
        <v>103035.867</v>
      </c>
      <c r="C28" s="6">
        <v>86205.853569999992</v>
      </c>
      <c r="D28" s="6">
        <v>20.748049999999999</v>
      </c>
      <c r="E28" s="6">
        <f t="shared" si="8"/>
        <v>86226.601619999987</v>
      </c>
      <c r="F28" s="6">
        <f>B28-E28</f>
        <v>16809.265380000012</v>
      </c>
      <c r="G28" s="6">
        <f>B28-C28</f>
        <v>16830.013430000006</v>
      </c>
      <c r="H28" s="5">
        <f>IFERROR(E28/B28*100,"")</f>
        <v>83.686005786703362</v>
      </c>
    </row>
    <row r="29" spans="1:8" ht="11.25" customHeight="1" x14ac:dyDescent="0.2">
      <c r="A29" s="57" t="s">
        <v>25</v>
      </c>
      <c r="B29" s="6">
        <v>106919.389</v>
      </c>
      <c r="C29" s="6">
        <v>104228.84895</v>
      </c>
      <c r="D29" s="6">
        <v>2690.5400499999996</v>
      </c>
      <c r="E29" s="6">
        <f t="shared" si="8"/>
        <v>106919.389</v>
      </c>
      <c r="F29" s="6">
        <f>B29-E29</f>
        <v>0</v>
      </c>
      <c r="G29" s="6">
        <f>B29-C29</f>
        <v>2690.540049999996</v>
      </c>
      <c r="H29" s="5">
        <f>IFERROR(E29/B29*100,"")</f>
        <v>100</v>
      </c>
    </row>
    <row r="30" spans="1:8" ht="11.25" customHeight="1" x14ac:dyDescent="0.2">
      <c r="A30" s="57" t="s">
        <v>26</v>
      </c>
      <c r="B30" s="6">
        <v>1022999.713</v>
      </c>
      <c r="C30" s="6">
        <v>150759.0833</v>
      </c>
      <c r="D30" s="6">
        <v>872240.62297000003</v>
      </c>
      <c r="E30" s="6">
        <f t="shared" si="8"/>
        <v>1022999.70627</v>
      </c>
      <c r="F30" s="6">
        <f>B30-E30</f>
        <v>6.7300000227987766E-3</v>
      </c>
      <c r="G30" s="6">
        <f>B30-C30</f>
        <v>872240.62969999993</v>
      </c>
      <c r="H30" s="5">
        <f>IFERROR(E30/B30*100,"")</f>
        <v>99.999999342130792</v>
      </c>
    </row>
    <row r="31" spans="1:8" ht="11.25" customHeight="1" x14ac:dyDescent="0.2">
      <c r="A31" s="57" t="s">
        <v>27</v>
      </c>
      <c r="B31" s="6">
        <v>80836</v>
      </c>
      <c r="C31" s="6">
        <v>80832.293510000003</v>
      </c>
      <c r="D31" s="6">
        <v>2.7872699999999999</v>
      </c>
      <c r="E31" s="6">
        <f t="shared" si="8"/>
        <v>80835.080780000004</v>
      </c>
      <c r="F31" s="6">
        <f>B31-E31</f>
        <v>0.91921999999613035</v>
      </c>
      <c r="G31" s="6">
        <f>B31-C31</f>
        <v>3.7064899999968475</v>
      </c>
      <c r="H31" s="5">
        <f>IFERROR(E31/B31*100,"")</f>
        <v>99.998862858132526</v>
      </c>
    </row>
    <row r="32" spans="1:8" ht="11.25" customHeight="1" x14ac:dyDescent="0.2">
      <c r="A32" s="57" t="s">
        <v>28</v>
      </c>
      <c r="B32" s="6">
        <v>50509.07</v>
      </c>
      <c r="C32" s="6">
        <v>50509.060170000004</v>
      </c>
      <c r="D32" s="6">
        <v>0</v>
      </c>
      <c r="E32" s="6">
        <f t="shared" si="8"/>
        <v>50509.060170000004</v>
      </c>
      <c r="F32" s="6">
        <f>B32-E32</f>
        <v>9.8299999954178929E-3</v>
      </c>
      <c r="G32" s="6">
        <f>B32-C32</f>
        <v>9.8299999954178929E-3</v>
      </c>
      <c r="H32" s="5">
        <f>IFERROR(E32/B32*100,"")</f>
        <v>99.999980538148904</v>
      </c>
    </row>
    <row r="33" spans="1:8" ht="11.25" customHeight="1" x14ac:dyDescent="0.2">
      <c r="A33" s="57" t="s">
        <v>29</v>
      </c>
      <c r="B33" s="6">
        <v>102888.352</v>
      </c>
      <c r="C33" s="6">
        <v>101655.32749</v>
      </c>
      <c r="D33" s="6">
        <v>1233.02451</v>
      </c>
      <c r="E33" s="6">
        <f t="shared" si="8"/>
        <v>102888.352</v>
      </c>
      <c r="F33" s="6">
        <f>B33-E33</f>
        <v>0</v>
      </c>
      <c r="G33" s="6">
        <f>B33-C33</f>
        <v>1233.0245100000029</v>
      </c>
      <c r="H33" s="5">
        <f>IFERROR(E33/B33*100,"")</f>
        <v>100</v>
      </c>
    </row>
    <row r="34" spans="1:8" ht="11.25" customHeight="1" x14ac:dyDescent="0.2">
      <c r="A34" s="57"/>
      <c r="B34" s="7"/>
      <c r="C34" s="7"/>
      <c r="D34" s="7"/>
      <c r="E34" s="7"/>
      <c r="F34" s="7"/>
      <c r="G34" s="7"/>
      <c r="H34" s="5" t="str">
        <f>IFERROR(E34/B34*100,"")</f>
        <v/>
      </c>
    </row>
    <row r="35" spans="1:8" ht="11.25" customHeight="1" x14ac:dyDescent="0.2">
      <c r="A35" s="55" t="s">
        <v>30</v>
      </c>
      <c r="B35" s="9">
        <f t="shared" ref="B35:G35" si="9">+B36+B37</f>
        <v>575203.44200000004</v>
      </c>
      <c r="C35" s="9">
        <f t="shared" si="9"/>
        <v>515955.11814999994</v>
      </c>
      <c r="D35" s="9">
        <f t="shared" si="9"/>
        <v>5464.5769099999998</v>
      </c>
      <c r="E35" s="12">
        <f t="shared" si="9"/>
        <v>521419.69506</v>
      </c>
      <c r="F35" s="12">
        <f t="shared" si="9"/>
        <v>53783.746940000041</v>
      </c>
      <c r="G35" s="12">
        <f t="shared" si="9"/>
        <v>59248.323850000073</v>
      </c>
      <c r="H35" s="5">
        <f>IFERROR(E35/B35*100,"")</f>
        <v>90.649613160694528</v>
      </c>
    </row>
    <row r="36" spans="1:8" ht="11.25" customHeight="1" x14ac:dyDescent="0.2">
      <c r="A36" s="57" t="s">
        <v>31</v>
      </c>
      <c r="B36" s="6">
        <v>553566.9</v>
      </c>
      <c r="C36" s="6">
        <v>497952.20927999995</v>
      </c>
      <c r="D36" s="6">
        <v>5158.03305</v>
      </c>
      <c r="E36" s="6">
        <f t="shared" ref="E36:E37" si="10">C36+D36</f>
        <v>503110.24232999998</v>
      </c>
      <c r="F36" s="6">
        <f>B36-E36</f>
        <v>50456.657670000044</v>
      </c>
      <c r="G36" s="6">
        <f>B36-C36</f>
        <v>55614.690720000071</v>
      </c>
      <c r="H36" s="5">
        <f>IFERROR(E36/B36*100,"")</f>
        <v>90.88517437187808</v>
      </c>
    </row>
    <row r="37" spans="1:8" ht="11.25" customHeight="1" x14ac:dyDescent="0.2">
      <c r="A37" s="57" t="s">
        <v>32</v>
      </c>
      <c r="B37" s="6">
        <v>21636.542000000001</v>
      </c>
      <c r="C37" s="6">
        <v>18002.908869999999</v>
      </c>
      <c r="D37" s="6">
        <v>306.54386</v>
      </c>
      <c r="E37" s="6">
        <f t="shared" si="10"/>
        <v>18309.452730000001</v>
      </c>
      <c r="F37" s="6">
        <f>B37-E37</f>
        <v>3327.0892700000004</v>
      </c>
      <c r="G37" s="6">
        <f>B37-C37</f>
        <v>3633.633130000002</v>
      </c>
      <c r="H37" s="5">
        <f>IFERROR(E37/B37*100,"")</f>
        <v>84.622823416052341</v>
      </c>
    </row>
    <row r="38" spans="1:8" ht="11.25" customHeight="1" x14ac:dyDescent="0.2">
      <c r="A38" s="57"/>
      <c r="B38" s="7"/>
      <c r="C38" s="7"/>
      <c r="D38" s="7"/>
      <c r="E38" s="7"/>
      <c r="F38" s="7"/>
      <c r="G38" s="7"/>
      <c r="H38" s="5" t="str">
        <f>IFERROR(E38/B38*100,"")</f>
        <v/>
      </c>
    </row>
    <row r="39" spans="1:8" ht="11.25" customHeight="1" x14ac:dyDescent="0.2">
      <c r="A39" s="55" t="s">
        <v>33</v>
      </c>
      <c r="B39" s="9">
        <f>SUM(B40:B46)</f>
        <v>138565096.24600002</v>
      </c>
      <c r="C39" s="9">
        <f>SUM(C40:C46)</f>
        <v>132438105.73634002</v>
      </c>
      <c r="D39" s="9">
        <f>SUM(D40:D46)</f>
        <v>5619831.2035300005</v>
      </c>
      <c r="E39" s="12">
        <f t="shared" ref="E39:G39" si="11">SUM(E40:E46)</f>
        <v>138057936.93987003</v>
      </c>
      <c r="F39" s="12">
        <f t="shared" si="11"/>
        <v>507159.30613000295</v>
      </c>
      <c r="G39" s="12">
        <f t="shared" si="11"/>
        <v>6126990.5096599991</v>
      </c>
      <c r="H39" s="5">
        <f>IFERROR(E39/B39*100,"")</f>
        <v>99.633992022616141</v>
      </c>
    </row>
    <row r="40" spans="1:8" ht="11.25" customHeight="1" x14ac:dyDescent="0.2">
      <c r="A40" s="57" t="s">
        <v>34</v>
      </c>
      <c r="B40" s="6">
        <v>138017930.42000002</v>
      </c>
      <c r="C40" s="6">
        <v>131953061.36990002</v>
      </c>
      <c r="D40" s="6">
        <v>5568690.0572300004</v>
      </c>
      <c r="E40" s="6">
        <f t="shared" ref="E40:E46" si="12">C40+D40</f>
        <v>137521751.42713001</v>
      </c>
      <c r="F40" s="6">
        <f>B40-E40</f>
        <v>496178.99287000299</v>
      </c>
      <c r="G40" s="6">
        <f>B40-C40</f>
        <v>6064869.0500999987</v>
      </c>
      <c r="H40" s="5">
        <f>IFERROR(E40/B40*100,"")</f>
        <v>99.6404967156368</v>
      </c>
    </row>
    <row r="41" spans="1:8" ht="11.25" customHeight="1" x14ac:dyDescent="0.2">
      <c r="A41" s="59" t="s">
        <v>35</v>
      </c>
      <c r="B41" s="6">
        <v>60166</v>
      </c>
      <c r="C41" s="6">
        <v>55555.774149999997</v>
      </c>
      <c r="D41" s="6">
        <v>4496.41615</v>
      </c>
      <c r="E41" s="6">
        <f t="shared" si="12"/>
        <v>60052.190299999995</v>
      </c>
      <c r="F41" s="6">
        <f>B41-E41</f>
        <v>113.80970000000525</v>
      </c>
      <c r="G41" s="6">
        <f>B41-C41</f>
        <v>4610.2258500000025</v>
      </c>
      <c r="H41" s="5">
        <f>IFERROR(E41/B41*100,"")</f>
        <v>99.810840507928049</v>
      </c>
    </row>
    <row r="42" spans="1:8" ht="11.25" customHeight="1" x14ac:dyDescent="0.2">
      <c r="A42" s="59" t="s">
        <v>36</v>
      </c>
      <c r="B42" s="6">
        <v>12982</v>
      </c>
      <c r="C42" s="6">
        <v>10784.709279999999</v>
      </c>
      <c r="D42" s="6">
        <v>2196.7185899999999</v>
      </c>
      <c r="E42" s="6">
        <f t="shared" si="12"/>
        <v>12981.42787</v>
      </c>
      <c r="F42" s="6">
        <f>B42-E42</f>
        <v>0.57213000000047032</v>
      </c>
      <c r="G42" s="6">
        <f>B42-C42</f>
        <v>2197.2907200000009</v>
      </c>
      <c r="H42" s="5">
        <f>IFERROR(E42/B42*100,"")</f>
        <v>99.995592897858572</v>
      </c>
    </row>
    <row r="43" spans="1:8" ht="11.25" customHeight="1" x14ac:dyDescent="0.2">
      <c r="A43" s="57" t="s">
        <v>37</v>
      </c>
      <c r="B43" s="6">
        <v>332443.065</v>
      </c>
      <c r="C43" s="6">
        <v>312024.33993000002</v>
      </c>
      <c r="D43" s="6">
        <v>10285.75266</v>
      </c>
      <c r="E43" s="6">
        <f t="shared" si="12"/>
        <v>322310.09259000001</v>
      </c>
      <c r="F43" s="6">
        <f>B43-E43</f>
        <v>10132.972409999988</v>
      </c>
      <c r="G43" s="6">
        <f>B43-C43</f>
        <v>20418.725069999986</v>
      </c>
      <c r="H43" s="5">
        <f>IFERROR(E43/B43*100,"")</f>
        <v>96.951967576763863</v>
      </c>
    </row>
    <row r="44" spans="1:8" ht="11.25" customHeight="1" x14ac:dyDescent="0.2">
      <c r="A44" s="57" t="s">
        <v>38</v>
      </c>
      <c r="B44" s="6">
        <v>24979.760999999999</v>
      </c>
      <c r="C44" s="6">
        <v>24979.759859999998</v>
      </c>
      <c r="D44" s="6">
        <v>0</v>
      </c>
      <c r="E44" s="6">
        <f t="shared" si="12"/>
        <v>24979.759859999998</v>
      </c>
      <c r="F44" s="6">
        <f>B44-E44</f>
        <v>1.1400000003050081E-3</v>
      </c>
      <c r="G44" s="6">
        <f>B44-C44</f>
        <v>1.1400000003050081E-3</v>
      </c>
      <c r="H44" s="5">
        <f>IFERROR(E44/B44*100,"")</f>
        <v>99.999995436305412</v>
      </c>
    </row>
    <row r="45" spans="1:8" ht="11.25" customHeight="1" x14ac:dyDescent="0.2">
      <c r="A45" s="57" t="s">
        <v>39</v>
      </c>
      <c r="B45" s="6">
        <v>74712</v>
      </c>
      <c r="C45" s="6">
        <v>52044.209459999998</v>
      </c>
      <c r="D45" s="6">
        <v>22663.451929999999</v>
      </c>
      <c r="E45" s="6">
        <f t="shared" si="12"/>
        <v>74707.661389999994</v>
      </c>
      <c r="F45" s="6">
        <f>B45-E45</f>
        <v>4.338610000006156</v>
      </c>
      <c r="G45" s="6">
        <f>B45-C45</f>
        <v>22667.790540000002</v>
      </c>
      <c r="H45" s="5">
        <f>IFERROR(E45/B45*100,"")</f>
        <v>99.994192887354089</v>
      </c>
    </row>
    <row r="46" spans="1:8" ht="11.25" customHeight="1" x14ac:dyDescent="0.2">
      <c r="A46" s="57" t="s">
        <v>40</v>
      </c>
      <c r="B46" s="6">
        <v>41883</v>
      </c>
      <c r="C46" s="6">
        <v>29655.573760000003</v>
      </c>
      <c r="D46" s="6">
        <v>11498.806970000001</v>
      </c>
      <c r="E46" s="6">
        <f t="shared" si="12"/>
        <v>41154.380730000004</v>
      </c>
      <c r="F46" s="6">
        <f>B46-E46</f>
        <v>728.61926999999559</v>
      </c>
      <c r="G46" s="6">
        <f>B46-C46</f>
        <v>12227.426239999997</v>
      </c>
      <c r="H46" s="5">
        <f>IFERROR(E46/B46*100,"")</f>
        <v>98.260346035384288</v>
      </c>
    </row>
    <row r="47" spans="1:8" ht="11.25" customHeight="1" x14ac:dyDescent="0.2">
      <c r="A47" s="57"/>
      <c r="B47" s="10"/>
      <c r="C47" s="10"/>
      <c r="D47" s="10"/>
      <c r="E47" s="10"/>
      <c r="F47" s="10"/>
      <c r="G47" s="10"/>
      <c r="H47" s="5" t="str">
        <f>IFERROR(E47/B47*100,"")</f>
        <v/>
      </c>
    </row>
    <row r="48" spans="1:8" ht="11.25" customHeight="1" x14ac:dyDescent="0.2">
      <c r="A48" s="55" t="s">
        <v>41</v>
      </c>
      <c r="B48" s="6">
        <v>20608225.203000002</v>
      </c>
      <c r="C48" s="6">
        <v>19241601.20417</v>
      </c>
      <c r="D48" s="6">
        <v>1264848.18306</v>
      </c>
      <c r="E48" s="6">
        <f t="shared" ref="E48" si="13">C48+D48</f>
        <v>20506449.387230001</v>
      </c>
      <c r="F48" s="6">
        <f>B48-E48</f>
        <v>101775.81577000022</v>
      </c>
      <c r="G48" s="6">
        <f>B48-C48</f>
        <v>1366623.9988300018</v>
      </c>
      <c r="H48" s="5">
        <f>IFERROR(E48/B48*100,"")</f>
        <v>99.50613983122048</v>
      </c>
    </row>
    <row r="49" spans="1:8" ht="11.25" customHeight="1" x14ac:dyDescent="0.2">
      <c r="A49" s="60"/>
      <c r="B49" s="7"/>
      <c r="C49" s="7"/>
      <c r="D49" s="7"/>
      <c r="E49" s="7"/>
      <c r="F49" s="7"/>
      <c r="G49" s="7"/>
      <c r="H49" s="5" t="str">
        <f>IFERROR(E49/B49*100,"")</f>
        <v/>
      </c>
    </row>
    <row r="50" spans="1:8" ht="11.25" customHeight="1" x14ac:dyDescent="0.2">
      <c r="A50" s="55" t="s">
        <v>42</v>
      </c>
      <c r="B50" s="6">
        <v>344498.46500000003</v>
      </c>
      <c r="C50" s="6">
        <v>339715.24904999998</v>
      </c>
      <c r="D50" s="6">
        <v>3332.4785299999999</v>
      </c>
      <c r="E50" s="6">
        <f t="shared" ref="E50" si="14">C50+D50</f>
        <v>343047.72758000001</v>
      </c>
      <c r="F50" s="6">
        <f>B50-E50</f>
        <v>1450.7374200000195</v>
      </c>
      <c r="G50" s="6">
        <f>B50-C50</f>
        <v>4783.2159500000416</v>
      </c>
      <c r="H50" s="5">
        <f>IFERROR(E50/B50*100,"")</f>
        <v>99.578884213606003</v>
      </c>
    </row>
    <row r="51" spans="1:8" ht="11.25" customHeight="1" x14ac:dyDescent="0.2">
      <c r="A51" s="57"/>
      <c r="B51" s="7"/>
      <c r="C51" s="7"/>
      <c r="D51" s="7"/>
      <c r="E51" s="7"/>
      <c r="F51" s="7"/>
      <c r="G51" s="7"/>
      <c r="H51" s="5" t="str">
        <f>IFERROR(E51/B51*100,"")</f>
        <v/>
      </c>
    </row>
    <row r="52" spans="1:8" ht="11.25" customHeight="1" x14ac:dyDescent="0.2">
      <c r="A52" s="55" t="s">
        <v>43</v>
      </c>
      <c r="B52" s="9">
        <f t="shared" ref="B52:C52" si="15">SUM(B53:B58)</f>
        <v>4758212.1619999995</v>
      </c>
      <c r="C52" s="9">
        <f t="shared" si="15"/>
        <v>4385732.2365499996</v>
      </c>
      <c r="D52" s="9">
        <f t="shared" ref="D52:G52" si="16">SUM(D53:D58)</f>
        <v>306266.93709000002</v>
      </c>
      <c r="E52" s="12">
        <f t="shared" si="16"/>
        <v>4691999.1736399997</v>
      </c>
      <c r="F52" s="12">
        <f t="shared" si="16"/>
        <v>66212.988359999697</v>
      </c>
      <c r="G52" s="12">
        <f t="shared" si="16"/>
        <v>372479.92544999986</v>
      </c>
      <c r="H52" s="5">
        <f>IFERROR(E52/B52*100,"")</f>
        <v>98.608448171168376</v>
      </c>
    </row>
    <row r="53" spans="1:8" ht="11.25" customHeight="1" x14ac:dyDescent="0.2">
      <c r="A53" s="57" t="s">
        <v>20</v>
      </c>
      <c r="B53" s="6">
        <v>3550916.4610000001</v>
      </c>
      <c r="C53" s="6">
        <v>3274500.8118200004</v>
      </c>
      <c r="D53" s="6">
        <v>240116.12619000001</v>
      </c>
      <c r="E53" s="6">
        <f t="shared" ref="E53:E58" si="17">C53+D53</f>
        <v>3514616.9380100006</v>
      </c>
      <c r="F53" s="6">
        <f>B53-E53</f>
        <v>36299.522989999503</v>
      </c>
      <c r="G53" s="6">
        <f>B53-C53</f>
        <v>276415.64917999972</v>
      </c>
      <c r="H53" s="5">
        <f>IFERROR(E53/B53*100,"")</f>
        <v>98.977742129709895</v>
      </c>
    </row>
    <row r="54" spans="1:8" ht="11.25" customHeight="1" x14ac:dyDescent="0.2">
      <c r="A54" s="57" t="s">
        <v>44</v>
      </c>
      <c r="B54" s="6">
        <v>516873.46600000001</v>
      </c>
      <c r="C54" s="6">
        <v>471509.82442999986</v>
      </c>
      <c r="D54" s="6">
        <v>37179.994019999998</v>
      </c>
      <c r="E54" s="6">
        <f t="shared" si="17"/>
        <v>508689.81844999985</v>
      </c>
      <c r="F54" s="6">
        <f>B54-E54</f>
        <v>8183.6475500001688</v>
      </c>
      <c r="G54" s="6">
        <f>B54-C54</f>
        <v>45363.641570000153</v>
      </c>
      <c r="H54" s="5">
        <f>IFERROR(E54/B54*100,"")</f>
        <v>98.416701941902318</v>
      </c>
    </row>
    <row r="55" spans="1:8" ht="11.25" customHeight="1" x14ac:dyDescent="0.2">
      <c r="A55" s="57" t="s">
        <v>45</v>
      </c>
      <c r="B55" s="6">
        <v>312513.12800000003</v>
      </c>
      <c r="C55" s="6">
        <v>285953.07305000001</v>
      </c>
      <c r="D55" s="6">
        <v>18446.299529999997</v>
      </c>
      <c r="E55" s="6">
        <f t="shared" si="17"/>
        <v>304399.37258000002</v>
      </c>
      <c r="F55" s="6">
        <f>B55-E55</f>
        <v>8113.7554200000013</v>
      </c>
      <c r="G55" s="6">
        <f>B55-C55</f>
        <v>26560.05495000002</v>
      </c>
      <c r="H55" s="5">
        <f>IFERROR(E55/B55*100,"")</f>
        <v>97.403707334816346</v>
      </c>
    </row>
    <row r="56" spans="1:8" ht="11.25" customHeight="1" x14ac:dyDescent="0.2">
      <c r="A56" s="57" t="s">
        <v>46</v>
      </c>
      <c r="B56" s="6">
        <v>300446.08399999997</v>
      </c>
      <c r="C56" s="6">
        <v>297760.47707999998</v>
      </c>
      <c r="D56" s="6">
        <v>2685.6063899999999</v>
      </c>
      <c r="E56" s="6">
        <f t="shared" si="17"/>
        <v>300446.08346999995</v>
      </c>
      <c r="F56" s="6">
        <f>B56-E56</f>
        <v>5.300000193528831E-4</v>
      </c>
      <c r="G56" s="6">
        <f>B56-C56</f>
        <v>2685.6069199999911</v>
      </c>
      <c r="H56" s="5">
        <f>IFERROR(E56/B56*100,"")</f>
        <v>99.99999982359563</v>
      </c>
    </row>
    <row r="57" spans="1:8" ht="11.25" customHeight="1" x14ac:dyDescent="0.2">
      <c r="A57" s="57" t="s">
        <v>47</v>
      </c>
      <c r="B57" s="6">
        <v>43634</v>
      </c>
      <c r="C57" s="6">
        <v>26161.170409999999</v>
      </c>
      <c r="D57" s="6">
        <v>4680.7394299999996</v>
      </c>
      <c r="E57" s="6">
        <f t="shared" si="17"/>
        <v>30841.90984</v>
      </c>
      <c r="F57" s="6">
        <f>B57-E57</f>
        <v>12792.09016</v>
      </c>
      <c r="G57" s="6">
        <f>B57-C57</f>
        <v>17472.829590000001</v>
      </c>
      <c r="H57" s="5">
        <f>IFERROR(E57/B57*100,"")</f>
        <v>70.683205390291974</v>
      </c>
    </row>
    <row r="58" spans="1:8" ht="11.25" customHeight="1" x14ac:dyDescent="0.2">
      <c r="A58" s="57" t="s">
        <v>48</v>
      </c>
      <c r="B58" s="6">
        <v>33829.023000000001</v>
      </c>
      <c r="C58" s="6">
        <v>29846.879759999996</v>
      </c>
      <c r="D58" s="6">
        <v>3158.1715300000001</v>
      </c>
      <c r="E58" s="6">
        <f t="shared" si="17"/>
        <v>33005.051289999996</v>
      </c>
      <c r="F58" s="6">
        <f>B58-E58</f>
        <v>823.97171000000526</v>
      </c>
      <c r="G58" s="6">
        <f>B58-C58</f>
        <v>3982.1432400000049</v>
      </c>
      <c r="H58" s="5">
        <f>IFERROR(E58/B58*100,"")</f>
        <v>97.56430533036675</v>
      </c>
    </row>
    <row r="59" spans="1:8" ht="11.25" customHeight="1" x14ac:dyDescent="0.2">
      <c r="A59" s="57"/>
      <c r="B59" s="7"/>
      <c r="C59" s="7"/>
      <c r="D59" s="7"/>
      <c r="E59" s="7"/>
      <c r="F59" s="7"/>
      <c r="G59" s="7"/>
      <c r="H59" s="5" t="str">
        <f>IFERROR(E59/B59*100,"")</f>
        <v/>
      </c>
    </row>
    <row r="60" spans="1:8" ht="11.25" customHeight="1" x14ac:dyDescent="0.2">
      <c r="A60" s="55" t="s">
        <v>49</v>
      </c>
      <c r="B60" s="9">
        <f t="shared" ref="B60:C60" si="18">SUM(B61:B70)</f>
        <v>20579134.43500004</v>
      </c>
      <c r="C60" s="9">
        <f t="shared" si="18"/>
        <v>4942224.1088300152</v>
      </c>
      <c r="D60" s="9">
        <f t="shared" ref="D60:G60" si="19">SUM(D61:D70)</f>
        <v>15272110.292450003</v>
      </c>
      <c r="E60" s="9">
        <f t="shared" si="19"/>
        <v>20214334.401280016</v>
      </c>
      <c r="F60" s="9">
        <f t="shared" si="19"/>
        <v>364800.0337200209</v>
      </c>
      <c r="G60" s="9">
        <f t="shared" si="19"/>
        <v>15636910.326170024</v>
      </c>
      <c r="H60" s="5">
        <f>IFERROR(E60/B60*100,"")</f>
        <v>98.227330528053741</v>
      </c>
    </row>
    <row r="61" spans="1:8" ht="11.25" customHeight="1" x14ac:dyDescent="0.2">
      <c r="A61" s="57" t="s">
        <v>50</v>
      </c>
      <c r="B61" s="6">
        <v>222949.8170000391</v>
      </c>
      <c r="C61" s="6">
        <v>218516.18491001593</v>
      </c>
      <c r="D61" s="6">
        <v>4422.1029700074005</v>
      </c>
      <c r="E61" s="6">
        <f t="shared" ref="E61:E70" si="20">C61+D61</f>
        <v>222938.28788002333</v>
      </c>
      <c r="F61" s="6">
        <f>B61-E61</f>
        <v>11.529120015766239</v>
      </c>
      <c r="G61" s="6">
        <f>B61-C61</f>
        <v>4433.6320900231658</v>
      </c>
      <c r="H61" s="5">
        <f>IFERROR(E61/B61*100,"")</f>
        <v>99.994828827324952</v>
      </c>
    </row>
    <row r="62" spans="1:8" ht="11.25" customHeight="1" x14ac:dyDescent="0.2">
      <c r="A62" s="57" t="s">
        <v>51</v>
      </c>
      <c r="B62" s="6">
        <v>1780572.632</v>
      </c>
      <c r="C62" s="6">
        <v>1575567.2632599999</v>
      </c>
      <c r="D62" s="6">
        <v>99312.662899999996</v>
      </c>
      <c r="E62" s="6">
        <f t="shared" si="20"/>
        <v>1674879.9261599998</v>
      </c>
      <c r="F62" s="6">
        <f>B62-E62</f>
        <v>105692.70584000018</v>
      </c>
      <c r="G62" s="6">
        <f>B62-C62</f>
        <v>205005.36874000006</v>
      </c>
      <c r="H62" s="5">
        <f>IFERROR(E62/B62*100,"")</f>
        <v>94.06411713060632</v>
      </c>
    </row>
    <row r="63" spans="1:8" ht="11.25" customHeight="1" x14ac:dyDescent="0.2">
      <c r="A63" s="57" t="s">
        <v>52</v>
      </c>
      <c r="B63" s="6">
        <v>2928435</v>
      </c>
      <c r="C63" s="6">
        <v>2631884.3899400001</v>
      </c>
      <c r="D63" s="6">
        <v>129224.1609</v>
      </c>
      <c r="E63" s="6">
        <f t="shared" si="20"/>
        <v>2761108.5508400002</v>
      </c>
      <c r="F63" s="6">
        <f>B63-E63</f>
        <v>167326.44915999984</v>
      </c>
      <c r="G63" s="6">
        <f>B63-C63</f>
        <v>296550.61005999986</v>
      </c>
      <c r="H63" s="5">
        <f>IFERROR(E63/B63*100,"")</f>
        <v>94.286147749224426</v>
      </c>
    </row>
    <row r="64" spans="1:8" ht="11.25" customHeight="1" x14ac:dyDescent="0.2">
      <c r="A64" s="57" t="s">
        <v>53</v>
      </c>
      <c r="B64" s="6">
        <v>70278.679999999993</v>
      </c>
      <c r="C64" s="6">
        <v>61529.679069999998</v>
      </c>
      <c r="D64" s="6">
        <v>5249.8275600000006</v>
      </c>
      <c r="E64" s="6">
        <f t="shared" si="20"/>
        <v>66779.506630000003</v>
      </c>
      <c r="F64" s="6">
        <f>B64-E64</f>
        <v>3499.1733699999895</v>
      </c>
      <c r="G64" s="6">
        <f>B64-C64</f>
        <v>8749.0009299999947</v>
      </c>
      <c r="H64" s="5">
        <f>IFERROR(E64/B64*100,"")</f>
        <v>95.021002998348862</v>
      </c>
    </row>
    <row r="65" spans="1:8" ht="11.25" customHeight="1" x14ac:dyDescent="0.2">
      <c r="A65" s="57" t="s">
        <v>54</v>
      </c>
      <c r="B65" s="6">
        <v>15396034</v>
      </c>
      <c r="C65" s="6">
        <v>332873.25197999954</v>
      </c>
      <c r="D65" s="6">
        <v>15009672.213959996</v>
      </c>
      <c r="E65" s="6">
        <f t="shared" si="20"/>
        <v>15342545.465939995</v>
      </c>
      <c r="F65" s="6">
        <f>B65-E65</f>
        <v>53488.534060005099</v>
      </c>
      <c r="G65" s="6">
        <f>B65-C65</f>
        <v>15063160.748020001</v>
      </c>
      <c r="H65" s="5">
        <f>IFERROR(E65/B65*100,"")</f>
        <v>99.652582385437668</v>
      </c>
    </row>
    <row r="66" spans="1:8" ht="11.25" customHeight="1" x14ac:dyDescent="0.2">
      <c r="A66" s="57" t="s">
        <v>55</v>
      </c>
      <c r="B66" s="6">
        <v>3363</v>
      </c>
      <c r="C66" s="6">
        <v>3245.4297799999999</v>
      </c>
      <c r="D66" s="6">
        <v>48.315089999999998</v>
      </c>
      <c r="E66" s="6">
        <f t="shared" si="20"/>
        <v>3293.74487</v>
      </c>
      <c r="F66" s="6">
        <f>B66-E66</f>
        <v>69.255130000000008</v>
      </c>
      <c r="G66" s="6">
        <f>B66-C66</f>
        <v>117.57022000000006</v>
      </c>
      <c r="H66" s="5">
        <f>IFERROR(E66/B66*100,"")</f>
        <v>97.940674100505504</v>
      </c>
    </row>
    <row r="67" spans="1:8" ht="11.25" customHeight="1" x14ac:dyDescent="0.2">
      <c r="A67" s="57" t="s">
        <v>56</v>
      </c>
      <c r="B67" s="6">
        <v>130549.306</v>
      </c>
      <c r="C67" s="6">
        <v>78486.997359999994</v>
      </c>
      <c r="D67" s="6">
        <v>18419.880300000001</v>
      </c>
      <c r="E67" s="6">
        <f t="shared" si="20"/>
        <v>96906.877659999998</v>
      </c>
      <c r="F67" s="6">
        <f>B67-E67</f>
        <v>33642.428339999999</v>
      </c>
      <c r="G67" s="6">
        <f>B67-C67</f>
        <v>52062.308640000003</v>
      </c>
      <c r="H67" s="5">
        <f>IFERROR(E67/B67*100,"")</f>
        <v>74.230097906456891</v>
      </c>
    </row>
    <row r="68" spans="1:8" ht="11.25" customHeight="1" x14ac:dyDescent="0.2">
      <c r="A68" s="57" t="s">
        <v>57</v>
      </c>
      <c r="B68" s="6">
        <v>27319</v>
      </c>
      <c r="C68" s="6">
        <v>22590.970089999999</v>
      </c>
      <c r="D68" s="6">
        <v>3658.4291499999999</v>
      </c>
      <c r="E68" s="6">
        <f t="shared" si="20"/>
        <v>26249.399239999999</v>
      </c>
      <c r="F68" s="6">
        <f>B68-E68</f>
        <v>1069.6007600000012</v>
      </c>
      <c r="G68" s="6">
        <f>B68-C68</f>
        <v>4728.0299100000011</v>
      </c>
      <c r="H68" s="5">
        <f>IFERROR(E68/B68*100,"")</f>
        <v>96.084773381163288</v>
      </c>
    </row>
    <row r="69" spans="1:8" ht="11.25" customHeight="1" x14ac:dyDescent="0.2">
      <c r="A69" s="59" t="s">
        <v>58</v>
      </c>
      <c r="B69" s="6">
        <v>19633</v>
      </c>
      <c r="C69" s="6">
        <v>17529.942440000003</v>
      </c>
      <c r="D69" s="6">
        <v>2102.6996200000003</v>
      </c>
      <c r="E69" s="6">
        <f t="shared" si="20"/>
        <v>19632.642060000002</v>
      </c>
      <c r="F69" s="6">
        <f>B69-E69</f>
        <v>0.35793999999805237</v>
      </c>
      <c r="G69" s="6">
        <f>B69-C69</f>
        <v>2103.0575599999975</v>
      </c>
      <c r="H69" s="5">
        <f>IFERROR(E69/B69*100,"")</f>
        <v>99.998176845107736</v>
      </c>
    </row>
    <row r="70" spans="1:8" ht="11.25" hidden="1" customHeight="1" x14ac:dyDescent="0.2">
      <c r="A70" s="57" t="s">
        <v>59</v>
      </c>
      <c r="B70" s="6">
        <v>0</v>
      </c>
      <c r="C70" s="6">
        <v>0</v>
      </c>
      <c r="D70" s="6">
        <v>0</v>
      </c>
      <c r="E70" s="6">
        <f t="shared" si="20"/>
        <v>0</v>
      </c>
      <c r="F70" s="6">
        <f>B70-E70</f>
        <v>0</v>
      </c>
      <c r="G70" s="6">
        <f>B70-C70</f>
        <v>0</v>
      </c>
      <c r="H70" s="5" t="str">
        <f>IFERROR(E70/B70*100,"")</f>
        <v/>
      </c>
    </row>
    <row r="71" spans="1:8" ht="11.25" customHeight="1" x14ac:dyDescent="0.2">
      <c r="A71" s="57"/>
      <c r="B71" s="7"/>
      <c r="C71" s="7"/>
      <c r="D71" s="7"/>
      <c r="E71" s="7"/>
      <c r="F71" s="7"/>
      <c r="G71" s="7"/>
      <c r="H71" s="5" t="str">
        <f>IFERROR(E71/B71*100,"")</f>
        <v/>
      </c>
    </row>
    <row r="72" spans="1:8" ht="11.25" customHeight="1" x14ac:dyDescent="0.2">
      <c r="A72" s="55" t="s">
        <v>60</v>
      </c>
      <c r="B72" s="9">
        <f t="shared" ref="B72:G72" si="21">SUM(B73:B77)</f>
        <v>3257524</v>
      </c>
      <c r="C72" s="9">
        <f t="shared" si="21"/>
        <v>3237179.6995799998</v>
      </c>
      <c r="D72" s="9">
        <f t="shared" ref="D72" si="22">SUM(D73:D77)</f>
        <v>19137.698119999997</v>
      </c>
      <c r="E72" s="12">
        <f t="shared" si="21"/>
        <v>3256317.3976999996</v>
      </c>
      <c r="F72" s="12">
        <f t="shared" si="21"/>
        <v>1206.6023000003422</v>
      </c>
      <c r="G72" s="12">
        <f t="shared" si="21"/>
        <v>20344.300420000247</v>
      </c>
      <c r="H72" s="5">
        <f>IFERROR(E72/B72*100,"")</f>
        <v>99.962959526929026</v>
      </c>
    </row>
    <row r="73" spans="1:8" ht="11.25" customHeight="1" x14ac:dyDescent="0.2">
      <c r="A73" s="57" t="s">
        <v>20</v>
      </c>
      <c r="B73" s="6">
        <v>3226314</v>
      </c>
      <c r="C73" s="6">
        <v>3209777.1340799998</v>
      </c>
      <c r="D73" s="6">
        <v>16535.908499999998</v>
      </c>
      <c r="E73" s="6">
        <f t="shared" ref="E73:E77" si="23">C73+D73</f>
        <v>3226313.0425799997</v>
      </c>
      <c r="F73" s="6">
        <f>B73-E73</f>
        <v>0.95742000034078956</v>
      </c>
      <c r="G73" s="6">
        <f>B73-C73</f>
        <v>16536.865920000244</v>
      </c>
      <c r="H73" s="5">
        <f>IFERROR(E73/B73*100,"")</f>
        <v>99.999970324649112</v>
      </c>
    </row>
    <row r="74" spans="1:8" ht="11.25" customHeight="1" x14ac:dyDescent="0.2">
      <c r="A74" s="57" t="s">
        <v>61</v>
      </c>
      <c r="B74" s="6">
        <v>17249</v>
      </c>
      <c r="C74" s="6">
        <v>15521.625619999999</v>
      </c>
      <c r="D74" s="6">
        <v>1727.2320300000001</v>
      </c>
      <c r="E74" s="6">
        <f t="shared" si="23"/>
        <v>17248.857649999998</v>
      </c>
      <c r="F74" s="6">
        <f>B74-E74</f>
        <v>0.14235000000189757</v>
      </c>
      <c r="G74" s="6">
        <f>B74-C74</f>
        <v>1727.3743800000011</v>
      </c>
      <c r="H74" s="5">
        <f>IFERROR(E74/B74*100,"")</f>
        <v>99.999174734767223</v>
      </c>
    </row>
    <row r="75" spans="1:8" ht="11.25" customHeight="1" x14ac:dyDescent="0.2">
      <c r="A75" s="57" t="s">
        <v>62</v>
      </c>
      <c r="B75" s="6">
        <v>783</v>
      </c>
      <c r="C75" s="6">
        <v>649.31756000000007</v>
      </c>
      <c r="D75" s="6">
        <v>18.793189999999999</v>
      </c>
      <c r="E75" s="6">
        <f t="shared" si="23"/>
        <v>668.11075000000005</v>
      </c>
      <c r="F75" s="6">
        <f>B75-E75</f>
        <v>114.88924999999995</v>
      </c>
      <c r="G75" s="6">
        <f>B75-C75</f>
        <v>133.68243999999993</v>
      </c>
      <c r="H75" s="5">
        <f>IFERROR(E75/B75*100,"")</f>
        <v>85.327043422733084</v>
      </c>
    </row>
    <row r="76" spans="1:8" ht="11.25" customHeight="1" x14ac:dyDescent="0.2">
      <c r="A76" s="57" t="s">
        <v>63</v>
      </c>
      <c r="B76" s="6">
        <v>5662</v>
      </c>
      <c r="C76" s="6">
        <v>5662</v>
      </c>
      <c r="D76" s="6">
        <v>0</v>
      </c>
      <c r="E76" s="6">
        <f t="shared" si="23"/>
        <v>5662</v>
      </c>
      <c r="F76" s="6">
        <f>B76-E76</f>
        <v>0</v>
      </c>
      <c r="G76" s="6">
        <f>B76-C76</f>
        <v>0</v>
      </c>
      <c r="H76" s="5">
        <f>IFERROR(E76/B76*100,"")</f>
        <v>100</v>
      </c>
    </row>
    <row r="77" spans="1:8" ht="11.25" customHeight="1" x14ac:dyDescent="0.2">
      <c r="A77" s="57" t="s">
        <v>64</v>
      </c>
      <c r="B77" s="6">
        <v>7516</v>
      </c>
      <c r="C77" s="6">
        <v>5569.6223200000004</v>
      </c>
      <c r="D77" s="6">
        <v>855.76440000000002</v>
      </c>
      <c r="E77" s="6">
        <f t="shared" si="23"/>
        <v>6425.3867200000004</v>
      </c>
      <c r="F77" s="6">
        <f>B77-E77</f>
        <v>1090.6132799999996</v>
      </c>
      <c r="G77" s="6">
        <f>B77-C77</f>
        <v>1946.3776799999996</v>
      </c>
      <c r="H77" s="5">
        <f>IFERROR(E77/B77*100,"")</f>
        <v>85.489445449707304</v>
      </c>
    </row>
    <row r="78" spans="1:8" ht="11.25" customHeight="1" x14ac:dyDescent="0.2">
      <c r="A78" s="57"/>
      <c r="B78" s="7"/>
      <c r="C78" s="7"/>
      <c r="D78" s="7"/>
      <c r="E78" s="7"/>
      <c r="F78" s="7"/>
      <c r="G78" s="7"/>
      <c r="H78" s="5" t="str">
        <f>IFERROR(E78/B78*100,"")</f>
        <v/>
      </c>
    </row>
    <row r="79" spans="1:8" ht="11.25" customHeight="1" x14ac:dyDescent="0.2">
      <c r="A79" s="55" t="s">
        <v>65</v>
      </c>
      <c r="B79" s="9">
        <f>SUM(B80:B82)</f>
        <v>44974628.927510001</v>
      </c>
      <c r="C79" s="9">
        <f>SUM(C80:C82)</f>
        <v>37799343.419479996</v>
      </c>
      <c r="D79" s="9">
        <f>SUM(D80:D82)</f>
        <v>5624061.4890899993</v>
      </c>
      <c r="E79" s="12">
        <f t="shared" ref="E79:G79" si="24">SUM(E80:E82)</f>
        <v>43423404.908569992</v>
      </c>
      <c r="F79" s="12">
        <f t="shared" si="24"/>
        <v>1551224.0189400089</v>
      </c>
      <c r="G79" s="12">
        <f t="shared" si="24"/>
        <v>7175285.5080300104</v>
      </c>
      <c r="H79" s="5">
        <f>IFERROR(E79/B79*100,"")</f>
        <v>96.550890900200045</v>
      </c>
    </row>
    <row r="80" spans="1:8" ht="11.25" customHeight="1" x14ac:dyDescent="0.2">
      <c r="A80" s="57" t="s">
        <v>66</v>
      </c>
      <c r="B80" s="6">
        <v>44900137.927510001</v>
      </c>
      <c r="C80" s="6">
        <v>37732438.388379991</v>
      </c>
      <c r="D80" s="6">
        <v>5616608.2742499998</v>
      </c>
      <c r="E80" s="6">
        <f t="shared" ref="E80:E82" si="25">C80+D80</f>
        <v>43349046.662629992</v>
      </c>
      <c r="F80" s="6">
        <f>B80-E80</f>
        <v>1551091.264880009</v>
      </c>
      <c r="G80" s="6">
        <f>B80-C80</f>
        <v>7167699.5391300097</v>
      </c>
      <c r="H80" s="5">
        <f>IFERROR(E80/B80*100,"")</f>
        <v>96.545464364977676</v>
      </c>
    </row>
    <row r="81" spans="1:8" ht="11.25" customHeight="1" x14ac:dyDescent="0.2">
      <c r="A81" s="57" t="s">
        <v>67</v>
      </c>
      <c r="B81" s="6">
        <v>66488</v>
      </c>
      <c r="C81" s="6">
        <v>59366.063560000002</v>
      </c>
      <c r="D81" s="6">
        <v>6999.1718000000001</v>
      </c>
      <c r="E81" s="6">
        <f t="shared" si="25"/>
        <v>66365.235360000006</v>
      </c>
      <c r="F81" s="6">
        <f>B81-E81</f>
        <v>122.76463999999396</v>
      </c>
      <c r="G81" s="6">
        <f>B81-C81</f>
        <v>7121.9364399999977</v>
      </c>
      <c r="H81" s="5">
        <f>IFERROR(E81/B81*100,"")</f>
        <v>99.815358199975947</v>
      </c>
    </row>
    <row r="82" spans="1:8" ht="11.25" customHeight="1" x14ac:dyDescent="0.2">
      <c r="A82" s="57" t="s">
        <v>68</v>
      </c>
      <c r="B82" s="6">
        <v>8003</v>
      </c>
      <c r="C82" s="6">
        <v>7538.9675399999996</v>
      </c>
      <c r="D82" s="6">
        <v>454.04303999999996</v>
      </c>
      <c r="E82" s="6">
        <f t="shared" si="25"/>
        <v>7993.0105799999992</v>
      </c>
      <c r="F82" s="6">
        <f>B82-E82</f>
        <v>9.9894200000007913</v>
      </c>
      <c r="G82" s="6">
        <f>B82-C82</f>
        <v>464.03246000000036</v>
      </c>
      <c r="H82" s="5">
        <f>IFERROR(E82/B82*100,"")</f>
        <v>99.875179057853288</v>
      </c>
    </row>
    <row r="83" spans="1:8" ht="11.25" customHeight="1" x14ac:dyDescent="0.2">
      <c r="A83" s="57"/>
      <c r="B83" s="7"/>
      <c r="C83" s="7"/>
      <c r="D83" s="7"/>
      <c r="E83" s="7"/>
      <c r="F83" s="7"/>
      <c r="G83" s="7"/>
      <c r="H83" s="5" t="str">
        <f>IFERROR(E83/B83*100,"")</f>
        <v/>
      </c>
    </row>
    <row r="84" spans="1:8" ht="11.25" customHeight="1" x14ac:dyDescent="0.2">
      <c r="A84" s="55" t="s">
        <v>69</v>
      </c>
      <c r="B84" s="9">
        <f t="shared" ref="B84:G84" si="26">+B85+B86</f>
        <v>360028.75699999998</v>
      </c>
      <c r="C84" s="9">
        <f t="shared" si="26"/>
        <v>333730.74122999999</v>
      </c>
      <c r="D84" s="9">
        <f t="shared" si="26"/>
        <v>19440.638450000002</v>
      </c>
      <c r="E84" s="12">
        <f t="shared" si="26"/>
        <v>353171.37968000001</v>
      </c>
      <c r="F84" s="12">
        <f t="shared" si="26"/>
        <v>6857.3773200000142</v>
      </c>
      <c r="G84" s="12">
        <f t="shared" si="26"/>
        <v>26298.015770000013</v>
      </c>
      <c r="H84" s="5">
        <f>IFERROR(E84/B84*100,"")</f>
        <v>98.095325113154786</v>
      </c>
    </row>
    <row r="85" spans="1:8" ht="11.25" customHeight="1" x14ac:dyDescent="0.2">
      <c r="A85" s="57" t="s">
        <v>31</v>
      </c>
      <c r="B85" s="6">
        <v>242037.745</v>
      </c>
      <c r="C85" s="6">
        <v>222574.21450999999</v>
      </c>
      <c r="D85" s="6">
        <v>13543.846830000002</v>
      </c>
      <c r="E85" s="6">
        <f t="shared" ref="E85:E86" si="27">C85+D85</f>
        <v>236118.06133999999</v>
      </c>
      <c r="F85" s="6">
        <f>B85-E85</f>
        <v>5919.6836600000097</v>
      </c>
      <c r="G85" s="6">
        <f>B85-C85</f>
        <v>19463.530490000005</v>
      </c>
      <c r="H85" s="5">
        <f>IFERROR(E85/B85*100,"")</f>
        <v>97.554231196460691</v>
      </c>
    </row>
    <row r="86" spans="1:8" ht="11.25" customHeight="1" x14ac:dyDescent="0.2">
      <c r="A86" s="57" t="s">
        <v>70</v>
      </c>
      <c r="B86" s="6">
        <v>117991.012</v>
      </c>
      <c r="C86" s="6">
        <v>111156.52671999999</v>
      </c>
      <c r="D86" s="6">
        <v>5896.7916199999991</v>
      </c>
      <c r="E86" s="6">
        <f t="shared" si="27"/>
        <v>117053.31834</v>
      </c>
      <c r="F86" s="6">
        <f>B86-E86</f>
        <v>937.69366000000446</v>
      </c>
      <c r="G86" s="6">
        <f>B86-C86</f>
        <v>6834.4852800000081</v>
      </c>
      <c r="H86" s="5">
        <f>IFERROR(E86/B86*100,"")</f>
        <v>99.205283822805086</v>
      </c>
    </row>
    <row r="87" spans="1:8" ht="11.25" customHeight="1" x14ac:dyDescent="0.2">
      <c r="A87" s="57"/>
      <c r="B87" s="7"/>
      <c r="C87" s="7"/>
      <c r="D87" s="7"/>
      <c r="E87" s="7"/>
      <c r="F87" s="7"/>
      <c r="G87" s="7"/>
      <c r="H87" s="5" t="str">
        <f>IFERROR(E87/B87*100,"")</f>
        <v/>
      </c>
    </row>
    <row r="88" spans="1:8" ht="11.25" customHeight="1" x14ac:dyDescent="0.2">
      <c r="A88" s="55" t="s">
        <v>71</v>
      </c>
      <c r="B88" s="9">
        <f t="shared" ref="B88:C88" si="28">SUM(B89:B92)</f>
        <v>1508338.7549999999</v>
      </c>
      <c r="C88" s="9">
        <f t="shared" si="28"/>
        <v>1317823.5160599998</v>
      </c>
      <c r="D88" s="9">
        <f t="shared" ref="D88:G88" si="29">SUM(D89:D92)</f>
        <v>98759.175120000014</v>
      </c>
      <c r="E88" s="12">
        <f t="shared" si="29"/>
        <v>1416582.6911799998</v>
      </c>
      <c r="F88" s="12">
        <f t="shared" si="29"/>
        <v>91756.063820000112</v>
      </c>
      <c r="G88" s="12">
        <f t="shared" si="29"/>
        <v>190515.23894000007</v>
      </c>
      <c r="H88" s="5">
        <f>IFERROR(E88/B88*100,"")</f>
        <v>93.916746916709698</v>
      </c>
    </row>
    <row r="89" spans="1:8" ht="11.25" customHeight="1" x14ac:dyDescent="0.2">
      <c r="A89" s="57" t="s">
        <v>34</v>
      </c>
      <c r="B89" s="6">
        <v>1272618.7069999999</v>
      </c>
      <c r="C89" s="6">
        <v>1097847.2357699999</v>
      </c>
      <c r="D89" s="6">
        <v>86099.007850000009</v>
      </c>
      <c r="E89" s="6">
        <f t="shared" ref="E89:E92" si="30">C89+D89</f>
        <v>1183946.2436199998</v>
      </c>
      <c r="F89" s="6">
        <f>B89-E89</f>
        <v>88672.463380000088</v>
      </c>
      <c r="G89" s="6">
        <f>B89-C89</f>
        <v>174771.47123000002</v>
      </c>
      <c r="H89" s="5">
        <f>IFERROR(E89/B89*100,"")</f>
        <v>93.032283519622965</v>
      </c>
    </row>
    <row r="90" spans="1:8" ht="11.25" customHeight="1" x14ac:dyDescent="0.2">
      <c r="A90" s="57" t="s">
        <v>72</v>
      </c>
      <c r="B90" s="6">
        <v>69833</v>
      </c>
      <c r="C90" s="6">
        <v>63056.212319999999</v>
      </c>
      <c r="D90" s="6">
        <v>6249.4093200000007</v>
      </c>
      <c r="E90" s="6">
        <f t="shared" si="30"/>
        <v>69305.621639999998</v>
      </c>
      <c r="F90" s="6">
        <f>B90-E90</f>
        <v>527.37836000000243</v>
      </c>
      <c r="G90" s="6">
        <f>B90-C90</f>
        <v>6776.7876800000013</v>
      </c>
      <c r="H90" s="5">
        <f>IFERROR(E90/B90*100,"")</f>
        <v>99.244800652986413</v>
      </c>
    </row>
    <row r="91" spans="1:8" ht="11.25" customHeight="1" x14ac:dyDescent="0.2">
      <c r="A91" s="57" t="s">
        <v>73</v>
      </c>
      <c r="B91" s="6">
        <v>71182.892000000007</v>
      </c>
      <c r="C91" s="6">
        <v>71001.103719999999</v>
      </c>
      <c r="D91" s="6">
        <v>180.88715999999999</v>
      </c>
      <c r="E91" s="6">
        <f t="shared" si="30"/>
        <v>71181.990879999998</v>
      </c>
      <c r="F91" s="6">
        <f>B91-E91</f>
        <v>0.9011200000095414</v>
      </c>
      <c r="G91" s="6">
        <f>B91-C91</f>
        <v>181.78828000000794</v>
      </c>
      <c r="H91" s="5">
        <f>IFERROR(E91/B91*100,"")</f>
        <v>99.99873407784554</v>
      </c>
    </row>
    <row r="92" spans="1:8" ht="11.25" customHeight="1" x14ac:dyDescent="0.2">
      <c r="A92" s="57" t="s">
        <v>74</v>
      </c>
      <c r="B92" s="6">
        <v>94704.156000000003</v>
      </c>
      <c r="C92" s="6">
        <v>85918.96424999999</v>
      </c>
      <c r="D92" s="6">
        <v>6229.8707900000009</v>
      </c>
      <c r="E92" s="6">
        <f t="shared" si="30"/>
        <v>92148.835039999991</v>
      </c>
      <c r="F92" s="6">
        <f>B92-E92</f>
        <v>2555.3209600000118</v>
      </c>
      <c r="G92" s="6">
        <f>B92-C92</f>
        <v>8785.1917500000127</v>
      </c>
      <c r="H92" s="5">
        <f>IFERROR(E92/B92*100,"")</f>
        <v>97.301785826590333</v>
      </c>
    </row>
    <row r="93" spans="1:8" ht="11.25" customHeight="1" x14ac:dyDescent="0.2">
      <c r="A93" s="11"/>
      <c r="B93" s="6"/>
      <c r="C93" s="10"/>
      <c r="D93" s="6"/>
      <c r="E93" s="10"/>
      <c r="F93" s="10"/>
      <c r="G93" s="10"/>
      <c r="H93" s="5"/>
    </row>
    <row r="94" spans="1:8" ht="11.25" customHeight="1" x14ac:dyDescent="0.2">
      <c r="A94" s="55" t="s">
        <v>75</v>
      </c>
      <c r="B94" s="9">
        <f t="shared" ref="B94:C94" si="31">SUM(B95:B104)</f>
        <v>69662117.149000004</v>
      </c>
      <c r="C94" s="9">
        <f t="shared" si="31"/>
        <v>69102699.225449994</v>
      </c>
      <c r="D94" s="9">
        <f t="shared" ref="D94:G94" si="32">SUM(D95:D104)</f>
        <v>437076.80321999994</v>
      </c>
      <c r="E94" s="12">
        <f t="shared" si="32"/>
        <v>69539776.028669998</v>
      </c>
      <c r="F94" s="12">
        <f t="shared" si="32"/>
        <v>122341.12032999759</v>
      </c>
      <c r="G94" s="12">
        <f t="shared" si="32"/>
        <v>559417.92354999902</v>
      </c>
      <c r="H94" s="5">
        <f>IFERROR(E94/B94*100,"")</f>
        <v>99.824379267617829</v>
      </c>
    </row>
    <row r="95" spans="1:8" ht="11.25" customHeight="1" x14ac:dyDescent="0.2">
      <c r="A95" s="57" t="s">
        <v>50</v>
      </c>
      <c r="B95" s="6">
        <v>1434079.2379999999</v>
      </c>
      <c r="C95" s="6">
        <v>1372834.5514500001</v>
      </c>
      <c r="D95" s="6">
        <v>48096.541320000004</v>
      </c>
      <c r="E95" s="6">
        <f t="shared" ref="E95:E104" si="33">C95+D95</f>
        <v>1420931.0927700002</v>
      </c>
      <c r="F95" s="6">
        <f>B95-E95</f>
        <v>13148.145229999674</v>
      </c>
      <c r="G95" s="6">
        <f>B95-C95</f>
        <v>61244.686549999751</v>
      </c>
      <c r="H95" s="5">
        <f>IFERROR(E95/B95*100,"")</f>
        <v>99.083164661923675</v>
      </c>
    </row>
    <row r="96" spans="1:8" ht="11.25" customHeight="1" x14ac:dyDescent="0.2">
      <c r="A96" s="57" t="s">
        <v>76</v>
      </c>
      <c r="B96" s="6">
        <v>6894598.9489999991</v>
      </c>
      <c r="C96" s="6">
        <v>6828956.6751799993</v>
      </c>
      <c r="D96" s="6">
        <v>65640.751980000001</v>
      </c>
      <c r="E96" s="6">
        <f t="shared" si="33"/>
        <v>6894597.4271599995</v>
      </c>
      <c r="F96" s="6">
        <f>B96-E96</f>
        <v>1.5218399995937943</v>
      </c>
      <c r="G96" s="6">
        <f>B96-C96</f>
        <v>65642.273819999769</v>
      </c>
      <c r="H96" s="5">
        <f>IFERROR(E96/B96*100,"")</f>
        <v>99.999977927070006</v>
      </c>
    </row>
    <row r="97" spans="1:8" ht="11.25" customHeight="1" x14ac:dyDescent="0.2">
      <c r="A97" s="57" t="s">
        <v>77</v>
      </c>
      <c r="B97" s="6">
        <v>5251225.9529999997</v>
      </c>
      <c r="C97" s="6">
        <v>5117413.8015799997</v>
      </c>
      <c r="D97" s="6">
        <v>43097.762889999998</v>
      </c>
      <c r="E97" s="6">
        <f t="shared" si="33"/>
        <v>5160511.5644699996</v>
      </c>
      <c r="F97" s="6">
        <f>B97-E97</f>
        <v>90714.388530000113</v>
      </c>
      <c r="G97" s="6">
        <f>B97-C97</f>
        <v>133812.15142000001</v>
      </c>
      <c r="H97" s="5">
        <f>IFERROR(E97/B97*100,"")</f>
        <v>98.272510279658121</v>
      </c>
    </row>
    <row r="98" spans="1:8" ht="11.25" customHeight="1" x14ac:dyDescent="0.2">
      <c r="A98" s="57" t="s">
        <v>78</v>
      </c>
      <c r="B98" s="6">
        <v>83556.233999999997</v>
      </c>
      <c r="C98" s="6">
        <v>72670.351880000002</v>
      </c>
      <c r="D98" s="6">
        <v>10885.810539999999</v>
      </c>
      <c r="E98" s="6">
        <f t="shared" si="33"/>
        <v>83556.162420000008</v>
      </c>
      <c r="F98" s="6">
        <f>B98-E98</f>
        <v>7.1579999988898635E-2</v>
      </c>
      <c r="G98" s="6">
        <f>B98-C98</f>
        <v>10885.882119999995</v>
      </c>
      <c r="H98" s="5">
        <f>IFERROR(E98/B98*100,"")</f>
        <v>99.999914333142414</v>
      </c>
    </row>
    <row r="99" spans="1:8" ht="11.25" customHeight="1" x14ac:dyDescent="0.2">
      <c r="A99" s="57" t="s">
        <v>79</v>
      </c>
      <c r="B99" s="6">
        <v>1215963.9240000001</v>
      </c>
      <c r="C99" s="6">
        <v>1185538.30033</v>
      </c>
      <c r="D99" s="6">
        <v>15092.890900000002</v>
      </c>
      <c r="E99" s="6">
        <f t="shared" si="33"/>
        <v>1200631.19123</v>
      </c>
      <c r="F99" s="6">
        <f>B99-E99</f>
        <v>15332.732770000119</v>
      </c>
      <c r="G99" s="6">
        <f>B99-C99</f>
        <v>30425.623670000117</v>
      </c>
      <c r="H99" s="5">
        <f>IFERROR(E99/B99*100,"")</f>
        <v>98.739047066498316</v>
      </c>
    </row>
    <row r="100" spans="1:8" ht="11.25" customHeight="1" x14ac:dyDescent="0.2">
      <c r="A100" s="57" t="s">
        <v>80</v>
      </c>
      <c r="B100" s="6">
        <v>54303285.051000006</v>
      </c>
      <c r="C100" s="6">
        <v>54070916.889500007</v>
      </c>
      <c r="D100" s="6">
        <v>232086.20412999997</v>
      </c>
      <c r="E100" s="6">
        <f t="shared" si="33"/>
        <v>54303003.093630008</v>
      </c>
      <c r="F100" s="6">
        <f>B100-E100</f>
        <v>281.95736999809742</v>
      </c>
      <c r="G100" s="6">
        <f>B100-C100</f>
        <v>232368.16149999946</v>
      </c>
      <c r="H100" s="5">
        <f>IFERROR(E100/B100*100,"")</f>
        <v>99.999480772904008</v>
      </c>
    </row>
    <row r="101" spans="1:8" ht="11.25" customHeight="1" x14ac:dyDescent="0.2">
      <c r="A101" s="57" t="s">
        <v>81</v>
      </c>
      <c r="B101" s="6">
        <v>204263.30900000001</v>
      </c>
      <c r="C101" s="6">
        <v>190473.77135</v>
      </c>
      <c r="D101" s="6">
        <v>13789.411630000001</v>
      </c>
      <c r="E101" s="6">
        <f t="shared" si="33"/>
        <v>204263.18297999998</v>
      </c>
      <c r="F101" s="6">
        <f>B101-E101</f>
        <v>0.12602000002516434</v>
      </c>
      <c r="G101" s="6">
        <f>B101-C101</f>
        <v>13789.537650000013</v>
      </c>
      <c r="H101" s="5">
        <f>IFERROR(E101/B101*100,"")</f>
        <v>99.999938305121645</v>
      </c>
    </row>
    <row r="102" spans="1:8" ht="11.25" customHeight="1" x14ac:dyDescent="0.2">
      <c r="A102" s="57" t="s">
        <v>82</v>
      </c>
      <c r="B102" s="6">
        <v>198390.272</v>
      </c>
      <c r="C102" s="6">
        <v>192927.00033000001</v>
      </c>
      <c r="D102" s="6">
        <v>5463.2637999999997</v>
      </c>
      <c r="E102" s="6">
        <f t="shared" si="33"/>
        <v>198390.26413</v>
      </c>
      <c r="F102" s="6">
        <f>B102-E102</f>
        <v>7.8700000012759119E-3</v>
      </c>
      <c r="G102" s="6">
        <f>B102-C102</f>
        <v>5463.2716699999874</v>
      </c>
      <c r="H102" s="5">
        <f>IFERROR(E102/B102*100,"")</f>
        <v>99.999996033071625</v>
      </c>
    </row>
    <row r="103" spans="1:8" ht="11.25" customHeight="1" x14ac:dyDescent="0.2">
      <c r="A103" s="57" t="s">
        <v>83</v>
      </c>
      <c r="B103" s="6">
        <v>30177</v>
      </c>
      <c r="C103" s="6">
        <v>27593.445760000002</v>
      </c>
      <c r="D103" s="6">
        <v>2583.3530900000001</v>
      </c>
      <c r="E103" s="6">
        <f t="shared" si="33"/>
        <v>30176.798850000003</v>
      </c>
      <c r="F103" s="6">
        <f>B103-E103</f>
        <v>0.201149999997142</v>
      </c>
      <c r="G103" s="6">
        <f>B103-C103</f>
        <v>2583.5542399999977</v>
      </c>
      <c r="H103" s="5">
        <f>IFERROR(E103/B103*100,"")</f>
        <v>99.999333432746809</v>
      </c>
    </row>
    <row r="104" spans="1:8" ht="11.25" customHeight="1" x14ac:dyDescent="0.2">
      <c r="A104" s="57" t="s">
        <v>84</v>
      </c>
      <c r="B104" s="6">
        <v>46577.218999999997</v>
      </c>
      <c r="C104" s="6">
        <v>43374.438090000003</v>
      </c>
      <c r="D104" s="6">
        <v>340.81294000000003</v>
      </c>
      <c r="E104" s="6">
        <f t="shared" si="33"/>
        <v>43715.251030000007</v>
      </c>
      <c r="F104" s="6">
        <f>B104-E104</f>
        <v>2861.9679699999906</v>
      </c>
      <c r="G104" s="6">
        <f>B104-C104</f>
        <v>3202.780909999994</v>
      </c>
      <c r="H104" s="5">
        <f>IFERROR(E104/B104*100,"")</f>
        <v>93.855433983724978</v>
      </c>
    </row>
    <row r="105" spans="1:8" ht="11.25" customHeight="1" x14ac:dyDescent="0.2">
      <c r="A105" s="57"/>
      <c r="B105" s="6"/>
      <c r="C105" s="10"/>
      <c r="D105" s="6"/>
      <c r="E105" s="10"/>
      <c r="F105" s="10"/>
      <c r="G105" s="10"/>
      <c r="H105" s="5" t="str">
        <f>IFERROR(E105/B105*100,"")</f>
        <v/>
      </c>
    </row>
    <row r="106" spans="1:8" ht="11.25" customHeight="1" x14ac:dyDescent="0.2">
      <c r="A106" s="55" t="s">
        <v>85</v>
      </c>
      <c r="B106" s="12">
        <f>SUM(B107:B117)</f>
        <v>7279838.1259999992</v>
      </c>
      <c r="C106" s="12">
        <f>SUM(C107:C117)</f>
        <v>6673047.0957000004</v>
      </c>
      <c r="D106" s="12">
        <f>SUM(D107:D117)</f>
        <v>332769.86035999993</v>
      </c>
      <c r="E106" s="12">
        <f t="shared" ref="E106:G106" si="34">SUM(E107:E117)</f>
        <v>7005816.9560600007</v>
      </c>
      <c r="F106" s="12">
        <f t="shared" si="34"/>
        <v>274021.16993999912</v>
      </c>
      <c r="G106" s="12">
        <f t="shared" si="34"/>
        <v>606791.03029999894</v>
      </c>
      <c r="H106" s="5">
        <f>IFERROR(E106/B106*100,"")</f>
        <v>96.235889243727414</v>
      </c>
    </row>
    <row r="107" spans="1:8" ht="11.25" customHeight="1" x14ac:dyDescent="0.2">
      <c r="A107" s="57" t="s">
        <v>20</v>
      </c>
      <c r="B107" s="6">
        <v>2288838.997</v>
      </c>
      <c r="C107" s="6">
        <v>1897306.1178499998</v>
      </c>
      <c r="D107" s="6">
        <v>158467.61402000001</v>
      </c>
      <c r="E107" s="6">
        <f t="shared" ref="E107:E117" si="35">C107+D107</f>
        <v>2055773.7318699998</v>
      </c>
      <c r="F107" s="6">
        <f>B107-E107</f>
        <v>233065.26513000019</v>
      </c>
      <c r="G107" s="6">
        <f>B107-C107</f>
        <v>391532.87915000017</v>
      </c>
      <c r="H107" s="5">
        <f>IFERROR(E107/B107*100,"")</f>
        <v>89.817315004005053</v>
      </c>
    </row>
    <row r="108" spans="1:8" ht="11.25" customHeight="1" x14ac:dyDescent="0.2">
      <c r="A108" s="57" t="s">
        <v>86</v>
      </c>
      <c r="B108" s="6">
        <v>1327273.575</v>
      </c>
      <c r="C108" s="6">
        <v>1254391.49504</v>
      </c>
      <c r="D108" s="6">
        <v>67827.799159999995</v>
      </c>
      <c r="E108" s="6">
        <f t="shared" si="35"/>
        <v>1322219.2941999999</v>
      </c>
      <c r="F108" s="6">
        <f>B108-E108</f>
        <v>5054.2808000000659</v>
      </c>
      <c r="G108" s="6">
        <f>B108-C108</f>
        <v>72882.079960000003</v>
      </c>
      <c r="H108" s="5">
        <f>IFERROR(E108/B108*100,"")</f>
        <v>99.619198265135338</v>
      </c>
    </row>
    <row r="109" spans="1:8" ht="11.25" customHeight="1" x14ac:dyDescent="0.2">
      <c r="A109" s="57" t="s">
        <v>87</v>
      </c>
      <c r="B109" s="6">
        <v>414111.337</v>
      </c>
      <c r="C109" s="6">
        <v>408246.79666000005</v>
      </c>
      <c r="D109" s="6">
        <v>5863.8019999999997</v>
      </c>
      <c r="E109" s="6">
        <f t="shared" si="35"/>
        <v>414110.59866000008</v>
      </c>
      <c r="F109" s="6">
        <f>B109-E109</f>
        <v>0.73833999992348254</v>
      </c>
      <c r="G109" s="6">
        <f>B109-C109</f>
        <v>5864.5403399999486</v>
      </c>
      <c r="H109" s="5">
        <f>IFERROR(E109/B109*100,"")</f>
        <v>99.999821704953732</v>
      </c>
    </row>
    <row r="110" spans="1:8" ht="11.25" customHeight="1" x14ac:dyDescent="0.2">
      <c r="A110" s="57" t="s">
        <v>88</v>
      </c>
      <c r="B110" s="6">
        <v>338679.43300000002</v>
      </c>
      <c r="C110" s="6">
        <v>319143.06751999998</v>
      </c>
      <c r="D110" s="6">
        <v>4916.2682699999996</v>
      </c>
      <c r="E110" s="6">
        <f t="shared" si="35"/>
        <v>324059.33578999998</v>
      </c>
      <c r="F110" s="6">
        <f>B110-E110</f>
        <v>14620.097210000036</v>
      </c>
      <c r="G110" s="6">
        <f>B110-C110</f>
        <v>19536.365480000037</v>
      </c>
      <c r="H110" s="5">
        <f>IFERROR(E110/B110*100,"")</f>
        <v>95.683204887732273</v>
      </c>
    </row>
    <row r="111" spans="1:8" ht="11.25" customHeight="1" x14ac:dyDescent="0.2">
      <c r="A111" s="57" t="s">
        <v>89</v>
      </c>
      <c r="B111" s="6">
        <v>900060.84699999995</v>
      </c>
      <c r="C111" s="6">
        <v>835197.82117000001</v>
      </c>
      <c r="D111" s="6">
        <v>57871.140329999995</v>
      </c>
      <c r="E111" s="6">
        <f t="shared" si="35"/>
        <v>893068.96149999998</v>
      </c>
      <c r="F111" s="6">
        <f>B111-E111</f>
        <v>6991.8854999999749</v>
      </c>
      <c r="G111" s="6">
        <f>B111-C111</f>
        <v>64863.02582999994</v>
      </c>
      <c r="H111" s="5">
        <f>IFERROR(E111/B111*100,"")</f>
        <v>99.223176352653866</v>
      </c>
    </row>
    <row r="112" spans="1:8" ht="11.25" customHeight="1" x14ac:dyDescent="0.2">
      <c r="A112" s="57" t="s">
        <v>90</v>
      </c>
      <c r="B112" s="6">
        <v>73150.010999999999</v>
      </c>
      <c r="C112" s="6">
        <v>65369.145380000002</v>
      </c>
      <c r="D112" s="6">
        <v>503.85831000000002</v>
      </c>
      <c r="E112" s="6">
        <f t="shared" si="35"/>
        <v>65873.003689999998</v>
      </c>
      <c r="F112" s="6">
        <f>B112-E112</f>
        <v>7277.0073100000009</v>
      </c>
      <c r="G112" s="6">
        <f>B112-C112</f>
        <v>7780.8656199999969</v>
      </c>
      <c r="H112" s="5">
        <f>IFERROR(E112/B112*100,"")</f>
        <v>90.051939554732257</v>
      </c>
    </row>
    <row r="113" spans="1:8" ht="11.25" customHeight="1" x14ac:dyDescent="0.2">
      <c r="A113" s="57" t="s">
        <v>91</v>
      </c>
      <c r="B113" s="6">
        <v>290064.70699999999</v>
      </c>
      <c r="C113" s="6">
        <v>284719.72842</v>
      </c>
      <c r="D113" s="6">
        <v>5332.6678099999999</v>
      </c>
      <c r="E113" s="6">
        <f t="shared" si="35"/>
        <v>290052.39623000001</v>
      </c>
      <c r="F113" s="6">
        <f>B113-E113</f>
        <v>12.310769999981858</v>
      </c>
      <c r="G113" s="6">
        <f>B113-C113</f>
        <v>5344.9785799999954</v>
      </c>
      <c r="H113" s="5">
        <f>IFERROR(E113/B113*100,"")</f>
        <v>99.995755853882642</v>
      </c>
    </row>
    <row r="114" spans="1:8" ht="11.25" customHeight="1" x14ac:dyDescent="0.2">
      <c r="A114" s="57" t="s">
        <v>92</v>
      </c>
      <c r="B114" s="6">
        <v>236508.413</v>
      </c>
      <c r="C114" s="6">
        <v>217140.80962000112</v>
      </c>
      <c r="D114" s="6">
        <v>12521.765879999934</v>
      </c>
      <c r="E114" s="6">
        <f t="shared" si="35"/>
        <v>229662.57550000105</v>
      </c>
      <c r="F114" s="6">
        <f>B114-E114</f>
        <v>6845.8374999989464</v>
      </c>
      <c r="G114" s="6">
        <f>B114-C114</f>
        <v>19367.60337999888</v>
      </c>
      <c r="H114" s="5">
        <f>IFERROR(E114/B114*100,"")</f>
        <v>97.10545709001947</v>
      </c>
    </row>
    <row r="115" spans="1:8" ht="11.25" customHeight="1" x14ac:dyDescent="0.2">
      <c r="A115" s="57" t="s">
        <v>93</v>
      </c>
      <c r="B115" s="6">
        <v>36437</v>
      </c>
      <c r="C115" s="6">
        <v>32589.53657</v>
      </c>
      <c r="D115" s="6">
        <v>3693.8076099999998</v>
      </c>
      <c r="E115" s="6">
        <f t="shared" si="35"/>
        <v>36283.34418</v>
      </c>
      <c r="F115" s="6">
        <f>B115-E115</f>
        <v>153.65581999999995</v>
      </c>
      <c r="G115" s="6">
        <f>B115-C115</f>
        <v>3847.4634299999998</v>
      </c>
      <c r="H115" s="5">
        <f>IFERROR(E115/B115*100,"")</f>
        <v>99.578297280237123</v>
      </c>
    </row>
    <row r="116" spans="1:8" ht="11.25" customHeight="1" x14ac:dyDescent="0.2">
      <c r="A116" s="57" t="s">
        <v>94</v>
      </c>
      <c r="B116" s="6">
        <v>1353334.3929999999</v>
      </c>
      <c r="C116" s="6">
        <v>1337563.25603</v>
      </c>
      <c r="D116" s="6">
        <v>15771.136970000001</v>
      </c>
      <c r="E116" s="6">
        <f t="shared" si="35"/>
        <v>1353334.3930000002</v>
      </c>
      <c r="F116" s="6">
        <f>B116-E116</f>
        <v>0</v>
      </c>
      <c r="G116" s="6">
        <f>B116-C116</f>
        <v>15771.136969999876</v>
      </c>
      <c r="H116" s="5">
        <f>IFERROR(E116/B116*100,"")</f>
        <v>100.00000000000003</v>
      </c>
    </row>
    <row r="117" spans="1:8" ht="11.25" customHeight="1" x14ac:dyDescent="0.2">
      <c r="A117" s="57" t="s">
        <v>95</v>
      </c>
      <c r="B117" s="6">
        <v>21379.413</v>
      </c>
      <c r="C117" s="6">
        <v>21379.32144</v>
      </c>
      <c r="D117" s="6">
        <v>0</v>
      </c>
      <c r="E117" s="6">
        <f t="shared" si="35"/>
        <v>21379.32144</v>
      </c>
      <c r="F117" s="6">
        <f>B117-E117</f>
        <v>9.1560000000754371E-2</v>
      </c>
      <c r="G117" s="6">
        <f>B117-C117</f>
        <v>9.1560000000754371E-2</v>
      </c>
      <c r="H117" s="5">
        <f>IFERROR(E117/B117*100,"")</f>
        <v>99.999571737540222</v>
      </c>
    </row>
    <row r="118" spans="1:8" ht="11.25" customHeight="1" x14ac:dyDescent="0.2">
      <c r="A118" s="57"/>
      <c r="B118" s="6"/>
      <c r="C118" s="10"/>
      <c r="D118" s="6"/>
      <c r="E118" s="10"/>
      <c r="F118" s="10"/>
      <c r="G118" s="10"/>
      <c r="H118" s="5" t="str">
        <f>IFERROR(E118/B118*100,"")</f>
        <v/>
      </c>
    </row>
    <row r="119" spans="1:8" ht="11.25" customHeight="1" x14ac:dyDescent="0.2">
      <c r="A119" s="55" t="s">
        <v>96</v>
      </c>
      <c r="B119" s="12">
        <f>SUM(B120:B126)</f>
        <v>8837807.1509999987</v>
      </c>
      <c r="C119" s="12">
        <f>SUM(C120:C126)</f>
        <v>8171365.9026199998</v>
      </c>
      <c r="D119" s="12">
        <f t="shared" ref="D119:G119" si="36">SUM(D120:D126)</f>
        <v>663746.68903000013</v>
      </c>
      <c r="E119" s="12">
        <f t="shared" si="36"/>
        <v>8835112.5916499998</v>
      </c>
      <c r="F119" s="12">
        <f t="shared" si="36"/>
        <v>2694.5593499996394</v>
      </c>
      <c r="G119" s="12">
        <f t="shared" si="36"/>
        <v>666441.24837999954</v>
      </c>
      <c r="H119" s="5">
        <f>IFERROR(E119/B119*100,"")</f>
        <v>99.969510996291717</v>
      </c>
    </row>
    <row r="120" spans="1:8" ht="11.25" customHeight="1" x14ac:dyDescent="0.2">
      <c r="A120" s="57" t="s">
        <v>20</v>
      </c>
      <c r="B120" s="6">
        <v>3703870.8189999997</v>
      </c>
      <c r="C120" s="6">
        <v>3197399.5207599998</v>
      </c>
      <c r="D120" s="6">
        <v>506471.15914000006</v>
      </c>
      <c r="E120" s="6">
        <f t="shared" ref="E120:E126" si="37">C120+D120</f>
        <v>3703870.6798999999</v>
      </c>
      <c r="F120" s="6">
        <f>B120-E120</f>
        <v>0.13909999979659915</v>
      </c>
      <c r="G120" s="6">
        <f>B120-C120</f>
        <v>506471.29823999992</v>
      </c>
      <c r="H120" s="5">
        <f>IFERROR(E120/B120*100,"")</f>
        <v>99.999996244469457</v>
      </c>
    </row>
    <row r="121" spans="1:8" ht="11.25" customHeight="1" x14ac:dyDescent="0.2">
      <c r="A121" s="57" t="s">
        <v>97</v>
      </c>
      <c r="B121" s="6">
        <v>16546.954000000002</v>
      </c>
      <c r="C121" s="6">
        <v>16436.017899999999</v>
      </c>
      <c r="D121" s="6">
        <v>110.89999</v>
      </c>
      <c r="E121" s="6">
        <f t="shared" si="37"/>
        <v>16546.917890000001</v>
      </c>
      <c r="F121" s="6">
        <f>B121-E121</f>
        <v>3.6110000000917353E-2</v>
      </c>
      <c r="G121" s="6">
        <f>B121-C121</f>
        <v>110.93610000000263</v>
      </c>
      <c r="H121" s="5">
        <f>IFERROR(E121/B121*100,"")</f>
        <v>99.999781772524415</v>
      </c>
    </row>
    <row r="122" spans="1:8" ht="11.25" customHeight="1" x14ac:dyDescent="0.2">
      <c r="A122" s="57" t="s">
        <v>98</v>
      </c>
      <c r="B122" s="6">
        <v>69102.479000000007</v>
      </c>
      <c r="C122" s="6">
        <v>64539.609009999986</v>
      </c>
      <c r="D122" s="6">
        <v>4421.2417600000017</v>
      </c>
      <c r="E122" s="6">
        <f t="shared" si="37"/>
        <v>68960.85076999999</v>
      </c>
      <c r="F122" s="6">
        <f>B122-E122</f>
        <v>141.62823000001663</v>
      </c>
      <c r="G122" s="6">
        <f>B122-C122</f>
        <v>4562.8699900000211</v>
      </c>
      <c r="H122" s="5">
        <f>IFERROR(E122/B122*100,"")</f>
        <v>99.795046093787718</v>
      </c>
    </row>
    <row r="123" spans="1:8" ht="11.25" customHeight="1" x14ac:dyDescent="0.2">
      <c r="A123" s="57" t="s">
        <v>99</v>
      </c>
      <c r="B123" s="6">
        <v>417664.63400000002</v>
      </c>
      <c r="C123" s="6">
        <v>411047.54811000003</v>
      </c>
      <c r="D123" s="6">
        <v>5801.1500299999989</v>
      </c>
      <c r="E123" s="6">
        <f t="shared" si="37"/>
        <v>416848.69814000005</v>
      </c>
      <c r="F123" s="6">
        <f>B123-E123</f>
        <v>815.93585999996867</v>
      </c>
      <c r="G123" s="6">
        <f>B123-C123</f>
        <v>6617.0858899999876</v>
      </c>
      <c r="H123" s="5">
        <f>IFERROR(E123/B123*100,"")</f>
        <v>99.804643296659876</v>
      </c>
    </row>
    <row r="124" spans="1:8" ht="11.25" customHeight="1" x14ac:dyDescent="0.2">
      <c r="A124" s="57" t="s">
        <v>100</v>
      </c>
      <c r="B124" s="6">
        <v>63832.044999999998</v>
      </c>
      <c r="C124" s="6">
        <v>61381.091179999996</v>
      </c>
      <c r="D124" s="6">
        <v>2438.5044699999999</v>
      </c>
      <c r="E124" s="6">
        <f t="shared" si="37"/>
        <v>63819.595649999996</v>
      </c>
      <c r="F124" s="6">
        <f>B124-E124</f>
        <v>12.449350000002596</v>
      </c>
      <c r="G124" s="6">
        <f>B124-C124</f>
        <v>2450.9538200000025</v>
      </c>
      <c r="H124" s="5">
        <f>IFERROR(E124/B124*100,"")</f>
        <v>99.980496708197265</v>
      </c>
    </row>
    <row r="125" spans="1:8" ht="11.25" customHeight="1" x14ac:dyDescent="0.2">
      <c r="A125" s="57" t="s">
        <v>101</v>
      </c>
      <c r="B125" s="6">
        <v>556522.50300000003</v>
      </c>
      <c r="C125" s="6">
        <v>529295.54654000001</v>
      </c>
      <c r="D125" s="6">
        <v>27187.835549999996</v>
      </c>
      <c r="E125" s="6">
        <f t="shared" si="37"/>
        <v>556483.38208999997</v>
      </c>
      <c r="F125" s="6">
        <f>B125-E125</f>
        <v>39.120910000056028</v>
      </c>
      <c r="G125" s="6">
        <f>B125-C125</f>
        <v>27226.956460000016</v>
      </c>
      <c r="H125" s="5">
        <f>IFERROR(E125/B125*100,"")</f>
        <v>99.992970471132949</v>
      </c>
    </row>
    <row r="126" spans="1:8" ht="11.25" customHeight="1" x14ac:dyDescent="0.2">
      <c r="A126" s="57" t="s">
        <v>311</v>
      </c>
      <c r="B126" s="6">
        <v>4010267.7169999997</v>
      </c>
      <c r="C126" s="6">
        <v>3891266.5691200001</v>
      </c>
      <c r="D126" s="6">
        <v>117315.89808999999</v>
      </c>
      <c r="E126" s="6">
        <f t="shared" si="37"/>
        <v>4008582.4672099999</v>
      </c>
      <c r="F126" s="6">
        <f>B126-E126</f>
        <v>1685.2497899997979</v>
      </c>
      <c r="G126" s="6">
        <f>B126-C126</f>
        <v>119001.1478799996</v>
      </c>
      <c r="H126" s="5">
        <f>IFERROR(E126/B126*100,"")</f>
        <v>99.957976626277201</v>
      </c>
    </row>
    <row r="127" spans="1:8" ht="11.25" customHeight="1" x14ac:dyDescent="0.2">
      <c r="A127" s="57"/>
      <c r="B127" s="6"/>
      <c r="C127" s="6"/>
      <c r="D127" s="6"/>
      <c r="E127" s="6"/>
      <c r="F127" s="6"/>
      <c r="G127" s="6"/>
      <c r="H127" s="5"/>
    </row>
    <row r="128" spans="1:8" ht="11.25" customHeight="1" x14ac:dyDescent="0.2">
      <c r="A128" s="55" t="s">
        <v>294</v>
      </c>
      <c r="B128" s="12">
        <f>SUM(B129:B130)</f>
        <v>3622093.2760000001</v>
      </c>
      <c r="C128" s="12">
        <f>SUM(C129:C130)</f>
        <v>1547902.4154100001</v>
      </c>
      <c r="D128" s="12">
        <f>SUM(D129:D130)</f>
        <v>116375.65712999999</v>
      </c>
      <c r="E128" s="12">
        <f t="shared" ref="E128:G128" si="38">SUM(E129:E130)</f>
        <v>1664278.0725400001</v>
      </c>
      <c r="F128" s="12">
        <f t="shared" si="38"/>
        <v>1957815.2034599998</v>
      </c>
      <c r="G128" s="12">
        <f t="shared" si="38"/>
        <v>2074190.8605899997</v>
      </c>
      <c r="H128" s="5">
        <f>IFERROR(E128/B128*100,"")</f>
        <v>45.947962841473775</v>
      </c>
    </row>
    <row r="129" spans="1:8" ht="11.25" customHeight="1" x14ac:dyDescent="0.2">
      <c r="A129" s="61" t="s">
        <v>104</v>
      </c>
      <c r="B129" s="6">
        <v>803901.27599999995</v>
      </c>
      <c r="C129" s="6">
        <v>787780.22161000012</v>
      </c>
      <c r="D129" s="6">
        <v>16017.315869999989</v>
      </c>
      <c r="E129" s="6">
        <f t="shared" ref="E129:E130" si="39">C129+D129</f>
        <v>803797.53748000006</v>
      </c>
      <c r="F129" s="6">
        <f>B129-E129</f>
        <v>103.73851999989711</v>
      </c>
      <c r="G129" s="6">
        <f>B129-C129</f>
        <v>16121.05438999983</v>
      </c>
      <c r="H129" s="5">
        <f>IFERROR(E129/B129*100,"")</f>
        <v>99.987095614462007</v>
      </c>
    </row>
    <row r="130" spans="1:8" ht="11.25" customHeight="1" x14ac:dyDescent="0.2">
      <c r="A130" s="61" t="s">
        <v>295</v>
      </c>
      <c r="B130" s="6">
        <v>2818192</v>
      </c>
      <c r="C130" s="6">
        <v>760122.19380000001</v>
      </c>
      <c r="D130" s="6">
        <v>100358.34126</v>
      </c>
      <c r="E130" s="6">
        <f t="shared" si="39"/>
        <v>860480.53506000002</v>
      </c>
      <c r="F130" s="6">
        <f>B130-E130</f>
        <v>1957711.4649399999</v>
      </c>
      <c r="G130" s="6">
        <f>B130-C130</f>
        <v>2058069.8062</v>
      </c>
      <c r="H130" s="5">
        <f>IFERROR(E130/B130*100,"")</f>
        <v>30.533069963295617</v>
      </c>
    </row>
    <row r="131" spans="1:8" ht="11.25" customHeight="1" x14ac:dyDescent="0.2">
      <c r="A131" s="57"/>
      <c r="B131" s="6"/>
      <c r="C131" s="6"/>
      <c r="D131" s="6"/>
      <c r="E131" s="6"/>
      <c r="F131" s="6"/>
      <c r="G131" s="6"/>
      <c r="H131" s="5"/>
    </row>
    <row r="132" spans="1:8" ht="11.25" customHeight="1" x14ac:dyDescent="0.2">
      <c r="A132" s="55" t="s">
        <v>102</v>
      </c>
      <c r="B132" s="12">
        <f t="shared" ref="B132:G132" si="40">+B133+B141</f>
        <v>73796731.526000008</v>
      </c>
      <c r="C132" s="12">
        <f t="shared" ref="C132" si="41">+C133+C141</f>
        <v>69882164.599059999</v>
      </c>
      <c r="D132" s="12">
        <f t="shared" si="40"/>
        <v>3172211.8138600001</v>
      </c>
      <c r="E132" s="12">
        <f t="shared" si="40"/>
        <v>73054376.412919998</v>
      </c>
      <c r="F132" s="12">
        <f t="shared" si="40"/>
        <v>742355.11308000458</v>
      </c>
      <c r="G132" s="12">
        <f t="shared" si="40"/>
        <v>3914566.9269400062</v>
      </c>
      <c r="H132" s="5">
        <f>IFERROR(E132/B132*100,"")</f>
        <v>98.994054211169953</v>
      </c>
    </row>
    <row r="133" spans="1:8" ht="22.5" customHeight="1" x14ac:dyDescent="0.2">
      <c r="A133" s="62" t="s">
        <v>103</v>
      </c>
      <c r="B133" s="12">
        <f t="shared" ref="B133:C133" si="42">SUM(B134:B138)</f>
        <v>4445118.9800000004</v>
      </c>
      <c r="C133" s="12">
        <f t="shared" si="42"/>
        <v>4219788.2892300002</v>
      </c>
      <c r="D133" s="12">
        <f t="shared" ref="D133:G133" si="43">SUM(D134:D138)</f>
        <v>180742.87792999999</v>
      </c>
      <c r="E133" s="12">
        <f t="shared" si="43"/>
        <v>4400531.1671599997</v>
      </c>
      <c r="F133" s="12">
        <f t="shared" si="43"/>
        <v>44587.812840000115</v>
      </c>
      <c r="G133" s="12">
        <f t="shared" si="43"/>
        <v>225330.69077000025</v>
      </c>
      <c r="H133" s="5">
        <f>IFERROR(E133/B133*100,"")</f>
        <v>98.99692644807449</v>
      </c>
    </row>
    <row r="134" spans="1:8" ht="11.25" customHeight="1" x14ac:dyDescent="0.2">
      <c r="A134" s="61" t="s">
        <v>104</v>
      </c>
      <c r="B134" s="6">
        <v>360341.56900000002</v>
      </c>
      <c r="C134" s="6">
        <v>298427.16149000003</v>
      </c>
      <c r="D134" s="6">
        <v>17390.946800000002</v>
      </c>
      <c r="E134" s="6">
        <f t="shared" ref="E134:E137" si="44">C134+D134</f>
        <v>315818.10829</v>
      </c>
      <c r="F134" s="6">
        <f>B134-E134</f>
        <v>44523.460710000014</v>
      </c>
      <c r="G134" s="6">
        <f>B134-C134</f>
        <v>61914.40750999999</v>
      </c>
      <c r="H134" s="5">
        <f>IFERROR(E134/B134*100,"")</f>
        <v>87.644095341661782</v>
      </c>
    </row>
    <row r="135" spans="1:8" ht="11.25" customHeight="1" x14ac:dyDescent="0.2">
      <c r="A135" s="61" t="s">
        <v>105</v>
      </c>
      <c r="B135" s="6">
        <v>388132.92700000003</v>
      </c>
      <c r="C135" s="6">
        <v>377404.73608</v>
      </c>
      <c r="D135" s="6">
        <v>10728.147369999999</v>
      </c>
      <c r="E135" s="6">
        <f t="shared" si="44"/>
        <v>388132.88345000002</v>
      </c>
      <c r="F135" s="6">
        <f>B135-E135</f>
        <v>4.3550000002142042E-2</v>
      </c>
      <c r="G135" s="6">
        <f>B135-C135</f>
        <v>10728.190920000023</v>
      </c>
      <c r="H135" s="5">
        <f>IFERROR(E135/B135*100,"")</f>
        <v>99.99998877961724</v>
      </c>
    </row>
    <row r="136" spans="1:8" ht="11.25" customHeight="1" x14ac:dyDescent="0.2">
      <c r="A136" s="61" t="s">
        <v>106</v>
      </c>
      <c r="B136" s="6">
        <v>32351</v>
      </c>
      <c r="C136" s="6">
        <v>32315.319749999999</v>
      </c>
      <c r="D136" s="6">
        <v>19.50263</v>
      </c>
      <c r="E136" s="6">
        <f t="shared" si="44"/>
        <v>32334.822379999998</v>
      </c>
      <c r="F136" s="6">
        <f>B136-E136</f>
        <v>16.177620000002207</v>
      </c>
      <c r="G136" s="6">
        <f>B136-C136</f>
        <v>35.680250000001251</v>
      </c>
      <c r="H136" s="5">
        <f>IFERROR(E136/B136*100,"")</f>
        <v>99.949993446879532</v>
      </c>
    </row>
    <row r="137" spans="1:8" ht="12" x14ac:dyDescent="0.2">
      <c r="A137" s="61" t="s">
        <v>107</v>
      </c>
      <c r="B137" s="6">
        <v>308550.94400000002</v>
      </c>
      <c r="C137" s="6">
        <v>305913.78506000002</v>
      </c>
      <c r="D137" s="6">
        <v>2636.0983799999999</v>
      </c>
      <c r="E137" s="6">
        <f t="shared" si="44"/>
        <v>308549.88344000001</v>
      </c>
      <c r="F137" s="6">
        <f>B137-E137</f>
        <v>1.0605600000126287</v>
      </c>
      <c r="G137" s="6">
        <f>B137-C137</f>
        <v>2637.1589399999939</v>
      </c>
      <c r="H137" s="5">
        <f>IFERROR(E137/B137*100,"")</f>
        <v>99.999656277181899</v>
      </c>
    </row>
    <row r="138" spans="1:8" ht="11.25" customHeight="1" x14ac:dyDescent="0.2">
      <c r="A138" s="62" t="s">
        <v>108</v>
      </c>
      <c r="B138" s="12">
        <f>SUM(B139:B140)</f>
        <v>3355742.54</v>
      </c>
      <c r="C138" s="12">
        <f>SUM(C139:C140)</f>
        <v>3205727.2868499998</v>
      </c>
      <c r="D138" s="12">
        <f>SUM(D139:D140)</f>
        <v>149968.18274999998</v>
      </c>
      <c r="E138" s="12">
        <f t="shared" ref="E138" si="45">SUM(C138:D138)</f>
        <v>3355695.4696</v>
      </c>
      <c r="F138" s="12">
        <f>B138-E138</f>
        <v>47.070400000084192</v>
      </c>
      <c r="G138" s="12">
        <f>B138-C138</f>
        <v>150015.25315000024</v>
      </c>
      <c r="H138" s="5">
        <f>IFERROR(E138/B138*100,"")</f>
        <v>99.998597317897932</v>
      </c>
    </row>
    <row r="139" spans="1:8" ht="11.25" customHeight="1" x14ac:dyDescent="0.2">
      <c r="A139" s="63" t="s">
        <v>108</v>
      </c>
      <c r="B139" s="6">
        <v>2815979.4709999999</v>
      </c>
      <c r="C139" s="6">
        <v>2667976.1987199998</v>
      </c>
      <c r="D139" s="6">
        <v>147962.90484999999</v>
      </c>
      <c r="E139" s="6">
        <f t="shared" ref="E139:E140" si="46">C139+D139</f>
        <v>2815939.1035699998</v>
      </c>
      <c r="F139" s="6">
        <f>B139-E139</f>
        <v>40.367430000100285</v>
      </c>
      <c r="G139" s="6">
        <f>B139-C139</f>
        <v>148003.27228000015</v>
      </c>
      <c r="H139" s="5">
        <f>IFERROR(E139/B139*100,"")</f>
        <v>99.998566487063712</v>
      </c>
    </row>
    <row r="140" spans="1:8" ht="11.25" customHeight="1" x14ac:dyDescent="0.2">
      <c r="A140" s="63" t="s">
        <v>109</v>
      </c>
      <c r="B140" s="6">
        <v>539763.06900000002</v>
      </c>
      <c r="C140" s="6">
        <v>537751.08813000005</v>
      </c>
      <c r="D140" s="6">
        <v>2005.2778999999998</v>
      </c>
      <c r="E140" s="6">
        <f t="shared" si="46"/>
        <v>539756.36603000003</v>
      </c>
      <c r="F140" s="6">
        <f>B140-E140</f>
        <v>6.7029699999839067</v>
      </c>
      <c r="G140" s="6">
        <f>B140-C140</f>
        <v>2011.9808699999703</v>
      </c>
      <c r="H140" s="5">
        <f>IFERROR(E140/B140*100,"")</f>
        <v>99.998758164390082</v>
      </c>
    </row>
    <row r="141" spans="1:8" ht="11.25" customHeight="1" x14ac:dyDescent="0.2">
      <c r="A141" s="62" t="s">
        <v>110</v>
      </c>
      <c r="B141" s="12">
        <f t="shared" ref="B141:G141" si="47">SUM(B142:B145)</f>
        <v>69351612.546000004</v>
      </c>
      <c r="C141" s="12">
        <f t="shared" si="47"/>
        <v>65662376.309829995</v>
      </c>
      <c r="D141" s="12">
        <f t="shared" ref="D141" si="48">SUM(D142:D145)</f>
        <v>2991468.9359300002</v>
      </c>
      <c r="E141" s="12">
        <f t="shared" si="47"/>
        <v>68653845.245759994</v>
      </c>
      <c r="F141" s="12">
        <f t="shared" si="47"/>
        <v>697767.30024000444</v>
      </c>
      <c r="G141" s="12">
        <f t="shared" si="47"/>
        <v>3689236.236170006</v>
      </c>
      <c r="H141" s="5">
        <f>IFERROR(E141/B141*100,"")</f>
        <v>98.993870114011855</v>
      </c>
    </row>
    <row r="142" spans="1:8" ht="11.25" customHeight="1" x14ac:dyDescent="0.2">
      <c r="A142" s="63" t="s">
        <v>111</v>
      </c>
      <c r="B142" s="6">
        <v>25895047.828250002</v>
      </c>
      <c r="C142" s="6">
        <v>23934612.799269993</v>
      </c>
      <c r="D142" s="6">
        <v>1960435.0241099999</v>
      </c>
      <c r="E142" s="6">
        <f t="shared" ref="E142:E144" si="49">C142+D142</f>
        <v>25895047.823379993</v>
      </c>
      <c r="F142" s="6">
        <f>B142-E142</f>
        <v>4.8700086772441864E-3</v>
      </c>
      <c r="G142" s="6">
        <f>B142-C142</f>
        <v>1960435.0289800093</v>
      </c>
      <c r="H142" s="5">
        <f>IFERROR(E142/B142*100,"")</f>
        <v>99.999999981193284</v>
      </c>
    </row>
    <row r="143" spans="1:8" ht="11.25" customHeight="1" x14ac:dyDescent="0.2">
      <c r="A143" s="63" t="s">
        <v>112</v>
      </c>
      <c r="B143" s="6">
        <v>8807496.0631900001</v>
      </c>
      <c r="C143" s="6">
        <v>8493491.9702800009</v>
      </c>
      <c r="D143" s="6">
        <v>314004.09087000007</v>
      </c>
      <c r="E143" s="6">
        <f t="shared" si="49"/>
        <v>8807496.0611500014</v>
      </c>
      <c r="F143" s="6">
        <f>B143-E143</f>
        <v>2.0399987697601318E-3</v>
      </c>
      <c r="G143" s="6">
        <f>B143-C143</f>
        <v>314004.09290999919</v>
      </c>
      <c r="H143" s="5">
        <f>IFERROR(E143/B143*100,"")</f>
        <v>99.999999976837927</v>
      </c>
    </row>
    <row r="144" spans="1:8" ht="11.25" customHeight="1" x14ac:dyDescent="0.2">
      <c r="A144" s="63" t="s">
        <v>113</v>
      </c>
      <c r="B144" s="6">
        <v>8327852.594659999</v>
      </c>
      <c r="C144" s="6">
        <v>7993107.9024699992</v>
      </c>
      <c r="D144" s="6">
        <v>334743.97582000005</v>
      </c>
      <c r="E144" s="6">
        <f t="shared" si="49"/>
        <v>8327851.8782899994</v>
      </c>
      <c r="F144" s="6">
        <f>B144-E144</f>
        <v>0.7163699995726347</v>
      </c>
      <c r="G144" s="6">
        <f>B144-C144</f>
        <v>334744.69218999986</v>
      </c>
      <c r="H144" s="5">
        <f>IFERROR(E144/B144*100,"")</f>
        <v>99.999991397902505</v>
      </c>
    </row>
    <row r="145" spans="1:8" ht="22.5" customHeight="1" x14ac:dyDescent="0.2">
      <c r="A145" s="64" t="s">
        <v>114</v>
      </c>
      <c r="B145" s="9">
        <f t="shared" ref="B145:G145" si="50">SUM(B146)</f>
        <v>26321216.059899997</v>
      </c>
      <c r="C145" s="9">
        <f t="shared" si="50"/>
        <v>25241163.637809999</v>
      </c>
      <c r="D145" s="9">
        <f t="shared" si="50"/>
        <v>382285.84512999997</v>
      </c>
      <c r="E145" s="12">
        <f t="shared" si="50"/>
        <v>25623449.48294</v>
      </c>
      <c r="F145" s="12">
        <f t="shared" si="50"/>
        <v>697766.57695999742</v>
      </c>
      <c r="G145" s="12">
        <f t="shared" si="50"/>
        <v>1080052.4220899977</v>
      </c>
      <c r="H145" s="5">
        <f>IFERROR(E145/B145*100,"")</f>
        <v>97.349033664052342</v>
      </c>
    </row>
    <row r="146" spans="1:8" ht="11.25" customHeight="1" x14ac:dyDescent="0.2">
      <c r="A146" s="63" t="s">
        <v>115</v>
      </c>
      <c r="B146" s="6">
        <v>26321216.059899997</v>
      </c>
      <c r="C146" s="6">
        <v>25241163.637809999</v>
      </c>
      <c r="D146" s="6">
        <v>382285.84512999997</v>
      </c>
      <c r="E146" s="6">
        <f t="shared" ref="E146" si="51">C146+D146</f>
        <v>25623449.48294</v>
      </c>
      <c r="F146" s="6">
        <f>B146-E146</f>
        <v>697766.57695999742</v>
      </c>
      <c r="G146" s="6">
        <f>B146-C146</f>
        <v>1080052.4220899977</v>
      </c>
      <c r="H146" s="5">
        <f>IFERROR(E146/B146*100,"")</f>
        <v>97.349033664052342</v>
      </c>
    </row>
    <row r="147" spans="1:8" ht="11.25" customHeight="1" x14ac:dyDescent="0.2">
      <c r="A147" s="60"/>
      <c r="B147" s="8"/>
      <c r="C147" s="7"/>
      <c r="D147" s="8"/>
      <c r="E147" s="7"/>
      <c r="F147" s="7"/>
      <c r="G147" s="7"/>
      <c r="H147" s="5" t="str">
        <f>IFERROR(E147/B147*100,"")</f>
        <v/>
      </c>
    </row>
    <row r="148" spans="1:8" ht="11.25" customHeight="1" x14ac:dyDescent="0.2">
      <c r="A148" s="55" t="s">
        <v>116</v>
      </c>
      <c r="B148" s="6">
        <v>155395162.04100001</v>
      </c>
      <c r="C148" s="6">
        <v>139186454.99974</v>
      </c>
      <c r="D148" s="6">
        <v>16054561.411940001</v>
      </c>
      <c r="E148" s="6">
        <f t="shared" ref="E148" si="52">C148+D148</f>
        <v>155241016.41168001</v>
      </c>
      <c r="F148" s="6">
        <f>B148-E148</f>
        <v>154145.62931999564</v>
      </c>
      <c r="G148" s="6">
        <f>B148-C148</f>
        <v>16208707.041260004</v>
      </c>
      <c r="H148" s="5">
        <f>IFERROR(E148/B148*100,"")</f>
        <v>99.900804100143532</v>
      </c>
    </row>
    <row r="149" spans="1:8" ht="11.25" customHeight="1" x14ac:dyDescent="0.2">
      <c r="A149" s="60"/>
      <c r="B149" s="6"/>
      <c r="C149" s="10"/>
      <c r="D149" s="6"/>
      <c r="E149" s="10"/>
      <c r="F149" s="10"/>
      <c r="G149" s="10"/>
      <c r="H149" s="5" t="str">
        <f>IFERROR(E149/B149*100,"")</f>
        <v/>
      </c>
    </row>
    <row r="150" spans="1:8" ht="11.25" customHeight="1" x14ac:dyDescent="0.2">
      <c r="A150" s="55" t="s">
        <v>117</v>
      </c>
      <c r="B150" s="12">
        <f t="shared" ref="B150:C150" si="53">SUM(B151:B169)</f>
        <v>5808741.0449999999</v>
      </c>
      <c r="C150" s="12">
        <f t="shared" si="53"/>
        <v>5208319.6399299977</v>
      </c>
      <c r="D150" s="12">
        <f t="shared" ref="D150:G150" si="54">SUM(D151:D169)</f>
        <v>570560.53188000014</v>
      </c>
      <c r="E150" s="12">
        <f t="shared" si="54"/>
        <v>5778880.1718100002</v>
      </c>
      <c r="F150" s="12">
        <f t="shared" si="54"/>
        <v>29860.8731900005</v>
      </c>
      <c r="G150" s="12">
        <f t="shared" si="54"/>
        <v>600421.40507000103</v>
      </c>
      <c r="H150" s="5">
        <f>IFERROR(E150/B150*100,"")</f>
        <v>99.485932098561989</v>
      </c>
    </row>
    <row r="151" spans="1:8" ht="11.25" customHeight="1" x14ac:dyDescent="0.2">
      <c r="A151" s="57" t="s">
        <v>118</v>
      </c>
      <c r="B151" s="6">
        <v>1702211.4129999999</v>
      </c>
      <c r="C151" s="6">
        <v>1340266.136729999</v>
      </c>
      <c r="D151" s="6">
        <v>348346.91957000026</v>
      </c>
      <c r="E151" s="6">
        <f t="shared" ref="E151:E169" si="55">C151+D151</f>
        <v>1688613.0562999994</v>
      </c>
      <c r="F151" s="6">
        <f>B151-E151</f>
        <v>13598.356700000586</v>
      </c>
      <c r="G151" s="6">
        <f>B151-C151</f>
        <v>361945.27627000096</v>
      </c>
      <c r="H151" s="5">
        <f>IFERROR(E151/B151*100,"")</f>
        <v>99.201135852095206</v>
      </c>
    </row>
    <row r="152" spans="1:8" ht="11.25" customHeight="1" x14ac:dyDescent="0.2">
      <c r="A152" s="57" t="s">
        <v>119</v>
      </c>
      <c r="B152" s="6">
        <v>96161</v>
      </c>
      <c r="C152" s="6">
        <v>95028.720809999999</v>
      </c>
      <c r="D152" s="6">
        <v>1132.27919</v>
      </c>
      <c r="E152" s="6">
        <f t="shared" si="55"/>
        <v>96161</v>
      </c>
      <c r="F152" s="6">
        <f>B152-E152</f>
        <v>0</v>
      </c>
      <c r="G152" s="6">
        <f>B152-C152</f>
        <v>1132.2791900000011</v>
      </c>
      <c r="H152" s="5">
        <f>IFERROR(E152/B152*100,"")</f>
        <v>100</v>
      </c>
    </row>
    <row r="153" spans="1:8" ht="11.25" customHeight="1" x14ac:dyDescent="0.2">
      <c r="A153" s="57" t="s">
        <v>120</v>
      </c>
      <c r="B153" s="6">
        <v>128727</v>
      </c>
      <c r="C153" s="6">
        <v>117339.26817</v>
      </c>
      <c r="D153" s="6">
        <v>11387.6374</v>
      </c>
      <c r="E153" s="6">
        <f t="shared" si="55"/>
        <v>128726.90557</v>
      </c>
      <c r="F153" s="6">
        <f>B153-E153</f>
        <v>9.442999999737367E-2</v>
      </c>
      <c r="G153" s="6">
        <f>B153-C153</f>
        <v>11387.731830000004</v>
      </c>
      <c r="H153" s="5">
        <f>IFERROR(E153/B153*100,"")</f>
        <v>99.999926643206166</v>
      </c>
    </row>
    <row r="154" spans="1:8" ht="11.25" customHeight="1" x14ac:dyDescent="0.2">
      <c r="A154" s="57" t="s">
        <v>121</v>
      </c>
      <c r="B154" s="6">
        <v>41535</v>
      </c>
      <c r="C154" s="6">
        <v>41534.837009999996</v>
      </c>
      <c r="D154" s="6">
        <v>0</v>
      </c>
      <c r="E154" s="6">
        <f t="shared" si="55"/>
        <v>41534.837009999996</v>
      </c>
      <c r="F154" s="6">
        <f>B154-E154</f>
        <v>0.16299000000435626</v>
      </c>
      <c r="G154" s="6">
        <f>B154-C154</f>
        <v>0.16299000000435626</v>
      </c>
      <c r="H154" s="5">
        <f>IFERROR(E154/B154*100,"")</f>
        <v>99.999607583965329</v>
      </c>
    </row>
    <row r="155" spans="1:8" ht="11.25" customHeight="1" x14ac:dyDescent="0.2">
      <c r="A155" s="57" t="s">
        <v>122</v>
      </c>
      <c r="B155" s="6">
        <v>98842</v>
      </c>
      <c r="C155" s="6">
        <v>81796.608080000005</v>
      </c>
      <c r="D155" s="6">
        <v>16589.357759999999</v>
      </c>
      <c r="E155" s="6">
        <f t="shared" si="55"/>
        <v>98385.965840000004</v>
      </c>
      <c r="F155" s="6">
        <f>B155-E155</f>
        <v>456.03415999999561</v>
      </c>
      <c r="G155" s="6">
        <f>B155-C155</f>
        <v>17045.391919999995</v>
      </c>
      <c r="H155" s="5">
        <f>IFERROR(E155/B155*100,"")</f>
        <v>99.53862309544526</v>
      </c>
    </row>
    <row r="156" spans="1:8" ht="11.25" customHeight="1" x14ac:dyDescent="0.2">
      <c r="A156" s="57" t="s">
        <v>123</v>
      </c>
      <c r="B156" s="6">
        <v>65764</v>
      </c>
      <c r="C156" s="6">
        <v>58793.355530000001</v>
      </c>
      <c r="D156" s="6">
        <v>2187.1546600000001</v>
      </c>
      <c r="E156" s="6">
        <f t="shared" si="55"/>
        <v>60980.510190000001</v>
      </c>
      <c r="F156" s="6">
        <f>B156-E156</f>
        <v>4783.4898099999991</v>
      </c>
      <c r="G156" s="6">
        <f>B156-C156</f>
        <v>6970.6444699999993</v>
      </c>
      <c r="H156" s="5">
        <f>IFERROR(E156/B156*100,"")</f>
        <v>92.726279104069093</v>
      </c>
    </row>
    <row r="157" spans="1:8" ht="11.25" customHeight="1" x14ac:dyDescent="0.2">
      <c r="A157" s="57" t="s">
        <v>124</v>
      </c>
      <c r="B157" s="6">
        <v>20375</v>
      </c>
      <c r="C157" s="6">
        <v>20307.249260000001</v>
      </c>
      <c r="D157" s="6">
        <v>67.694559999999996</v>
      </c>
      <c r="E157" s="6">
        <f t="shared" si="55"/>
        <v>20374.94382</v>
      </c>
      <c r="F157" s="6">
        <f>B157-E157</f>
        <v>5.6179999999585561E-2</v>
      </c>
      <c r="G157" s="6">
        <f>B157-C157</f>
        <v>67.750739999999496</v>
      </c>
      <c r="H157" s="5">
        <f>IFERROR(E157/B157*100,"")</f>
        <v>99.999724269938653</v>
      </c>
    </row>
    <row r="158" spans="1:8" ht="11.25" customHeight="1" x14ac:dyDescent="0.2">
      <c r="A158" s="57" t="s">
        <v>125</v>
      </c>
      <c r="B158" s="6">
        <v>36384.146000000001</v>
      </c>
      <c r="C158" s="6">
        <v>35839.514200000005</v>
      </c>
      <c r="D158" s="6">
        <v>544.6318</v>
      </c>
      <c r="E158" s="6">
        <f t="shared" si="55"/>
        <v>36384.146000000008</v>
      </c>
      <c r="F158" s="6">
        <f>B158-E158</f>
        <v>0</v>
      </c>
      <c r="G158" s="6">
        <f>B158-C158</f>
        <v>544.63179999999556</v>
      </c>
      <c r="H158" s="5">
        <f>IFERROR(E158/B158*100,"")</f>
        <v>100.00000000000003</v>
      </c>
    </row>
    <row r="159" spans="1:8" ht="11.25" customHeight="1" x14ac:dyDescent="0.2">
      <c r="A159" s="57" t="s">
        <v>126</v>
      </c>
      <c r="B159" s="6">
        <v>293193</v>
      </c>
      <c r="C159" s="6">
        <v>282356.12710000004</v>
      </c>
      <c r="D159" s="6">
        <v>10836.28284</v>
      </c>
      <c r="E159" s="6">
        <f t="shared" si="55"/>
        <v>293192.40994000004</v>
      </c>
      <c r="F159" s="6">
        <f>B159-E159</f>
        <v>0.59005999995861202</v>
      </c>
      <c r="G159" s="6">
        <f>B159-C159</f>
        <v>10836.872899999958</v>
      </c>
      <c r="H159" s="5">
        <f>IFERROR(E159/B159*100,"")</f>
        <v>99.99979874690051</v>
      </c>
    </row>
    <row r="160" spans="1:8" ht="11.25" customHeight="1" x14ac:dyDescent="0.2">
      <c r="A160" s="57" t="s">
        <v>127</v>
      </c>
      <c r="B160" s="6">
        <v>151323.17800000001</v>
      </c>
      <c r="C160" s="6">
        <v>151240.44047</v>
      </c>
      <c r="D160" s="6">
        <v>82.511309999999995</v>
      </c>
      <c r="E160" s="6">
        <f t="shared" si="55"/>
        <v>151322.95178</v>
      </c>
      <c r="F160" s="6">
        <f>B160-E160</f>
        <v>0.22622000001138076</v>
      </c>
      <c r="G160" s="6">
        <f>B160-C160</f>
        <v>82.737530000013066</v>
      </c>
      <c r="H160" s="5">
        <f>IFERROR(E160/B160*100,"")</f>
        <v>99.999850505386547</v>
      </c>
    </row>
    <row r="161" spans="1:8" ht="11.25" customHeight="1" x14ac:dyDescent="0.2">
      <c r="A161" s="57" t="s">
        <v>128</v>
      </c>
      <c r="B161" s="6">
        <v>201548</v>
      </c>
      <c r="C161" s="6">
        <v>176902.68617</v>
      </c>
      <c r="D161" s="6">
        <v>24645.313829999999</v>
      </c>
      <c r="E161" s="6">
        <f t="shared" si="55"/>
        <v>201548</v>
      </c>
      <c r="F161" s="6">
        <f>B161-E161</f>
        <v>0</v>
      </c>
      <c r="G161" s="6">
        <f>B161-C161</f>
        <v>24645.313829999999</v>
      </c>
      <c r="H161" s="5">
        <f>IFERROR(E161/B161*100,"")</f>
        <v>100</v>
      </c>
    </row>
    <row r="162" spans="1:8" ht="11.25" customHeight="1" x14ac:dyDescent="0.2">
      <c r="A162" s="57" t="s">
        <v>129</v>
      </c>
      <c r="B162" s="6">
        <v>286320</v>
      </c>
      <c r="C162" s="6">
        <v>188628.51459999999</v>
      </c>
      <c r="D162" s="6">
        <v>97691.485400000005</v>
      </c>
      <c r="E162" s="6">
        <f t="shared" si="55"/>
        <v>286320</v>
      </c>
      <c r="F162" s="6">
        <f>B162-E162</f>
        <v>0</v>
      </c>
      <c r="G162" s="6">
        <f>B162-C162</f>
        <v>97691.485400000005</v>
      </c>
      <c r="H162" s="5">
        <f>IFERROR(E162/B162*100,"")</f>
        <v>100</v>
      </c>
    </row>
    <row r="163" spans="1:8" ht="11.25" customHeight="1" x14ac:dyDescent="0.2">
      <c r="A163" s="57" t="s">
        <v>130</v>
      </c>
      <c r="B163" s="6">
        <v>165143.413</v>
      </c>
      <c r="C163" s="6">
        <v>151911.61945</v>
      </c>
      <c r="D163" s="6">
        <v>12080.828810000001</v>
      </c>
      <c r="E163" s="6">
        <f t="shared" si="55"/>
        <v>163992.44826</v>
      </c>
      <c r="F163" s="6">
        <f>B163-E163</f>
        <v>1150.9647399999958</v>
      </c>
      <c r="G163" s="6">
        <f>B163-C163</f>
        <v>13231.793550000002</v>
      </c>
      <c r="H163" s="5">
        <f>IFERROR(E163/B163*100,"")</f>
        <v>99.303051378743163</v>
      </c>
    </row>
    <row r="164" spans="1:8" ht="11.25" customHeight="1" x14ac:dyDescent="0.2">
      <c r="A164" s="57" t="s">
        <v>131</v>
      </c>
      <c r="B164" s="6">
        <v>71558</v>
      </c>
      <c r="C164" s="6">
        <v>67202.448300000004</v>
      </c>
      <c r="D164" s="6">
        <v>4355.3917099999999</v>
      </c>
      <c r="E164" s="6">
        <f t="shared" si="55"/>
        <v>71557.84001</v>
      </c>
      <c r="F164" s="6">
        <f>B164-E164</f>
        <v>0.1599900000001071</v>
      </c>
      <c r="G164" s="6">
        <f>B164-C164</f>
        <v>4355.5516999999963</v>
      </c>
      <c r="H164" s="5">
        <f>IFERROR(E164/B164*100,"")</f>
        <v>99.999776419128537</v>
      </c>
    </row>
    <row r="165" spans="1:8" ht="11.25" customHeight="1" x14ac:dyDescent="0.2">
      <c r="A165" s="57" t="s">
        <v>132</v>
      </c>
      <c r="B165" s="6">
        <v>531188.10900000005</v>
      </c>
      <c r="C165" s="6">
        <v>492871.81841000001</v>
      </c>
      <c r="D165" s="6">
        <v>28737.971839999995</v>
      </c>
      <c r="E165" s="6">
        <f t="shared" si="55"/>
        <v>521609.79025000002</v>
      </c>
      <c r="F165" s="6">
        <f>B165-E165</f>
        <v>9578.3187500000349</v>
      </c>
      <c r="G165" s="6">
        <f>B165-C165</f>
        <v>38316.290590000048</v>
      </c>
      <c r="H165" s="5">
        <f>IFERROR(E165/B165*100,"")</f>
        <v>98.196812280298985</v>
      </c>
    </row>
    <row r="166" spans="1:8" ht="11.25" customHeight="1" x14ac:dyDescent="0.2">
      <c r="A166" s="57" t="s">
        <v>133</v>
      </c>
      <c r="B166" s="6">
        <v>42234</v>
      </c>
      <c r="C166" s="6">
        <v>37508.135990000002</v>
      </c>
      <c r="D166" s="6">
        <v>4725.8640099999993</v>
      </c>
      <c r="E166" s="6">
        <f t="shared" si="55"/>
        <v>42234</v>
      </c>
      <c r="F166" s="6">
        <f>B166-E166</f>
        <v>0</v>
      </c>
      <c r="G166" s="6">
        <f>B166-C166</f>
        <v>4725.8640099999975</v>
      </c>
      <c r="H166" s="5">
        <f>IFERROR(E166/B166*100,"")</f>
        <v>100</v>
      </c>
    </row>
    <row r="167" spans="1:8" ht="11.25" customHeight="1" x14ac:dyDescent="0.2">
      <c r="A167" s="57" t="s">
        <v>134</v>
      </c>
      <c r="B167" s="6">
        <v>1830470.341</v>
      </c>
      <c r="C167" s="6">
        <v>1823399.0904000001</v>
      </c>
      <c r="D167" s="6">
        <v>6779.2431500000002</v>
      </c>
      <c r="E167" s="6">
        <f t="shared" si="55"/>
        <v>1830178.3335500001</v>
      </c>
      <c r="F167" s="6">
        <f>B167-E167</f>
        <v>292.0074499999173</v>
      </c>
      <c r="G167" s="6">
        <f>B167-C167</f>
        <v>7071.2505999999121</v>
      </c>
      <c r="H167" s="5">
        <f>IFERROR(E167/B167*100,"")</f>
        <v>99.98404740882934</v>
      </c>
    </row>
    <row r="168" spans="1:8" ht="11.25" customHeight="1" x14ac:dyDescent="0.2">
      <c r="A168" s="57" t="s">
        <v>135</v>
      </c>
      <c r="B168" s="6">
        <v>20384.445</v>
      </c>
      <c r="C168" s="6">
        <v>20014.06925</v>
      </c>
      <c r="D168" s="6">
        <v>369.96403999999995</v>
      </c>
      <c r="E168" s="6">
        <f t="shared" si="55"/>
        <v>20384.033289999999</v>
      </c>
      <c r="F168" s="6">
        <f>B168-E168</f>
        <v>0.41171000000031199</v>
      </c>
      <c r="G168" s="6">
        <f>B168-C168</f>
        <v>370.37574999999924</v>
      </c>
      <c r="H168" s="5">
        <f>IFERROR(E168/B168*100,"")</f>
        <v>99.997980273684178</v>
      </c>
    </row>
    <row r="169" spans="1:8" ht="11.25" customHeight="1" x14ac:dyDescent="0.2">
      <c r="A169" s="57" t="s">
        <v>136</v>
      </c>
      <c r="B169" s="6">
        <v>25379</v>
      </c>
      <c r="C169" s="6">
        <v>25379</v>
      </c>
      <c r="D169" s="6">
        <v>0</v>
      </c>
      <c r="E169" s="6">
        <f t="shared" si="55"/>
        <v>25379</v>
      </c>
      <c r="F169" s="6">
        <f>B169-E169</f>
        <v>0</v>
      </c>
      <c r="G169" s="6">
        <f>B169-C169</f>
        <v>0</v>
      </c>
      <c r="H169" s="5">
        <f>IFERROR(E169/B169*100,"")</f>
        <v>100</v>
      </c>
    </row>
    <row r="170" spans="1:8" ht="11.25" customHeight="1" x14ac:dyDescent="0.2">
      <c r="A170" s="60"/>
      <c r="B170" s="6"/>
      <c r="C170" s="10"/>
      <c r="D170" s="6"/>
      <c r="E170" s="10"/>
      <c r="F170" s="10"/>
      <c r="G170" s="10"/>
      <c r="H170" s="5" t="str">
        <f>IFERROR(E170/B170*100,"")</f>
        <v/>
      </c>
    </row>
    <row r="171" spans="1:8" ht="11.25" customHeight="1" x14ac:dyDescent="0.2">
      <c r="A171" s="55" t="s">
        <v>137</v>
      </c>
      <c r="B171" s="12">
        <f t="shared" ref="B171:C171" si="56">SUM(B172:B179)</f>
        <v>47292263.311999992</v>
      </c>
      <c r="C171" s="12">
        <f t="shared" si="56"/>
        <v>44476837.276859991</v>
      </c>
      <c r="D171" s="12">
        <f t="shared" ref="D171:G171" si="57">SUM(D172:D179)</f>
        <v>2792954.9277799996</v>
      </c>
      <c r="E171" s="12">
        <f t="shared" si="57"/>
        <v>47269792.204640009</v>
      </c>
      <c r="F171" s="12">
        <f t="shared" si="57"/>
        <v>22471.107359994283</v>
      </c>
      <c r="G171" s="12">
        <f t="shared" si="57"/>
        <v>2815426.0351399942</v>
      </c>
      <c r="H171" s="5">
        <f>IFERROR(E171/B171*100,"")</f>
        <v>99.95248460152618</v>
      </c>
    </row>
    <row r="172" spans="1:8" ht="11.25" customHeight="1" x14ac:dyDescent="0.2">
      <c r="A172" s="57" t="s">
        <v>20</v>
      </c>
      <c r="B172" s="6">
        <v>46758213.277999997</v>
      </c>
      <c r="C172" s="6">
        <v>44003008.997720003</v>
      </c>
      <c r="D172" s="6">
        <v>2755204.2663599998</v>
      </c>
      <c r="E172" s="6">
        <f t="shared" ref="E172:E179" si="58">C172+D172</f>
        <v>46758213.264080003</v>
      </c>
      <c r="F172" s="6">
        <f>B172-E172</f>
        <v>1.3919994235038757E-2</v>
      </c>
      <c r="G172" s="6">
        <f>B172-C172</f>
        <v>2755204.280279994</v>
      </c>
      <c r="H172" s="5">
        <f>IFERROR(E172/B172*100,"")</f>
        <v>99.999999970229837</v>
      </c>
    </row>
    <row r="173" spans="1:8" ht="11.25" customHeight="1" x14ac:dyDescent="0.2">
      <c r="A173" s="57" t="s">
        <v>138</v>
      </c>
      <c r="B173" s="6">
        <v>21519.238000000001</v>
      </c>
      <c r="C173" s="6">
        <v>21496.721989999998</v>
      </c>
      <c r="D173" s="6">
        <v>22.357500000000002</v>
      </c>
      <c r="E173" s="6">
        <f t="shared" si="58"/>
        <v>21519.079489999996</v>
      </c>
      <c r="F173" s="6">
        <f>B173-E173</f>
        <v>0.15851000000475324</v>
      </c>
      <c r="G173" s="6">
        <f>B173-C173</f>
        <v>22.516010000003007</v>
      </c>
      <c r="H173" s="5">
        <f>IFERROR(E173/B173*100,"")</f>
        <v>99.999263403285909</v>
      </c>
    </row>
    <row r="174" spans="1:8" ht="11.25" customHeight="1" x14ac:dyDescent="0.2">
      <c r="A174" s="57" t="s">
        <v>296</v>
      </c>
      <c r="B174" s="6">
        <v>114227.272</v>
      </c>
      <c r="C174" s="6">
        <v>101402.35593999999</v>
      </c>
      <c r="D174" s="6">
        <v>4246.9263000000001</v>
      </c>
      <c r="E174" s="6">
        <f t="shared" si="58"/>
        <v>105649.28224</v>
      </c>
      <c r="F174" s="6">
        <f>B174-E174</f>
        <v>8577.9897599999967</v>
      </c>
      <c r="G174" s="6">
        <f>B174-C174</f>
        <v>12824.916060000003</v>
      </c>
      <c r="H174" s="5">
        <f>IFERROR(E174/B174*100,"")</f>
        <v>92.490418785454324</v>
      </c>
    </row>
    <row r="175" spans="1:8" ht="11.25" customHeight="1" x14ac:dyDescent="0.2">
      <c r="A175" s="57" t="s">
        <v>139</v>
      </c>
      <c r="B175" s="6">
        <v>11152</v>
      </c>
      <c r="C175" s="6">
        <v>11066.565550000001</v>
      </c>
      <c r="D175" s="6">
        <v>76.8947</v>
      </c>
      <c r="E175" s="6">
        <f t="shared" si="58"/>
        <v>11143.460250000002</v>
      </c>
      <c r="F175" s="6">
        <f>B175-E175</f>
        <v>8.5397499999980937</v>
      </c>
      <c r="G175" s="6">
        <f>B175-C175</f>
        <v>85.434449999998833</v>
      </c>
      <c r="H175" s="5">
        <f>IFERROR(E175/B175*100,"")</f>
        <v>99.923424049497868</v>
      </c>
    </row>
    <row r="176" spans="1:8" ht="11.25" customHeight="1" x14ac:dyDescent="0.2">
      <c r="A176" s="57" t="s">
        <v>140</v>
      </c>
      <c r="B176" s="6">
        <v>26832</v>
      </c>
      <c r="C176" s="6">
        <v>16466.03167</v>
      </c>
      <c r="D176" s="6">
        <v>108.67952000000001</v>
      </c>
      <c r="E176" s="6">
        <f t="shared" si="58"/>
        <v>16574.711190000002</v>
      </c>
      <c r="F176" s="6">
        <f>B176-E176</f>
        <v>10257.288809999998</v>
      </c>
      <c r="G176" s="6">
        <f>B176-C176</f>
        <v>10365.96833</v>
      </c>
      <c r="H176" s="5">
        <f>IFERROR(E176/B176*100,"")</f>
        <v>61.77217944991056</v>
      </c>
    </row>
    <row r="177" spans="1:8" ht="11.25" customHeight="1" x14ac:dyDescent="0.2">
      <c r="A177" s="57" t="s">
        <v>141</v>
      </c>
      <c r="B177" s="6">
        <v>49261</v>
      </c>
      <c r="C177" s="6">
        <v>42467.435810000003</v>
      </c>
      <c r="D177" s="6">
        <v>6769.9688399999995</v>
      </c>
      <c r="E177" s="6">
        <f t="shared" si="58"/>
        <v>49237.404650000004</v>
      </c>
      <c r="F177" s="6">
        <f>B177-E177</f>
        <v>23.59534999999596</v>
      </c>
      <c r="G177" s="6">
        <f>B177-C177</f>
        <v>6793.5641899999973</v>
      </c>
      <c r="H177" s="5">
        <f>IFERROR(E177/B177*100,"")</f>
        <v>99.952101358072326</v>
      </c>
    </row>
    <row r="178" spans="1:8" ht="11.25" customHeight="1" x14ac:dyDescent="0.2">
      <c r="A178" s="57" t="s">
        <v>142</v>
      </c>
      <c r="B178" s="6">
        <v>270956.59399999998</v>
      </c>
      <c r="C178" s="6">
        <v>241047.83297999995</v>
      </c>
      <c r="D178" s="6">
        <v>26356.971269999991</v>
      </c>
      <c r="E178" s="6">
        <f t="shared" si="58"/>
        <v>267404.80424999993</v>
      </c>
      <c r="F178" s="6">
        <f>B178-E178</f>
        <v>3551.7897500000545</v>
      </c>
      <c r="G178" s="6">
        <f>B178-C178</f>
        <v>29908.761020000034</v>
      </c>
      <c r="H178" s="5">
        <f>IFERROR(E178/B178*100,"")</f>
        <v>98.68916652015487</v>
      </c>
    </row>
    <row r="179" spans="1:8" ht="11.25" customHeight="1" x14ac:dyDescent="0.2">
      <c r="A179" s="57" t="s">
        <v>143</v>
      </c>
      <c r="B179" s="6">
        <v>40101.93</v>
      </c>
      <c r="C179" s="6">
        <v>39881.335200000001</v>
      </c>
      <c r="D179" s="6">
        <v>168.86329000000001</v>
      </c>
      <c r="E179" s="6">
        <f t="shared" si="58"/>
        <v>40050.198490000002</v>
      </c>
      <c r="F179" s="6">
        <f>B179-E179</f>
        <v>51.731509999997797</v>
      </c>
      <c r="G179" s="6">
        <f>B179-C179</f>
        <v>220.59479999999894</v>
      </c>
      <c r="H179" s="5">
        <f>IFERROR(E179/B179*100,"")</f>
        <v>99.870999949378998</v>
      </c>
    </row>
    <row r="180" spans="1:8" ht="11.25" customHeight="1" x14ac:dyDescent="0.2">
      <c r="A180" s="60"/>
      <c r="B180" s="8"/>
      <c r="C180" s="7"/>
      <c r="D180" s="8"/>
      <c r="E180" s="7"/>
      <c r="F180" s="7"/>
      <c r="G180" s="7"/>
      <c r="H180" s="5" t="str">
        <f>IFERROR(E180/B180*100,"")</f>
        <v/>
      </c>
    </row>
    <row r="181" spans="1:8" ht="11.25" customHeight="1" x14ac:dyDescent="0.2">
      <c r="A181" s="55" t="s">
        <v>144</v>
      </c>
      <c r="B181" s="12">
        <f>SUM(B182:B185)</f>
        <v>652576.04399999999</v>
      </c>
      <c r="C181" s="12">
        <f>SUM(C182:C185)</f>
        <v>602301.93450999982</v>
      </c>
      <c r="D181" s="12">
        <f t="shared" ref="D181:G181" si="59">SUM(D182:D185)</f>
        <v>49444.712380000012</v>
      </c>
      <c r="E181" s="12">
        <f t="shared" si="59"/>
        <v>651746.64688999986</v>
      </c>
      <c r="F181" s="12">
        <f t="shared" si="59"/>
        <v>829.3971100001163</v>
      </c>
      <c r="G181" s="12">
        <f t="shared" si="59"/>
        <v>50274.109490000104</v>
      </c>
      <c r="H181" s="5">
        <f>IFERROR(E181/B181*100,"")</f>
        <v>99.872904143873214</v>
      </c>
    </row>
    <row r="182" spans="1:8" ht="11.25" customHeight="1" x14ac:dyDescent="0.2">
      <c r="A182" s="57" t="s">
        <v>118</v>
      </c>
      <c r="B182" s="6">
        <v>586261.78500000003</v>
      </c>
      <c r="C182" s="6">
        <v>538512.94251999992</v>
      </c>
      <c r="D182" s="6">
        <v>47304.814930000008</v>
      </c>
      <c r="E182" s="6">
        <f t="shared" ref="E182:E185" si="60">C182+D182</f>
        <v>585817.75744999992</v>
      </c>
      <c r="F182" s="6">
        <f>B182-E182</f>
        <v>444.0275500001153</v>
      </c>
      <c r="G182" s="6">
        <f>B182-C182</f>
        <v>47748.842480000108</v>
      </c>
      <c r="H182" s="5">
        <f>IFERROR(E182/B182*100,"")</f>
        <v>99.924261215490944</v>
      </c>
    </row>
    <row r="183" spans="1:8" ht="11.45" customHeight="1" x14ac:dyDescent="0.2">
      <c r="A183" s="57" t="s">
        <v>145</v>
      </c>
      <c r="B183" s="6">
        <v>14252</v>
      </c>
      <c r="C183" s="6">
        <v>14009.075919999999</v>
      </c>
      <c r="D183" s="6">
        <v>242.7079</v>
      </c>
      <c r="E183" s="6">
        <f t="shared" si="60"/>
        <v>14251.783819999999</v>
      </c>
      <c r="F183" s="6">
        <f>B183-E183</f>
        <v>0.21618000000125903</v>
      </c>
      <c r="G183" s="6">
        <f>B183-C183</f>
        <v>242.92408000000069</v>
      </c>
      <c r="H183" s="5">
        <f>IFERROR(E183/B183*100,"")</f>
        <v>99.998483160258203</v>
      </c>
    </row>
    <row r="184" spans="1:8" ht="11.25" customHeight="1" x14ac:dyDescent="0.2">
      <c r="A184" s="57" t="s">
        <v>146</v>
      </c>
      <c r="B184" s="6">
        <v>48894.258999999998</v>
      </c>
      <c r="C184" s="6">
        <v>46997.069450000003</v>
      </c>
      <c r="D184" s="6">
        <v>1897.1895500000001</v>
      </c>
      <c r="E184" s="6">
        <f t="shared" si="60"/>
        <v>48894.259000000005</v>
      </c>
      <c r="F184" s="6">
        <f>B184-E184</f>
        <v>0</v>
      </c>
      <c r="G184" s="6">
        <f>B184-C184</f>
        <v>1897.1895499999955</v>
      </c>
      <c r="H184" s="5">
        <f>IFERROR(E184/B184*100,"")</f>
        <v>100.00000000000003</v>
      </c>
    </row>
    <row r="185" spans="1:8" ht="11.25" customHeight="1" x14ac:dyDescent="0.2">
      <c r="A185" s="61" t="s">
        <v>297</v>
      </c>
      <c r="B185" s="6">
        <v>3168</v>
      </c>
      <c r="C185" s="6">
        <v>2782.8466200000003</v>
      </c>
      <c r="D185" s="6">
        <v>0</v>
      </c>
      <c r="E185" s="6">
        <f t="shared" si="60"/>
        <v>2782.8466200000003</v>
      </c>
      <c r="F185" s="6">
        <f>B185-E185</f>
        <v>385.15337999999974</v>
      </c>
      <c r="G185" s="6">
        <f>B185-C185</f>
        <v>385.15337999999974</v>
      </c>
      <c r="H185" s="5">
        <f>IFERROR(E185/B185*100,"")</f>
        <v>87.842380681818184</v>
      </c>
    </row>
    <row r="186" spans="1:8" ht="11.25" customHeight="1" x14ac:dyDescent="0.2">
      <c r="A186" s="60" t="s">
        <v>147</v>
      </c>
      <c r="B186" s="7"/>
      <c r="C186" s="7"/>
      <c r="D186" s="7"/>
      <c r="E186" s="7"/>
      <c r="F186" s="7"/>
      <c r="G186" s="7"/>
      <c r="H186" s="5" t="str">
        <f>IFERROR(E186/B186*100,"")</f>
        <v/>
      </c>
    </row>
    <row r="187" spans="1:8" ht="11.25" customHeight="1" x14ac:dyDescent="0.2">
      <c r="A187" s="55" t="s">
        <v>148</v>
      </c>
      <c r="B187" s="9">
        <f>SUM(B188:B193)</f>
        <v>1545019.06</v>
      </c>
      <c r="C187" s="9">
        <f>SUM(C188:C193)</f>
        <v>1447461.6887799997</v>
      </c>
      <c r="D187" s="9">
        <f>SUM(D188:D193)</f>
        <v>70491.648330000011</v>
      </c>
      <c r="E187" s="12">
        <f>SUM(E188:E193)</f>
        <v>1517953.33711</v>
      </c>
      <c r="F187" s="12">
        <f>SUM(F188:F193)</f>
        <v>27065.722890000252</v>
      </c>
      <c r="G187" s="12">
        <f>SUM(G188:G193)</f>
        <v>97557.37122000035</v>
      </c>
      <c r="H187" s="5">
        <f>IFERROR(E187/B187*100,"")</f>
        <v>98.248194886993815</v>
      </c>
    </row>
    <row r="188" spans="1:8" ht="11.25" customHeight="1" x14ac:dyDescent="0.2">
      <c r="A188" s="57" t="s">
        <v>118</v>
      </c>
      <c r="B188" s="6">
        <v>1184522.848</v>
      </c>
      <c r="C188" s="6">
        <v>1140534.3033699996</v>
      </c>
      <c r="D188" s="6">
        <v>42359.307620000007</v>
      </c>
      <c r="E188" s="6">
        <f t="shared" ref="E188:E193" si="61">C188+D188</f>
        <v>1182893.6109899997</v>
      </c>
      <c r="F188" s="6">
        <f>B188-E188</f>
        <v>1629.2370100002736</v>
      </c>
      <c r="G188" s="6">
        <f>B188-C188</f>
        <v>43988.544630000368</v>
      </c>
      <c r="H188" s="5">
        <f>IFERROR(E188/B188*100,"")</f>
        <v>99.862456261375527</v>
      </c>
    </row>
    <row r="189" spans="1:8" ht="11.25" customHeight="1" x14ac:dyDescent="0.2">
      <c r="A189" s="57" t="s">
        <v>149</v>
      </c>
      <c r="B189" s="6">
        <v>79433.942999999999</v>
      </c>
      <c r="C189" s="6">
        <v>64870.022659999995</v>
      </c>
      <c r="D189" s="6">
        <v>14563.17777</v>
      </c>
      <c r="E189" s="6">
        <f t="shared" si="61"/>
        <v>79433.200429999997</v>
      </c>
      <c r="F189" s="6">
        <f>B189-E189</f>
        <v>0.74257000000216067</v>
      </c>
      <c r="G189" s="6">
        <f>B189-C189</f>
        <v>14563.920340000004</v>
      </c>
      <c r="H189" s="5">
        <f>IFERROR(E189/B189*100,"")</f>
        <v>99.999065172932433</v>
      </c>
    </row>
    <row r="190" spans="1:8" ht="11.25" customHeight="1" x14ac:dyDescent="0.2">
      <c r="A190" s="57" t="s">
        <v>150</v>
      </c>
      <c r="B190" s="6">
        <v>19694</v>
      </c>
      <c r="C190" s="6">
        <v>17806.880229999999</v>
      </c>
      <c r="D190" s="6">
        <v>1886.77862</v>
      </c>
      <c r="E190" s="6">
        <f t="shared" si="61"/>
        <v>19693.65885</v>
      </c>
      <c r="F190" s="6">
        <f>B190-E190</f>
        <v>0.34115000000019791</v>
      </c>
      <c r="G190" s="6">
        <f>B190-C190</f>
        <v>1887.1197700000012</v>
      </c>
      <c r="H190" s="5">
        <f>IFERROR(E190/B190*100,"")</f>
        <v>99.99826774652179</v>
      </c>
    </row>
    <row r="191" spans="1:8" ht="11.25" customHeight="1" x14ac:dyDescent="0.2">
      <c r="A191" s="57" t="s">
        <v>151</v>
      </c>
      <c r="B191" s="6">
        <v>33392.722000000002</v>
      </c>
      <c r="C191" s="6">
        <v>33392.162649999998</v>
      </c>
      <c r="D191" s="6">
        <v>0</v>
      </c>
      <c r="E191" s="6">
        <f t="shared" si="61"/>
        <v>33392.162649999998</v>
      </c>
      <c r="F191" s="6">
        <f>B191-E191</f>
        <v>0.55935000000317814</v>
      </c>
      <c r="G191" s="6">
        <f>B191-C191</f>
        <v>0.55935000000317814</v>
      </c>
      <c r="H191" s="5">
        <f>IFERROR(E191/B191*100,"")</f>
        <v>99.998324934397374</v>
      </c>
    </row>
    <row r="192" spans="1:8" ht="11.25" customHeight="1" x14ac:dyDescent="0.2">
      <c r="A192" s="57" t="s">
        <v>152</v>
      </c>
      <c r="B192" s="6">
        <v>39284</v>
      </c>
      <c r="C192" s="6">
        <v>29128.865440000001</v>
      </c>
      <c r="D192" s="6">
        <v>2842.7213500000003</v>
      </c>
      <c r="E192" s="6">
        <f t="shared" si="61"/>
        <v>31971.586790000001</v>
      </c>
      <c r="F192" s="6">
        <f>B192-E192</f>
        <v>7312.4132099999988</v>
      </c>
      <c r="G192" s="6">
        <f>B192-C192</f>
        <v>10155.134559999999</v>
      </c>
      <c r="H192" s="5">
        <f>IFERROR(E192/B192*100,"")</f>
        <v>81.38577229915488</v>
      </c>
    </row>
    <row r="193" spans="1:8" ht="12" x14ac:dyDescent="0.2">
      <c r="A193" s="57" t="s">
        <v>153</v>
      </c>
      <c r="B193" s="6">
        <v>188691.54699999999</v>
      </c>
      <c r="C193" s="6">
        <v>161729.45443000001</v>
      </c>
      <c r="D193" s="6">
        <v>8839.6629700000012</v>
      </c>
      <c r="E193" s="6">
        <f t="shared" si="61"/>
        <v>170569.11740000002</v>
      </c>
      <c r="F193" s="6">
        <f>B193-E193</f>
        <v>18122.429599999974</v>
      </c>
      <c r="G193" s="6">
        <f>B193-C193</f>
        <v>26962.092569999979</v>
      </c>
      <c r="H193" s="5">
        <f>IFERROR(E193/B193*100,"")</f>
        <v>90.395738501205898</v>
      </c>
    </row>
    <row r="194" spans="1:8" ht="12" x14ac:dyDescent="0.2">
      <c r="A194" s="60"/>
      <c r="B194" s="7"/>
      <c r="C194" s="7"/>
      <c r="D194" s="7"/>
      <c r="E194" s="7"/>
      <c r="F194" s="7"/>
      <c r="G194" s="7"/>
      <c r="H194" s="5" t="str">
        <f>IFERROR(E194/B194*100,"")</f>
        <v/>
      </c>
    </row>
    <row r="195" spans="1:8" ht="11.25" customHeight="1" x14ac:dyDescent="0.2">
      <c r="A195" s="55" t="s">
        <v>154</v>
      </c>
      <c r="B195" s="13">
        <f t="shared" ref="B195:C195" si="62">SUM(B196:B202)</f>
        <v>9602242.7990000006</v>
      </c>
      <c r="C195" s="13">
        <f t="shared" si="62"/>
        <v>8779759.9870900027</v>
      </c>
      <c r="D195" s="13">
        <f t="shared" ref="D195:G195" si="63">SUM(D196:D202)</f>
        <v>817863.37800000026</v>
      </c>
      <c r="E195" s="30">
        <f t="shared" si="63"/>
        <v>9597623.3650900014</v>
      </c>
      <c r="F195" s="30">
        <f t="shared" si="63"/>
        <v>4619.4339099984099</v>
      </c>
      <c r="G195" s="30">
        <f t="shared" si="63"/>
        <v>822482.81190999877</v>
      </c>
      <c r="H195" s="5">
        <f>IFERROR(E195/B195*100,"")</f>
        <v>99.951892135965565</v>
      </c>
    </row>
    <row r="196" spans="1:8" ht="11.25" customHeight="1" x14ac:dyDescent="0.2">
      <c r="A196" s="57" t="s">
        <v>118</v>
      </c>
      <c r="B196" s="6">
        <v>4603040.9220000003</v>
      </c>
      <c r="C196" s="6">
        <v>3843687.0490300022</v>
      </c>
      <c r="D196" s="6">
        <v>758936.56531000009</v>
      </c>
      <c r="E196" s="6">
        <f t="shared" ref="E196:E202" si="64">C196+D196</f>
        <v>4602623.6143400026</v>
      </c>
      <c r="F196" s="6">
        <f>B196-E196</f>
        <v>417.30765999760479</v>
      </c>
      <c r="G196" s="6">
        <f>B196-C196</f>
        <v>759353.87296999805</v>
      </c>
      <c r="H196" s="5">
        <f>IFERROR(E196/B196*100,"")</f>
        <v>99.990934087550613</v>
      </c>
    </row>
    <row r="197" spans="1:8" ht="11.25" customHeight="1" x14ac:dyDescent="0.2">
      <c r="A197" s="57" t="s">
        <v>155</v>
      </c>
      <c r="B197" s="6">
        <v>55079</v>
      </c>
      <c r="C197" s="6">
        <v>54002.931049999999</v>
      </c>
      <c r="D197" s="6">
        <v>816.95258000000001</v>
      </c>
      <c r="E197" s="6">
        <f t="shared" si="64"/>
        <v>54819.883629999997</v>
      </c>
      <c r="F197" s="6">
        <f>B197-E197</f>
        <v>259.11637000000337</v>
      </c>
      <c r="G197" s="6">
        <f>B197-C197</f>
        <v>1076.0689500000008</v>
      </c>
      <c r="H197" s="5">
        <f>IFERROR(E197/B197*100,"")</f>
        <v>99.529555057281343</v>
      </c>
    </row>
    <row r="198" spans="1:8" ht="11.25" customHeight="1" x14ac:dyDescent="0.2">
      <c r="A198" s="57" t="s">
        <v>156</v>
      </c>
      <c r="B198" s="6">
        <v>227248.76</v>
      </c>
      <c r="C198" s="6">
        <v>210169.92320000002</v>
      </c>
      <c r="D198" s="6">
        <v>17063.626550000001</v>
      </c>
      <c r="E198" s="6">
        <f t="shared" si="64"/>
        <v>227233.54975000001</v>
      </c>
      <c r="F198" s="6">
        <f>B198-E198</f>
        <v>15.210250000003725</v>
      </c>
      <c r="G198" s="6">
        <f>B198-C198</f>
        <v>17078.83679999999</v>
      </c>
      <c r="H198" s="5">
        <f>IFERROR(E198/B198*100,"")</f>
        <v>99.993306784160225</v>
      </c>
    </row>
    <row r="199" spans="1:8" ht="11.25" customHeight="1" x14ac:dyDescent="0.2">
      <c r="A199" s="57" t="s">
        <v>157</v>
      </c>
      <c r="B199" s="6">
        <v>8240</v>
      </c>
      <c r="C199" s="6">
        <v>8156.9064600000002</v>
      </c>
      <c r="D199" s="6">
        <v>83.09353999999999</v>
      </c>
      <c r="E199" s="6">
        <f t="shared" si="64"/>
        <v>8240</v>
      </c>
      <c r="F199" s="6">
        <f>B199-E199</f>
        <v>0</v>
      </c>
      <c r="G199" s="6">
        <f>B199-C199</f>
        <v>83.093539999999848</v>
      </c>
      <c r="H199" s="5">
        <f>IFERROR(E199/B199*100,"")</f>
        <v>100</v>
      </c>
    </row>
    <row r="200" spans="1:8" ht="11.25" customHeight="1" x14ac:dyDescent="0.2">
      <c r="A200" s="57" t="s">
        <v>158</v>
      </c>
      <c r="B200" s="6">
        <v>211223.35500000001</v>
      </c>
      <c r="C200" s="6">
        <v>205523.18258000002</v>
      </c>
      <c r="D200" s="6">
        <v>5698.6736799999999</v>
      </c>
      <c r="E200" s="6">
        <f t="shared" si="64"/>
        <v>211221.85626000003</v>
      </c>
      <c r="F200" s="6">
        <f>B200-E200</f>
        <v>1.4987399999808986</v>
      </c>
      <c r="G200" s="6">
        <f>B200-C200</f>
        <v>5700.1724199999881</v>
      </c>
      <c r="H200" s="5">
        <f>IFERROR(E200/B200*100,"")</f>
        <v>99.999290447782158</v>
      </c>
    </row>
    <row r="201" spans="1:8" ht="11.25" customHeight="1" x14ac:dyDescent="0.2">
      <c r="A201" s="57" t="s">
        <v>159</v>
      </c>
      <c r="B201" s="6">
        <v>4479240.7620000001</v>
      </c>
      <c r="C201" s="6">
        <v>4450351.9770899992</v>
      </c>
      <c r="D201" s="6">
        <v>27474.47322</v>
      </c>
      <c r="E201" s="6">
        <f t="shared" si="64"/>
        <v>4477826.4503099993</v>
      </c>
      <c r="F201" s="6">
        <f>B201-E201</f>
        <v>1414.3116900008172</v>
      </c>
      <c r="G201" s="6">
        <f>B201-C201</f>
        <v>28888.784910000861</v>
      </c>
      <c r="H201" s="5">
        <f>IFERROR(E201/B201*100,"")</f>
        <v>99.968425191563725</v>
      </c>
    </row>
    <row r="202" spans="1:8" ht="11.25" customHeight="1" x14ac:dyDescent="0.2">
      <c r="A202" s="57" t="s">
        <v>160</v>
      </c>
      <c r="B202" s="6">
        <v>18170</v>
      </c>
      <c r="C202" s="6">
        <v>7868.0176799999999</v>
      </c>
      <c r="D202" s="6">
        <v>7789.9931200000001</v>
      </c>
      <c r="E202" s="6">
        <f t="shared" si="64"/>
        <v>15658.0108</v>
      </c>
      <c r="F202" s="6">
        <f>B202-E202</f>
        <v>2511.9892</v>
      </c>
      <c r="G202" s="6">
        <f>B202-C202</f>
        <v>10301.982319999999</v>
      </c>
      <c r="H202" s="5">
        <f>IFERROR(E202/B202*100,"")</f>
        <v>86.175073197578428</v>
      </c>
    </row>
    <row r="203" spans="1:8" ht="11.25" customHeight="1" x14ac:dyDescent="0.2">
      <c r="A203" s="60"/>
      <c r="B203" s="7"/>
      <c r="C203" s="7"/>
      <c r="D203" s="7"/>
      <c r="E203" s="7"/>
      <c r="F203" s="7"/>
      <c r="G203" s="7"/>
      <c r="H203" s="5" t="str">
        <f>IFERROR(E203/B203*100,"")</f>
        <v/>
      </c>
    </row>
    <row r="204" spans="1:8" ht="11.25" customHeight="1" x14ac:dyDescent="0.2">
      <c r="A204" s="55" t="s">
        <v>161</v>
      </c>
      <c r="B204" s="14">
        <f>SUM(B205:B211)</f>
        <v>3837402.3470000001</v>
      </c>
      <c r="C204" s="14">
        <f>SUM(C205:C211)</f>
        <v>3366001.9592600004</v>
      </c>
      <c r="D204" s="14">
        <f>SUM(D205:D211)</f>
        <v>455151.23282000003</v>
      </c>
      <c r="E204" s="14">
        <f t="shared" ref="E204:G204" si="65">SUM(E205:E211)</f>
        <v>3821153.1920800004</v>
      </c>
      <c r="F204" s="14">
        <f t="shared" si="65"/>
        <v>16249.154919999512</v>
      </c>
      <c r="G204" s="14">
        <f t="shared" si="65"/>
        <v>471400.3877399998</v>
      </c>
      <c r="H204" s="5">
        <f>IFERROR(E204/B204*100,"")</f>
        <v>99.576558477567431</v>
      </c>
    </row>
    <row r="205" spans="1:8" ht="11.25" customHeight="1" x14ac:dyDescent="0.2">
      <c r="A205" s="57" t="s">
        <v>118</v>
      </c>
      <c r="B205" s="6">
        <v>566721.66300000099</v>
      </c>
      <c r="C205" s="6">
        <v>496520.73222000018</v>
      </c>
      <c r="D205" s="6">
        <v>58341.169409999937</v>
      </c>
      <c r="E205" s="6">
        <f t="shared" ref="E205:E211" si="66">C205+D205</f>
        <v>554861.90163000009</v>
      </c>
      <c r="F205" s="6">
        <f>B205-E205</f>
        <v>11859.761370000895</v>
      </c>
      <c r="G205" s="6">
        <f>B205-C205</f>
        <v>70200.93078000081</v>
      </c>
      <c r="H205" s="5">
        <f>IFERROR(E205/B205*100,"")</f>
        <v>97.907304035773052</v>
      </c>
    </row>
    <row r="206" spans="1:8" ht="11.25" customHeight="1" x14ac:dyDescent="0.2">
      <c r="A206" s="57" t="s">
        <v>162</v>
      </c>
      <c r="B206" s="6">
        <v>7711.2150000000001</v>
      </c>
      <c r="C206" s="6">
        <v>6781.7624400000004</v>
      </c>
      <c r="D206" s="6">
        <v>929.08425</v>
      </c>
      <c r="E206" s="6">
        <f t="shared" si="66"/>
        <v>7710.8466900000003</v>
      </c>
      <c r="F206" s="6">
        <f>B206-E206</f>
        <v>0.3683099999998376</v>
      </c>
      <c r="G206" s="6">
        <f>B206-C206</f>
        <v>929.45255999999972</v>
      </c>
      <c r="H206" s="5">
        <f>IFERROR(E206/B206*100,"")</f>
        <v>99.995223709882296</v>
      </c>
    </row>
    <row r="207" spans="1:8" ht="11.25" customHeight="1" x14ac:dyDescent="0.2">
      <c r="A207" s="57" t="s">
        <v>163</v>
      </c>
      <c r="B207" s="6">
        <v>50101.898000000001</v>
      </c>
      <c r="C207" s="6">
        <v>49385.227079999997</v>
      </c>
      <c r="D207" s="6">
        <v>716.53856000000007</v>
      </c>
      <c r="E207" s="6">
        <f t="shared" si="66"/>
        <v>50101.765639999998</v>
      </c>
      <c r="F207" s="6">
        <f>B207-E207</f>
        <v>0.13236000000324566</v>
      </c>
      <c r="G207" s="6">
        <f>B207-C207</f>
        <v>716.67092000000412</v>
      </c>
      <c r="H207" s="5">
        <f>IFERROR(E207/B207*100,"")</f>
        <v>99.999735818391542</v>
      </c>
    </row>
    <row r="208" spans="1:8" ht="11.25" customHeight="1" x14ac:dyDescent="0.2">
      <c r="A208" s="57" t="s">
        <v>164</v>
      </c>
      <c r="B208" s="6">
        <v>18244.781999999999</v>
      </c>
      <c r="C208" s="6">
        <v>17247.55802</v>
      </c>
      <c r="D208" s="6">
        <v>992.50161000000003</v>
      </c>
      <c r="E208" s="6">
        <f t="shared" si="66"/>
        <v>18240.05963</v>
      </c>
      <c r="F208" s="6">
        <f>B208-E208</f>
        <v>4.7223699999995006</v>
      </c>
      <c r="G208" s="6">
        <f>B208-C208</f>
        <v>997.22397999999885</v>
      </c>
      <c r="H208" s="5">
        <f>IFERROR(E208/B208*100,"")</f>
        <v>99.974116599474854</v>
      </c>
    </row>
    <row r="209" spans="1:8" ht="11.25" customHeight="1" x14ac:dyDescent="0.2">
      <c r="A209" s="57" t="s">
        <v>165</v>
      </c>
      <c r="B209" s="6">
        <v>25037</v>
      </c>
      <c r="C209" s="6">
        <v>24631.607739999999</v>
      </c>
      <c r="D209" s="6">
        <v>401.10228000000001</v>
      </c>
      <c r="E209" s="6">
        <f t="shared" si="66"/>
        <v>25032.710019999999</v>
      </c>
      <c r="F209" s="6">
        <f>B209-E209</f>
        <v>4.2899800000013784</v>
      </c>
      <c r="G209" s="6">
        <f>B209-C209</f>
        <v>405.39226000000053</v>
      </c>
      <c r="H209" s="5">
        <f>IFERROR(E209/B209*100,"")</f>
        <v>99.982865439150046</v>
      </c>
    </row>
    <row r="210" spans="1:8" ht="11.25" customHeight="1" x14ac:dyDescent="0.2">
      <c r="A210" s="57" t="s">
        <v>166</v>
      </c>
      <c r="B210" s="6">
        <v>3052778.7889999989</v>
      </c>
      <c r="C210" s="6">
        <v>2668775.08488</v>
      </c>
      <c r="D210" s="6">
        <v>384002.8096700001</v>
      </c>
      <c r="E210" s="6">
        <f t="shared" si="66"/>
        <v>3052777.8945500003</v>
      </c>
      <c r="F210" s="6">
        <f>B210-E210</f>
        <v>0.89444999862462282</v>
      </c>
      <c r="G210" s="6">
        <f>B210-C210</f>
        <v>384003.70411999896</v>
      </c>
      <c r="H210" s="5">
        <f>IFERROR(E210/B210*100,"")</f>
        <v>99.999970700464715</v>
      </c>
    </row>
    <row r="211" spans="1:8" ht="11.25" customHeight="1" x14ac:dyDescent="0.2">
      <c r="A211" s="57" t="s">
        <v>167</v>
      </c>
      <c r="B211" s="6">
        <v>116807</v>
      </c>
      <c r="C211" s="6">
        <v>102659.98688000001</v>
      </c>
      <c r="D211" s="6">
        <v>9768.0270399999972</v>
      </c>
      <c r="E211" s="6">
        <f t="shared" si="66"/>
        <v>112428.01392000001</v>
      </c>
      <c r="F211" s="6">
        <f>B211-E211</f>
        <v>4378.9860799999879</v>
      </c>
      <c r="G211" s="6">
        <f>B211-C211</f>
        <v>14147.013119999989</v>
      </c>
      <c r="H211" s="5">
        <f>IFERROR(E211/B211*100,"")</f>
        <v>96.25109275985173</v>
      </c>
    </row>
    <row r="212" spans="1:8" ht="11.25" customHeight="1" x14ac:dyDescent="0.2">
      <c r="A212" s="60"/>
      <c r="B212" s="7"/>
      <c r="C212" s="7"/>
      <c r="D212" s="7"/>
      <c r="E212" s="7"/>
      <c r="F212" s="7"/>
      <c r="G212" s="7"/>
      <c r="H212" s="5" t="str">
        <f>IFERROR(E212/B212*100,"")</f>
        <v/>
      </c>
    </row>
    <row r="213" spans="1:8" ht="11.25" customHeight="1" x14ac:dyDescent="0.2">
      <c r="A213" s="55" t="s">
        <v>312</v>
      </c>
      <c r="B213" s="13">
        <f>SUM(B214:B220)</f>
        <v>432272.08500000002</v>
      </c>
      <c r="C213" s="13">
        <f>SUM(C214:C220)</f>
        <v>427255.76875999995</v>
      </c>
      <c r="D213" s="13">
        <f t="shared" ref="D213:G213" si="67">SUM(D214:D220)</f>
        <v>4838.7585099999997</v>
      </c>
      <c r="E213" s="13">
        <f t="shared" si="67"/>
        <v>432094.52727000002</v>
      </c>
      <c r="F213" s="13">
        <f t="shared" si="67"/>
        <v>177.55773000003501</v>
      </c>
      <c r="G213" s="13">
        <f t="shared" si="67"/>
        <v>5016.3162400000365</v>
      </c>
      <c r="H213" s="5">
        <f>IFERROR(E213/B213*100,"")</f>
        <v>99.958924544017222</v>
      </c>
    </row>
    <row r="214" spans="1:8" ht="11.25" customHeight="1" x14ac:dyDescent="0.2">
      <c r="A214" s="57" t="s">
        <v>313</v>
      </c>
      <c r="B214" s="6">
        <v>126017.768</v>
      </c>
      <c r="C214" s="6">
        <v>124883.87151999996</v>
      </c>
      <c r="D214" s="6">
        <v>1125.5374399999998</v>
      </c>
      <c r="E214" s="6">
        <f t="shared" ref="E214:E220" si="68">C214+D214</f>
        <v>126009.40895999996</v>
      </c>
      <c r="F214" s="6">
        <f>B214-E214</f>
        <v>8.3590400000393856</v>
      </c>
      <c r="G214" s="6">
        <f>B214-C214</f>
        <v>1133.8964800000394</v>
      </c>
      <c r="H214" s="5">
        <f>IFERROR(E214/B214*100,"")</f>
        <v>99.993366776659585</v>
      </c>
    </row>
    <row r="215" spans="1:8" ht="11.25" customHeight="1" x14ac:dyDescent="0.2">
      <c r="A215" s="61" t="s">
        <v>314</v>
      </c>
      <c r="B215" s="6">
        <v>117329.14200000001</v>
      </c>
      <c r="C215" s="6">
        <v>116413.49729</v>
      </c>
      <c r="D215" s="6">
        <v>904.59845999999993</v>
      </c>
      <c r="E215" s="6">
        <f t="shared" si="68"/>
        <v>117318.09574999999</v>
      </c>
      <c r="F215" s="6">
        <f>B215-E215</f>
        <v>11.04625000001397</v>
      </c>
      <c r="G215" s="6">
        <f>B215-C215</f>
        <v>915.64471000000776</v>
      </c>
      <c r="H215" s="5">
        <f>IFERROR(E215/B215*100,"")</f>
        <v>99.990585246076364</v>
      </c>
    </row>
    <row r="216" spans="1:8" ht="11.25" customHeight="1" x14ac:dyDescent="0.2">
      <c r="A216" s="57" t="s">
        <v>168</v>
      </c>
      <c r="B216" s="6">
        <v>0</v>
      </c>
      <c r="C216" s="6">
        <v>0</v>
      </c>
      <c r="D216" s="6">
        <v>0</v>
      </c>
      <c r="E216" s="6">
        <f t="shared" si="68"/>
        <v>0</v>
      </c>
      <c r="F216" s="6">
        <f>B216-E216</f>
        <v>0</v>
      </c>
      <c r="G216" s="6">
        <f>B216-C216</f>
        <v>0</v>
      </c>
      <c r="H216" s="5" t="str">
        <f>IFERROR(E216/B216*100,"")</f>
        <v/>
      </c>
    </row>
    <row r="217" spans="1:8" ht="11.25" customHeight="1" x14ac:dyDescent="0.2">
      <c r="A217" s="57" t="s">
        <v>169</v>
      </c>
      <c r="B217" s="6">
        <v>34139.059000000001</v>
      </c>
      <c r="C217" s="6">
        <v>34092.506420000005</v>
      </c>
      <c r="D217" s="6">
        <v>46.552059999999997</v>
      </c>
      <c r="E217" s="6">
        <f t="shared" si="68"/>
        <v>34139.058480000007</v>
      </c>
      <c r="F217" s="6">
        <f>B217-E217</f>
        <v>5.199999941396527E-4</v>
      </c>
      <c r="G217" s="6">
        <f>B217-C217</f>
        <v>46.552579999995942</v>
      </c>
      <c r="H217" s="5">
        <f>IFERROR(E217/B217*100,"")</f>
        <v>99.999998476818021</v>
      </c>
    </row>
    <row r="218" spans="1:8" ht="11.25" customHeight="1" x14ac:dyDescent="0.2">
      <c r="A218" s="57" t="s">
        <v>170</v>
      </c>
      <c r="B218" s="6">
        <v>83796.611999999994</v>
      </c>
      <c r="C218" s="6">
        <v>82485.765610000002</v>
      </c>
      <c r="D218" s="6">
        <v>1303.3024499999999</v>
      </c>
      <c r="E218" s="6">
        <f t="shared" si="68"/>
        <v>83789.068060000005</v>
      </c>
      <c r="F218" s="6">
        <f>B218-E218</f>
        <v>7.5439399999886518</v>
      </c>
      <c r="G218" s="6">
        <f>B218-C218</f>
        <v>1310.8463899999915</v>
      </c>
      <c r="H218" s="5">
        <f>IFERROR(E218/B218*100,"")</f>
        <v>99.99099732098955</v>
      </c>
    </row>
    <row r="219" spans="1:8" ht="11.25" customHeight="1" x14ac:dyDescent="0.2">
      <c r="A219" s="57" t="s">
        <v>315</v>
      </c>
      <c r="B219" s="6">
        <v>16300</v>
      </c>
      <c r="C219" s="6">
        <v>16219.516009999999</v>
      </c>
      <c r="D219" s="6">
        <v>79.775120000000001</v>
      </c>
      <c r="E219" s="6">
        <f t="shared" si="68"/>
        <v>16299.29113</v>
      </c>
      <c r="F219" s="6">
        <f>B219-E219</f>
        <v>0.70887000000038825</v>
      </c>
      <c r="G219" s="6">
        <f>B219-C219</f>
        <v>80.483990000000631</v>
      </c>
      <c r="H219" s="5">
        <f>IFERROR(E219/B219*100,"")</f>
        <v>99.995651104294481</v>
      </c>
    </row>
    <row r="220" spans="1:8" ht="11.25" customHeight="1" x14ac:dyDescent="0.2">
      <c r="A220" s="61" t="s">
        <v>316</v>
      </c>
      <c r="B220" s="6">
        <v>54689.504000000001</v>
      </c>
      <c r="C220" s="6">
        <v>53160.61191</v>
      </c>
      <c r="D220" s="6">
        <v>1378.99298</v>
      </c>
      <c r="E220" s="6">
        <f t="shared" si="68"/>
        <v>54539.604890000002</v>
      </c>
      <c r="F220" s="6">
        <f>B220-E220</f>
        <v>149.89910999999847</v>
      </c>
      <c r="G220" s="6">
        <f>B220-C220</f>
        <v>1528.8920900000012</v>
      </c>
      <c r="H220" s="5">
        <f>IFERROR(E220/B220*100,"")</f>
        <v>99.725908814239745</v>
      </c>
    </row>
    <row r="221" spans="1:8" ht="11.25" customHeight="1" x14ac:dyDescent="0.2">
      <c r="A221" s="60"/>
      <c r="B221" s="6"/>
      <c r="C221" s="10"/>
      <c r="D221" s="6"/>
      <c r="E221" s="10"/>
      <c r="F221" s="10"/>
      <c r="G221" s="10"/>
      <c r="H221" s="5" t="str">
        <f>IFERROR(E221/B221*100,"")</f>
        <v/>
      </c>
    </row>
    <row r="222" spans="1:8" ht="11.25" customHeight="1" x14ac:dyDescent="0.2">
      <c r="A222" s="55" t="s">
        <v>171</v>
      </c>
      <c r="B222" s="14">
        <f t="shared" ref="B222:G222" si="69">SUM(B223:B235)+SUM(B240:B253)</f>
        <v>8059530.7249999996</v>
      </c>
      <c r="C222" s="14">
        <f t="shared" si="69"/>
        <v>6695669.0205099974</v>
      </c>
      <c r="D222" s="14">
        <f t="shared" si="69"/>
        <v>1120187.6228799997</v>
      </c>
      <c r="E222" s="14">
        <f t="shared" si="69"/>
        <v>7815856.6433899999</v>
      </c>
      <c r="F222" s="14">
        <f t="shared" si="69"/>
        <v>243674.08161000157</v>
      </c>
      <c r="G222" s="14">
        <f t="shared" si="69"/>
        <v>1363861.7044900008</v>
      </c>
      <c r="H222" s="5">
        <f>IFERROR(E222/B222*100,"")</f>
        <v>96.97657233498542</v>
      </c>
    </row>
    <row r="223" spans="1:8" ht="11.25" customHeight="1" x14ac:dyDescent="0.2">
      <c r="A223" s="57" t="s">
        <v>172</v>
      </c>
      <c r="B223" s="6">
        <v>21295</v>
      </c>
      <c r="C223" s="6">
        <v>21295</v>
      </c>
      <c r="D223" s="6">
        <v>0</v>
      </c>
      <c r="E223" s="6">
        <f t="shared" ref="E223:E234" si="70">C223+D223</f>
        <v>21295</v>
      </c>
      <c r="F223" s="6">
        <f>B223-E223</f>
        <v>0</v>
      </c>
      <c r="G223" s="6">
        <f>B223-C223</f>
        <v>0</v>
      </c>
      <c r="H223" s="5">
        <f>IFERROR(E223/B223*100,"")</f>
        <v>100</v>
      </c>
    </row>
    <row r="224" spans="1:8" ht="11.25" customHeight="1" x14ac:dyDescent="0.2">
      <c r="A224" s="57" t="s">
        <v>173</v>
      </c>
      <c r="B224" s="6">
        <v>31071.014999999999</v>
      </c>
      <c r="C224" s="6">
        <v>29673.24595</v>
      </c>
      <c r="D224" s="6">
        <v>20.694080000000003</v>
      </c>
      <c r="E224" s="6">
        <f t="shared" si="70"/>
        <v>29693.940030000002</v>
      </c>
      <c r="F224" s="6">
        <f>B224-E224</f>
        <v>1377.0749699999978</v>
      </c>
      <c r="G224" s="6">
        <f>B224-C224</f>
        <v>1397.769049999999</v>
      </c>
      <c r="H224" s="5">
        <f>IFERROR(E224/B224*100,"")</f>
        <v>95.567975587537134</v>
      </c>
    </row>
    <row r="225" spans="1:8" ht="11.25" customHeight="1" x14ac:dyDescent="0.2">
      <c r="A225" s="57" t="s">
        <v>174</v>
      </c>
      <c r="B225" s="6">
        <v>31241</v>
      </c>
      <c r="C225" s="6">
        <v>30414.49725</v>
      </c>
      <c r="D225" s="6">
        <v>791.37188000000003</v>
      </c>
      <c r="E225" s="6">
        <f t="shared" si="70"/>
        <v>31205.869129999999</v>
      </c>
      <c r="F225" s="6">
        <f>B225-E225</f>
        <v>35.130870000000868</v>
      </c>
      <c r="G225" s="6">
        <f>B225-C225</f>
        <v>826.50274999999965</v>
      </c>
      <c r="H225" s="5">
        <f>IFERROR(E225/B225*100,"")</f>
        <v>99.887548830063054</v>
      </c>
    </row>
    <row r="226" spans="1:8" ht="11.25" customHeight="1" x14ac:dyDescent="0.2">
      <c r="A226" s="57" t="s">
        <v>175</v>
      </c>
      <c r="B226" s="6">
        <v>4708150.2439999999</v>
      </c>
      <c r="C226" s="6">
        <v>3743385.0280899992</v>
      </c>
      <c r="D226" s="6">
        <v>776058.13868999982</v>
      </c>
      <c r="E226" s="6">
        <f t="shared" si="70"/>
        <v>4519443.1667799987</v>
      </c>
      <c r="F226" s="6">
        <f>B226-E226</f>
        <v>188707.07722000126</v>
      </c>
      <c r="G226" s="6">
        <f>B226-C226</f>
        <v>964765.21591000073</v>
      </c>
      <c r="H226" s="5">
        <f>IFERROR(E226/B226*100,"")</f>
        <v>95.991906217086282</v>
      </c>
    </row>
    <row r="227" spans="1:8" ht="11.25" customHeight="1" x14ac:dyDescent="0.2">
      <c r="A227" s="57" t="s">
        <v>176</v>
      </c>
      <c r="B227" s="6">
        <v>14016</v>
      </c>
      <c r="C227" s="6">
        <v>13129.49172</v>
      </c>
      <c r="D227" s="6">
        <v>886.02691000000004</v>
      </c>
      <c r="E227" s="6">
        <f t="shared" si="70"/>
        <v>14015.51863</v>
      </c>
      <c r="F227" s="6">
        <f>B227-E227</f>
        <v>0.48136999999951513</v>
      </c>
      <c r="G227" s="6">
        <f>B227-C227</f>
        <v>886.50828000000001</v>
      </c>
      <c r="H227" s="5">
        <f>IFERROR(E227/B227*100,"")</f>
        <v>99.996565567922374</v>
      </c>
    </row>
    <row r="228" spans="1:8" ht="11.25" customHeight="1" x14ac:dyDescent="0.2">
      <c r="A228" s="57" t="s">
        <v>177</v>
      </c>
      <c r="B228" s="6">
        <v>69299.793999999994</v>
      </c>
      <c r="C228" s="6">
        <v>69037.605280000003</v>
      </c>
      <c r="D228" s="6">
        <v>262.09442999999999</v>
      </c>
      <c r="E228" s="6">
        <f t="shared" si="70"/>
        <v>69299.699710000001</v>
      </c>
      <c r="F228" s="6">
        <f>B228-E228</f>
        <v>9.428999999363441E-2</v>
      </c>
      <c r="G228" s="6">
        <f>B228-C228</f>
        <v>262.18871999999101</v>
      </c>
      <c r="H228" s="5">
        <f>IFERROR(E228/B228*100,"")</f>
        <v>99.999863938989492</v>
      </c>
    </row>
    <row r="229" spans="1:8" ht="11.25" customHeight="1" x14ac:dyDescent="0.2">
      <c r="A229" s="57" t="s">
        <v>178</v>
      </c>
      <c r="B229" s="6">
        <v>150714.323</v>
      </c>
      <c r="C229" s="6">
        <v>143955.94713999997</v>
      </c>
      <c r="D229" s="6">
        <v>6758.12194</v>
      </c>
      <c r="E229" s="6">
        <f t="shared" si="70"/>
        <v>150714.06907999999</v>
      </c>
      <c r="F229" s="6">
        <f>B229-E229</f>
        <v>0.25392000001738779</v>
      </c>
      <c r="G229" s="6">
        <f>B229-C229</f>
        <v>6758.3758600000292</v>
      </c>
      <c r="H229" s="5">
        <f>IFERROR(E229/B229*100,"")</f>
        <v>99.999831522316555</v>
      </c>
    </row>
    <row r="230" spans="1:8" ht="11.25" customHeight="1" x14ac:dyDescent="0.2">
      <c r="A230" s="57" t="s">
        <v>179</v>
      </c>
      <c r="B230" s="6">
        <v>45382.47</v>
      </c>
      <c r="C230" s="6">
        <v>42085.23749</v>
      </c>
      <c r="D230" s="6">
        <v>3267.8598900000002</v>
      </c>
      <c r="E230" s="6">
        <f t="shared" si="70"/>
        <v>45353.097379999999</v>
      </c>
      <c r="F230" s="6">
        <f>B230-E230</f>
        <v>29.372620000001916</v>
      </c>
      <c r="G230" s="6">
        <f>B230-C230</f>
        <v>3297.2325100000016</v>
      </c>
      <c r="H230" s="5">
        <f>IFERROR(E230/B230*100,"")</f>
        <v>99.935277608292367</v>
      </c>
    </row>
    <row r="231" spans="1:8" ht="11.25" customHeight="1" x14ac:dyDescent="0.2">
      <c r="A231" s="57" t="s">
        <v>180</v>
      </c>
      <c r="B231" s="6">
        <v>25832</v>
      </c>
      <c r="C231" s="6">
        <v>24558.24554</v>
      </c>
      <c r="D231" s="6">
        <v>1273.7537399999999</v>
      </c>
      <c r="E231" s="6">
        <f t="shared" si="70"/>
        <v>25831.99928</v>
      </c>
      <c r="F231" s="6">
        <f>B231-E231</f>
        <v>7.2000000000116415E-4</v>
      </c>
      <c r="G231" s="6">
        <f>B231-C231</f>
        <v>1273.7544600000001</v>
      </c>
      <c r="H231" s="5">
        <f>IFERROR(E231/B231*100,"")</f>
        <v>99.999997212759368</v>
      </c>
    </row>
    <row r="232" spans="1:8" ht="11.25" customHeight="1" x14ac:dyDescent="0.2">
      <c r="A232" s="57" t="s">
        <v>181</v>
      </c>
      <c r="B232" s="6">
        <v>56540.684000000001</v>
      </c>
      <c r="C232" s="6">
        <v>52902.282780000001</v>
      </c>
      <c r="D232" s="6">
        <v>3393.91707</v>
      </c>
      <c r="E232" s="6">
        <f t="shared" si="70"/>
        <v>56296.199850000005</v>
      </c>
      <c r="F232" s="6">
        <f>B232-E232</f>
        <v>244.48414999999659</v>
      </c>
      <c r="G232" s="6">
        <f>B232-C232</f>
        <v>3638.4012199999997</v>
      </c>
      <c r="H232" s="5">
        <f>IFERROR(E232/B232*100,"")</f>
        <v>99.567596051720926</v>
      </c>
    </row>
    <row r="233" spans="1:8" ht="11.25" customHeight="1" x14ac:dyDescent="0.2">
      <c r="A233" s="57" t="s">
        <v>182</v>
      </c>
      <c r="B233" s="6">
        <v>47040</v>
      </c>
      <c r="C233" s="6">
        <v>45397.32677</v>
      </c>
      <c r="D233" s="6">
        <v>1642.6178300000001</v>
      </c>
      <c r="E233" s="6">
        <f t="shared" si="70"/>
        <v>47039.944600000003</v>
      </c>
      <c r="F233" s="6">
        <f>B233-E233</f>
        <v>5.5399999997462146E-2</v>
      </c>
      <c r="G233" s="6">
        <f>B233-C233</f>
        <v>1642.6732300000003</v>
      </c>
      <c r="H233" s="5">
        <f>IFERROR(E233/B233*100,"")</f>
        <v>99.999882227891163</v>
      </c>
    </row>
    <row r="234" spans="1:8" ht="11.25" customHeight="1" x14ac:dyDescent="0.2">
      <c r="A234" s="57" t="s">
        <v>183</v>
      </c>
      <c r="B234" s="6">
        <v>45474.516000000003</v>
      </c>
      <c r="C234" s="6">
        <v>23487.092900000003</v>
      </c>
      <c r="D234" s="6">
        <v>11865.582069999999</v>
      </c>
      <c r="E234" s="6">
        <f t="shared" si="70"/>
        <v>35352.67497</v>
      </c>
      <c r="F234" s="6">
        <f>B234-E234</f>
        <v>10121.841030000003</v>
      </c>
      <c r="G234" s="6">
        <f>B234-C234</f>
        <v>21987.4231</v>
      </c>
      <c r="H234" s="5">
        <f>IFERROR(E234/B234*100,"")</f>
        <v>77.741728949902395</v>
      </c>
    </row>
    <row r="235" spans="1:8" ht="11.25" customHeight="1" x14ac:dyDescent="0.2">
      <c r="A235" s="57" t="s">
        <v>184</v>
      </c>
      <c r="B235" s="12">
        <f t="shared" ref="B235:C235" si="71">SUM(B236:B239)</f>
        <v>306834.22399999999</v>
      </c>
      <c r="C235" s="12">
        <f t="shared" si="71"/>
        <v>288873.22028000001</v>
      </c>
      <c r="D235" s="12">
        <f t="shared" ref="D235:G235" si="72">SUM(D236:D239)</f>
        <v>9899.7875999999997</v>
      </c>
      <c r="E235" s="12">
        <f t="shared" si="72"/>
        <v>298773.00788000005</v>
      </c>
      <c r="F235" s="12">
        <f t="shared" si="72"/>
        <v>8061.2161199999973</v>
      </c>
      <c r="G235" s="12">
        <f t="shared" si="72"/>
        <v>17961.003719999993</v>
      </c>
      <c r="H235" s="5">
        <f>IFERROR(E235/B235*100,"")</f>
        <v>97.372778037954475</v>
      </c>
    </row>
    <row r="236" spans="1:8" ht="11.25" customHeight="1" x14ac:dyDescent="0.2">
      <c r="A236" s="57" t="s">
        <v>185</v>
      </c>
      <c r="B236" s="6">
        <v>114092.04300000001</v>
      </c>
      <c r="C236" s="6">
        <v>98896.928390000001</v>
      </c>
      <c r="D236" s="6">
        <v>7150.2532199999996</v>
      </c>
      <c r="E236" s="6">
        <f t="shared" ref="E236:E253" si="73">C236+D236</f>
        <v>106047.18161</v>
      </c>
      <c r="F236" s="6">
        <f>B236-E236</f>
        <v>8044.8613900000055</v>
      </c>
      <c r="G236" s="6">
        <f>B236-C236</f>
        <v>15195.114610000004</v>
      </c>
      <c r="H236" s="5">
        <f>IFERROR(E236/B236*100,"")</f>
        <v>92.948797147930804</v>
      </c>
    </row>
    <row r="237" spans="1:8" ht="11.25" customHeight="1" x14ac:dyDescent="0.2">
      <c r="A237" s="57" t="s">
        <v>298</v>
      </c>
      <c r="B237" s="6">
        <v>46779</v>
      </c>
      <c r="C237" s="6">
        <v>46389.010350000004</v>
      </c>
      <c r="D237" s="6">
        <v>389.98177000000004</v>
      </c>
      <c r="E237" s="6">
        <f t="shared" si="73"/>
        <v>46778.992120000003</v>
      </c>
      <c r="F237" s="6">
        <f>B237-E237</f>
        <v>7.8799999973853119E-3</v>
      </c>
      <c r="G237" s="6">
        <f>B237-C237</f>
        <v>389.98964999999589</v>
      </c>
      <c r="H237" s="5">
        <f>IFERROR(E237/B237*100,"")</f>
        <v>99.999983154834439</v>
      </c>
    </row>
    <row r="238" spans="1:8" ht="11.25" customHeight="1" x14ac:dyDescent="0.2">
      <c r="A238" s="57" t="s">
        <v>186</v>
      </c>
      <c r="B238" s="6">
        <v>37141.180999999997</v>
      </c>
      <c r="C238" s="6">
        <v>36635.592729999997</v>
      </c>
      <c r="D238" s="6">
        <v>500.14386999999999</v>
      </c>
      <c r="E238" s="6">
        <f t="shared" si="73"/>
        <v>37135.736599999997</v>
      </c>
      <c r="F238" s="6">
        <f>B238-E238</f>
        <v>5.4444000000003143</v>
      </c>
      <c r="G238" s="6">
        <f>B238-C238</f>
        <v>505.58827000000019</v>
      </c>
      <c r="H238" s="5">
        <f>IFERROR(E238/B238*100,"")</f>
        <v>99.985341338499708</v>
      </c>
    </row>
    <row r="239" spans="1:8" ht="11.25" customHeight="1" x14ac:dyDescent="0.2">
      <c r="A239" s="57" t="s">
        <v>299</v>
      </c>
      <c r="B239" s="6">
        <v>108822</v>
      </c>
      <c r="C239" s="6">
        <v>106951.68881000001</v>
      </c>
      <c r="D239" s="6">
        <v>1859.4087400000001</v>
      </c>
      <c r="E239" s="6">
        <f t="shared" si="73"/>
        <v>108811.09755000001</v>
      </c>
      <c r="F239" s="6">
        <f>B239-E239</f>
        <v>10.902449999994133</v>
      </c>
      <c r="G239" s="6">
        <f>B239-C239</f>
        <v>1870.3111899999931</v>
      </c>
      <c r="H239" s="5">
        <f>IFERROR(E239/B239*100,"")</f>
        <v>99.98998139163038</v>
      </c>
    </row>
    <row r="240" spans="1:8" ht="11.25" customHeight="1" x14ac:dyDescent="0.2">
      <c r="A240" s="57" t="s">
        <v>187</v>
      </c>
      <c r="B240" s="6">
        <v>27243.431</v>
      </c>
      <c r="C240" s="6">
        <v>27143.758300000001</v>
      </c>
      <c r="D240" s="6">
        <v>99.567999999999998</v>
      </c>
      <c r="E240" s="6">
        <f t="shared" si="73"/>
        <v>27243.326300000001</v>
      </c>
      <c r="F240" s="6">
        <f>B240-E240</f>
        <v>0.10469999999986612</v>
      </c>
      <c r="G240" s="6">
        <f>B240-C240</f>
        <v>99.672699999999168</v>
      </c>
      <c r="H240" s="5">
        <f>IFERROR(E240/B240*100,"")</f>
        <v>99.999615687172437</v>
      </c>
    </row>
    <row r="241" spans="1:8" ht="11.25" customHeight="1" x14ac:dyDescent="0.2">
      <c r="A241" s="57" t="s">
        <v>188</v>
      </c>
      <c r="B241" s="6">
        <v>609681.48600000003</v>
      </c>
      <c r="C241" s="6">
        <v>563707.73015999992</v>
      </c>
      <c r="D241" s="6">
        <v>45807.403559999999</v>
      </c>
      <c r="E241" s="6">
        <f t="shared" si="73"/>
        <v>609515.13371999993</v>
      </c>
      <c r="F241" s="6">
        <f>B241-E241</f>
        <v>166.35228000010829</v>
      </c>
      <c r="G241" s="6">
        <f>B241-C241</f>
        <v>45973.755840000114</v>
      </c>
      <c r="H241" s="5">
        <f>IFERROR(E241/B241*100,"")</f>
        <v>99.97271488739284</v>
      </c>
    </row>
    <row r="242" spans="1:8" ht="11.25" customHeight="1" x14ac:dyDescent="0.2">
      <c r="A242" s="57" t="s">
        <v>189</v>
      </c>
      <c r="B242" s="6">
        <v>129248</v>
      </c>
      <c r="C242" s="6">
        <v>89466.272459999993</v>
      </c>
      <c r="D242" s="6">
        <v>11972.39164</v>
      </c>
      <c r="E242" s="6">
        <f t="shared" si="73"/>
        <v>101438.66409999999</v>
      </c>
      <c r="F242" s="6">
        <f>B242-E242</f>
        <v>27809.335900000005</v>
      </c>
      <c r="G242" s="6">
        <f>B242-C242</f>
        <v>39781.727540000007</v>
      </c>
      <c r="H242" s="5">
        <f>IFERROR(E242/B242*100,"")</f>
        <v>78.483739864446648</v>
      </c>
    </row>
    <row r="243" spans="1:8" ht="11.25" customHeight="1" x14ac:dyDescent="0.2">
      <c r="A243" s="57" t="s">
        <v>300</v>
      </c>
      <c r="B243" s="6">
        <v>340760</v>
      </c>
      <c r="C243" s="6">
        <v>186176.20166999998</v>
      </c>
      <c r="D243" s="6">
        <v>154583.72777</v>
      </c>
      <c r="E243" s="6">
        <f t="shared" si="73"/>
        <v>340759.92943999998</v>
      </c>
      <c r="F243" s="6">
        <f>B243-E243</f>
        <v>7.056000002194196E-2</v>
      </c>
      <c r="G243" s="6">
        <f>B243-C243</f>
        <v>154583.79833000002</v>
      </c>
      <c r="H243" s="5">
        <f>IFERROR(E243/B243*100,"")</f>
        <v>99.999979293344282</v>
      </c>
    </row>
    <row r="244" spans="1:8" ht="11.25" customHeight="1" x14ac:dyDescent="0.2">
      <c r="A244" s="57" t="s">
        <v>301</v>
      </c>
      <c r="B244" s="6">
        <v>14513</v>
      </c>
      <c r="C244" s="6">
        <v>8685.5701399999998</v>
      </c>
      <c r="D244" s="6">
        <v>914.29131999999993</v>
      </c>
      <c r="E244" s="6">
        <f t="shared" si="73"/>
        <v>9599.8614600000001</v>
      </c>
      <c r="F244" s="6">
        <f>B244-E244</f>
        <v>4913.1385399999999</v>
      </c>
      <c r="G244" s="6">
        <f>B244-C244</f>
        <v>5827.4298600000002</v>
      </c>
      <c r="H244" s="5">
        <f>IFERROR(E244/B244*100,"")</f>
        <v>66.146637221801143</v>
      </c>
    </row>
    <row r="245" spans="1:8" ht="11.25" customHeight="1" x14ac:dyDescent="0.2">
      <c r="A245" s="65" t="s">
        <v>25</v>
      </c>
      <c r="B245" s="6">
        <v>116448.17200000001</v>
      </c>
      <c r="C245" s="6">
        <v>83130.064569999988</v>
      </c>
      <c r="D245" s="6">
        <v>32451.75707</v>
      </c>
      <c r="E245" s="6">
        <f t="shared" si="73"/>
        <v>115581.82163999998</v>
      </c>
      <c r="F245" s="6">
        <f>B245-E245</f>
        <v>866.35036000002583</v>
      </c>
      <c r="G245" s="6">
        <f>B245-C245</f>
        <v>33318.107430000018</v>
      </c>
      <c r="H245" s="5">
        <f>IFERROR(E245/B245*100,"")</f>
        <v>99.256020644102492</v>
      </c>
    </row>
    <row r="246" spans="1:8" ht="11.25" customHeight="1" x14ac:dyDescent="0.2">
      <c r="A246" s="65" t="s">
        <v>190</v>
      </c>
      <c r="B246" s="6">
        <v>742807.41700000002</v>
      </c>
      <c r="C246" s="6">
        <v>735671.81167999993</v>
      </c>
      <c r="D246" s="6">
        <v>7095.3843499999994</v>
      </c>
      <c r="E246" s="6">
        <f t="shared" si="73"/>
        <v>742767.19602999988</v>
      </c>
      <c r="F246" s="6">
        <f>B246-E246</f>
        <v>40.220970000140369</v>
      </c>
      <c r="G246" s="6">
        <f>B246-C246</f>
        <v>7135.6053200000897</v>
      </c>
      <c r="H246" s="5">
        <f>IFERROR(E246/B246*100,"")</f>
        <v>99.994585276199516</v>
      </c>
    </row>
    <row r="247" spans="1:8" ht="11.25" customHeight="1" x14ac:dyDescent="0.2">
      <c r="A247" s="65" t="s">
        <v>191</v>
      </c>
      <c r="B247" s="6">
        <v>33422</v>
      </c>
      <c r="C247" s="6">
        <v>27539.662170000003</v>
      </c>
      <c r="D247" s="6">
        <v>5876.1161099999999</v>
      </c>
      <c r="E247" s="6">
        <f t="shared" si="73"/>
        <v>33415.778280000006</v>
      </c>
      <c r="F247" s="6">
        <f>B247-E247</f>
        <v>6.2217199999940931</v>
      </c>
      <c r="G247" s="6">
        <f>B247-C247</f>
        <v>5882.3378299999968</v>
      </c>
      <c r="H247" s="5">
        <f>IFERROR(E247/B247*100,"")</f>
        <v>99.981384357608789</v>
      </c>
    </row>
    <row r="248" spans="1:8" ht="11.25" customHeight="1" x14ac:dyDescent="0.2">
      <c r="A248" s="65" t="s">
        <v>192</v>
      </c>
      <c r="B248" s="6">
        <v>105288.966</v>
      </c>
      <c r="C248" s="6">
        <v>102878.3401</v>
      </c>
      <c r="D248" s="6">
        <v>2407.7658799999999</v>
      </c>
      <c r="E248" s="6">
        <f t="shared" si="73"/>
        <v>105286.10598000001</v>
      </c>
      <c r="F248" s="6">
        <f>B248-E248</f>
        <v>2.8600199999928009</v>
      </c>
      <c r="G248" s="6">
        <f>B248-C248</f>
        <v>2410.6258999999991</v>
      </c>
      <c r="H248" s="5">
        <f>IFERROR(E248/B248*100,"")</f>
        <v>99.997283646987285</v>
      </c>
    </row>
    <row r="249" spans="1:8" ht="11.25" customHeight="1" x14ac:dyDescent="0.2">
      <c r="A249" s="65" t="s">
        <v>193</v>
      </c>
      <c r="B249" s="6">
        <v>80917.815000000002</v>
      </c>
      <c r="C249" s="6">
        <v>57033.602880000006</v>
      </c>
      <c r="D249" s="6">
        <v>23883.407090000001</v>
      </c>
      <c r="E249" s="6">
        <f t="shared" si="73"/>
        <v>80917.009970000014</v>
      </c>
      <c r="F249" s="6">
        <f>B249-E249</f>
        <v>0.80502999998861924</v>
      </c>
      <c r="G249" s="6">
        <f>B249-C249</f>
        <v>23884.212119999997</v>
      </c>
      <c r="H249" s="5">
        <f>IFERROR(E249/B249*100,"")</f>
        <v>99.999005126374229</v>
      </c>
    </row>
    <row r="250" spans="1:8" ht="11.25" customHeight="1" x14ac:dyDescent="0.2">
      <c r="A250" s="65" t="s">
        <v>194</v>
      </c>
      <c r="B250" s="6">
        <v>20645</v>
      </c>
      <c r="C250" s="6">
        <v>19190.555989999997</v>
      </c>
      <c r="D250" s="6">
        <v>1386.4171100000001</v>
      </c>
      <c r="E250" s="6">
        <f t="shared" si="73"/>
        <v>20576.973099999996</v>
      </c>
      <c r="F250" s="6">
        <f>B250-E250</f>
        <v>68.026900000004389</v>
      </c>
      <c r="G250" s="6">
        <f>B250-C250</f>
        <v>1454.4440100000029</v>
      </c>
      <c r="H250" s="5">
        <f>IFERROR(E250/B250*100,"")</f>
        <v>99.670492128844728</v>
      </c>
    </row>
    <row r="251" spans="1:8" ht="11.25" customHeight="1" x14ac:dyDescent="0.2">
      <c r="A251" s="65" t="s">
        <v>195</v>
      </c>
      <c r="B251" s="6">
        <v>179123</v>
      </c>
      <c r="C251" s="6">
        <v>160310.06190999999</v>
      </c>
      <c r="D251" s="6">
        <v>17589.42685</v>
      </c>
      <c r="E251" s="6">
        <f t="shared" si="73"/>
        <v>177899.48875999998</v>
      </c>
      <c r="F251" s="6">
        <f>B251-E251</f>
        <v>1223.5112400000216</v>
      </c>
      <c r="G251" s="6">
        <f>B251-C251</f>
        <v>18812.938090000011</v>
      </c>
      <c r="H251" s="5">
        <f>IFERROR(E251/B251*100,"")</f>
        <v>99.316943530423217</v>
      </c>
    </row>
    <row r="252" spans="1:8" ht="11.25" customHeight="1" x14ac:dyDescent="0.2">
      <c r="A252" s="57" t="s">
        <v>196</v>
      </c>
      <c r="B252" s="6">
        <v>78779.168000000005</v>
      </c>
      <c r="C252" s="6">
        <v>78779.167290000012</v>
      </c>
      <c r="D252" s="6">
        <v>0</v>
      </c>
      <c r="E252" s="6">
        <f t="shared" si="73"/>
        <v>78779.167290000012</v>
      </c>
      <c r="F252" s="6">
        <f>B252-E252</f>
        <v>7.0999999297782779E-4</v>
      </c>
      <c r="G252" s="6">
        <f>B252-C252</f>
        <v>7.0999999297782779E-4</v>
      </c>
      <c r="H252" s="5">
        <f>IFERROR(E252/B252*100,"")</f>
        <v>99.999999098746514</v>
      </c>
    </row>
    <row r="253" spans="1:8" ht="11.25" customHeight="1" x14ac:dyDescent="0.2">
      <c r="A253" s="57" t="s">
        <v>317</v>
      </c>
      <c r="B253" s="6">
        <v>27762</v>
      </c>
      <c r="C253" s="6">
        <v>27762</v>
      </c>
      <c r="D253" s="6">
        <v>0</v>
      </c>
      <c r="E253" s="6">
        <f t="shared" si="73"/>
        <v>27762</v>
      </c>
      <c r="F253" s="6">
        <f>B253-E253</f>
        <v>0</v>
      </c>
      <c r="G253" s="6">
        <f>B253-C253</f>
        <v>0</v>
      </c>
      <c r="H253" s="5">
        <f>IFERROR(E253/B253*100,"")</f>
        <v>100</v>
      </c>
    </row>
    <row r="254" spans="1:8" ht="11.25" customHeight="1" x14ac:dyDescent="0.2">
      <c r="A254" s="60"/>
      <c r="B254" s="6"/>
      <c r="C254" s="10"/>
      <c r="D254" s="6"/>
      <c r="E254" s="10"/>
      <c r="F254" s="10"/>
      <c r="G254" s="10"/>
      <c r="H254" s="5" t="str">
        <f>IFERROR(E254/B254*100,"")</f>
        <v/>
      </c>
    </row>
    <row r="255" spans="1:8" ht="11.25" customHeight="1" x14ac:dyDescent="0.2">
      <c r="A255" s="55" t="s">
        <v>197</v>
      </c>
      <c r="B255" s="12">
        <f t="shared" ref="B255:C255" si="74">SUM(B256:B260)</f>
        <v>11444477</v>
      </c>
      <c r="C255" s="12">
        <f t="shared" si="74"/>
        <v>9680161.4549199995</v>
      </c>
      <c r="D255" s="12">
        <f t="shared" ref="D255:G255" si="75">SUM(D256:D260)</f>
        <v>1762388.1571899999</v>
      </c>
      <c r="E255" s="12">
        <f t="shared" si="75"/>
        <v>11442549.61211</v>
      </c>
      <c r="F255" s="12">
        <f t="shared" si="75"/>
        <v>1927.3878899996707</v>
      </c>
      <c r="G255" s="12">
        <f t="shared" si="75"/>
        <v>1764315.5450799987</v>
      </c>
      <c r="H255" s="5">
        <f>IFERROR(E255/B255*100,"")</f>
        <v>99.983158794499744</v>
      </c>
    </row>
    <row r="256" spans="1:8" ht="11.25" customHeight="1" x14ac:dyDescent="0.2">
      <c r="A256" s="65" t="s">
        <v>198</v>
      </c>
      <c r="B256" s="6">
        <v>10105621</v>
      </c>
      <c r="C256" s="6">
        <v>8700144.4839000013</v>
      </c>
      <c r="D256" s="6">
        <v>1405263.92686</v>
      </c>
      <c r="E256" s="6">
        <f t="shared" ref="E256:E260" si="76">C256+D256</f>
        <v>10105408.41076</v>
      </c>
      <c r="F256" s="6">
        <f>B256-E256</f>
        <v>212.58923999965191</v>
      </c>
      <c r="G256" s="6">
        <f>B256-C256</f>
        <v>1405476.5160999987</v>
      </c>
      <c r="H256" s="5">
        <f>IFERROR(E256/B256*100,"")</f>
        <v>99.997896326806639</v>
      </c>
    </row>
    <row r="257" spans="1:9" ht="11.25" customHeight="1" x14ac:dyDescent="0.2">
      <c r="A257" s="65" t="s">
        <v>199</v>
      </c>
      <c r="B257" s="6">
        <v>34054</v>
      </c>
      <c r="C257" s="6">
        <v>34004.725060000004</v>
      </c>
      <c r="D257" s="6">
        <v>38.220949999999995</v>
      </c>
      <c r="E257" s="6">
        <f t="shared" si="76"/>
        <v>34042.946010000007</v>
      </c>
      <c r="F257" s="6">
        <f>B257-E257</f>
        <v>11.053989999993064</v>
      </c>
      <c r="G257" s="6">
        <f>B257-C257</f>
        <v>49.274939999995695</v>
      </c>
      <c r="H257" s="5">
        <f>IFERROR(E257/B257*100,"")</f>
        <v>99.96753981911084</v>
      </c>
    </row>
    <row r="258" spans="1:9" ht="11.25" customHeight="1" x14ac:dyDescent="0.2">
      <c r="A258" s="65" t="s">
        <v>200</v>
      </c>
      <c r="B258" s="6">
        <v>398643</v>
      </c>
      <c r="C258" s="6">
        <v>395078.23537999997</v>
      </c>
      <c r="D258" s="6">
        <v>1861.0199599999999</v>
      </c>
      <c r="E258" s="6">
        <f t="shared" si="76"/>
        <v>396939.25533999997</v>
      </c>
      <c r="F258" s="6">
        <f>B258-E258</f>
        <v>1703.7446600000258</v>
      </c>
      <c r="G258" s="6">
        <f>B258-C258</f>
        <v>3564.7646200000308</v>
      </c>
      <c r="H258" s="5">
        <f>IFERROR(E258/B258*100,"")</f>
        <v>99.572613927749885</v>
      </c>
    </row>
    <row r="259" spans="1:9" ht="11.25" customHeight="1" x14ac:dyDescent="0.2">
      <c r="A259" s="65" t="s">
        <v>201</v>
      </c>
      <c r="B259" s="6">
        <v>760891</v>
      </c>
      <c r="C259" s="6">
        <v>405803.41383999999</v>
      </c>
      <c r="D259" s="6">
        <v>355087.58616000001</v>
      </c>
      <c r="E259" s="6">
        <f t="shared" si="76"/>
        <v>760891</v>
      </c>
      <c r="F259" s="6">
        <f>B259-E259</f>
        <v>0</v>
      </c>
      <c r="G259" s="6">
        <f>B259-C259</f>
        <v>355087.58616000001</v>
      </c>
      <c r="H259" s="5">
        <f>IFERROR(E259/B259*100,"")</f>
        <v>100</v>
      </c>
    </row>
    <row r="260" spans="1:9" ht="11.25" customHeight="1" x14ac:dyDescent="0.2">
      <c r="A260" s="65" t="s">
        <v>202</v>
      </c>
      <c r="B260" s="6">
        <v>145268</v>
      </c>
      <c r="C260" s="6">
        <v>145130.59674000001</v>
      </c>
      <c r="D260" s="6">
        <v>137.40326000000002</v>
      </c>
      <c r="E260" s="6">
        <f t="shared" si="76"/>
        <v>145268</v>
      </c>
      <c r="F260" s="6">
        <f>B260-E260</f>
        <v>0</v>
      </c>
      <c r="G260" s="6">
        <f>B260-C260</f>
        <v>137.40325999999186</v>
      </c>
      <c r="H260" s="5">
        <f>IFERROR(E260/B260*100,"")</f>
        <v>100</v>
      </c>
    </row>
    <row r="261" spans="1:9" ht="11.25" customHeight="1" x14ac:dyDescent="0.2">
      <c r="A261" s="60"/>
      <c r="B261" s="6"/>
      <c r="C261" s="10"/>
      <c r="D261" s="6"/>
      <c r="E261" s="10"/>
      <c r="F261" s="10"/>
      <c r="G261" s="10"/>
      <c r="H261" s="5" t="str">
        <f>IFERROR(E261/B261*100,"")</f>
        <v/>
      </c>
    </row>
    <row r="262" spans="1:9" ht="11.25" customHeight="1" x14ac:dyDescent="0.2">
      <c r="A262" s="55" t="s">
        <v>203</v>
      </c>
      <c r="B262" s="9">
        <f t="shared" ref="B262:G262" si="77">+B263+B264</f>
        <v>371864.27500000002</v>
      </c>
      <c r="C262" s="9">
        <f t="shared" si="77"/>
        <v>360231.62487</v>
      </c>
      <c r="D262" s="9">
        <f t="shared" si="77"/>
        <v>11602.879519999999</v>
      </c>
      <c r="E262" s="12">
        <f t="shared" si="77"/>
        <v>371834.50439000002</v>
      </c>
      <c r="F262" s="12">
        <f t="shared" si="77"/>
        <v>29.770610000006855</v>
      </c>
      <c r="G262" s="12">
        <f t="shared" si="77"/>
        <v>11632.650129999998</v>
      </c>
      <c r="H262" s="5">
        <f>IFERROR(E262/B262*100,"")</f>
        <v>99.991994226925939</v>
      </c>
    </row>
    <row r="263" spans="1:9" ht="11.25" customHeight="1" x14ac:dyDescent="0.2">
      <c r="A263" s="65" t="s">
        <v>204</v>
      </c>
      <c r="B263" s="6">
        <v>354042.27500000002</v>
      </c>
      <c r="C263" s="6">
        <v>343036.47837000003</v>
      </c>
      <c r="D263" s="6">
        <v>10976.026019999999</v>
      </c>
      <c r="E263" s="6">
        <f t="shared" ref="E263:E264" si="78">C263+D263</f>
        <v>354012.50439000002</v>
      </c>
      <c r="F263" s="6">
        <f>B263-E263</f>
        <v>29.770610000006855</v>
      </c>
      <c r="G263" s="6">
        <f>B263-C263</f>
        <v>11005.796629999997</v>
      </c>
      <c r="H263" s="5">
        <f>IFERROR(E263/B263*100,"")</f>
        <v>99.991591227347072</v>
      </c>
    </row>
    <row r="264" spans="1:9" ht="11.25" customHeight="1" x14ac:dyDescent="0.2">
      <c r="A264" s="65" t="s">
        <v>205</v>
      </c>
      <c r="B264" s="6">
        <v>17822</v>
      </c>
      <c r="C264" s="6">
        <v>17195.146499999999</v>
      </c>
      <c r="D264" s="6">
        <v>626.85350000000005</v>
      </c>
      <c r="E264" s="6">
        <f t="shared" si="78"/>
        <v>17822</v>
      </c>
      <c r="F264" s="6">
        <f>B264-E264</f>
        <v>0</v>
      </c>
      <c r="G264" s="6">
        <f>B264-C264</f>
        <v>626.85350000000108</v>
      </c>
      <c r="H264" s="5">
        <f>IFERROR(E264/B264*100,"")</f>
        <v>100</v>
      </c>
    </row>
    <row r="265" spans="1:9" ht="12" x14ac:dyDescent="0.2">
      <c r="A265" s="60"/>
      <c r="B265" s="7"/>
      <c r="C265" s="7"/>
      <c r="D265" s="7"/>
      <c r="E265" s="7"/>
      <c r="F265" s="7"/>
      <c r="G265" s="7"/>
      <c r="H265" s="5" t="str">
        <f>IFERROR(E265/B265*100,"")</f>
        <v/>
      </c>
    </row>
    <row r="266" spans="1:9" ht="11.25" customHeight="1" x14ac:dyDescent="0.2">
      <c r="A266" s="66" t="s">
        <v>206</v>
      </c>
      <c r="B266" s="6">
        <v>2872548.7960000001</v>
      </c>
      <c r="C266" s="6">
        <v>2830275.22541</v>
      </c>
      <c r="D266" s="6">
        <v>39901.375649999994</v>
      </c>
      <c r="E266" s="6">
        <f t="shared" ref="E266" si="79">C266+D266</f>
        <v>2870176.6010599998</v>
      </c>
      <c r="F266" s="6">
        <f>B266-E266</f>
        <v>2372.1949400003068</v>
      </c>
      <c r="G266" s="6">
        <f>B266-C266</f>
        <v>42273.570590000134</v>
      </c>
      <c r="H266" s="5">
        <f>IFERROR(E266/B266*100,"")</f>
        <v>99.917418463237127</v>
      </c>
    </row>
    <row r="267" spans="1:9" ht="11.25" customHeight="1" x14ac:dyDescent="0.2">
      <c r="A267" s="60"/>
      <c r="B267" s="7"/>
      <c r="C267" s="7"/>
      <c r="D267" s="7"/>
      <c r="E267" s="7"/>
      <c r="F267" s="7"/>
      <c r="G267" s="7"/>
      <c r="H267" s="5" t="str">
        <f>IFERROR(E267/B267*100,"")</f>
        <v/>
      </c>
    </row>
    <row r="268" spans="1:9" ht="11.25" customHeight="1" x14ac:dyDescent="0.2">
      <c r="A268" s="55" t="s">
        <v>207</v>
      </c>
      <c r="B268" s="6">
        <v>1776467.9620000001</v>
      </c>
      <c r="C268" s="6">
        <v>1775048.8761199999</v>
      </c>
      <c r="D268" s="6">
        <v>1379.91932</v>
      </c>
      <c r="E268" s="6">
        <f t="shared" ref="E268" si="80">C268+D268</f>
        <v>1776428.79544</v>
      </c>
      <c r="F268" s="6">
        <f>B268-E268</f>
        <v>39.1665600000415</v>
      </c>
      <c r="G268" s="6">
        <f>B268-C268</f>
        <v>1419.0858800001442</v>
      </c>
      <c r="H268" s="5">
        <f>IFERROR(E268/B268*100,"")</f>
        <v>99.997795256608185</v>
      </c>
    </row>
    <row r="269" spans="1:9" ht="11.25" customHeight="1" x14ac:dyDescent="0.2">
      <c r="A269" s="60"/>
      <c r="B269" s="7"/>
      <c r="C269" s="7"/>
      <c r="D269" s="7"/>
      <c r="E269" s="7"/>
      <c r="F269" s="7"/>
      <c r="G269" s="7"/>
      <c r="H269" s="5" t="str">
        <f>IFERROR(E269/B269*100,"")</f>
        <v/>
      </c>
    </row>
    <row r="270" spans="1:9" ht="11.25" customHeight="1" x14ac:dyDescent="0.2">
      <c r="A270" s="55" t="s">
        <v>208</v>
      </c>
      <c r="B270" s="6">
        <v>1096163</v>
      </c>
      <c r="C270" s="6">
        <v>1090983.8588</v>
      </c>
      <c r="D270" s="6">
        <v>4997.3652000000002</v>
      </c>
      <c r="E270" s="6">
        <f t="shared" ref="E270" si="81">C270+D270</f>
        <v>1095981.2239999999</v>
      </c>
      <c r="F270" s="6">
        <f>B270-E270</f>
        <v>181.77600000007078</v>
      </c>
      <c r="G270" s="6">
        <f>B270-C270</f>
        <v>5179.1411999999546</v>
      </c>
      <c r="H270" s="5">
        <f>IFERROR(E270/B270*100,"")</f>
        <v>99.983417064797848</v>
      </c>
    </row>
    <row r="271" spans="1:9" ht="11.25" customHeight="1" x14ac:dyDescent="0.2">
      <c r="A271" s="60"/>
      <c r="B271" s="6"/>
      <c r="C271" s="6"/>
      <c r="D271" s="6"/>
      <c r="E271" s="6"/>
      <c r="F271" s="6"/>
      <c r="G271" s="6"/>
      <c r="H271" s="5" t="str">
        <f>IFERROR(E271/B271*100,"")</f>
        <v/>
      </c>
      <c r="I271" s="56"/>
    </row>
    <row r="272" spans="1:9" ht="11.25" customHeight="1" x14ac:dyDescent="0.2">
      <c r="A272" s="55" t="s">
        <v>209</v>
      </c>
      <c r="B272" s="12">
        <f t="shared" ref="B272:G272" si="82">+B273+B274</f>
        <v>204799.06700000001</v>
      </c>
      <c r="C272" s="12">
        <f t="shared" si="82"/>
        <v>204796.53805999999</v>
      </c>
      <c r="D272" s="12">
        <f t="shared" si="82"/>
        <v>1.34822</v>
      </c>
      <c r="E272" s="12">
        <f t="shared" si="82"/>
        <v>204797.88627999998</v>
      </c>
      <c r="F272" s="12">
        <f t="shared" si="82"/>
        <v>1.1807200000203011</v>
      </c>
      <c r="G272" s="12">
        <f t="shared" si="82"/>
        <v>2.5289400000201567</v>
      </c>
      <c r="H272" s="5">
        <f>IFERROR(E272/B272*100,"")</f>
        <v>99.999423473936019</v>
      </c>
    </row>
    <row r="273" spans="1:8" ht="11.25" customHeight="1" x14ac:dyDescent="0.2">
      <c r="A273" s="57" t="s">
        <v>210</v>
      </c>
      <c r="B273" s="6">
        <v>196266.06700000001</v>
      </c>
      <c r="C273" s="6">
        <v>196265.80799999999</v>
      </c>
      <c r="D273" s="6">
        <v>0</v>
      </c>
      <c r="E273" s="6">
        <f t="shared" ref="E273:E274" si="83">C273+D273</f>
        <v>196265.80799999999</v>
      </c>
      <c r="F273" s="6">
        <f>B273-E273</f>
        <v>0.25900000002002344</v>
      </c>
      <c r="G273" s="6">
        <f>B273-C273</f>
        <v>0.25900000002002344</v>
      </c>
      <c r="H273" s="5">
        <f>IFERROR(E273/B273*100,"")</f>
        <v>99.999868036281569</v>
      </c>
    </row>
    <row r="274" spans="1:8" ht="11.25" customHeight="1" x14ac:dyDescent="0.2">
      <c r="A274" s="57" t="s">
        <v>211</v>
      </c>
      <c r="B274" s="6">
        <v>8533</v>
      </c>
      <c r="C274" s="6">
        <v>8530.7300599999999</v>
      </c>
      <c r="D274" s="6">
        <v>1.34822</v>
      </c>
      <c r="E274" s="6">
        <f t="shared" si="83"/>
        <v>8532.0782799999997</v>
      </c>
      <c r="F274" s="6">
        <f>B274-E274</f>
        <v>0.92172000000027765</v>
      </c>
      <c r="G274" s="6">
        <f>B274-C274</f>
        <v>2.2699400000001333</v>
      </c>
      <c r="H274" s="5">
        <f>IFERROR(E274/B274*100,"")</f>
        <v>99.989198171803579</v>
      </c>
    </row>
    <row r="275" spans="1:8" ht="12" customHeight="1" x14ac:dyDescent="0.2">
      <c r="B275" s="8"/>
      <c r="C275" s="8"/>
      <c r="D275" s="8"/>
      <c r="E275" s="8"/>
      <c r="F275" s="8"/>
      <c r="G275" s="8"/>
      <c r="H275" s="5"/>
    </row>
    <row r="276" spans="1:8" ht="11.25" customHeight="1" x14ac:dyDescent="0.2">
      <c r="A276" s="54" t="s">
        <v>212</v>
      </c>
      <c r="B276" s="67">
        <f t="shared" ref="B276:G276" si="84">B277+B279</f>
        <v>294005990.87099993</v>
      </c>
      <c r="C276" s="67">
        <f t="shared" si="84"/>
        <v>289288214.68941998</v>
      </c>
      <c r="D276" s="67">
        <f t="shared" si="84"/>
        <v>4496487.47107</v>
      </c>
      <c r="E276" s="67">
        <f t="shared" si="84"/>
        <v>293784702.16048998</v>
      </c>
      <c r="F276" s="67">
        <f t="shared" si="84"/>
        <v>221288.71050994459</v>
      </c>
      <c r="G276" s="67">
        <f t="shared" si="84"/>
        <v>4717776.1815799586</v>
      </c>
      <c r="H276" s="5">
        <f>IFERROR(E276/B276*100,"")</f>
        <v>99.924733264837769</v>
      </c>
    </row>
    <row r="277" spans="1:8" ht="15" customHeight="1" x14ac:dyDescent="0.2">
      <c r="A277" s="57" t="s">
        <v>213</v>
      </c>
      <c r="B277" s="6">
        <v>32938533.627999999</v>
      </c>
      <c r="C277" s="6">
        <v>28543832.309659999</v>
      </c>
      <c r="D277" s="6">
        <v>4252942.73869</v>
      </c>
      <c r="E277" s="6">
        <f t="shared" ref="E277" si="85">C277+D277</f>
        <v>32796775.048349999</v>
      </c>
      <c r="F277" s="6">
        <f>B277-E277</f>
        <v>141758.57964999974</v>
      </c>
      <c r="G277" s="6">
        <f>B277-C277</f>
        <v>4394701.3183399998</v>
      </c>
      <c r="H277" s="5">
        <f>IFERROR(E277/B277*100,"")</f>
        <v>99.569626926168027</v>
      </c>
    </row>
    <row r="278" spans="1:8" ht="12" x14ac:dyDescent="0.2">
      <c r="A278" s="68"/>
      <c r="B278" s="10"/>
      <c r="C278" s="10"/>
      <c r="D278" s="10"/>
      <c r="E278" s="10"/>
      <c r="F278" s="10"/>
      <c r="G278" s="10"/>
      <c r="H278" s="5" t="str">
        <f>IFERROR(E278/B278*100,"")</f>
        <v/>
      </c>
    </row>
    <row r="279" spans="1:8" ht="11.25" customHeight="1" x14ac:dyDescent="0.2">
      <c r="A279" s="57" t="s">
        <v>214</v>
      </c>
      <c r="B279" s="12">
        <f t="shared" ref="B279:G279" si="86">SUM(B280:B281)</f>
        <v>261067457.24299994</v>
      </c>
      <c r="C279" s="12">
        <f t="shared" si="86"/>
        <v>260744382.37976</v>
      </c>
      <c r="D279" s="12">
        <f t="shared" ref="D279" si="87">SUM(D280:D281)</f>
        <v>243544.73238</v>
      </c>
      <c r="E279" s="12">
        <f t="shared" si="86"/>
        <v>260987927.11214</v>
      </c>
      <c r="F279" s="12">
        <f t="shared" si="86"/>
        <v>79530.130859944853</v>
      </c>
      <c r="G279" s="12">
        <f t="shared" si="86"/>
        <v>323074.86323995865</v>
      </c>
      <c r="H279" s="5">
        <f>IFERROR(E279/B279*100,"")</f>
        <v>99.969536558979883</v>
      </c>
    </row>
    <row r="280" spans="1:8" ht="12.6" customHeight="1" x14ac:dyDescent="0.2">
      <c r="A280" s="57" t="s">
        <v>215</v>
      </c>
      <c r="B280" s="6">
        <v>260403967.92499995</v>
      </c>
      <c r="C280" s="6">
        <v>260136704.33307999</v>
      </c>
      <c r="D280" s="6">
        <v>187733.58180000001</v>
      </c>
      <c r="E280" s="6">
        <f t="shared" ref="E280:E281" si="88">C280+D280</f>
        <v>260324437.91488001</v>
      </c>
      <c r="F280" s="6">
        <f>B280-E280</f>
        <v>79530.010119944811</v>
      </c>
      <c r="G280" s="6">
        <f>B280-C280</f>
        <v>267263.59191995859</v>
      </c>
      <c r="H280" s="5">
        <f>IFERROR(E280/B280*100,"")</f>
        <v>99.969458986837395</v>
      </c>
    </row>
    <row r="281" spans="1:8" ht="12.6" customHeight="1" x14ac:dyDescent="0.2">
      <c r="A281" s="69" t="s">
        <v>318</v>
      </c>
      <c r="B281" s="6">
        <v>663489.31799999997</v>
      </c>
      <c r="C281" s="6">
        <v>607678.04667999991</v>
      </c>
      <c r="D281" s="6">
        <v>55811.150580000001</v>
      </c>
      <c r="E281" s="6">
        <f t="shared" si="88"/>
        <v>663489.19725999993</v>
      </c>
      <c r="F281" s="6">
        <f>B281-E281</f>
        <v>0.12074000004213303</v>
      </c>
      <c r="G281" s="6">
        <f>B281-C281</f>
        <v>55811.271320000058</v>
      </c>
      <c r="H281" s="5">
        <f>IFERROR(E281/B281*100,"")</f>
        <v>99.99998180226919</v>
      </c>
    </row>
    <row r="282" spans="1:8" ht="11.25" customHeight="1" x14ac:dyDescent="0.2">
      <c r="A282" s="69"/>
      <c r="B282" s="10"/>
      <c r="C282" s="10"/>
      <c r="D282" s="10"/>
      <c r="E282" s="10"/>
      <c r="F282" s="10"/>
      <c r="G282" s="10"/>
      <c r="H282" s="5" t="str">
        <f>IFERROR(E282/B282*100,"")</f>
        <v/>
      </c>
    </row>
    <row r="283" spans="1:8" s="73" customFormat="1" ht="16.5" customHeight="1" thickBot="1" x14ac:dyDescent="0.25">
      <c r="A283" s="70" t="s">
        <v>216</v>
      </c>
      <c r="B283" s="71">
        <f t="shared" ref="B283:G283" si="89">+B276+B9</f>
        <v>959743196.01411009</v>
      </c>
      <c r="C283" s="71">
        <f t="shared" si="89"/>
        <v>889592072.21909988</v>
      </c>
      <c r="D283" s="71">
        <f t="shared" si="89"/>
        <v>63060502.56079001</v>
      </c>
      <c r="E283" s="72">
        <f t="shared" si="89"/>
        <v>952652574.77989006</v>
      </c>
      <c r="F283" s="71">
        <f t="shared" si="89"/>
        <v>7090621.2342199693</v>
      </c>
      <c r="G283" s="71">
        <f t="shared" si="89"/>
        <v>70151123.795009986</v>
      </c>
      <c r="H283" s="5">
        <f>IFERROR(E283/B283*100,"")</f>
        <v>99.261195988294787</v>
      </c>
    </row>
    <row r="284" spans="1:8" ht="12" customHeight="1" thickTop="1" x14ac:dyDescent="0.2">
      <c r="A284" s="57"/>
      <c r="B284" s="10"/>
      <c r="C284" s="7"/>
      <c r="D284" s="10"/>
      <c r="E284" s="7"/>
      <c r="F284" s="7"/>
      <c r="G284" s="7"/>
      <c r="H284" s="5"/>
    </row>
    <row r="285" spans="1:8" ht="24" customHeight="1" x14ac:dyDescent="0.2">
      <c r="A285" s="102" t="s">
        <v>320</v>
      </c>
      <c r="B285" s="102"/>
      <c r="C285" s="102"/>
      <c r="D285" s="102"/>
      <c r="E285" s="102"/>
      <c r="F285" s="102"/>
      <c r="G285" s="102"/>
      <c r="H285" s="102"/>
    </row>
    <row r="286" spans="1:8" x14ac:dyDescent="0.2">
      <c r="A286" s="53" t="s">
        <v>217</v>
      </c>
    </row>
    <row r="287" spans="1:8" ht="24" customHeight="1" x14ac:dyDescent="0.2">
      <c r="A287" s="102" t="s">
        <v>321</v>
      </c>
      <c r="B287" s="102"/>
      <c r="C287" s="102"/>
      <c r="D287" s="102"/>
      <c r="E287" s="102"/>
      <c r="F287" s="102"/>
      <c r="G287" s="102"/>
      <c r="H287" s="102"/>
    </row>
    <row r="288" spans="1:8" x14ac:dyDescent="0.2">
      <c r="A288" s="53" t="s">
        <v>218</v>
      </c>
    </row>
    <row r="289" spans="1:7" x14ac:dyDescent="0.2">
      <c r="A289" s="53" t="s">
        <v>302</v>
      </c>
    </row>
    <row r="290" spans="1:7" x14ac:dyDescent="0.2">
      <c r="A290" s="53" t="s">
        <v>219</v>
      </c>
    </row>
    <row r="291" spans="1:7" x14ac:dyDescent="0.2">
      <c r="A291" s="53" t="s">
        <v>220</v>
      </c>
    </row>
    <row r="292" spans="1:7" x14ac:dyDescent="0.2">
      <c r="E292" s="53"/>
      <c r="G292" s="74"/>
    </row>
    <row r="293" spans="1:7" x14ac:dyDescent="0.2">
      <c r="E293" s="53"/>
      <c r="G293" s="74"/>
    </row>
    <row r="294" spans="1:7" x14ac:dyDescent="0.2">
      <c r="E294" s="53"/>
      <c r="G294" s="74"/>
    </row>
    <row r="295" spans="1:7" x14ac:dyDescent="0.2">
      <c r="E295" s="53"/>
      <c r="G295" s="74"/>
    </row>
    <row r="296" spans="1:7" x14ac:dyDescent="0.2">
      <c r="E296" s="53"/>
      <c r="G296" s="74"/>
    </row>
    <row r="297" spans="1:7" x14ac:dyDescent="0.2">
      <c r="E297" s="53"/>
      <c r="G297" s="74"/>
    </row>
    <row r="298" spans="1:7" x14ac:dyDescent="0.2">
      <c r="E298" s="53"/>
      <c r="G298" s="74"/>
    </row>
    <row r="299" spans="1:7" x14ac:dyDescent="0.2">
      <c r="E299" s="53"/>
      <c r="G299" s="74"/>
    </row>
    <row r="300" spans="1:7" x14ac:dyDescent="0.2">
      <c r="E300" s="53"/>
      <c r="G300" s="74"/>
    </row>
    <row r="301" spans="1:7" x14ac:dyDescent="0.2">
      <c r="E301" s="53"/>
      <c r="G301" s="74"/>
    </row>
    <row r="302" spans="1:7" x14ac:dyDescent="0.2">
      <c r="E302" s="53"/>
      <c r="G302" s="74"/>
    </row>
    <row r="303" spans="1:7" x14ac:dyDescent="0.2">
      <c r="E303" s="53"/>
      <c r="G303" s="74"/>
    </row>
    <row r="304" spans="1:7" x14ac:dyDescent="0.2">
      <c r="E304" s="53"/>
      <c r="G304" s="74"/>
    </row>
    <row r="305" spans="5:7" x14ac:dyDescent="0.2">
      <c r="E305" s="53"/>
      <c r="G305" s="74"/>
    </row>
    <row r="306" spans="5:7" x14ac:dyDescent="0.2">
      <c r="E306" s="53"/>
      <c r="G306" s="74"/>
    </row>
    <row r="307" spans="5:7" x14ac:dyDescent="0.2">
      <c r="E307" s="53"/>
      <c r="G307" s="74"/>
    </row>
    <row r="308" spans="5:7" x14ac:dyDescent="0.2">
      <c r="E308" s="53"/>
      <c r="G308" s="74"/>
    </row>
    <row r="309" spans="5:7" x14ac:dyDescent="0.2">
      <c r="E309" s="53"/>
      <c r="G309" s="74"/>
    </row>
    <row r="310" spans="5:7" x14ac:dyDescent="0.2">
      <c r="E310" s="53"/>
      <c r="G310" s="74"/>
    </row>
    <row r="311" spans="5:7" x14ac:dyDescent="0.2">
      <c r="E311" s="53"/>
      <c r="G311" s="74"/>
    </row>
    <row r="312" spans="5:7" x14ac:dyDescent="0.2">
      <c r="E312" s="53"/>
      <c r="G312" s="74"/>
    </row>
    <row r="313" spans="5:7" x14ac:dyDescent="0.2">
      <c r="E313" s="53"/>
      <c r="G313" s="74"/>
    </row>
    <row r="314" spans="5:7" x14ac:dyDescent="0.2">
      <c r="E314" s="53"/>
      <c r="G314" s="74"/>
    </row>
    <row r="315" spans="5:7" x14ac:dyDescent="0.2">
      <c r="E315" s="53"/>
      <c r="G315" s="74"/>
    </row>
    <row r="316" spans="5:7" x14ac:dyDescent="0.2">
      <c r="E316" s="53"/>
      <c r="G316" s="74"/>
    </row>
    <row r="317" spans="5:7" x14ac:dyDescent="0.2">
      <c r="E317" s="53"/>
      <c r="G317" s="74"/>
    </row>
    <row r="318" spans="5:7" x14ac:dyDescent="0.2">
      <c r="E318" s="53"/>
      <c r="G318" s="74"/>
    </row>
    <row r="319" spans="5:7" x14ac:dyDescent="0.2">
      <c r="E319" s="53"/>
      <c r="G319" s="74"/>
    </row>
    <row r="320" spans="5:7" x14ac:dyDescent="0.2">
      <c r="E320" s="53"/>
      <c r="G320" s="74"/>
    </row>
    <row r="321" spans="5:7" x14ac:dyDescent="0.2">
      <c r="E321" s="53"/>
      <c r="G321" s="74"/>
    </row>
    <row r="322" spans="5:7" x14ac:dyDescent="0.2">
      <c r="E322" s="53"/>
      <c r="G322" s="74"/>
    </row>
    <row r="323" spans="5:7" x14ac:dyDescent="0.2">
      <c r="E323" s="53"/>
      <c r="G323" s="74"/>
    </row>
    <row r="324" spans="5:7" x14ac:dyDescent="0.2">
      <c r="E324" s="53"/>
      <c r="G324" s="74"/>
    </row>
    <row r="325" spans="5:7" x14ac:dyDescent="0.2">
      <c r="E325" s="53"/>
      <c r="G325" s="74"/>
    </row>
    <row r="326" spans="5:7" x14ac:dyDescent="0.2">
      <c r="E326" s="53"/>
      <c r="G326" s="74"/>
    </row>
    <row r="327" spans="5:7" x14ac:dyDescent="0.2">
      <c r="E327" s="53"/>
      <c r="G327" s="74"/>
    </row>
  </sheetData>
  <mergeCells count="8">
    <mergeCell ref="A285:H285"/>
    <mergeCell ref="A287:H287"/>
    <mergeCell ref="B6:B7"/>
    <mergeCell ref="F6:F7"/>
    <mergeCell ref="G6:G7"/>
    <mergeCell ref="H6:H7"/>
    <mergeCell ref="C5:E6"/>
    <mergeCell ref="A5:A7"/>
  </mergeCells>
  <printOptions horizontalCentered="1"/>
  <pageMargins left="0.35" right="0.35" top="0.3" bottom="0.25" header="0.2" footer="0.2"/>
  <pageSetup paperSize="9" scale="78" orientation="portrait" r:id="rId1"/>
  <headerFooter alignWithMargins="0">
    <oddFooter>Page &amp;P of &amp;N</oddFooter>
  </headerFooter>
  <rowBreaks count="3" manualBreakCount="3">
    <brk id="82" max="7" man="1"/>
    <brk id="159" max="7" man="1"/>
    <brk id="23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329B7-4778-4B94-B685-4924590963CB}">
  <sheetPr>
    <pageSetUpPr fitToPage="1"/>
  </sheetPr>
  <dimension ref="A1:S76"/>
  <sheetViews>
    <sheetView zoomScale="130" zoomScaleNormal="130" zoomScaleSheetLayoutView="100" workbookViewId="0">
      <pane xSplit="2" ySplit="6" topLeftCell="C10" activePane="bottomRight" state="frozen"/>
      <selection pane="topRight" activeCell="C1" sqref="C1"/>
      <selection pane="bottomLeft" activeCell="A7" sqref="A7"/>
      <selection pane="bottomRight"/>
    </sheetView>
  </sheetViews>
  <sheetFormatPr defaultColWidth="9.140625" defaultRowHeight="12.75" x14ac:dyDescent="0.2"/>
  <cols>
    <col min="1" max="1" width="2.140625" style="15" customWidth="1"/>
    <col min="2" max="2" width="50.140625" style="15" customWidth="1"/>
    <col min="3" max="14" width="14.28515625" style="15" customWidth="1"/>
    <col min="15" max="16" width="10.7109375" style="16" customWidth="1"/>
    <col min="17" max="18" width="10.7109375" style="16" hidden="1" customWidth="1"/>
    <col min="19" max="19" width="10.7109375" style="16" customWidth="1"/>
    <col min="20" max="16384" width="9.140625" style="15"/>
  </cols>
  <sheetData>
    <row r="1" spans="1:19" ht="14.25" x14ac:dyDescent="0.2">
      <c r="A1" s="15" t="s">
        <v>303</v>
      </c>
      <c r="O1" s="15"/>
      <c r="P1" s="15"/>
      <c r="Q1" s="15"/>
      <c r="R1" s="15"/>
      <c r="S1" s="15"/>
    </row>
    <row r="2" spans="1:19" x14ac:dyDescent="0.2">
      <c r="A2" s="15" t="s">
        <v>304</v>
      </c>
    </row>
    <row r="3" spans="1:19" x14ac:dyDescent="0.2">
      <c r="A3" s="15" t="s">
        <v>221</v>
      </c>
    </row>
    <row r="5" spans="1:19" s="32" customFormat="1" ht="21" customHeight="1" x14ac:dyDescent="0.2">
      <c r="A5" s="92" t="s">
        <v>222</v>
      </c>
      <c r="B5" s="93"/>
      <c r="C5" s="96" t="s">
        <v>223</v>
      </c>
      <c r="D5" s="97"/>
      <c r="E5" s="97"/>
      <c r="F5" s="98"/>
      <c r="G5" s="99" t="s">
        <v>224</v>
      </c>
      <c r="H5" s="99"/>
      <c r="I5" s="99"/>
      <c r="J5" s="99"/>
      <c r="K5" s="99" t="s">
        <v>288</v>
      </c>
      <c r="L5" s="99"/>
      <c r="M5" s="99"/>
      <c r="N5" s="99"/>
      <c r="O5" s="100" t="s">
        <v>289</v>
      </c>
      <c r="P5" s="100"/>
      <c r="Q5" s="100"/>
      <c r="R5" s="100"/>
      <c r="S5" s="100"/>
    </row>
    <row r="6" spans="1:19" s="32" customFormat="1" ht="25.5" customHeight="1" x14ac:dyDescent="0.2">
      <c r="A6" s="94"/>
      <c r="B6" s="95"/>
      <c r="C6" s="31" t="s">
        <v>225</v>
      </c>
      <c r="D6" s="31" t="s">
        <v>226</v>
      </c>
      <c r="E6" s="31" t="s">
        <v>227</v>
      </c>
      <c r="F6" s="31" t="s">
        <v>228</v>
      </c>
      <c r="G6" s="31" t="s">
        <v>225</v>
      </c>
      <c r="H6" s="31" t="s">
        <v>226</v>
      </c>
      <c r="I6" s="31" t="s">
        <v>227</v>
      </c>
      <c r="J6" s="31" t="s">
        <v>228</v>
      </c>
      <c r="K6" s="31" t="s">
        <v>225</v>
      </c>
      <c r="L6" s="31" t="s">
        <v>226</v>
      </c>
      <c r="M6" s="33" t="s">
        <v>227</v>
      </c>
      <c r="N6" s="31" t="s">
        <v>228</v>
      </c>
      <c r="O6" s="17" t="s">
        <v>225</v>
      </c>
      <c r="P6" s="17" t="s">
        <v>226</v>
      </c>
      <c r="Q6" s="17" t="s">
        <v>227</v>
      </c>
      <c r="R6" s="17" t="s">
        <v>229</v>
      </c>
      <c r="S6" s="17" t="s">
        <v>228</v>
      </c>
    </row>
    <row r="7" spans="1:19" x14ac:dyDescent="0.2">
      <c r="A7" s="23"/>
      <c r="B7" s="23"/>
      <c r="C7" s="34"/>
      <c r="D7" s="34"/>
      <c r="E7" s="34"/>
      <c r="F7" s="34"/>
      <c r="G7" s="34"/>
      <c r="H7" s="34"/>
      <c r="I7" s="34"/>
      <c r="J7" s="34"/>
      <c r="K7" s="34"/>
      <c r="L7" s="34"/>
      <c r="M7" s="34"/>
      <c r="N7" s="34"/>
    </row>
    <row r="8" spans="1:19" s="35" customFormat="1" x14ac:dyDescent="0.2">
      <c r="A8" s="35" t="s">
        <v>8</v>
      </c>
      <c r="C8" s="36">
        <f>+C10+C48</f>
        <v>293580613.20975995</v>
      </c>
      <c r="D8" s="36">
        <f>+D10+D48</f>
        <v>316382300.33131993</v>
      </c>
      <c r="E8" s="36">
        <f>+E10+E48</f>
        <v>349780282.47303003</v>
      </c>
      <c r="F8" s="36">
        <f>+F10+F48</f>
        <v>959743196.01411009</v>
      </c>
      <c r="G8" s="36">
        <f>+G10+G48</f>
        <v>205027276.59584999</v>
      </c>
      <c r="H8" s="36">
        <f>+H10+H48</f>
        <v>328770035.57214999</v>
      </c>
      <c r="I8" s="36">
        <f>+I10+I48</f>
        <v>418855262.6118899</v>
      </c>
      <c r="J8" s="36">
        <f>+J10+J48</f>
        <v>952652574.77989006</v>
      </c>
      <c r="K8" s="36">
        <f>+K10+K48</f>
        <v>88553336.613910004</v>
      </c>
      <c r="L8" s="36">
        <f>+L10+L48</f>
        <v>-12387735.240830045</v>
      </c>
      <c r="M8" s="36">
        <f>+M10+M48</f>
        <v>-69074980.138859928</v>
      </c>
      <c r="N8" s="36">
        <f>+N10+N48</f>
        <v>7090621.234220027</v>
      </c>
      <c r="O8" s="18">
        <f>+G8/C8*100</f>
        <v>69.836790091231393</v>
      </c>
      <c r="P8" s="18">
        <f>+H8/D8*100</f>
        <v>103.91543244608104</v>
      </c>
      <c r="Q8" s="18">
        <f>+I8/E8*100</f>
        <v>119.7481057681363</v>
      </c>
      <c r="R8" s="18">
        <f>((G8+H8)/(C8+D8))*100</f>
        <v>87.513076667086537</v>
      </c>
      <c r="S8" s="18">
        <f>+J8/F8*100</f>
        <v>99.261195988294787</v>
      </c>
    </row>
    <row r="9" spans="1:19" x14ac:dyDescent="0.2">
      <c r="C9" s="34"/>
      <c r="D9" s="34"/>
      <c r="E9" s="34"/>
      <c r="F9" s="34"/>
      <c r="G9" s="34"/>
      <c r="H9" s="34"/>
      <c r="I9" s="34"/>
      <c r="J9" s="34"/>
      <c r="K9" s="34"/>
      <c r="L9" s="34"/>
      <c r="M9" s="34"/>
      <c r="N9" s="34"/>
      <c r="O9" s="19"/>
      <c r="P9" s="19"/>
      <c r="Q9" s="19"/>
      <c r="R9" s="19"/>
      <c r="S9" s="19"/>
    </row>
    <row r="10" spans="1:19" ht="15" x14ac:dyDescent="0.35">
      <c r="A10" s="15" t="s">
        <v>230</v>
      </c>
      <c r="C10" s="37">
        <f>SUM(C12:C46)</f>
        <v>214717735.65575996</v>
      </c>
      <c r="D10" s="37">
        <f>SUM(D12:D46)</f>
        <v>193356936.70331994</v>
      </c>
      <c r="E10" s="37">
        <f>SUM(E12:E46)</f>
        <v>257662532.78402999</v>
      </c>
      <c r="F10" s="37">
        <f>SUM(F12:F46)</f>
        <v>665737205.14311004</v>
      </c>
      <c r="G10" s="37">
        <f>SUM(G12:G46)</f>
        <v>126355896.38733001</v>
      </c>
      <c r="H10" s="37">
        <f>SUM(H12:H46)</f>
        <v>205890082.55581999</v>
      </c>
      <c r="I10" s="37">
        <f>SUM(I12:I46)</f>
        <v>326621893.67667991</v>
      </c>
      <c r="J10" s="37">
        <f>SUM(J12:J46)</f>
        <v>658867872.61983001</v>
      </c>
      <c r="K10" s="37">
        <f>SUM(K12:K46)</f>
        <v>88361839.268429995</v>
      </c>
      <c r="L10" s="37">
        <f>SUM(L12:L46)</f>
        <v>-12533145.852499999</v>
      </c>
      <c r="M10" s="37">
        <f>SUM(M12:M46)</f>
        <v>-68959360.892650008</v>
      </c>
      <c r="N10" s="37">
        <f>SUM(N12:N46)</f>
        <v>6869332.5232799789</v>
      </c>
      <c r="O10" s="19">
        <f>+G10/C10*100</f>
        <v>58.847442667664154</v>
      </c>
      <c r="P10" s="19">
        <f>+H10/D10*100</f>
        <v>106.4818702996575</v>
      </c>
      <c r="Q10" s="19">
        <f>+I10/E10*100</f>
        <v>126.76344136943298</v>
      </c>
      <c r="R10" s="19">
        <f>((G10+H10)/(C10+D10))*100</f>
        <v>81.417936825737257</v>
      </c>
      <c r="S10" s="19">
        <f>+J10/F10*100</f>
        <v>98.968161540287753</v>
      </c>
    </row>
    <row r="11" spans="1:19" x14ac:dyDescent="0.2">
      <c r="C11" s="34"/>
      <c r="D11" s="34"/>
      <c r="E11" s="34"/>
      <c r="F11" s="34"/>
      <c r="G11" s="34"/>
      <c r="H11" s="34"/>
      <c r="I11" s="34"/>
      <c r="J11" s="34"/>
      <c r="K11" s="34"/>
      <c r="L11" s="34"/>
      <c r="M11" s="34"/>
      <c r="N11" s="34"/>
      <c r="O11" s="19"/>
      <c r="P11" s="19"/>
      <c r="Q11" s="19"/>
      <c r="R11" s="19"/>
      <c r="S11" s="19"/>
    </row>
    <row r="12" spans="1:19" x14ac:dyDescent="0.2">
      <c r="B12" s="20" t="s">
        <v>231</v>
      </c>
      <c r="C12" s="34">
        <v>1886870</v>
      </c>
      <c r="D12" s="34">
        <v>1867199</v>
      </c>
      <c r="E12" s="34">
        <v>1839010</v>
      </c>
      <c r="F12" s="34">
        <f>SUM(C12:E12)</f>
        <v>5593079</v>
      </c>
      <c r="G12" s="34">
        <v>1445501.41551</v>
      </c>
      <c r="H12" s="34">
        <v>1887918.2417400002</v>
      </c>
      <c r="I12" s="34">
        <v>2235285.9487000005</v>
      </c>
      <c r="J12" s="34">
        <f>SUM(G12:I12)</f>
        <v>5568705.6059500007</v>
      </c>
      <c r="K12" s="34">
        <f t="shared" ref="K12:M46" si="0">+C12-G12</f>
        <v>441368.58449000004</v>
      </c>
      <c r="L12" s="34">
        <f t="shared" si="0"/>
        <v>-20719.241740000201</v>
      </c>
      <c r="M12" s="34">
        <f t="shared" si="0"/>
        <v>-396275.94870000053</v>
      </c>
      <c r="N12" s="34">
        <f>SUM(K12:M12)</f>
        <v>24373.394049999304</v>
      </c>
      <c r="O12" s="19">
        <f t="shared" ref="O12:Q46" si="1">+G12/C12*100</f>
        <v>76.608426415704315</v>
      </c>
      <c r="P12" s="19">
        <f t="shared" si="1"/>
        <v>101.10964293254227</v>
      </c>
      <c r="Q12" s="19">
        <f t="shared" si="1"/>
        <v>121.54833028096641</v>
      </c>
      <c r="R12" s="19">
        <f t="shared" ref="R12:R53" si="2">((G12+H12)/(C12+D12))*100</f>
        <v>88.794842536192064</v>
      </c>
      <c r="S12" s="19">
        <f t="shared" ref="S12:S46" si="3">+J12/F12*100</f>
        <v>99.564222245922167</v>
      </c>
    </row>
    <row r="13" spans="1:19" x14ac:dyDescent="0.2">
      <c r="B13" s="20" t="s">
        <v>232</v>
      </c>
      <c r="C13" s="34">
        <v>800230</v>
      </c>
      <c r="D13" s="34">
        <v>800160</v>
      </c>
      <c r="E13" s="34">
        <v>801939.25700000022</v>
      </c>
      <c r="F13" s="34">
        <f t="shared" ref="F13:F46" si="4">SUM(C13:E13)</f>
        <v>2402329.2570000002</v>
      </c>
      <c r="G13" s="34">
        <v>542798.91931000003</v>
      </c>
      <c r="H13" s="34">
        <v>737677.5867300001</v>
      </c>
      <c r="I13" s="34">
        <v>858672.50970000005</v>
      </c>
      <c r="J13" s="34">
        <f t="shared" ref="J13:J46" si="5">SUM(G13:I13)</f>
        <v>2139149.0157400002</v>
      </c>
      <c r="K13" s="34">
        <f t="shared" si="0"/>
        <v>257431.08068999997</v>
      </c>
      <c r="L13" s="34">
        <f t="shared" si="0"/>
        <v>62482.413269999903</v>
      </c>
      <c r="M13" s="34">
        <f t="shared" si="0"/>
        <v>-56733.252699999837</v>
      </c>
      <c r="N13" s="34">
        <f t="shared" ref="N13:N46" si="6">SUM(K13:M13)</f>
        <v>263180.24126000004</v>
      </c>
      <c r="O13" s="19">
        <f t="shared" si="1"/>
        <v>67.8303636841908</v>
      </c>
      <c r="P13" s="19">
        <f t="shared" si="1"/>
        <v>92.191260089232159</v>
      </c>
      <c r="Q13" s="19">
        <f t="shared" si="1"/>
        <v>107.0745074773163</v>
      </c>
      <c r="R13" s="19">
        <f t="shared" si="2"/>
        <v>80.010279121964032</v>
      </c>
      <c r="S13" s="19">
        <f t="shared" si="3"/>
        <v>89.044788906718964</v>
      </c>
    </row>
    <row r="14" spans="1:19" x14ac:dyDescent="0.2">
      <c r="B14" s="20" t="s">
        <v>233</v>
      </c>
      <c r="C14" s="34">
        <v>105937</v>
      </c>
      <c r="D14" s="34">
        <v>136971</v>
      </c>
      <c r="E14" s="34">
        <v>105937</v>
      </c>
      <c r="F14" s="34">
        <f t="shared" si="4"/>
        <v>348845</v>
      </c>
      <c r="G14" s="34">
        <v>37673.096660000003</v>
      </c>
      <c r="H14" s="34">
        <v>84629.359009999986</v>
      </c>
      <c r="I14" s="34">
        <v>126386.68155000001</v>
      </c>
      <c r="J14" s="34">
        <f t="shared" si="5"/>
        <v>248689.13722</v>
      </c>
      <c r="K14" s="34">
        <f t="shared" si="0"/>
        <v>68263.90333999999</v>
      </c>
      <c r="L14" s="34">
        <f t="shared" si="0"/>
        <v>52341.640990000014</v>
      </c>
      <c r="M14" s="34">
        <f t="shared" si="0"/>
        <v>-20449.681550000008</v>
      </c>
      <c r="N14" s="34">
        <f t="shared" si="6"/>
        <v>100155.86278</v>
      </c>
      <c r="O14" s="19">
        <f t="shared" si="1"/>
        <v>35.56179300905255</v>
      </c>
      <c r="P14" s="19">
        <f t="shared" si="1"/>
        <v>61.786333610764309</v>
      </c>
      <c r="Q14" s="19">
        <f t="shared" si="1"/>
        <v>119.30362531504575</v>
      </c>
      <c r="R14" s="19">
        <f t="shared" si="2"/>
        <v>50.349290953776737</v>
      </c>
      <c r="S14" s="19">
        <f t="shared" si="3"/>
        <v>71.289293875503446</v>
      </c>
    </row>
    <row r="15" spans="1:19" x14ac:dyDescent="0.2">
      <c r="B15" s="20" t="s">
        <v>234</v>
      </c>
      <c r="C15" s="34">
        <v>489944</v>
      </c>
      <c r="D15" s="34">
        <v>515610.98100000003</v>
      </c>
      <c r="E15" s="34">
        <v>556312.59200000006</v>
      </c>
      <c r="F15" s="34">
        <f t="shared" si="4"/>
        <v>1561867.5730000001</v>
      </c>
      <c r="G15" s="34">
        <v>397645.61758999998</v>
      </c>
      <c r="H15" s="34">
        <v>533946.58324000007</v>
      </c>
      <c r="I15" s="34">
        <v>628959.75424000015</v>
      </c>
      <c r="J15" s="34">
        <f t="shared" si="5"/>
        <v>1560551.9550700001</v>
      </c>
      <c r="K15" s="34">
        <f t="shared" si="0"/>
        <v>92298.38241000002</v>
      </c>
      <c r="L15" s="34">
        <f t="shared" si="0"/>
        <v>-18335.602240000037</v>
      </c>
      <c r="M15" s="34">
        <f t="shared" si="0"/>
        <v>-72647.162240000092</v>
      </c>
      <c r="N15" s="34">
        <f t="shared" si="6"/>
        <v>1315.6179299998912</v>
      </c>
      <c r="O15" s="19">
        <f t="shared" si="1"/>
        <v>81.161442448524724</v>
      </c>
      <c r="P15" s="19">
        <f t="shared" si="1"/>
        <v>103.55609227026916</v>
      </c>
      <c r="Q15" s="19">
        <f t="shared" si="1"/>
        <v>113.05869456932949</v>
      </c>
      <c r="R15" s="19">
        <f t="shared" si="2"/>
        <v>92.644581194710412</v>
      </c>
      <c r="S15" s="19">
        <f t="shared" si="3"/>
        <v>99.91576635863737</v>
      </c>
    </row>
    <row r="16" spans="1:19" x14ac:dyDescent="0.2">
      <c r="B16" s="20" t="s">
        <v>235</v>
      </c>
      <c r="C16" s="34">
        <v>1145410</v>
      </c>
      <c r="D16" s="34">
        <v>1598591.8760000002</v>
      </c>
      <c r="E16" s="34">
        <v>3966075.2586000003</v>
      </c>
      <c r="F16" s="34">
        <f t="shared" si="4"/>
        <v>6710077.1346000005</v>
      </c>
      <c r="G16" s="34">
        <v>764728.65890999988</v>
      </c>
      <c r="H16" s="34">
        <v>1193417.7927900003</v>
      </c>
      <c r="I16" s="34">
        <v>4620721.566850001</v>
      </c>
      <c r="J16" s="34">
        <f t="shared" si="5"/>
        <v>6578868.0185500011</v>
      </c>
      <c r="K16" s="34">
        <f t="shared" si="0"/>
        <v>380681.34109000012</v>
      </c>
      <c r="L16" s="34">
        <f t="shared" si="0"/>
        <v>405174.08320999984</v>
      </c>
      <c r="M16" s="34">
        <f t="shared" si="0"/>
        <v>-654646.3082500007</v>
      </c>
      <c r="N16" s="34">
        <f t="shared" si="6"/>
        <v>131209.11604999925</v>
      </c>
      <c r="O16" s="19">
        <f t="shared" si="1"/>
        <v>66.764622179830795</v>
      </c>
      <c r="P16" s="19">
        <f t="shared" si="1"/>
        <v>74.654313631079674</v>
      </c>
      <c r="Q16" s="19">
        <f t="shared" si="1"/>
        <v>116.50614941888639</v>
      </c>
      <c r="R16" s="19">
        <f t="shared" si="2"/>
        <v>71.360973504669715</v>
      </c>
      <c r="S16" s="19">
        <f t="shared" si="3"/>
        <v>98.044596009583415</v>
      </c>
    </row>
    <row r="17" spans="2:19" x14ac:dyDescent="0.2">
      <c r="B17" s="20" t="s">
        <v>236</v>
      </c>
      <c r="C17" s="34">
        <v>247143.03099999999</v>
      </c>
      <c r="D17" s="34">
        <v>149970.93700000001</v>
      </c>
      <c r="E17" s="34">
        <v>178089.47400000005</v>
      </c>
      <c r="F17" s="34">
        <f t="shared" si="4"/>
        <v>575203.44200000004</v>
      </c>
      <c r="G17" s="34">
        <v>221495.30972000002</v>
      </c>
      <c r="H17" s="34">
        <v>157150.08903999993</v>
      </c>
      <c r="I17" s="34">
        <v>142774.29673000018</v>
      </c>
      <c r="J17" s="34">
        <f t="shared" si="5"/>
        <v>521419.69549000013</v>
      </c>
      <c r="K17" s="34">
        <f t="shared" si="0"/>
        <v>25647.721279999969</v>
      </c>
      <c r="L17" s="34">
        <f t="shared" si="0"/>
        <v>-7179.1520399999281</v>
      </c>
      <c r="M17" s="34">
        <f t="shared" si="0"/>
        <v>35315.177269999869</v>
      </c>
      <c r="N17" s="34">
        <f t="shared" si="6"/>
        <v>53783.74650999991</v>
      </c>
      <c r="O17" s="19">
        <f t="shared" si="1"/>
        <v>89.62231660904088</v>
      </c>
      <c r="P17" s="19">
        <f t="shared" si="1"/>
        <v>104.78702886279889</v>
      </c>
      <c r="Q17" s="19">
        <f t="shared" si="1"/>
        <v>80.169980585152459</v>
      </c>
      <c r="R17" s="19">
        <f t="shared" si="2"/>
        <v>95.349302535739554</v>
      </c>
      <c r="S17" s="19">
        <f t="shared" si="3"/>
        <v>90.649613235450715</v>
      </c>
    </row>
    <row r="18" spans="2:19" x14ac:dyDescent="0.2">
      <c r="B18" s="20" t="s">
        <v>237</v>
      </c>
      <c r="C18" s="34">
        <v>56431143.913999997</v>
      </c>
      <c r="D18" s="34">
        <v>40240349.044000007</v>
      </c>
      <c r="E18" s="34">
        <v>41893603.287999988</v>
      </c>
      <c r="F18" s="34">
        <f t="shared" si="4"/>
        <v>138565096.24599999</v>
      </c>
      <c r="G18" s="34">
        <v>34267217.787709996</v>
      </c>
      <c r="H18" s="34">
        <v>52152732.221210003</v>
      </c>
      <c r="I18" s="34">
        <v>51637986.930950001</v>
      </c>
      <c r="J18" s="34">
        <f t="shared" si="5"/>
        <v>138057936.93987</v>
      </c>
      <c r="K18" s="34">
        <f t="shared" si="0"/>
        <v>22163926.126290001</v>
      </c>
      <c r="L18" s="34">
        <f t="shared" si="0"/>
        <v>-11912383.177209996</v>
      </c>
      <c r="M18" s="34">
        <f t="shared" si="0"/>
        <v>-9744383.6429500133</v>
      </c>
      <c r="N18" s="34">
        <f t="shared" si="6"/>
        <v>507159.30612999201</v>
      </c>
      <c r="O18" s="19">
        <f t="shared" si="1"/>
        <v>60.723946762327898</v>
      </c>
      <c r="P18" s="19">
        <f t="shared" si="1"/>
        <v>129.60308113675814</v>
      </c>
      <c r="Q18" s="19">
        <f t="shared" si="1"/>
        <v>123.25983653390158</v>
      </c>
      <c r="R18" s="19">
        <f t="shared" si="2"/>
        <v>89.395485023145454</v>
      </c>
      <c r="S18" s="19">
        <f t="shared" si="3"/>
        <v>99.633992022616141</v>
      </c>
    </row>
    <row r="19" spans="2:19" x14ac:dyDescent="0.2">
      <c r="B19" s="20" t="s">
        <v>238</v>
      </c>
      <c r="C19" s="34">
        <v>5979871.7709999997</v>
      </c>
      <c r="D19" s="34">
        <v>7431803.2469999995</v>
      </c>
      <c r="E19" s="34">
        <v>7196550.1850000024</v>
      </c>
      <c r="F19" s="34">
        <f t="shared" si="4"/>
        <v>20608225.203000002</v>
      </c>
      <c r="G19" s="34">
        <v>4628588.4634799995</v>
      </c>
      <c r="H19" s="34">
        <v>7681340.9849100001</v>
      </c>
      <c r="I19" s="34">
        <v>8196519.9388400018</v>
      </c>
      <c r="J19" s="34">
        <f t="shared" si="5"/>
        <v>20506449.387230001</v>
      </c>
      <c r="K19" s="34">
        <f t="shared" si="0"/>
        <v>1351283.3075200003</v>
      </c>
      <c r="L19" s="34">
        <f t="shared" si="0"/>
        <v>-249537.73791000061</v>
      </c>
      <c r="M19" s="34">
        <f t="shared" si="0"/>
        <v>-999969.75383999944</v>
      </c>
      <c r="N19" s="34">
        <f t="shared" si="6"/>
        <v>101775.81577000022</v>
      </c>
      <c r="O19" s="19">
        <f t="shared" si="1"/>
        <v>77.402804620774873</v>
      </c>
      <c r="P19" s="19">
        <f t="shared" si="1"/>
        <v>103.35770108029611</v>
      </c>
      <c r="Q19" s="19">
        <f t="shared" si="1"/>
        <v>113.89512652776699</v>
      </c>
      <c r="R19" s="19">
        <f t="shared" si="2"/>
        <v>91.785175467409317</v>
      </c>
      <c r="S19" s="19">
        <f t="shared" si="3"/>
        <v>99.50613983122048</v>
      </c>
    </row>
    <row r="20" spans="2:19" x14ac:dyDescent="0.2">
      <c r="B20" s="20" t="s">
        <v>239</v>
      </c>
      <c r="C20" s="34">
        <v>104082</v>
      </c>
      <c r="D20" s="34">
        <v>113011.003</v>
      </c>
      <c r="E20" s="34">
        <v>127405.46200000003</v>
      </c>
      <c r="F20" s="34">
        <f t="shared" si="4"/>
        <v>344498.46500000003</v>
      </c>
      <c r="G20" s="34">
        <v>96887.078489999985</v>
      </c>
      <c r="H20" s="34">
        <v>97513.122399999993</v>
      </c>
      <c r="I20" s="34">
        <v>148647.52669000003</v>
      </c>
      <c r="J20" s="34">
        <f t="shared" si="5"/>
        <v>343047.72758000001</v>
      </c>
      <c r="K20" s="34">
        <f t="shared" si="0"/>
        <v>7194.9215100000147</v>
      </c>
      <c r="L20" s="34">
        <f t="shared" si="0"/>
        <v>15497.880600000004</v>
      </c>
      <c r="M20" s="34">
        <f t="shared" si="0"/>
        <v>-21242.064689999999</v>
      </c>
      <c r="N20" s="34">
        <f t="shared" si="6"/>
        <v>1450.7374200000195</v>
      </c>
      <c r="O20" s="19">
        <f t="shared" si="1"/>
        <v>93.087256672623496</v>
      </c>
      <c r="P20" s="19">
        <f t="shared" si="1"/>
        <v>86.286396732537611</v>
      </c>
      <c r="Q20" s="19">
        <f t="shared" si="1"/>
        <v>116.67280535429478</v>
      </c>
      <c r="R20" s="19">
        <f t="shared" si="2"/>
        <v>89.546967522486199</v>
      </c>
      <c r="S20" s="19">
        <f t="shared" si="3"/>
        <v>99.578884213606003</v>
      </c>
    </row>
    <row r="21" spans="2:19" x14ac:dyDescent="0.2">
      <c r="B21" s="20" t="s">
        <v>240</v>
      </c>
      <c r="C21" s="34">
        <v>1486184.3149999999</v>
      </c>
      <c r="D21" s="34">
        <v>1508313.9939999999</v>
      </c>
      <c r="E21" s="34">
        <v>1763713.8529999997</v>
      </c>
      <c r="F21" s="34">
        <f t="shared" si="4"/>
        <v>4758212.1619999995</v>
      </c>
      <c r="G21" s="34">
        <v>986026.69803000009</v>
      </c>
      <c r="H21" s="34">
        <v>1475125.2488500001</v>
      </c>
      <c r="I21" s="34">
        <v>2230847.2267599995</v>
      </c>
      <c r="J21" s="34">
        <f t="shared" si="5"/>
        <v>4691999.1736399997</v>
      </c>
      <c r="K21" s="34">
        <f t="shared" si="0"/>
        <v>500157.61696999986</v>
      </c>
      <c r="L21" s="34">
        <f t="shared" si="0"/>
        <v>33188.745149999857</v>
      </c>
      <c r="M21" s="34">
        <f t="shared" si="0"/>
        <v>-467133.37375999987</v>
      </c>
      <c r="N21" s="34">
        <f t="shared" si="6"/>
        <v>66212.988359999843</v>
      </c>
      <c r="O21" s="19">
        <f t="shared" si="1"/>
        <v>66.34619192774889</v>
      </c>
      <c r="P21" s="19">
        <f t="shared" si="1"/>
        <v>97.79961299291638</v>
      </c>
      <c r="Q21" s="19">
        <f t="shared" si="1"/>
        <v>126.48578016016752</v>
      </c>
      <c r="R21" s="19">
        <f t="shared" si="2"/>
        <v>82.189124618403667</v>
      </c>
      <c r="S21" s="19">
        <f t="shared" si="3"/>
        <v>98.608448171168376</v>
      </c>
    </row>
    <row r="22" spans="2:19" x14ac:dyDescent="0.2">
      <c r="B22" s="20" t="s">
        <v>241</v>
      </c>
      <c r="C22" s="34">
        <v>1596842.2919999999</v>
      </c>
      <c r="D22" s="34">
        <v>2546261.7860000003</v>
      </c>
      <c r="E22" s="34">
        <v>16436030.356999969</v>
      </c>
      <c r="F22" s="34">
        <f t="shared" si="4"/>
        <v>20579134.434999969</v>
      </c>
      <c r="G22" s="34">
        <v>973424.32423000282</v>
      </c>
      <c r="H22" s="34">
        <v>2366927.1458400129</v>
      </c>
      <c r="I22" s="34">
        <v>16873982.931209963</v>
      </c>
      <c r="J22" s="34">
        <f t="shared" si="5"/>
        <v>20214334.401279978</v>
      </c>
      <c r="K22" s="34">
        <f t="shared" si="0"/>
        <v>623417.96776999708</v>
      </c>
      <c r="L22" s="34">
        <f t="shared" si="0"/>
        <v>179334.64015998738</v>
      </c>
      <c r="M22" s="34">
        <f t="shared" si="0"/>
        <v>-437952.57420999371</v>
      </c>
      <c r="N22" s="34">
        <f t="shared" si="6"/>
        <v>364800.03371999075</v>
      </c>
      <c r="O22" s="19">
        <f t="shared" si="1"/>
        <v>60.959327612172423</v>
      </c>
      <c r="P22" s="19">
        <f t="shared" si="1"/>
        <v>92.956944130960323</v>
      </c>
      <c r="Q22" s="19">
        <f t="shared" si="1"/>
        <v>102.6645884967198</v>
      </c>
      <c r="R22" s="19">
        <f t="shared" si="2"/>
        <v>80.624367797260419</v>
      </c>
      <c r="S22" s="19">
        <f t="shared" si="3"/>
        <v>98.227330528053898</v>
      </c>
    </row>
    <row r="23" spans="2:19" x14ac:dyDescent="0.2">
      <c r="B23" s="20" t="s">
        <v>242</v>
      </c>
      <c r="C23" s="34">
        <v>601518</v>
      </c>
      <c r="D23" s="34">
        <v>1014413</v>
      </c>
      <c r="E23" s="34">
        <v>1641593</v>
      </c>
      <c r="F23" s="34">
        <f t="shared" si="4"/>
        <v>3257524</v>
      </c>
      <c r="G23" s="34">
        <v>427473.96726</v>
      </c>
      <c r="H23" s="34">
        <v>918757.70317999995</v>
      </c>
      <c r="I23" s="34">
        <v>1910085.7272599996</v>
      </c>
      <c r="J23" s="34">
        <f t="shared" si="5"/>
        <v>3256317.3976999996</v>
      </c>
      <c r="K23" s="34">
        <f t="shared" si="0"/>
        <v>174044.03274</v>
      </c>
      <c r="L23" s="34">
        <f t="shared" si="0"/>
        <v>95655.296820000047</v>
      </c>
      <c r="M23" s="34">
        <f t="shared" si="0"/>
        <v>-268492.72725999961</v>
      </c>
      <c r="N23" s="34">
        <f t="shared" si="6"/>
        <v>1206.6023000004352</v>
      </c>
      <c r="O23" s="19">
        <f t="shared" si="1"/>
        <v>71.065864572631241</v>
      </c>
      <c r="P23" s="19">
        <f t="shared" si="1"/>
        <v>90.570379439143622</v>
      </c>
      <c r="Q23" s="19">
        <f t="shared" si="1"/>
        <v>116.35562086704803</v>
      </c>
      <c r="R23" s="19">
        <f t="shared" si="2"/>
        <v>83.309972420852134</v>
      </c>
      <c r="S23" s="19">
        <f t="shared" si="3"/>
        <v>99.962959526929026</v>
      </c>
    </row>
    <row r="24" spans="2:19" x14ac:dyDescent="0.2">
      <c r="B24" s="20" t="s">
        <v>243</v>
      </c>
      <c r="C24" s="34">
        <v>10285660.425000001</v>
      </c>
      <c r="D24" s="34">
        <v>18205150.466819998</v>
      </c>
      <c r="E24" s="34">
        <v>16483818.035690002</v>
      </c>
      <c r="F24" s="34">
        <f t="shared" si="4"/>
        <v>44974628.927510001</v>
      </c>
      <c r="G24" s="34">
        <v>6088493.3509100005</v>
      </c>
      <c r="H24" s="34">
        <v>13781530.072299998</v>
      </c>
      <c r="I24" s="34">
        <v>23553381.48536</v>
      </c>
      <c r="J24" s="34">
        <f t="shared" si="5"/>
        <v>43423404.908569999</v>
      </c>
      <c r="K24" s="34">
        <f t="shared" si="0"/>
        <v>4197167.0740900002</v>
      </c>
      <c r="L24" s="34">
        <f t="shared" si="0"/>
        <v>4423620.3945199996</v>
      </c>
      <c r="M24" s="34">
        <f t="shared" si="0"/>
        <v>-7069563.4496699981</v>
      </c>
      <c r="N24" s="34">
        <f t="shared" si="6"/>
        <v>1551224.0189400017</v>
      </c>
      <c r="O24" s="19">
        <f t="shared" si="1"/>
        <v>59.193995322959537</v>
      </c>
      <c r="P24" s="19">
        <f t="shared" si="1"/>
        <v>75.701269799542061</v>
      </c>
      <c r="Q24" s="19">
        <f t="shared" si="1"/>
        <v>142.88790032966457</v>
      </c>
      <c r="R24" s="19">
        <f t="shared" si="2"/>
        <v>69.741866943193557</v>
      </c>
      <c r="S24" s="19">
        <f t="shared" si="3"/>
        <v>96.550890900200059</v>
      </c>
    </row>
    <row r="25" spans="2:19" x14ac:dyDescent="0.2">
      <c r="B25" s="20" t="s">
        <v>290</v>
      </c>
      <c r="C25" s="34">
        <v>114502.942</v>
      </c>
      <c r="D25" s="34">
        <v>104631.8</v>
      </c>
      <c r="E25" s="34">
        <v>140894.01499999998</v>
      </c>
      <c r="F25" s="34">
        <f t="shared" si="4"/>
        <v>360028.75699999998</v>
      </c>
      <c r="G25" s="34">
        <v>86615.783650000012</v>
      </c>
      <c r="H25" s="34">
        <v>107460.86700000001</v>
      </c>
      <c r="I25" s="34">
        <v>159094.72902999999</v>
      </c>
      <c r="J25" s="34">
        <f t="shared" si="5"/>
        <v>353171.37968000001</v>
      </c>
      <c r="K25" s="34">
        <f t="shared" si="0"/>
        <v>27887.158349999983</v>
      </c>
      <c r="L25" s="34">
        <f t="shared" si="0"/>
        <v>-2829.06700000001</v>
      </c>
      <c r="M25" s="34">
        <f t="shared" si="0"/>
        <v>-18200.714030000003</v>
      </c>
      <c r="N25" s="34">
        <f t="shared" si="6"/>
        <v>6857.3773199999705</v>
      </c>
      <c r="O25" s="19">
        <f t="shared" si="1"/>
        <v>75.64502897226869</v>
      </c>
      <c r="P25" s="19">
        <f t="shared" si="1"/>
        <v>102.70383095770121</v>
      </c>
      <c r="Q25" s="19">
        <f t="shared" si="1"/>
        <v>112.91801786612442</v>
      </c>
      <c r="R25" s="19">
        <f t="shared" si="2"/>
        <v>88.564984665918473</v>
      </c>
      <c r="S25" s="19">
        <f t="shared" si="3"/>
        <v>98.095325113154786</v>
      </c>
    </row>
    <row r="26" spans="2:19" x14ac:dyDescent="0.2">
      <c r="B26" s="20" t="s">
        <v>305</v>
      </c>
      <c r="C26" s="34">
        <v>344766.33399999997</v>
      </c>
      <c r="D26" s="34">
        <v>615372.08080000011</v>
      </c>
      <c r="E26" s="34">
        <v>548200.34019999986</v>
      </c>
      <c r="F26" s="34">
        <f>SUM(C26:E26)</f>
        <v>1508338.7549999999</v>
      </c>
      <c r="G26" s="34">
        <v>148126.53146</v>
      </c>
      <c r="H26" s="34">
        <v>493308.82465000008</v>
      </c>
      <c r="I26" s="34">
        <v>775147.33507000003</v>
      </c>
      <c r="J26" s="34">
        <f>SUM(G26:I26)</f>
        <v>1416582.6911800001</v>
      </c>
      <c r="K26" s="34">
        <f>+C26-G26</f>
        <v>196639.80253999998</v>
      </c>
      <c r="L26" s="34">
        <f>+D26-H26</f>
        <v>122063.25615000003</v>
      </c>
      <c r="M26" s="34">
        <f>+E26-I26</f>
        <v>-226946.99487000017</v>
      </c>
      <c r="N26" s="34">
        <f>SUM(K26:M26)</f>
        <v>91756.063819999807</v>
      </c>
      <c r="O26" s="19">
        <f>+G26/C26*100</f>
        <v>42.964325936766208</v>
      </c>
      <c r="P26" s="19">
        <f>+H26/D26*100</f>
        <v>80.164316848545596</v>
      </c>
      <c r="Q26" s="19">
        <f>+I26/E26*100</f>
        <v>141.39855053486525</v>
      </c>
      <c r="R26" s="19">
        <f t="shared" si="2"/>
        <v>66.80655062047623</v>
      </c>
      <c r="S26" s="19">
        <f>+J26/F26*100</f>
        <v>93.916746916709712</v>
      </c>
    </row>
    <row r="27" spans="2:19" x14ac:dyDescent="0.2">
      <c r="B27" s="20" t="s">
        <v>244</v>
      </c>
      <c r="C27" s="34">
        <v>22715795.107999999</v>
      </c>
      <c r="D27" s="34">
        <v>23939598.715</v>
      </c>
      <c r="E27" s="34">
        <v>23006723.326000005</v>
      </c>
      <c r="F27" s="34">
        <f t="shared" si="4"/>
        <v>69662117.149000004</v>
      </c>
      <c r="G27" s="34">
        <v>16336323.677100001</v>
      </c>
      <c r="H27" s="34">
        <v>22632969.20646999</v>
      </c>
      <c r="I27" s="34">
        <v>30570483.145100005</v>
      </c>
      <c r="J27" s="34">
        <f t="shared" si="5"/>
        <v>69539776.028669998</v>
      </c>
      <c r="K27" s="34">
        <f t="shared" si="0"/>
        <v>6379471.4308999982</v>
      </c>
      <c r="L27" s="34">
        <f t="shared" si="0"/>
        <v>1306629.5085300095</v>
      </c>
      <c r="M27" s="34">
        <f t="shared" si="0"/>
        <v>-7563759.8191</v>
      </c>
      <c r="N27" s="34">
        <f t="shared" si="6"/>
        <v>122341.12033000775</v>
      </c>
      <c r="O27" s="19">
        <f t="shared" si="1"/>
        <v>71.916142927995992</v>
      </c>
      <c r="P27" s="19">
        <f t="shared" si="1"/>
        <v>94.541974056936439</v>
      </c>
      <c r="Q27" s="19">
        <f t="shared" si="1"/>
        <v>132.87630190498339</v>
      </c>
      <c r="R27" s="19">
        <f t="shared" si="2"/>
        <v>83.525804179063769</v>
      </c>
      <c r="S27" s="19">
        <f t="shared" si="3"/>
        <v>99.824379267617829</v>
      </c>
    </row>
    <row r="28" spans="2:19" x14ac:dyDescent="0.2">
      <c r="B28" s="20" t="s">
        <v>245</v>
      </c>
      <c r="C28" s="34">
        <v>2116820.9849999999</v>
      </c>
      <c r="D28" s="34">
        <v>2493875.4710000004</v>
      </c>
      <c r="E28" s="34">
        <v>2669141.67</v>
      </c>
      <c r="F28" s="34">
        <f t="shared" si="4"/>
        <v>7279838.1260000002</v>
      </c>
      <c r="G28" s="34">
        <v>1609495.9938400001</v>
      </c>
      <c r="H28" s="34">
        <v>2109461.0998300002</v>
      </c>
      <c r="I28" s="34">
        <v>3286859.8623900004</v>
      </c>
      <c r="J28" s="34">
        <f t="shared" si="5"/>
        <v>7005816.9560600007</v>
      </c>
      <c r="K28" s="34">
        <f t="shared" si="0"/>
        <v>507324.99115999974</v>
      </c>
      <c r="L28" s="34">
        <f t="shared" si="0"/>
        <v>384414.37117000017</v>
      </c>
      <c r="M28" s="34">
        <f t="shared" si="0"/>
        <v>-617718.19239000045</v>
      </c>
      <c r="N28" s="34">
        <f t="shared" si="6"/>
        <v>274021.16993999947</v>
      </c>
      <c r="O28" s="19">
        <f t="shared" si="1"/>
        <v>76.033637480214239</v>
      </c>
      <c r="P28" s="19">
        <f t="shared" si="1"/>
        <v>84.585662931443139</v>
      </c>
      <c r="Q28" s="19">
        <f t="shared" si="1"/>
        <v>123.14295263278403</v>
      </c>
      <c r="R28" s="19">
        <f t="shared" si="2"/>
        <v>80.659334856677461</v>
      </c>
      <c r="S28" s="19">
        <f t="shared" si="3"/>
        <v>96.235889243727399</v>
      </c>
    </row>
    <row r="29" spans="2:19" x14ac:dyDescent="0.2">
      <c r="B29" s="15" t="s">
        <v>246</v>
      </c>
      <c r="C29" s="34">
        <v>2914339.9679999999</v>
      </c>
      <c r="D29" s="34">
        <v>2949620.7480000001</v>
      </c>
      <c r="E29" s="34">
        <v>2973846.4350000005</v>
      </c>
      <c r="F29" s="34">
        <f t="shared" si="4"/>
        <v>8837807.1510000005</v>
      </c>
      <c r="G29" s="34">
        <v>1108922.4709699999</v>
      </c>
      <c r="H29" s="34">
        <v>1954455.9870699996</v>
      </c>
      <c r="I29" s="34">
        <v>5771734.1336100008</v>
      </c>
      <c r="J29" s="34">
        <f t="shared" si="5"/>
        <v>8835112.5916499998</v>
      </c>
      <c r="K29" s="34">
        <f t="shared" si="0"/>
        <v>1805417.49703</v>
      </c>
      <c r="L29" s="34">
        <f t="shared" si="0"/>
        <v>995164.76093000057</v>
      </c>
      <c r="M29" s="34">
        <f t="shared" si="0"/>
        <v>-2797887.6986100003</v>
      </c>
      <c r="N29" s="34">
        <f t="shared" si="6"/>
        <v>2694.5593500002287</v>
      </c>
      <c r="O29" s="19">
        <f t="shared" si="1"/>
        <v>38.05055289177573</v>
      </c>
      <c r="P29" s="19">
        <f t="shared" si="1"/>
        <v>66.261263872490204</v>
      </c>
      <c r="Q29" s="19">
        <f t="shared" si="1"/>
        <v>194.08312634038211</v>
      </c>
      <c r="R29" s="19">
        <f t="shared" si="2"/>
        <v>52.240773879700043</v>
      </c>
      <c r="S29" s="19">
        <f t="shared" si="3"/>
        <v>99.969510996291703</v>
      </c>
    </row>
    <row r="30" spans="2:19" x14ac:dyDescent="0.2">
      <c r="B30" s="15" t="s">
        <v>291</v>
      </c>
      <c r="C30" s="34">
        <v>1206856</v>
      </c>
      <c r="D30" s="34">
        <v>1206707</v>
      </c>
      <c r="E30" s="34">
        <v>1208530.2760000001</v>
      </c>
      <c r="F30" s="34">
        <f t="shared" si="4"/>
        <v>3622093.2760000001</v>
      </c>
      <c r="G30" s="34">
        <v>472099.96157999994</v>
      </c>
      <c r="H30" s="34">
        <v>587782.19069000008</v>
      </c>
      <c r="I30" s="34">
        <v>604395.92027000012</v>
      </c>
      <c r="J30" s="34">
        <f t="shared" si="5"/>
        <v>1664278.0725400001</v>
      </c>
      <c r="K30" s="34">
        <f t="shared" si="0"/>
        <v>734756.03842000011</v>
      </c>
      <c r="L30" s="34">
        <f t="shared" si="0"/>
        <v>618924.80930999992</v>
      </c>
      <c r="M30" s="34">
        <f t="shared" si="0"/>
        <v>604134.35572999995</v>
      </c>
      <c r="N30" s="34">
        <f t="shared" si="6"/>
        <v>1957815.20346</v>
      </c>
      <c r="O30" s="19">
        <f t="shared" si="1"/>
        <v>39.118168329941597</v>
      </c>
      <c r="P30" s="19">
        <f t="shared" si="1"/>
        <v>48.709603133983649</v>
      </c>
      <c r="Q30" s="19">
        <f t="shared" si="1"/>
        <v>50.010821596495944</v>
      </c>
      <c r="R30" s="19">
        <f t="shared" si="2"/>
        <v>43.913589670955346</v>
      </c>
      <c r="S30" s="19">
        <f t="shared" si="3"/>
        <v>45.947962841473775</v>
      </c>
    </row>
    <row r="31" spans="2:19" x14ac:dyDescent="0.2">
      <c r="B31" s="15" t="s">
        <v>247</v>
      </c>
      <c r="C31" s="34">
        <v>19429328.036759999</v>
      </c>
      <c r="D31" s="34">
        <v>31478611.303189997</v>
      </c>
      <c r="E31" s="34">
        <v>22888792.186049998</v>
      </c>
      <c r="F31" s="34">
        <f t="shared" si="4"/>
        <v>73796731.525999993</v>
      </c>
      <c r="G31" s="34">
        <v>16952806.51024</v>
      </c>
      <c r="H31" s="34">
        <v>25266991.990459997</v>
      </c>
      <c r="I31" s="34">
        <v>30834577.912220001</v>
      </c>
      <c r="J31" s="34">
        <f t="shared" si="5"/>
        <v>73054376.412919998</v>
      </c>
      <c r="K31" s="34">
        <f t="shared" si="0"/>
        <v>2476521.5265199989</v>
      </c>
      <c r="L31" s="34">
        <f t="shared" si="0"/>
        <v>6211619.3127299994</v>
      </c>
      <c r="M31" s="34">
        <f t="shared" si="0"/>
        <v>-7945785.7261700034</v>
      </c>
      <c r="N31" s="34">
        <f t="shared" si="6"/>
        <v>742355.11307999492</v>
      </c>
      <c r="O31" s="19">
        <f t="shared" si="1"/>
        <v>87.253694405516967</v>
      </c>
      <c r="P31" s="19">
        <f t="shared" si="1"/>
        <v>80.267174898847827</v>
      </c>
      <c r="Q31" s="19">
        <f t="shared" si="1"/>
        <v>134.71474449845681</v>
      </c>
      <c r="R31" s="19">
        <f t="shared" si="2"/>
        <v>82.933623022466392</v>
      </c>
      <c r="S31" s="19">
        <f t="shared" si="3"/>
        <v>98.994054211169981</v>
      </c>
    </row>
    <row r="32" spans="2:19" x14ac:dyDescent="0.2">
      <c r="B32" s="15" t="s">
        <v>248</v>
      </c>
      <c r="C32" s="34">
        <v>56171492.986000001</v>
      </c>
      <c r="D32" s="34">
        <v>25800997.589000002</v>
      </c>
      <c r="E32" s="34">
        <v>73422671.466000006</v>
      </c>
      <c r="F32" s="34">
        <f t="shared" si="4"/>
        <v>155395162.04100001</v>
      </c>
      <c r="G32" s="34">
        <v>17867327.405960001</v>
      </c>
      <c r="H32" s="34">
        <v>46655975.586369999</v>
      </c>
      <c r="I32" s="34">
        <v>90717713.419350013</v>
      </c>
      <c r="J32" s="34">
        <f t="shared" si="5"/>
        <v>155241016.41168001</v>
      </c>
      <c r="K32" s="34">
        <f t="shared" si="0"/>
        <v>38304165.58004</v>
      </c>
      <c r="L32" s="34">
        <f t="shared" si="0"/>
        <v>-20854977.997369997</v>
      </c>
      <c r="M32" s="34">
        <f t="shared" si="0"/>
        <v>-17295041.953350008</v>
      </c>
      <c r="N32" s="34">
        <f t="shared" si="6"/>
        <v>154145.62931999564</v>
      </c>
      <c r="O32" s="19">
        <f t="shared" si="1"/>
        <v>31.808532150664387</v>
      </c>
      <c r="P32" s="19">
        <f t="shared" si="1"/>
        <v>180.83012265487483</v>
      </c>
      <c r="Q32" s="19">
        <f t="shared" si="1"/>
        <v>123.55545175356207</v>
      </c>
      <c r="R32" s="19">
        <f t="shared" si="2"/>
        <v>78.713361689669497</v>
      </c>
      <c r="S32" s="19">
        <f t="shared" si="3"/>
        <v>99.900804100143532</v>
      </c>
    </row>
    <row r="33" spans="1:19" x14ac:dyDescent="0.2">
      <c r="B33" s="15" t="s">
        <v>249</v>
      </c>
      <c r="C33" s="34">
        <v>1820571</v>
      </c>
      <c r="D33" s="34">
        <v>2460091.1629999997</v>
      </c>
      <c r="E33" s="34">
        <v>1528078.8820000002</v>
      </c>
      <c r="F33" s="34">
        <f t="shared" si="4"/>
        <v>5808741.0449999999</v>
      </c>
      <c r="G33" s="34">
        <v>1690429.61051</v>
      </c>
      <c r="H33" s="34">
        <v>1947210.5039299997</v>
      </c>
      <c r="I33" s="34">
        <v>2141240.0573699996</v>
      </c>
      <c r="J33" s="34">
        <f t="shared" si="5"/>
        <v>5778880.1718099993</v>
      </c>
      <c r="K33" s="34">
        <f t="shared" si="0"/>
        <v>130141.38948999997</v>
      </c>
      <c r="L33" s="34">
        <f t="shared" si="0"/>
        <v>512880.65907000005</v>
      </c>
      <c r="M33" s="34">
        <f t="shared" si="0"/>
        <v>-613161.17536999937</v>
      </c>
      <c r="N33" s="34">
        <f t="shared" si="6"/>
        <v>29860.873190000653</v>
      </c>
      <c r="O33" s="19">
        <f t="shared" si="1"/>
        <v>92.851616910848307</v>
      </c>
      <c r="P33" s="19">
        <f t="shared" si="1"/>
        <v>79.15196530991318</v>
      </c>
      <c r="Q33" s="19">
        <f t="shared" si="1"/>
        <v>140.12627768060466</v>
      </c>
      <c r="R33" s="19">
        <f t="shared" si="2"/>
        <v>84.978444360361451</v>
      </c>
      <c r="S33" s="19">
        <f t="shared" si="3"/>
        <v>99.485932098561975</v>
      </c>
    </row>
    <row r="34" spans="1:19" x14ac:dyDescent="0.2">
      <c r="B34" s="15" t="s">
        <v>306</v>
      </c>
      <c r="C34" s="34">
        <v>14271102</v>
      </c>
      <c r="D34" s="34">
        <v>12190925.600000001</v>
      </c>
      <c r="E34" s="34">
        <v>20830235.711999997</v>
      </c>
      <c r="F34" s="34">
        <f t="shared" si="4"/>
        <v>47292263.311999999</v>
      </c>
      <c r="G34" s="34">
        <v>11575587.717710001</v>
      </c>
      <c r="H34" s="34">
        <v>10011991.642310003</v>
      </c>
      <c r="I34" s="34">
        <v>25682212.844619997</v>
      </c>
      <c r="J34" s="34">
        <f t="shared" si="5"/>
        <v>47269792.204640001</v>
      </c>
      <c r="K34" s="34">
        <f t="shared" si="0"/>
        <v>2695514.2822899986</v>
      </c>
      <c r="L34" s="34">
        <f t="shared" si="0"/>
        <v>2178933.9576899987</v>
      </c>
      <c r="M34" s="34">
        <f t="shared" si="0"/>
        <v>-4851977.1326199993</v>
      </c>
      <c r="N34" s="34">
        <f t="shared" si="6"/>
        <v>22471.107359997928</v>
      </c>
      <c r="O34" s="19">
        <f t="shared" si="1"/>
        <v>81.112080326452727</v>
      </c>
      <c r="P34" s="19">
        <f t="shared" si="1"/>
        <v>82.126591292707104</v>
      </c>
      <c r="Q34" s="19">
        <f t="shared" si="1"/>
        <v>123.29295356857072</v>
      </c>
      <c r="R34" s="19">
        <f t="shared" si="2"/>
        <v>81.579460524861673</v>
      </c>
      <c r="S34" s="19">
        <f t="shared" si="3"/>
        <v>99.952484601526152</v>
      </c>
    </row>
    <row r="35" spans="1:19" x14ac:dyDescent="0.2">
      <c r="B35" s="15" t="s">
        <v>250</v>
      </c>
      <c r="C35" s="34">
        <v>205023.86600000001</v>
      </c>
      <c r="D35" s="34">
        <v>215765.78299999997</v>
      </c>
      <c r="E35" s="34">
        <v>231786.39500000002</v>
      </c>
      <c r="F35" s="34">
        <f t="shared" si="4"/>
        <v>652576.04399999999</v>
      </c>
      <c r="G35" s="34">
        <v>97025.493350000004</v>
      </c>
      <c r="H35" s="34">
        <v>243636.73479000002</v>
      </c>
      <c r="I35" s="34">
        <v>311084.41874999995</v>
      </c>
      <c r="J35" s="34">
        <f t="shared" si="5"/>
        <v>651746.64688999997</v>
      </c>
      <c r="K35" s="34">
        <f t="shared" si="0"/>
        <v>107998.37265</v>
      </c>
      <c r="L35" s="34">
        <f t="shared" si="0"/>
        <v>-27870.95179000005</v>
      </c>
      <c r="M35" s="34">
        <f t="shared" si="0"/>
        <v>-79298.023749999935</v>
      </c>
      <c r="N35" s="34">
        <f t="shared" si="6"/>
        <v>829.39711000001989</v>
      </c>
      <c r="O35" s="19">
        <f t="shared" si="1"/>
        <v>47.323999514280942</v>
      </c>
      <c r="P35" s="19">
        <f t="shared" si="1"/>
        <v>112.91722505880372</v>
      </c>
      <c r="Q35" s="19">
        <f t="shared" si="1"/>
        <v>134.21168172963729</v>
      </c>
      <c r="R35" s="19">
        <f t="shared" si="2"/>
        <v>80.957844127007036</v>
      </c>
      <c r="S35" s="19">
        <f t="shared" si="3"/>
        <v>99.872904143873228</v>
      </c>
    </row>
    <row r="36" spans="1:19" x14ac:dyDescent="0.2">
      <c r="B36" s="15" t="s">
        <v>251</v>
      </c>
      <c r="C36" s="34">
        <v>503105.60100000002</v>
      </c>
      <c r="D36" s="34">
        <v>551867.80599999987</v>
      </c>
      <c r="E36" s="34">
        <v>490045.65300000017</v>
      </c>
      <c r="F36" s="34">
        <f t="shared" si="4"/>
        <v>1545019.06</v>
      </c>
      <c r="G36" s="34">
        <v>355344.42274000007</v>
      </c>
      <c r="H36" s="34">
        <v>465165.95438999985</v>
      </c>
      <c r="I36" s="34">
        <v>697442.95998000004</v>
      </c>
      <c r="J36" s="34">
        <f t="shared" si="5"/>
        <v>1517953.33711</v>
      </c>
      <c r="K36" s="34">
        <f t="shared" si="0"/>
        <v>147761.17825999996</v>
      </c>
      <c r="L36" s="34">
        <f t="shared" si="0"/>
        <v>86701.851610000012</v>
      </c>
      <c r="M36" s="34">
        <f t="shared" si="0"/>
        <v>-207397.30697999988</v>
      </c>
      <c r="N36" s="34">
        <f t="shared" si="6"/>
        <v>27065.722890000092</v>
      </c>
      <c r="O36" s="19">
        <f t="shared" si="1"/>
        <v>70.630186194249916</v>
      </c>
      <c r="P36" s="19">
        <f t="shared" si="1"/>
        <v>84.289380415497533</v>
      </c>
      <c r="Q36" s="19">
        <f t="shared" si="1"/>
        <v>142.32203789796699</v>
      </c>
      <c r="R36" s="19">
        <f t="shared" si="2"/>
        <v>77.775455920094103</v>
      </c>
      <c r="S36" s="19">
        <f t="shared" si="3"/>
        <v>98.248194886993815</v>
      </c>
    </row>
    <row r="37" spans="1:19" x14ac:dyDescent="0.2">
      <c r="B37" s="15" t="s">
        <v>252</v>
      </c>
      <c r="C37" s="34">
        <v>2859273.929</v>
      </c>
      <c r="D37" s="34">
        <v>3143390.4659999995</v>
      </c>
      <c r="E37" s="34">
        <v>3599578.404000001</v>
      </c>
      <c r="F37" s="34">
        <f t="shared" si="4"/>
        <v>9602242.7990000006</v>
      </c>
      <c r="G37" s="34">
        <v>1958789.6458500002</v>
      </c>
      <c r="H37" s="34">
        <v>3461624.2411900014</v>
      </c>
      <c r="I37" s="34">
        <v>4177209.47805</v>
      </c>
      <c r="J37" s="34">
        <f t="shared" si="5"/>
        <v>9597623.3650900014</v>
      </c>
      <c r="K37" s="34">
        <f t="shared" si="0"/>
        <v>900484.2831499998</v>
      </c>
      <c r="L37" s="34">
        <f t="shared" si="0"/>
        <v>-318233.77519000182</v>
      </c>
      <c r="M37" s="34">
        <f t="shared" si="0"/>
        <v>-577631.07404999901</v>
      </c>
      <c r="N37" s="34">
        <f t="shared" si="6"/>
        <v>4619.4339099989738</v>
      </c>
      <c r="O37" s="19">
        <f t="shared" si="1"/>
        <v>68.506540278743628</v>
      </c>
      <c r="P37" s="19">
        <f t="shared" si="1"/>
        <v>110.12390215699031</v>
      </c>
      <c r="Q37" s="19">
        <f t="shared" si="1"/>
        <v>116.04718689855767</v>
      </c>
      <c r="R37" s="19">
        <f t="shared" si="2"/>
        <v>90.300132247190234</v>
      </c>
      <c r="S37" s="19">
        <f t="shared" si="3"/>
        <v>99.951892135965565</v>
      </c>
    </row>
    <row r="38" spans="1:19" x14ac:dyDescent="0.2">
      <c r="B38" s="15" t="s">
        <v>253</v>
      </c>
      <c r="C38" s="34">
        <v>991206</v>
      </c>
      <c r="D38" s="34">
        <v>956941.01900000009</v>
      </c>
      <c r="E38" s="34">
        <v>1889255.328</v>
      </c>
      <c r="F38" s="34">
        <f t="shared" si="4"/>
        <v>3837402.3470000001</v>
      </c>
      <c r="G38" s="34">
        <v>842757.75818999996</v>
      </c>
      <c r="H38" s="34">
        <v>912151.33586000022</v>
      </c>
      <c r="I38" s="34">
        <v>2066244.0980300002</v>
      </c>
      <c r="J38" s="34">
        <f t="shared" si="5"/>
        <v>3821153.1920800004</v>
      </c>
      <c r="K38" s="34">
        <f t="shared" si="0"/>
        <v>148448.24181000004</v>
      </c>
      <c r="L38" s="34">
        <f t="shared" si="0"/>
        <v>44789.683139999863</v>
      </c>
      <c r="M38" s="34">
        <f t="shared" si="0"/>
        <v>-176988.77003000025</v>
      </c>
      <c r="N38" s="34">
        <f t="shared" si="6"/>
        <v>16249.154919999652</v>
      </c>
      <c r="O38" s="19">
        <f t="shared" si="1"/>
        <v>85.023472233824251</v>
      </c>
      <c r="P38" s="19">
        <f t="shared" si="1"/>
        <v>95.3194938610945</v>
      </c>
      <c r="Q38" s="19">
        <f t="shared" si="1"/>
        <v>109.36817630771823</v>
      </c>
      <c r="R38" s="19">
        <f t="shared" si="2"/>
        <v>90.080937266778221</v>
      </c>
      <c r="S38" s="19">
        <f t="shared" si="3"/>
        <v>99.576558477567431</v>
      </c>
    </row>
    <row r="39" spans="1:19" x14ac:dyDescent="0.2">
      <c r="B39" s="15" t="s">
        <v>307</v>
      </c>
      <c r="C39" s="34">
        <v>136277</v>
      </c>
      <c r="D39" s="34">
        <v>131773.40999999997</v>
      </c>
      <c r="E39" s="34">
        <v>164221.67500000005</v>
      </c>
      <c r="F39" s="34">
        <f t="shared" si="4"/>
        <v>432272.08500000002</v>
      </c>
      <c r="G39" s="34">
        <v>95591.785889999999</v>
      </c>
      <c r="H39" s="34">
        <v>146096.93350000001</v>
      </c>
      <c r="I39" s="34">
        <v>190405.80788000001</v>
      </c>
      <c r="J39" s="34">
        <f t="shared" si="5"/>
        <v>432094.52727000002</v>
      </c>
      <c r="K39" s="34">
        <f t="shared" si="0"/>
        <v>40685.214110000001</v>
      </c>
      <c r="L39" s="34">
        <f t="shared" si="0"/>
        <v>-14323.523500000039</v>
      </c>
      <c r="M39" s="34">
        <f t="shared" si="0"/>
        <v>-26184.132879999961</v>
      </c>
      <c r="N39" s="34">
        <f t="shared" si="6"/>
        <v>177.55773000000045</v>
      </c>
      <c r="O39" s="19">
        <f t="shared" si="1"/>
        <v>70.145208575181428</v>
      </c>
      <c r="P39" s="19">
        <f t="shared" si="1"/>
        <v>110.86981318917076</v>
      </c>
      <c r="Q39" s="19">
        <f t="shared" si="1"/>
        <v>115.94438302982842</v>
      </c>
      <c r="R39" s="19">
        <f t="shared" si="2"/>
        <v>90.165398139103772</v>
      </c>
      <c r="S39" s="19">
        <f t="shared" si="3"/>
        <v>99.958924544017222</v>
      </c>
    </row>
    <row r="40" spans="1:19" x14ac:dyDescent="0.2">
      <c r="B40" s="15" t="s">
        <v>254</v>
      </c>
      <c r="C40" s="34">
        <v>1787716.0560000001</v>
      </c>
      <c r="D40" s="34">
        <v>2902573.7855100008</v>
      </c>
      <c r="E40" s="34">
        <v>3369240.883489999</v>
      </c>
      <c r="F40" s="34">
        <f t="shared" si="4"/>
        <v>8059530.7249999996</v>
      </c>
      <c r="G40" s="34">
        <v>699470.51147000003</v>
      </c>
      <c r="H40" s="34">
        <v>1755209.3941399998</v>
      </c>
      <c r="I40" s="34">
        <v>5361176.7377799992</v>
      </c>
      <c r="J40" s="34">
        <f t="shared" si="5"/>
        <v>7815856.6433899989</v>
      </c>
      <c r="K40" s="34">
        <f t="shared" si="0"/>
        <v>1088245.5445300001</v>
      </c>
      <c r="L40" s="34">
        <f t="shared" si="0"/>
        <v>1147364.391370001</v>
      </c>
      <c r="M40" s="34">
        <f t="shared" si="0"/>
        <v>-1991935.8542900002</v>
      </c>
      <c r="N40" s="34">
        <f t="shared" si="6"/>
        <v>243674.08161000069</v>
      </c>
      <c r="O40" s="19">
        <f t="shared" si="1"/>
        <v>39.1264881871151</v>
      </c>
      <c r="P40" s="19">
        <f t="shared" si="1"/>
        <v>60.470793297390657</v>
      </c>
      <c r="Q40" s="19">
        <f t="shared" si="1"/>
        <v>159.12120632427656</v>
      </c>
      <c r="R40" s="19">
        <f t="shared" si="2"/>
        <v>52.335356418394298</v>
      </c>
      <c r="S40" s="19">
        <f t="shared" si="3"/>
        <v>96.976572334985406</v>
      </c>
    </row>
    <row r="41" spans="1:19" x14ac:dyDescent="0.2">
      <c r="B41" s="15" t="s">
        <v>255</v>
      </c>
      <c r="C41" s="34">
        <v>3871405</v>
      </c>
      <c r="D41" s="34">
        <v>3796426</v>
      </c>
      <c r="E41" s="34">
        <v>3776646</v>
      </c>
      <c r="F41" s="34">
        <f t="shared" si="4"/>
        <v>11444477</v>
      </c>
      <c r="G41" s="34">
        <v>2169524.3319200003</v>
      </c>
      <c r="H41" s="34">
        <v>1994661.69997</v>
      </c>
      <c r="I41" s="34">
        <v>7278363.5802199999</v>
      </c>
      <c r="J41" s="34">
        <f t="shared" si="5"/>
        <v>11442549.61211</v>
      </c>
      <c r="K41" s="34">
        <f t="shared" si="0"/>
        <v>1701880.6680799997</v>
      </c>
      <c r="L41" s="34">
        <f t="shared" si="0"/>
        <v>1801764.30003</v>
      </c>
      <c r="M41" s="34">
        <f t="shared" si="0"/>
        <v>-3501717.5802199999</v>
      </c>
      <c r="N41" s="34">
        <f t="shared" si="6"/>
        <v>1927.3878899998963</v>
      </c>
      <c r="O41" s="19">
        <f t="shared" si="1"/>
        <v>56.039715088449803</v>
      </c>
      <c r="P41" s="19">
        <f t="shared" si="1"/>
        <v>52.540513102849893</v>
      </c>
      <c r="Q41" s="19">
        <f t="shared" si="1"/>
        <v>192.7203020939744</v>
      </c>
      <c r="R41" s="19">
        <f t="shared" si="2"/>
        <v>54.30722236692489</v>
      </c>
      <c r="S41" s="19">
        <f t="shared" si="3"/>
        <v>99.983158794499744</v>
      </c>
    </row>
    <row r="42" spans="1:19" x14ac:dyDescent="0.2">
      <c r="B42" s="15" t="s">
        <v>256</v>
      </c>
      <c r="C42" s="34">
        <v>123595</v>
      </c>
      <c r="D42" s="34">
        <v>123179.95699999999</v>
      </c>
      <c r="E42" s="34">
        <v>125089.31800000003</v>
      </c>
      <c r="F42" s="34">
        <f t="shared" si="4"/>
        <v>371864.27500000002</v>
      </c>
      <c r="G42" s="34">
        <v>79907.177159999992</v>
      </c>
      <c r="H42" s="34">
        <v>102439.41694000002</v>
      </c>
      <c r="I42" s="34">
        <v>189487.91029</v>
      </c>
      <c r="J42" s="34">
        <f t="shared" si="5"/>
        <v>371834.50439000002</v>
      </c>
      <c r="K42" s="34">
        <f t="shared" si="0"/>
        <v>43687.822840000008</v>
      </c>
      <c r="L42" s="34">
        <f t="shared" si="0"/>
        <v>20740.54005999997</v>
      </c>
      <c r="M42" s="34">
        <f t="shared" si="0"/>
        <v>-64398.592289999971</v>
      </c>
      <c r="N42" s="34">
        <f t="shared" si="6"/>
        <v>29.770610000006855</v>
      </c>
      <c r="O42" s="19">
        <f t="shared" si="1"/>
        <v>64.652435098507212</v>
      </c>
      <c r="P42" s="19">
        <f t="shared" si="1"/>
        <v>83.162406802918454</v>
      </c>
      <c r="Q42" s="19">
        <f t="shared" si="1"/>
        <v>151.48208761518706</v>
      </c>
      <c r="R42" s="19">
        <f t="shared" si="2"/>
        <v>73.891855282543943</v>
      </c>
      <c r="S42" s="19">
        <f t="shared" si="3"/>
        <v>99.991994226925939</v>
      </c>
    </row>
    <row r="43" spans="1:19" x14ac:dyDescent="0.2">
      <c r="B43" s="15" t="s">
        <v>257</v>
      </c>
      <c r="C43" s="34">
        <v>947096</v>
      </c>
      <c r="D43" s="34">
        <v>956766</v>
      </c>
      <c r="E43" s="34">
        <v>968686.79600000009</v>
      </c>
      <c r="F43" s="34">
        <f t="shared" si="4"/>
        <v>2872548.7960000001</v>
      </c>
      <c r="G43" s="34">
        <v>917166.5135</v>
      </c>
      <c r="H43" s="34">
        <v>968252.39014999976</v>
      </c>
      <c r="I43" s="34">
        <v>984757.69741000002</v>
      </c>
      <c r="J43" s="34">
        <f t="shared" si="5"/>
        <v>2870176.6010599998</v>
      </c>
      <c r="K43" s="34">
        <f t="shared" si="0"/>
        <v>29929.486499999999</v>
      </c>
      <c r="L43" s="34">
        <f t="shared" si="0"/>
        <v>-11486.390149999759</v>
      </c>
      <c r="M43" s="34">
        <f t="shared" si="0"/>
        <v>-16070.901409999933</v>
      </c>
      <c r="N43" s="34">
        <f t="shared" si="6"/>
        <v>2372.1949400003068</v>
      </c>
      <c r="O43" s="19">
        <f t="shared" si="1"/>
        <v>96.839867711404125</v>
      </c>
      <c r="P43" s="19">
        <f t="shared" si="1"/>
        <v>101.20054330421438</v>
      </c>
      <c r="Q43" s="19">
        <f t="shared" si="1"/>
        <v>101.65903999893067</v>
      </c>
      <c r="R43" s="19">
        <f t="shared" si="2"/>
        <v>99.031279769752217</v>
      </c>
      <c r="S43" s="19">
        <f t="shared" si="3"/>
        <v>99.917418463237127</v>
      </c>
    </row>
    <row r="44" spans="1:19" x14ac:dyDescent="0.2">
      <c r="B44" s="15" t="s">
        <v>258</v>
      </c>
      <c r="C44" s="34">
        <v>561744</v>
      </c>
      <c r="D44" s="34">
        <v>787847.96200000006</v>
      </c>
      <c r="E44" s="34">
        <v>426876</v>
      </c>
      <c r="F44" s="34">
        <f t="shared" si="4"/>
        <v>1776467.9620000001</v>
      </c>
      <c r="G44" s="34">
        <v>239513.03219</v>
      </c>
      <c r="H44" s="34">
        <v>564344.25367000001</v>
      </c>
      <c r="I44" s="34">
        <v>972571.50958000007</v>
      </c>
      <c r="J44" s="34">
        <f t="shared" si="5"/>
        <v>1776428.79544</v>
      </c>
      <c r="K44" s="34">
        <f t="shared" si="0"/>
        <v>322230.96781</v>
      </c>
      <c r="L44" s="34">
        <f t="shared" si="0"/>
        <v>223503.70833000005</v>
      </c>
      <c r="M44" s="34">
        <f t="shared" si="0"/>
        <v>-545695.50958000007</v>
      </c>
      <c r="N44" s="34">
        <f t="shared" si="6"/>
        <v>39.1665600000415</v>
      </c>
      <c r="O44" s="19">
        <f t="shared" si="1"/>
        <v>42.637399276182748</v>
      </c>
      <c r="P44" s="19">
        <f t="shared" si="1"/>
        <v>71.631111697919195</v>
      </c>
      <c r="Q44" s="19">
        <f t="shared" si="1"/>
        <v>227.83466617472055</v>
      </c>
      <c r="R44" s="19">
        <f t="shared" si="2"/>
        <v>59.562987072680848</v>
      </c>
      <c r="S44" s="19">
        <f t="shared" si="3"/>
        <v>99.997795256608185</v>
      </c>
    </row>
    <row r="45" spans="1:19" x14ac:dyDescent="0.2">
      <c r="B45" s="15" t="s">
        <v>259</v>
      </c>
      <c r="C45" s="34">
        <v>397814</v>
      </c>
      <c r="D45" s="34">
        <v>349366</v>
      </c>
      <c r="E45" s="34">
        <v>348983</v>
      </c>
      <c r="F45" s="34">
        <f t="shared" si="4"/>
        <v>1096163</v>
      </c>
      <c r="G45" s="34">
        <v>108267.76663999999</v>
      </c>
      <c r="H45" s="34">
        <v>385061.83851000003</v>
      </c>
      <c r="I45" s="34">
        <v>602651.61884999997</v>
      </c>
      <c r="J45" s="34">
        <f t="shared" si="5"/>
        <v>1095981.2239999999</v>
      </c>
      <c r="K45" s="34">
        <f t="shared" si="0"/>
        <v>289546.23336000001</v>
      </c>
      <c r="L45" s="34">
        <f t="shared" si="0"/>
        <v>-35695.838510000031</v>
      </c>
      <c r="M45" s="34">
        <f t="shared" si="0"/>
        <v>-253668.61884999997</v>
      </c>
      <c r="N45" s="34">
        <f t="shared" si="6"/>
        <v>181.77600000001257</v>
      </c>
      <c r="O45" s="19">
        <f t="shared" si="1"/>
        <v>27.215675325654697</v>
      </c>
      <c r="P45" s="19">
        <f t="shared" si="1"/>
        <v>110.21731894631992</v>
      </c>
      <c r="Q45" s="19">
        <f t="shared" si="1"/>
        <v>172.68795868280117</v>
      </c>
      <c r="R45" s="19">
        <f t="shared" si="2"/>
        <v>66.025536704676242</v>
      </c>
      <c r="S45" s="19">
        <f t="shared" si="3"/>
        <v>99.983417064797848</v>
      </c>
    </row>
    <row r="46" spans="1:19" x14ac:dyDescent="0.2">
      <c r="B46" s="15" t="s">
        <v>260</v>
      </c>
      <c r="C46" s="34">
        <v>67067.096000000005</v>
      </c>
      <c r="D46" s="34">
        <v>72800.710000000006</v>
      </c>
      <c r="E46" s="34">
        <v>64931.260999999999</v>
      </c>
      <c r="F46" s="34">
        <f t="shared" si="4"/>
        <v>204799.06700000001</v>
      </c>
      <c r="G46" s="34">
        <v>66847.597600000008</v>
      </c>
      <c r="H46" s="34">
        <v>55164.312689999992</v>
      </c>
      <c r="I46" s="34">
        <v>82785.975990000006</v>
      </c>
      <c r="J46" s="34">
        <f t="shared" si="5"/>
        <v>204797.88628000001</v>
      </c>
      <c r="K46" s="34">
        <f t="shared" si="0"/>
        <v>219.49839999999676</v>
      </c>
      <c r="L46" s="34">
        <f t="shared" si="0"/>
        <v>17636.397310000015</v>
      </c>
      <c r="M46" s="34">
        <f t="shared" si="0"/>
        <v>-17854.714990000008</v>
      </c>
      <c r="N46" s="34">
        <f t="shared" si="6"/>
        <v>1.1807200000039302</v>
      </c>
      <c r="O46" s="19">
        <f t="shared" si="1"/>
        <v>99.672718198503787</v>
      </c>
      <c r="P46" s="19">
        <f t="shared" si="1"/>
        <v>75.774415785230659</v>
      </c>
      <c r="Q46" s="19">
        <f t="shared" si="1"/>
        <v>127.49787192643618</v>
      </c>
      <c r="R46" s="19">
        <f t="shared" si="2"/>
        <v>87.23373432339389</v>
      </c>
      <c r="S46" s="19">
        <f t="shared" si="3"/>
        <v>99.999423473936048</v>
      </c>
    </row>
    <row r="47" spans="1:19" x14ac:dyDescent="0.2">
      <c r="C47" s="34"/>
      <c r="D47" s="34"/>
      <c r="E47" s="34"/>
      <c r="F47" s="34"/>
      <c r="G47" s="34"/>
      <c r="H47" s="34"/>
      <c r="I47" s="34"/>
      <c r="J47" s="34"/>
      <c r="K47" s="34"/>
      <c r="L47" s="34"/>
      <c r="M47" s="34"/>
      <c r="N47" s="34"/>
      <c r="O47" s="19"/>
      <c r="P47" s="19"/>
      <c r="Q47" s="19"/>
      <c r="R47" s="19"/>
      <c r="S47" s="19"/>
    </row>
    <row r="48" spans="1:19" ht="15" x14ac:dyDescent="0.35">
      <c r="A48" s="15" t="s">
        <v>261</v>
      </c>
      <c r="C48" s="37">
        <f t="shared" ref="C48:N48" si="7">SUM(C50:C52)</f>
        <v>78862877.554000005</v>
      </c>
      <c r="D48" s="37">
        <f t="shared" si="7"/>
        <v>123025363.62799999</v>
      </c>
      <c r="E48" s="37">
        <f>SUM(E50:E52)</f>
        <v>92117749.689000055</v>
      </c>
      <c r="F48" s="37">
        <f t="shared" si="7"/>
        <v>294005990.87100005</v>
      </c>
      <c r="G48" s="37">
        <f t="shared" si="7"/>
        <v>78671380.208519995</v>
      </c>
      <c r="H48" s="37">
        <f t="shared" si="7"/>
        <v>122879953.01633003</v>
      </c>
      <c r="I48" s="37">
        <f>SUM(I50:I52)</f>
        <v>92233368.935209975</v>
      </c>
      <c r="J48" s="37">
        <f t="shared" si="7"/>
        <v>293784702.16005999</v>
      </c>
      <c r="K48" s="37">
        <f t="shared" si="7"/>
        <v>191497.34548000991</v>
      </c>
      <c r="L48" s="37">
        <f t="shared" si="7"/>
        <v>145410.61166995391</v>
      </c>
      <c r="M48" s="37">
        <f>SUM(M50:M52)</f>
        <v>-115619.24620991573</v>
      </c>
      <c r="N48" s="37">
        <f t="shared" si="7"/>
        <v>221288.7109400481</v>
      </c>
      <c r="O48" s="19">
        <f>+G48/C48*100</f>
        <v>99.757176822074626</v>
      </c>
      <c r="P48" s="19">
        <f>+H48/D48*100</f>
        <v>99.881804363440324</v>
      </c>
      <c r="Q48" s="19">
        <f>+I48/E48*100</f>
        <v>100.12551245183504</v>
      </c>
      <c r="R48" s="19">
        <f t="shared" si="2"/>
        <v>99.833121555184462</v>
      </c>
      <c r="S48" s="19">
        <f>+J48/F48*100</f>
        <v>99.924733264691483</v>
      </c>
    </row>
    <row r="49" spans="1:19" x14ac:dyDescent="0.2">
      <c r="C49" s="34"/>
      <c r="D49" s="34"/>
      <c r="E49" s="34"/>
      <c r="F49" s="34"/>
      <c r="G49" s="34"/>
      <c r="H49" s="34"/>
      <c r="I49" s="34"/>
      <c r="J49" s="34"/>
      <c r="K49" s="34"/>
      <c r="L49" s="34"/>
      <c r="M49" s="34"/>
      <c r="N49" s="34"/>
      <c r="O49" s="19"/>
      <c r="P49" s="19"/>
      <c r="Q49" s="19"/>
      <c r="R49" s="19"/>
      <c r="S49" s="19"/>
    </row>
    <row r="50" spans="1:19" x14ac:dyDescent="0.2">
      <c r="B50" s="15" t="s">
        <v>262</v>
      </c>
      <c r="C50" s="34">
        <v>92465</v>
      </c>
      <c r="D50" s="34">
        <v>21153499.590999998</v>
      </c>
      <c r="E50" s="34">
        <v>11692569.037</v>
      </c>
      <c r="F50" s="34">
        <f>SUM(C50:E50)</f>
        <v>32938533.627999999</v>
      </c>
      <c r="G50" s="34">
        <v>0</v>
      </c>
      <c r="H50" s="34">
        <v>21088875.724810001</v>
      </c>
      <c r="I50" s="34">
        <v>11707899.323539998</v>
      </c>
      <c r="J50" s="34">
        <f>SUM(G50:I50)</f>
        <v>32796775.048349999</v>
      </c>
      <c r="K50" s="34">
        <f>+C50-G50</f>
        <v>92465</v>
      </c>
      <c r="L50" s="34">
        <f>+D50-H50</f>
        <v>64623.866189997643</v>
      </c>
      <c r="M50" s="34">
        <f>+E50-I50</f>
        <v>-15330.286539997905</v>
      </c>
      <c r="N50" s="34">
        <f>SUM(K50:M50)</f>
        <v>141758.57964999974</v>
      </c>
      <c r="O50" s="19">
        <f>+G50/C50*100</f>
        <v>0</v>
      </c>
      <c r="P50" s="19">
        <f>+H50/D50*100</f>
        <v>99.694500354837302</v>
      </c>
      <c r="Q50" s="19">
        <f>+I50/E50*100</f>
        <v>100.13111136219497</v>
      </c>
      <c r="R50" s="19">
        <f t="shared" si="2"/>
        <v>99.260617866902862</v>
      </c>
      <c r="S50" s="19">
        <f>+J50/F50*100</f>
        <v>99.569626926168027</v>
      </c>
    </row>
    <row r="51" spans="1:19" ht="14.25" x14ac:dyDescent="0.2">
      <c r="B51" s="15" t="s">
        <v>263</v>
      </c>
      <c r="C51" s="34"/>
      <c r="D51" s="34"/>
      <c r="E51" s="34"/>
      <c r="F51" s="34"/>
      <c r="G51" s="34"/>
      <c r="H51" s="34"/>
      <c r="I51" s="34"/>
      <c r="J51" s="34"/>
      <c r="K51" s="34"/>
      <c r="L51" s="34"/>
      <c r="M51" s="34"/>
      <c r="N51" s="34"/>
      <c r="O51" s="19"/>
      <c r="P51" s="19"/>
      <c r="Q51" s="19"/>
      <c r="R51" s="19"/>
      <c r="S51" s="19"/>
    </row>
    <row r="52" spans="1:19" ht="14.25" x14ac:dyDescent="0.2">
      <c r="B52" s="15" t="s">
        <v>308</v>
      </c>
      <c r="C52" s="34">
        <v>78770412.554000005</v>
      </c>
      <c r="D52" s="34">
        <v>101871864.03699999</v>
      </c>
      <c r="E52" s="34">
        <v>80425180.652000055</v>
      </c>
      <c r="F52" s="34">
        <f>SUM(C52:E52)</f>
        <v>261067457.24300003</v>
      </c>
      <c r="G52" s="34">
        <v>78671380.208519995</v>
      </c>
      <c r="H52" s="34">
        <v>101791077.29152003</v>
      </c>
      <c r="I52" s="34">
        <v>80525469.611669973</v>
      </c>
      <c r="J52" s="34">
        <f>SUM(G52:I52)</f>
        <v>260987927.11171001</v>
      </c>
      <c r="K52" s="34">
        <f t="shared" ref="K52:M53" si="8">+C52-G52</f>
        <v>99032.345480009913</v>
      </c>
      <c r="L52" s="34">
        <f t="shared" si="8"/>
        <v>80786.745479956269</v>
      </c>
      <c r="M52" s="34">
        <f t="shared" si="8"/>
        <v>-100288.95966991782</v>
      </c>
      <c r="N52" s="34">
        <f>SUM(K52:M52)</f>
        <v>79530.131290048361</v>
      </c>
      <c r="O52" s="19">
        <f t="shared" ref="O52:Q53" si="9">+G52/C52*100</f>
        <v>99.874277228887038</v>
      </c>
      <c r="P52" s="19">
        <f t="shared" si="9"/>
        <v>99.920697686016013</v>
      </c>
      <c r="Q52" s="19">
        <f t="shared" si="9"/>
        <v>100.12469845744441</v>
      </c>
      <c r="R52" s="19">
        <f t="shared" si="2"/>
        <v>99.900455699322748</v>
      </c>
      <c r="S52" s="19">
        <f>+J52/F52*100</f>
        <v>99.969536558815136</v>
      </c>
    </row>
    <row r="53" spans="1:19" ht="25.5" x14ac:dyDescent="0.2">
      <c r="B53" s="38" t="s">
        <v>264</v>
      </c>
      <c r="C53" s="34">
        <v>217280</v>
      </c>
      <c r="D53" s="34">
        <v>217838.52100000001</v>
      </c>
      <c r="E53" s="34">
        <v>228370.79699999996</v>
      </c>
      <c r="F53" s="34">
        <f>SUM(C53:E53)</f>
        <v>663489.31799999997</v>
      </c>
      <c r="G53" s="34">
        <v>182705.76052000001</v>
      </c>
      <c r="H53" s="34">
        <v>232094.58582000004</v>
      </c>
      <c r="I53" s="34">
        <v>248688.85091999988</v>
      </c>
      <c r="J53" s="34">
        <f>SUM(G53:I53)</f>
        <v>663489.19725999993</v>
      </c>
      <c r="K53" s="34">
        <f t="shared" si="8"/>
        <v>34574.239479999989</v>
      </c>
      <c r="L53" s="34">
        <f t="shared" si="8"/>
        <v>-14256.064820000029</v>
      </c>
      <c r="M53" s="34">
        <f t="shared" si="8"/>
        <v>-20318.053919999918</v>
      </c>
      <c r="N53" s="34">
        <f>SUM(K53:M53)</f>
        <v>0.12074000004213303</v>
      </c>
      <c r="O53" s="19">
        <f t="shared" si="9"/>
        <v>84.087702743004428</v>
      </c>
      <c r="P53" s="19">
        <f t="shared" si="9"/>
        <v>106.54432685025439</v>
      </c>
      <c r="Q53" s="19">
        <f t="shared" si="9"/>
        <v>108.89695801166728</v>
      </c>
      <c r="R53" s="19">
        <f t="shared" si="2"/>
        <v>95.330427531950548</v>
      </c>
      <c r="S53" s="19">
        <f>+J53/F53*100</f>
        <v>99.99998180226919</v>
      </c>
    </row>
    <row r="54" spans="1:19" x14ac:dyDescent="0.2">
      <c r="C54" s="34"/>
      <c r="D54" s="34"/>
      <c r="E54" s="34"/>
      <c r="F54" s="34"/>
      <c r="G54" s="34"/>
      <c r="H54" s="34"/>
      <c r="I54" s="34"/>
      <c r="J54" s="34"/>
      <c r="K54" s="34"/>
      <c r="L54" s="34"/>
      <c r="M54" s="34"/>
      <c r="N54" s="34"/>
    </row>
    <row r="55" spans="1:19" x14ac:dyDescent="0.2">
      <c r="C55" s="34"/>
      <c r="D55" s="34"/>
      <c r="E55" s="34"/>
      <c r="F55" s="34"/>
      <c r="G55" s="34"/>
      <c r="H55" s="34"/>
      <c r="I55" s="34"/>
      <c r="J55" s="34"/>
      <c r="K55" s="34"/>
      <c r="L55" s="34"/>
      <c r="M55" s="34"/>
      <c r="N55" s="34"/>
    </row>
    <row r="56" spans="1:19" x14ac:dyDescent="0.2">
      <c r="A56" s="39"/>
      <c r="B56" s="39"/>
      <c r="C56" s="40"/>
      <c r="D56" s="40"/>
      <c r="E56" s="40"/>
      <c r="F56" s="40"/>
      <c r="G56" s="40"/>
      <c r="H56" s="40"/>
      <c r="I56" s="40"/>
      <c r="J56" s="40"/>
      <c r="K56" s="40"/>
      <c r="L56" s="40"/>
      <c r="M56" s="40"/>
      <c r="N56" s="40"/>
      <c r="O56" s="21"/>
      <c r="P56" s="21"/>
      <c r="Q56" s="21"/>
      <c r="R56" s="21"/>
      <c r="S56" s="21"/>
    </row>
    <row r="57" spans="1:19" x14ac:dyDescent="0.2">
      <c r="C57" s="34"/>
      <c r="D57" s="34"/>
      <c r="E57" s="34"/>
      <c r="F57" s="34"/>
      <c r="G57" s="34"/>
      <c r="H57" s="34"/>
      <c r="I57" s="34"/>
      <c r="J57" s="34"/>
      <c r="K57" s="34"/>
      <c r="L57" s="34"/>
      <c r="M57" s="34"/>
      <c r="N57" s="34"/>
      <c r="O57" s="22"/>
      <c r="P57" s="22"/>
      <c r="Q57" s="22"/>
      <c r="R57" s="22"/>
      <c r="S57" s="22"/>
    </row>
    <row r="58" spans="1:19" ht="14.25" customHeight="1" x14ac:dyDescent="0.2">
      <c r="A58" s="41" t="s">
        <v>265</v>
      </c>
      <c r="B58" s="101" t="s">
        <v>309</v>
      </c>
      <c r="C58" s="101"/>
      <c r="D58" s="101"/>
      <c r="E58" s="101"/>
      <c r="F58" s="101"/>
      <c r="G58" s="34"/>
      <c r="H58" s="34"/>
      <c r="I58" s="34"/>
      <c r="J58" s="34"/>
      <c r="K58" s="34"/>
      <c r="L58" s="22"/>
      <c r="M58" s="22"/>
      <c r="N58" s="22"/>
      <c r="O58" s="15"/>
      <c r="P58" s="15"/>
      <c r="Q58" s="15"/>
      <c r="R58" s="15"/>
      <c r="S58" s="15"/>
    </row>
    <row r="59" spans="1:19" ht="15.6" customHeight="1" x14ac:dyDescent="0.2">
      <c r="A59" s="41" t="s">
        <v>266</v>
      </c>
      <c r="B59" s="15" t="s">
        <v>267</v>
      </c>
      <c r="G59" s="34"/>
      <c r="H59" s="34"/>
      <c r="I59" s="34"/>
      <c r="J59" s="34"/>
      <c r="K59" s="34"/>
      <c r="L59" s="22"/>
      <c r="M59" s="22"/>
      <c r="N59" s="22"/>
      <c r="O59" s="15"/>
      <c r="P59" s="15"/>
      <c r="Q59" s="15"/>
      <c r="R59" s="15"/>
      <c r="S59" s="15"/>
    </row>
    <row r="60" spans="1:19" ht="14.25" x14ac:dyDescent="0.2">
      <c r="A60" s="42" t="s">
        <v>268</v>
      </c>
      <c r="B60" s="15" t="s">
        <v>269</v>
      </c>
      <c r="C60" s="34"/>
      <c r="D60" s="34"/>
      <c r="E60" s="34"/>
      <c r="F60" s="34"/>
      <c r="G60" s="34"/>
      <c r="H60" s="34"/>
      <c r="I60" s="34"/>
      <c r="J60" s="34"/>
      <c r="K60" s="34"/>
      <c r="L60" s="22"/>
      <c r="M60" s="22"/>
      <c r="N60" s="22"/>
      <c r="O60" s="15"/>
      <c r="P60" s="15"/>
      <c r="Q60" s="15"/>
      <c r="R60" s="15"/>
      <c r="S60" s="15"/>
    </row>
    <row r="61" spans="1:19" ht="14.25" x14ac:dyDescent="0.2">
      <c r="A61" s="42" t="s">
        <v>270</v>
      </c>
      <c r="B61" s="15" t="s">
        <v>271</v>
      </c>
      <c r="C61" s="34"/>
      <c r="D61" s="34"/>
      <c r="E61" s="34"/>
      <c r="F61" s="34"/>
      <c r="G61" s="34"/>
      <c r="H61" s="34"/>
      <c r="I61" s="34"/>
      <c r="J61" s="34"/>
      <c r="K61" s="34"/>
      <c r="L61" s="22"/>
      <c r="M61" s="22"/>
      <c r="N61" s="22"/>
      <c r="O61" s="15"/>
      <c r="P61" s="15"/>
      <c r="Q61" s="15"/>
      <c r="R61" s="15"/>
      <c r="S61" s="15"/>
    </row>
    <row r="62" spans="1:19" ht="14.25" x14ac:dyDescent="0.2">
      <c r="A62" s="42" t="s">
        <v>272</v>
      </c>
      <c r="B62" s="15" t="s">
        <v>273</v>
      </c>
      <c r="C62" s="34"/>
      <c r="D62" s="34"/>
      <c r="E62" s="34"/>
      <c r="F62" s="34"/>
      <c r="G62" s="34"/>
      <c r="H62" s="34"/>
      <c r="I62" s="34"/>
      <c r="J62" s="34"/>
      <c r="K62" s="34"/>
      <c r="L62" s="22"/>
      <c r="M62" s="22"/>
      <c r="N62" s="22"/>
      <c r="O62" s="15"/>
      <c r="P62" s="15"/>
      <c r="Q62" s="15"/>
      <c r="R62" s="15"/>
      <c r="S62" s="15"/>
    </row>
    <row r="63" spans="1:19" ht="14.25" x14ac:dyDescent="0.2">
      <c r="A63" s="42" t="s">
        <v>274</v>
      </c>
      <c r="B63" s="15" t="s">
        <v>275</v>
      </c>
      <c r="C63" s="34"/>
      <c r="D63" s="34"/>
      <c r="E63" s="34"/>
      <c r="F63" s="34"/>
      <c r="G63" s="34"/>
      <c r="H63" s="34"/>
      <c r="I63" s="34"/>
      <c r="J63" s="34"/>
      <c r="K63" s="34"/>
      <c r="L63" s="22"/>
      <c r="M63" s="22"/>
      <c r="N63" s="22"/>
      <c r="O63" s="15"/>
      <c r="P63" s="15"/>
      <c r="Q63" s="15"/>
      <c r="R63" s="15"/>
      <c r="S63" s="15"/>
    </row>
    <row r="64" spans="1:19" ht="14.25" x14ac:dyDescent="0.2">
      <c r="A64" s="42" t="s">
        <v>276</v>
      </c>
      <c r="B64" s="15" t="s">
        <v>310</v>
      </c>
      <c r="C64" s="34"/>
      <c r="D64" s="34"/>
      <c r="E64" s="34"/>
      <c r="F64" s="34"/>
      <c r="G64" s="34"/>
      <c r="H64" s="34"/>
      <c r="I64" s="34"/>
      <c r="J64" s="34"/>
      <c r="K64" s="34"/>
      <c r="L64" s="16"/>
      <c r="M64" s="16"/>
      <c r="N64" s="16"/>
      <c r="O64" s="15"/>
      <c r="P64" s="15"/>
      <c r="Q64" s="15"/>
      <c r="R64" s="15"/>
      <c r="S64" s="15"/>
    </row>
    <row r="65" spans="3:14" x14ac:dyDescent="0.2">
      <c r="C65" s="34"/>
      <c r="D65" s="34"/>
      <c r="E65" s="34"/>
      <c r="F65" s="34"/>
      <c r="G65" s="34"/>
      <c r="H65" s="34"/>
      <c r="I65" s="34"/>
      <c r="J65" s="34"/>
      <c r="K65" s="34"/>
      <c r="L65" s="34"/>
      <c r="M65" s="34"/>
      <c r="N65" s="34"/>
    </row>
    <row r="66" spans="3:14" x14ac:dyDescent="0.2">
      <c r="C66" s="34"/>
      <c r="D66" s="34"/>
      <c r="E66" s="34"/>
      <c r="F66" s="34"/>
      <c r="G66" s="34"/>
      <c r="H66" s="34"/>
      <c r="I66" s="34"/>
      <c r="J66" s="34"/>
      <c r="K66" s="34"/>
      <c r="L66" s="34"/>
      <c r="M66" s="34"/>
      <c r="N66" s="34"/>
    </row>
    <row r="67" spans="3:14" x14ac:dyDescent="0.2">
      <c r="C67" s="34"/>
      <c r="D67" s="34"/>
      <c r="E67" s="34"/>
      <c r="F67" s="34"/>
      <c r="G67" s="34"/>
      <c r="H67" s="34"/>
      <c r="I67" s="34"/>
      <c r="J67" s="34"/>
      <c r="K67" s="34"/>
      <c r="L67" s="34"/>
      <c r="M67" s="34"/>
      <c r="N67" s="34"/>
    </row>
    <row r="68" spans="3:14" x14ac:dyDescent="0.2">
      <c r="C68" s="34"/>
      <c r="D68" s="34"/>
      <c r="E68" s="34"/>
      <c r="F68" s="34"/>
      <c r="G68" s="34"/>
      <c r="H68" s="34"/>
      <c r="I68" s="34"/>
      <c r="J68" s="34"/>
      <c r="K68" s="34"/>
      <c r="L68" s="34"/>
      <c r="M68" s="34"/>
      <c r="N68" s="34"/>
    </row>
    <row r="69" spans="3:14" x14ac:dyDescent="0.2">
      <c r="C69" s="34"/>
      <c r="D69" s="34"/>
      <c r="E69" s="34"/>
      <c r="F69" s="34"/>
      <c r="G69" s="34"/>
      <c r="H69" s="34"/>
      <c r="I69" s="34"/>
      <c r="J69" s="34"/>
      <c r="K69" s="34"/>
      <c r="L69" s="34"/>
      <c r="M69" s="34"/>
      <c r="N69" s="34"/>
    </row>
    <row r="70" spans="3:14" x14ac:dyDescent="0.2">
      <c r="C70" s="34"/>
      <c r="D70" s="34"/>
      <c r="E70" s="34"/>
      <c r="F70" s="34"/>
      <c r="G70" s="34"/>
      <c r="H70" s="34"/>
      <c r="I70" s="34"/>
      <c r="J70" s="34"/>
      <c r="K70" s="34"/>
      <c r="L70" s="34"/>
      <c r="M70" s="34"/>
      <c r="N70" s="34"/>
    </row>
    <row r="71" spans="3:14" x14ac:dyDescent="0.2">
      <c r="C71" s="34"/>
      <c r="D71" s="34"/>
      <c r="E71" s="34"/>
      <c r="F71" s="34"/>
      <c r="G71" s="34"/>
      <c r="H71" s="34"/>
      <c r="I71" s="34"/>
      <c r="J71" s="34"/>
      <c r="K71" s="34"/>
      <c r="L71" s="34"/>
      <c r="M71" s="34"/>
      <c r="N71" s="34"/>
    </row>
    <row r="72" spans="3:14" x14ac:dyDescent="0.2">
      <c r="C72" s="34"/>
      <c r="D72" s="34"/>
      <c r="E72" s="34"/>
      <c r="F72" s="34"/>
      <c r="G72" s="34"/>
      <c r="H72" s="34"/>
      <c r="I72" s="34"/>
      <c r="J72" s="34"/>
      <c r="K72" s="34"/>
      <c r="L72" s="34"/>
      <c r="M72" s="34"/>
      <c r="N72" s="34"/>
    </row>
    <row r="73" spans="3:14" x14ac:dyDescent="0.2">
      <c r="C73" s="34"/>
      <c r="D73" s="34"/>
      <c r="E73" s="34"/>
      <c r="F73" s="34"/>
      <c r="G73" s="34"/>
      <c r="H73" s="34"/>
      <c r="I73" s="34"/>
      <c r="J73" s="34"/>
      <c r="K73" s="34"/>
      <c r="L73" s="34"/>
      <c r="M73" s="34"/>
      <c r="N73" s="34"/>
    </row>
    <row r="74" spans="3:14" x14ac:dyDescent="0.2">
      <c r="C74" s="34"/>
      <c r="D74" s="34"/>
      <c r="E74" s="34"/>
      <c r="F74" s="34"/>
      <c r="G74" s="34"/>
      <c r="H74" s="34"/>
      <c r="I74" s="34"/>
      <c r="J74" s="34"/>
      <c r="K74" s="34"/>
      <c r="L74" s="34"/>
      <c r="M74" s="34"/>
      <c r="N74" s="34"/>
    </row>
    <row r="75" spans="3:14" x14ac:dyDescent="0.2">
      <c r="C75" s="34"/>
      <c r="D75" s="34"/>
      <c r="E75" s="34"/>
      <c r="F75" s="34"/>
      <c r="G75" s="34"/>
      <c r="H75" s="34"/>
      <c r="I75" s="34"/>
      <c r="J75" s="34"/>
      <c r="K75" s="34"/>
      <c r="L75" s="34"/>
      <c r="M75" s="34"/>
      <c r="N75" s="34"/>
    </row>
    <row r="76" spans="3:14" x14ac:dyDescent="0.2">
      <c r="C76" s="34"/>
      <c r="D76" s="34"/>
      <c r="E76" s="34"/>
      <c r="F76" s="34"/>
      <c r="G76" s="34"/>
      <c r="H76" s="34"/>
      <c r="I76" s="34"/>
      <c r="J76" s="34"/>
      <c r="K76" s="34"/>
      <c r="L76" s="34"/>
      <c r="M76" s="34"/>
      <c r="N76" s="34"/>
    </row>
  </sheetData>
  <mergeCells count="6">
    <mergeCell ref="B58:F58"/>
    <mergeCell ref="A5:B6"/>
    <mergeCell ref="C5:F5"/>
    <mergeCell ref="G5:J5"/>
    <mergeCell ref="K5:N5"/>
    <mergeCell ref="O5:S5"/>
  </mergeCells>
  <pageMargins left="0.2" right="0.2" top="0.63" bottom="0.23" header="0.17" footer="0.17"/>
  <pageSetup paperSize="9" scale="5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
  <sheetViews>
    <sheetView view="pageBreakPreview" zoomScale="130" zoomScaleNormal="110" zoomScaleSheetLayoutView="130" workbookViewId="0">
      <selection activeCell="K11" sqref="K11"/>
    </sheetView>
  </sheetViews>
  <sheetFormatPr defaultRowHeight="12.75" x14ac:dyDescent="0.2"/>
  <cols>
    <col min="1" max="1" width="38.7109375" customWidth="1"/>
    <col min="2" max="2" width="11.5703125" bestFit="1" customWidth="1"/>
    <col min="3" max="3" width="10" bestFit="1" customWidth="1"/>
    <col min="4" max="4" width="10" customWidth="1"/>
    <col min="5" max="5" width="14.5703125" customWidth="1"/>
    <col min="7" max="7" width="9.42578125" bestFit="1" customWidth="1"/>
    <col min="8" max="8" width="10.28515625" bestFit="1" customWidth="1"/>
    <col min="9" max="9" width="11" customWidth="1"/>
  </cols>
  <sheetData>
    <row r="1" spans="1:9" x14ac:dyDescent="0.2">
      <c r="A1" s="15" t="s">
        <v>319</v>
      </c>
    </row>
    <row r="2" spans="1:9" x14ac:dyDescent="0.2">
      <c r="A2" t="s">
        <v>277</v>
      </c>
    </row>
    <row r="3" spans="1:9" x14ac:dyDescent="0.2">
      <c r="A3" t="s">
        <v>278</v>
      </c>
      <c r="G3" t="s">
        <v>279</v>
      </c>
    </row>
    <row r="4" spans="1:9" x14ac:dyDescent="0.2">
      <c r="B4" s="23" t="s">
        <v>225</v>
      </c>
      <c r="C4" s="23" t="s">
        <v>226</v>
      </c>
      <c r="D4" s="23" t="s">
        <v>227</v>
      </c>
      <c r="E4" s="24" t="s">
        <v>280</v>
      </c>
      <c r="F4" s="24"/>
      <c r="G4" s="24" t="s">
        <v>281</v>
      </c>
      <c r="H4" s="24" t="s">
        <v>282</v>
      </c>
      <c r="I4" s="24" t="s">
        <v>283</v>
      </c>
    </row>
    <row r="5" spans="1:9" x14ac:dyDescent="0.2">
      <c r="A5" t="s">
        <v>284</v>
      </c>
      <c r="B5" s="26">
        <v>293580.61320975999</v>
      </c>
      <c r="C5" s="26">
        <v>316382.30033131997</v>
      </c>
      <c r="D5" s="26">
        <v>349780.28247302998</v>
      </c>
      <c r="E5" s="26">
        <f>SUM(B5:D5)</f>
        <v>959743.19601411</v>
      </c>
      <c r="F5" s="26"/>
      <c r="G5" s="26">
        <f>B5</f>
        <v>293580.61320975999</v>
      </c>
      <c r="H5" s="26">
        <f>+G5+C5</f>
        <v>609962.91354107996</v>
      </c>
      <c r="I5" s="26">
        <f>+H5+D5</f>
        <v>959743.19601411</v>
      </c>
    </row>
    <row r="6" spans="1:9" x14ac:dyDescent="0.2">
      <c r="A6" t="s">
        <v>285</v>
      </c>
      <c r="B6" s="26">
        <v>205027.27659585001</v>
      </c>
      <c r="C6" s="26">
        <v>328770.03557215002</v>
      </c>
      <c r="D6" s="26">
        <v>418855.26261188998</v>
      </c>
      <c r="E6" s="26">
        <f>SUM(B6:D6)</f>
        <v>952652.57477989001</v>
      </c>
      <c r="F6" s="26"/>
      <c r="G6" s="26">
        <f>B6</f>
        <v>205027.27659585001</v>
      </c>
      <c r="H6" s="26">
        <f>+G6+C6</f>
        <v>533797.31216800003</v>
      </c>
      <c r="I6" s="26">
        <f>+H6+D6</f>
        <v>952652.57477989001</v>
      </c>
    </row>
    <row r="7" spans="1:9" hidden="1" x14ac:dyDescent="0.2">
      <c r="A7" t="s">
        <v>286</v>
      </c>
      <c r="B7" s="25">
        <f>+B6/B5*100</f>
        <v>69.836790091231379</v>
      </c>
      <c r="C7" s="25">
        <f>+C6/C5*100</f>
        <v>103.91543244608104</v>
      </c>
      <c r="D7" s="25">
        <f>+D6/D5*100</f>
        <v>119.74810576813633</v>
      </c>
      <c r="E7" s="25">
        <f>+E6/E5*100</f>
        <v>99.261195988294787</v>
      </c>
      <c r="F7" s="27"/>
      <c r="G7" s="27"/>
      <c r="H7" s="27"/>
      <c r="I7" s="27"/>
    </row>
    <row r="8" spans="1:9" x14ac:dyDescent="0.2">
      <c r="A8" t="s">
        <v>287</v>
      </c>
      <c r="B8" s="25">
        <f>G8</f>
        <v>69.836790091231379</v>
      </c>
      <c r="C8" s="25">
        <f>H8</f>
        <v>87.513076667086537</v>
      </c>
      <c r="D8" s="25">
        <f>I8</f>
        <v>99.261195988294787</v>
      </c>
      <c r="E8" s="25"/>
      <c r="F8" s="27"/>
      <c r="G8" s="27">
        <f>+G6/G5*100</f>
        <v>69.836790091231379</v>
      </c>
      <c r="H8" s="27">
        <f>+H6/H5*100</f>
        <v>87.513076667086537</v>
      </c>
      <c r="I8" s="27">
        <f>+I6/I5*100</f>
        <v>99.261195988294787</v>
      </c>
    </row>
  </sheetData>
  <printOptions horizontalCentered="1"/>
  <pageMargins left="0.35433070866141736" right="0.35433070866141736" top="0.86614173228346458" bottom="0.47244094488188981"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Agency</vt:lpstr>
      <vt:lpstr>By Department</vt:lpstr>
      <vt:lpstr>Graph</vt:lpstr>
      <vt:lpstr>'By Agency'!Print_Area</vt:lpstr>
      <vt:lpstr>'By Department'!Print_Area</vt:lpstr>
      <vt:lpstr>Graph!Print_Area</vt:lpstr>
      <vt:lpstr>'By Agency'!Print_Titles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Paguia</dc:creator>
  <cp:lastModifiedBy>Melvin Cruz</cp:lastModifiedBy>
  <cp:lastPrinted>2024-04-19T07:04:26Z</cp:lastPrinted>
  <dcterms:created xsi:type="dcterms:W3CDTF">2022-04-12T01:04:34Z</dcterms:created>
  <dcterms:modified xsi:type="dcterms:W3CDTF">2024-04-19T07:05:04Z</dcterms:modified>
</cp:coreProperties>
</file>