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dbmgovph-my.sharepoint.com/personal/mdcruz_dbm_gov_ph/Documents/Documents/CPD/ACTUAL DISBURSEMENT (BANK)/bank reports/2024/WEBSITE/For website/July 2024/"/>
    </mc:Choice>
  </mc:AlternateContent>
  <xr:revisionPtr revIDLastSave="139" documentId="13_ncr:1_{606CD7E9-2DC6-474C-AC80-1E79203676E3}" xr6:coauthVersionLast="47" xr6:coauthVersionMax="47" xr10:uidLastSave="{90EFD3E5-C5D2-4B93-BD64-EAE43E32B5DE}"/>
  <bookViews>
    <workbookView xWindow="-108" yWindow="-108" windowWidth="23256" windowHeight="12576" xr2:uid="{00000000-000D-0000-FFFF-FFFF00000000}"/>
  </bookViews>
  <sheets>
    <sheet name="By Department" sheetId="29" r:id="rId1"/>
    <sheet name="By Agency" sheetId="30" r:id="rId2"/>
    <sheet name="Graph " sheetId="16" r:id="rId3"/>
  </sheets>
  <definedNames>
    <definedName name="_xlnm._FilterDatabase" localSheetId="1" hidden="1">'By Agency'!#REF!</definedName>
    <definedName name="_xlnm.Print_Area" localSheetId="1">'By Agency'!$A$1:$H$291</definedName>
    <definedName name="_xlnm.Print_Area" localSheetId="0">'By Department'!$A$1:$R$64</definedName>
    <definedName name="_xlnm.Print_Area" localSheetId="2">'Graph '!$A$12:$M$57</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30" l="1"/>
  <c r="F9" i="30"/>
  <c r="C279" i="30"/>
  <c r="C276" i="30" s="1"/>
  <c r="C272" i="30"/>
  <c r="C262" i="30"/>
  <c r="C255" i="30"/>
  <c r="C235" i="30"/>
  <c r="C222" i="30" s="1"/>
  <c r="C213" i="30"/>
  <c r="C204" i="30"/>
  <c r="C195" i="30"/>
  <c r="C187" i="30"/>
  <c r="C181" i="30"/>
  <c r="C171" i="30"/>
  <c r="C150" i="30"/>
  <c r="C145" i="30"/>
  <c r="C141" i="30" s="1"/>
  <c r="C138" i="30"/>
  <c r="C133" i="30" s="1"/>
  <c r="C128" i="30"/>
  <c r="C119" i="30"/>
  <c r="C106" i="30"/>
  <c r="C94" i="30"/>
  <c r="C88" i="30"/>
  <c r="C84" i="30"/>
  <c r="C79" i="30"/>
  <c r="C72" i="30"/>
  <c r="C60" i="30"/>
  <c r="C52" i="30"/>
  <c r="C39" i="30"/>
  <c r="C35" i="30"/>
  <c r="C23" i="30"/>
  <c r="C10" i="30"/>
  <c r="H282" i="30"/>
  <c r="D279" i="30"/>
  <c r="H278" i="30"/>
  <c r="D272" i="30"/>
  <c r="B272" i="30"/>
  <c r="H271" i="30"/>
  <c r="H269" i="30"/>
  <c r="H267" i="30"/>
  <c r="H265" i="30"/>
  <c r="D262" i="30"/>
  <c r="H261" i="30"/>
  <c r="G259" i="30"/>
  <c r="G258" i="30"/>
  <c r="D255" i="30"/>
  <c r="H254" i="30"/>
  <c r="G247" i="30"/>
  <c r="E246" i="30"/>
  <c r="E242" i="30"/>
  <c r="G230" i="30"/>
  <c r="G226" i="30"/>
  <c r="H221" i="30"/>
  <c r="G218" i="30"/>
  <c r="G214" i="30"/>
  <c r="B213" i="30"/>
  <c r="H212" i="30"/>
  <c r="G210" i="30"/>
  <c r="G206" i="30"/>
  <c r="H203" i="30"/>
  <c r="D195" i="30"/>
  <c r="H194" i="30"/>
  <c r="H186" i="30"/>
  <c r="D181" i="30"/>
  <c r="B181" i="30"/>
  <c r="H180" i="30"/>
  <c r="D171" i="30"/>
  <c r="H170" i="30"/>
  <c r="E160" i="30"/>
  <c r="F160" i="30" s="1"/>
  <c r="E159" i="30"/>
  <c r="H159" i="30" s="1"/>
  <c r="E156" i="30"/>
  <c r="F156" i="30" s="1"/>
  <c r="E155" i="30"/>
  <c r="H155" i="30" s="1"/>
  <c r="E152" i="30"/>
  <c r="F152" i="30" s="1"/>
  <c r="E151" i="30"/>
  <c r="H151" i="30" s="1"/>
  <c r="H149" i="30"/>
  <c r="E148" i="30"/>
  <c r="F148" i="30" s="1"/>
  <c r="G148" i="30"/>
  <c r="H147" i="30"/>
  <c r="D145" i="30"/>
  <c r="G143" i="30"/>
  <c r="G139" i="30"/>
  <c r="D138" i="30"/>
  <c r="E129" i="30"/>
  <c r="D128" i="30"/>
  <c r="G125" i="30"/>
  <c r="G124" i="30"/>
  <c r="G121" i="30"/>
  <c r="H118" i="30"/>
  <c r="G116" i="30"/>
  <c r="G112" i="30"/>
  <c r="E108" i="30"/>
  <c r="G108" i="30"/>
  <c r="H105" i="30"/>
  <c r="G101" i="30"/>
  <c r="E92" i="30"/>
  <c r="G92" i="30"/>
  <c r="G91" i="30"/>
  <c r="B88" i="30"/>
  <c r="H87" i="30"/>
  <c r="B84" i="30"/>
  <c r="H83" i="30"/>
  <c r="D79" i="30"/>
  <c r="E80" i="30"/>
  <c r="B79" i="30"/>
  <c r="H78" i="30"/>
  <c r="G77" i="30"/>
  <c r="E76" i="30"/>
  <c r="G75" i="30"/>
  <c r="D72" i="30"/>
  <c r="H71" i="30"/>
  <c r="G69" i="30"/>
  <c r="E68" i="30"/>
  <c r="G65" i="30"/>
  <c r="E64" i="30"/>
  <c r="G61" i="30"/>
  <c r="H59" i="30"/>
  <c r="G57" i="30"/>
  <c r="E56" i="30"/>
  <c r="H51" i="30"/>
  <c r="H49" i="30"/>
  <c r="E48" i="30"/>
  <c r="H47" i="30"/>
  <c r="E44" i="30"/>
  <c r="D39" i="30"/>
  <c r="B39" i="30"/>
  <c r="H38" i="30"/>
  <c r="D35" i="30"/>
  <c r="B35" i="30"/>
  <c r="H34" i="30"/>
  <c r="E31" i="30"/>
  <c r="H31" i="30" s="1"/>
  <c r="E27" i="30"/>
  <c r="D23" i="30"/>
  <c r="H22" i="30"/>
  <c r="H20" i="30"/>
  <c r="E19" i="30"/>
  <c r="H19" i="30" s="1"/>
  <c r="H18" i="30"/>
  <c r="H16" i="30"/>
  <c r="E15" i="30"/>
  <c r="D10" i="30"/>
  <c r="E11" i="30"/>
  <c r="C132" i="30" l="1"/>
  <c r="C9" i="30"/>
  <c r="E91" i="30"/>
  <c r="H91" i="30" s="1"/>
  <c r="E75" i="30"/>
  <c r="H75" i="30" s="1"/>
  <c r="E112" i="30"/>
  <c r="G155" i="30"/>
  <c r="G159" i="30"/>
  <c r="G242" i="30"/>
  <c r="E116" i="30"/>
  <c r="H116" i="30" s="1"/>
  <c r="E124" i="30"/>
  <c r="F124" i="30" s="1"/>
  <c r="H11" i="30"/>
  <c r="H15" i="30"/>
  <c r="H68" i="30"/>
  <c r="F68" i="30"/>
  <c r="B10" i="30"/>
  <c r="F11" i="30"/>
  <c r="F15" i="30"/>
  <c r="F19" i="30"/>
  <c r="F27" i="30"/>
  <c r="F31" i="30"/>
  <c r="H64" i="30"/>
  <c r="E69" i="30"/>
  <c r="E77" i="30"/>
  <c r="F77" i="30" s="1"/>
  <c r="G85" i="30"/>
  <c r="E85" i="30"/>
  <c r="F85" i="30" s="1"/>
  <c r="B23" i="30"/>
  <c r="G11" i="30"/>
  <c r="E12" i="30"/>
  <c r="G15" i="30"/>
  <c r="G19" i="30"/>
  <c r="E24" i="30"/>
  <c r="G27" i="30"/>
  <c r="E28" i="30"/>
  <c r="G31" i="30"/>
  <c r="E32" i="30"/>
  <c r="E36" i="30"/>
  <c r="E40" i="30"/>
  <c r="H44" i="30"/>
  <c r="E53" i="30"/>
  <c r="F53" i="30" s="1"/>
  <c r="E137" i="30"/>
  <c r="H76" i="30"/>
  <c r="F76" i="30"/>
  <c r="G12" i="30"/>
  <c r="G24" i="30"/>
  <c r="G28" i="30"/>
  <c r="G32" i="30"/>
  <c r="G36" i="30"/>
  <c r="G40" i="30"/>
  <c r="E57" i="30"/>
  <c r="F57" i="30" s="1"/>
  <c r="E97" i="30"/>
  <c r="F97" i="30" s="1"/>
  <c r="B119" i="30"/>
  <c r="H27" i="30"/>
  <c r="G45" i="30"/>
  <c r="E61" i="30"/>
  <c r="F61" i="30" s="1"/>
  <c r="G89" i="30"/>
  <c r="E89" i="30"/>
  <c r="E73" i="30"/>
  <c r="F73" i="30" s="1"/>
  <c r="H56" i="30"/>
  <c r="F56" i="30"/>
  <c r="G81" i="30"/>
  <c r="E81" i="30"/>
  <c r="F81" i="30" s="1"/>
  <c r="H48" i="30"/>
  <c r="G53" i="30"/>
  <c r="E65" i="30"/>
  <c r="F65" i="30" s="1"/>
  <c r="H80" i="30"/>
  <c r="F80" i="30"/>
  <c r="H92" i="30"/>
  <c r="F92" i="30"/>
  <c r="G96" i="30"/>
  <c r="E96" i="30"/>
  <c r="E45" i="30"/>
  <c r="F45" i="30" s="1"/>
  <c r="G73" i="30"/>
  <c r="G46" i="30"/>
  <c r="D94" i="30"/>
  <c r="H108" i="30"/>
  <c r="H112" i="30"/>
  <c r="D52" i="30"/>
  <c r="D60" i="30"/>
  <c r="F75" i="30"/>
  <c r="D84" i="30"/>
  <c r="D88" i="30"/>
  <c r="F91" i="30"/>
  <c r="F108" i="30"/>
  <c r="E109" i="30"/>
  <c r="F112" i="30"/>
  <c r="E113" i="30"/>
  <c r="E117" i="30"/>
  <c r="H129" i="30"/>
  <c r="F129" i="30"/>
  <c r="E130" i="30"/>
  <c r="E128" i="30" s="1"/>
  <c r="F44" i="30"/>
  <c r="F48" i="30"/>
  <c r="F64" i="30"/>
  <c r="G163" i="30"/>
  <c r="G44" i="30"/>
  <c r="G48" i="30"/>
  <c r="G56" i="30"/>
  <c r="G64" i="30"/>
  <c r="G68" i="30"/>
  <c r="G76" i="30"/>
  <c r="G80" i="30"/>
  <c r="B52" i="30"/>
  <c r="B60" i="30"/>
  <c r="B72" i="30"/>
  <c r="G97" i="30"/>
  <c r="E101" i="30"/>
  <c r="F101" i="30" s="1"/>
  <c r="G104" i="30"/>
  <c r="E104" i="30"/>
  <c r="B106" i="30"/>
  <c r="D119" i="30"/>
  <c r="B94" i="30"/>
  <c r="D106" i="30"/>
  <c r="G109" i="30"/>
  <c r="G113" i="30"/>
  <c r="G117" i="30"/>
  <c r="E121" i="30"/>
  <c r="E125" i="30"/>
  <c r="H148" i="30"/>
  <c r="H152" i="30"/>
  <c r="G157" i="30"/>
  <c r="E157" i="30"/>
  <c r="F157" i="30" s="1"/>
  <c r="E120" i="30"/>
  <c r="G153" i="30"/>
  <c r="E153" i="30"/>
  <c r="F153" i="30" s="1"/>
  <c r="G110" i="30"/>
  <c r="G120" i="30"/>
  <c r="B128" i="30"/>
  <c r="D133" i="30"/>
  <c r="E135" i="30"/>
  <c r="F109" i="30"/>
  <c r="F113" i="30"/>
  <c r="F117" i="30"/>
  <c r="G129" i="30"/>
  <c r="B138" i="30"/>
  <c r="D141" i="30"/>
  <c r="G151" i="30"/>
  <c r="F159" i="30"/>
  <c r="G103" i="30"/>
  <c r="G107" i="30"/>
  <c r="G115" i="30"/>
  <c r="F155" i="30"/>
  <c r="G130" i="30"/>
  <c r="G135" i="30"/>
  <c r="F151" i="30"/>
  <c r="B150" i="30"/>
  <c r="G158" i="30"/>
  <c r="H160" i="30"/>
  <c r="E161" i="30"/>
  <c r="G137" i="30"/>
  <c r="D150" i="30"/>
  <c r="G154" i="30"/>
  <c r="H156" i="30"/>
  <c r="E139" i="30"/>
  <c r="F139" i="30" s="1"/>
  <c r="G140" i="30"/>
  <c r="G142" i="30"/>
  <c r="E143" i="30"/>
  <c r="F143" i="30" s="1"/>
  <c r="G144" i="30"/>
  <c r="G146" i="30"/>
  <c r="B171" i="30"/>
  <c r="G175" i="30"/>
  <c r="E175" i="30"/>
  <c r="G164" i="30"/>
  <c r="G172" i="30"/>
  <c r="G152" i="30"/>
  <c r="G156" i="30"/>
  <c r="G160" i="30"/>
  <c r="G161" i="30"/>
  <c r="G166" i="30"/>
  <c r="G179" i="30"/>
  <c r="E179" i="30"/>
  <c r="G183" i="30"/>
  <c r="E183" i="30"/>
  <c r="G185" i="30"/>
  <c r="E163" i="30"/>
  <c r="D187" i="30"/>
  <c r="G191" i="30"/>
  <c r="E191" i="30"/>
  <c r="G197" i="30"/>
  <c r="G200" i="30"/>
  <c r="E200" i="30"/>
  <c r="E236" i="30"/>
  <c r="F236" i="30" s="1"/>
  <c r="B145" i="30"/>
  <c r="B204" i="30"/>
  <c r="G184" i="30"/>
  <c r="G192" i="30"/>
  <c r="G196" i="30"/>
  <c r="E197" i="30"/>
  <c r="F197" i="30" s="1"/>
  <c r="G198" i="30"/>
  <c r="G208" i="30"/>
  <c r="E208" i="30"/>
  <c r="G236" i="30"/>
  <c r="B235" i="30"/>
  <c r="B222" i="30" s="1"/>
  <c r="D235" i="30"/>
  <c r="G182" i="30"/>
  <c r="G190" i="30"/>
  <c r="H242" i="30"/>
  <c r="F242" i="30"/>
  <c r="D204" i="30"/>
  <c r="D213" i="30"/>
  <c r="D222" i="30"/>
  <c r="H246" i="30"/>
  <c r="G193" i="30"/>
  <c r="G201" i="30"/>
  <c r="E250" i="30"/>
  <c r="B187" i="30"/>
  <c r="B195" i="30"/>
  <c r="G250" i="30"/>
  <c r="E263" i="30"/>
  <c r="F263" i="30" s="1"/>
  <c r="E206" i="30"/>
  <c r="E210" i="30"/>
  <c r="G211" i="30"/>
  <c r="E214" i="30"/>
  <c r="E218" i="30"/>
  <c r="G223" i="30"/>
  <c r="E226" i="30"/>
  <c r="E230" i="30"/>
  <c r="G246" i="30"/>
  <c r="G251" i="30"/>
  <c r="E251" i="30"/>
  <c r="F251" i="30" s="1"/>
  <c r="G217" i="30"/>
  <c r="G233" i="30"/>
  <c r="E247" i="30"/>
  <c r="E259" i="30"/>
  <c r="G263" i="30"/>
  <c r="E258" i="30"/>
  <c r="D276" i="30"/>
  <c r="G248" i="30"/>
  <c r="G252" i="30"/>
  <c r="G256" i="30"/>
  <c r="G260" i="30"/>
  <c r="G264" i="30"/>
  <c r="F246" i="30"/>
  <c r="F250" i="30"/>
  <c r="B262" i="30"/>
  <c r="G237" i="30"/>
  <c r="B279" i="30"/>
  <c r="B276" i="30" s="1"/>
  <c r="B255" i="30"/>
  <c r="F130" i="30" l="1"/>
  <c r="G215" i="30"/>
  <c r="H124" i="30"/>
  <c r="F116" i="30"/>
  <c r="G262" i="30"/>
  <c r="E240" i="30"/>
  <c r="G240" i="30"/>
  <c r="G181" i="30"/>
  <c r="E178" i="30"/>
  <c r="H137" i="30"/>
  <c r="E281" i="30"/>
  <c r="G266" i="30"/>
  <c r="E266" i="30"/>
  <c r="G281" i="30"/>
  <c r="E229" i="30"/>
  <c r="G227" i="30"/>
  <c r="E227" i="30"/>
  <c r="H214" i="30"/>
  <c r="F214" i="30"/>
  <c r="E185" i="30"/>
  <c r="E176" i="30"/>
  <c r="H143" i="30"/>
  <c r="E126" i="30"/>
  <c r="H153" i="30"/>
  <c r="H125" i="30"/>
  <c r="E98" i="30"/>
  <c r="H128" i="30"/>
  <c r="E58" i="30"/>
  <c r="G58" i="30"/>
  <c r="H96" i="30"/>
  <c r="F96" i="30"/>
  <c r="H89" i="30"/>
  <c r="H61" i="30"/>
  <c r="H57" i="30"/>
  <c r="G30" i="30"/>
  <c r="E30" i="30"/>
  <c r="G41" i="30"/>
  <c r="E41" i="30"/>
  <c r="E66" i="30"/>
  <c r="G66" i="30"/>
  <c r="H77" i="30"/>
  <c r="E280" i="30"/>
  <c r="G220" i="30"/>
  <c r="E220" i="30"/>
  <c r="E202" i="30"/>
  <c r="G202" i="30"/>
  <c r="E188" i="30"/>
  <c r="E273" i="30"/>
  <c r="G273" i="30"/>
  <c r="E277" i="30"/>
  <c r="E225" i="30"/>
  <c r="E239" i="30"/>
  <c r="G280" i="30"/>
  <c r="H226" i="30"/>
  <c r="F226" i="30"/>
  <c r="E211" i="30"/>
  <c r="E209" i="30"/>
  <c r="E177" i="30"/>
  <c r="G177" i="30"/>
  <c r="E238" i="30"/>
  <c r="E198" i="30"/>
  <c r="E182" i="30"/>
  <c r="E169" i="30"/>
  <c r="E168" i="30"/>
  <c r="H175" i="30"/>
  <c r="F175" i="30"/>
  <c r="H161" i="30"/>
  <c r="F161" i="30"/>
  <c r="E123" i="30"/>
  <c r="H135" i="30"/>
  <c r="E122" i="30"/>
  <c r="G95" i="30"/>
  <c r="E95" i="30"/>
  <c r="F128" i="30"/>
  <c r="G29" i="30"/>
  <c r="E29" i="30"/>
  <c r="G17" i="30"/>
  <c r="E17" i="30"/>
  <c r="H28" i="30"/>
  <c r="F28" i="30"/>
  <c r="E253" i="30"/>
  <c r="G253" i="30"/>
  <c r="G277" i="30"/>
  <c r="H258" i="30"/>
  <c r="F258" i="30"/>
  <c r="H259" i="30"/>
  <c r="E223" i="30"/>
  <c r="E207" i="30"/>
  <c r="G207" i="30"/>
  <c r="G232" i="30"/>
  <c r="E232" i="30"/>
  <c r="G178" i="30"/>
  <c r="F208" i="30"/>
  <c r="H208" i="30"/>
  <c r="E174" i="30"/>
  <c r="H200" i="30"/>
  <c r="F200" i="30"/>
  <c r="H191" i="30"/>
  <c r="F191" i="30"/>
  <c r="H163" i="30"/>
  <c r="H183" i="30"/>
  <c r="F183" i="30"/>
  <c r="E166" i="30"/>
  <c r="G167" i="30"/>
  <c r="E167" i="30"/>
  <c r="E111" i="30"/>
  <c r="E134" i="30"/>
  <c r="E114" i="30"/>
  <c r="G169" i="30"/>
  <c r="H121" i="30"/>
  <c r="E67" i="30"/>
  <c r="G67" i="30"/>
  <c r="F163" i="30"/>
  <c r="H45" i="30"/>
  <c r="E50" i="30"/>
  <c r="G50" i="30"/>
  <c r="G123" i="30"/>
  <c r="E46" i="30"/>
  <c r="G37" i="30"/>
  <c r="E37" i="30"/>
  <c r="G13" i="30"/>
  <c r="E13" i="30"/>
  <c r="E173" i="30"/>
  <c r="H109" i="30"/>
  <c r="E82" i="30"/>
  <c r="G82" i="30"/>
  <c r="G79" i="30" s="1"/>
  <c r="G26" i="30"/>
  <c r="E26" i="30"/>
  <c r="E249" i="30"/>
  <c r="G249" i="30"/>
  <c r="F259" i="30"/>
  <c r="E243" i="30"/>
  <c r="E252" i="30"/>
  <c r="G239" i="30"/>
  <c r="E219" i="30"/>
  <c r="H206" i="30"/>
  <c r="F206" i="30"/>
  <c r="H250" i="30"/>
  <c r="E201" i="30"/>
  <c r="G209" i="30"/>
  <c r="G174" i="30"/>
  <c r="B141" i="30"/>
  <c r="E165" i="30"/>
  <c r="H139" i="30"/>
  <c r="E107" i="30"/>
  <c r="G134" i="30"/>
  <c r="E110" i="30"/>
  <c r="H157" i="30"/>
  <c r="E142" i="30"/>
  <c r="E63" i="30"/>
  <c r="G63" i="30"/>
  <c r="H117" i="30"/>
  <c r="H65" i="30"/>
  <c r="E86" i="30"/>
  <c r="E84" i="30" s="1"/>
  <c r="G86" i="30"/>
  <c r="G14" i="30"/>
  <c r="G10" i="30" s="1"/>
  <c r="E14" i="30"/>
  <c r="E90" i="30"/>
  <c r="E88" i="30" s="1"/>
  <c r="G90" i="30"/>
  <c r="H53" i="30"/>
  <c r="G25" i="30"/>
  <c r="E25" i="30"/>
  <c r="H12" i="30"/>
  <c r="F12" i="30"/>
  <c r="H197" i="30"/>
  <c r="H73" i="30"/>
  <c r="F40" i="30"/>
  <c r="H40" i="30"/>
  <c r="H69" i="30"/>
  <c r="E245" i="30"/>
  <c r="G245" i="30"/>
  <c r="G274" i="30"/>
  <c r="E274" i="30"/>
  <c r="E268" i="30"/>
  <c r="E234" i="30"/>
  <c r="G234" i="30"/>
  <c r="H247" i="30"/>
  <c r="E256" i="30"/>
  <c r="E244" i="30"/>
  <c r="H218" i="30"/>
  <c r="F218" i="30"/>
  <c r="G238" i="30"/>
  <c r="E260" i="30"/>
  <c r="E190" i="30"/>
  <c r="E248" i="30"/>
  <c r="E162" i="30"/>
  <c r="G165" i="30"/>
  <c r="E164" i="30"/>
  <c r="E136" i="30"/>
  <c r="E158" i="30"/>
  <c r="E103" i="30"/>
  <c r="G128" i="30"/>
  <c r="D132" i="30"/>
  <c r="D9" i="30" s="1"/>
  <c r="D283" i="30" s="1"/>
  <c r="E102" i="30"/>
  <c r="H101" i="30"/>
  <c r="E55" i="30"/>
  <c r="G55" i="30"/>
  <c r="G111" i="30"/>
  <c r="G98" i="30"/>
  <c r="E42" i="30"/>
  <c r="G42" i="30"/>
  <c r="E70" i="30"/>
  <c r="G70" i="30"/>
  <c r="H97" i="30"/>
  <c r="H36" i="30"/>
  <c r="F36" i="30"/>
  <c r="H85" i="30"/>
  <c r="E217" i="30"/>
  <c r="H104" i="30"/>
  <c r="F104" i="30"/>
  <c r="E74" i="30"/>
  <c r="E72" i="30" s="1"/>
  <c r="G74" i="30"/>
  <c r="E241" i="30"/>
  <c r="G241" i="30"/>
  <c r="F247" i="30"/>
  <c r="G270" i="30"/>
  <c r="E270" i="30"/>
  <c r="G244" i="30"/>
  <c r="G231" i="30"/>
  <c r="E231" i="30"/>
  <c r="E215" i="30"/>
  <c r="H263" i="30"/>
  <c r="E193" i="30"/>
  <c r="G229" i="30"/>
  <c r="G188" i="30"/>
  <c r="H236" i="30"/>
  <c r="H179" i="30"/>
  <c r="F179" i="30"/>
  <c r="G145" i="30"/>
  <c r="E154" i="30"/>
  <c r="G136" i="30"/>
  <c r="E99" i="30"/>
  <c r="G99" i="30"/>
  <c r="F125" i="30"/>
  <c r="E146" i="30"/>
  <c r="E184" i="30"/>
  <c r="H120" i="30"/>
  <c r="F120" i="30"/>
  <c r="E43" i="30"/>
  <c r="G43" i="30"/>
  <c r="F69" i="30"/>
  <c r="G126" i="30"/>
  <c r="E54" i="30"/>
  <c r="G54" i="30"/>
  <c r="G100" i="30"/>
  <c r="E100" i="30"/>
  <c r="G35" i="30"/>
  <c r="F89" i="30"/>
  <c r="G33" i="30"/>
  <c r="E33" i="30"/>
  <c r="H24" i="30"/>
  <c r="F24" i="30"/>
  <c r="E62" i="30"/>
  <c r="G62" i="30"/>
  <c r="E257" i="30"/>
  <c r="G257" i="30"/>
  <c r="H210" i="30"/>
  <c r="F210" i="30"/>
  <c r="G173" i="30"/>
  <c r="E205" i="30"/>
  <c r="E140" i="30"/>
  <c r="E115" i="30"/>
  <c r="E237" i="30"/>
  <c r="G268" i="30"/>
  <c r="E264" i="30"/>
  <c r="E262" i="30" s="1"/>
  <c r="E233" i="30"/>
  <c r="H251" i="30"/>
  <c r="G243" i="30"/>
  <c r="H230" i="30"/>
  <c r="F230" i="30"/>
  <c r="G228" i="30"/>
  <c r="E228" i="30"/>
  <c r="G225" i="30"/>
  <c r="E189" i="30"/>
  <c r="G189" i="30"/>
  <c r="G224" i="30"/>
  <c r="E224" i="30"/>
  <c r="G199" i="30"/>
  <c r="E199" i="30"/>
  <c r="G205" i="30"/>
  <c r="G216" i="30"/>
  <c r="E216" i="30"/>
  <c r="G176" i="30"/>
  <c r="F137" i="30"/>
  <c r="G162" i="30"/>
  <c r="E172" i="30"/>
  <c r="G219" i="30"/>
  <c r="G168" i="30"/>
  <c r="E144" i="30"/>
  <c r="E196" i="30"/>
  <c r="F135" i="30"/>
  <c r="G138" i="30"/>
  <c r="B133" i="30"/>
  <c r="F121" i="30"/>
  <c r="E192" i="30"/>
  <c r="G114" i="30"/>
  <c r="G122" i="30"/>
  <c r="G102" i="30"/>
  <c r="H130" i="30"/>
  <c r="H113" i="30"/>
  <c r="H81" i="30"/>
  <c r="H32" i="30"/>
  <c r="F32" i="30"/>
  <c r="G21" i="30"/>
  <c r="E21" i="30"/>
  <c r="G84" i="30"/>
  <c r="E235" i="30" l="1"/>
  <c r="E213" i="30"/>
  <c r="E119" i="30"/>
  <c r="E10" i="30"/>
  <c r="E23" i="30"/>
  <c r="H23" i="30" s="1"/>
  <c r="E39" i="30"/>
  <c r="H39" i="30" s="1"/>
  <c r="H10" i="30"/>
  <c r="H88" i="30"/>
  <c r="H235" i="30"/>
  <c r="H184" i="30"/>
  <c r="F184" i="30"/>
  <c r="H244" i="30"/>
  <c r="F244" i="30"/>
  <c r="G213" i="30"/>
  <c r="H115" i="30"/>
  <c r="F115" i="30"/>
  <c r="G60" i="30"/>
  <c r="H100" i="30"/>
  <c r="F100" i="30"/>
  <c r="G72" i="30"/>
  <c r="H193" i="30"/>
  <c r="F193" i="30"/>
  <c r="H241" i="30"/>
  <c r="F241" i="30"/>
  <c r="H248" i="30"/>
  <c r="F248" i="30"/>
  <c r="H25" i="30"/>
  <c r="F25" i="30"/>
  <c r="H142" i="30"/>
  <c r="F142" i="30"/>
  <c r="H165" i="30"/>
  <c r="F165" i="30"/>
  <c r="H252" i="30"/>
  <c r="F252" i="30"/>
  <c r="H26" i="30"/>
  <c r="F26" i="30"/>
  <c r="H114" i="30"/>
  <c r="F114" i="30"/>
  <c r="H29" i="30"/>
  <c r="F29" i="30"/>
  <c r="F220" i="30"/>
  <c r="H220" i="30"/>
  <c r="H229" i="30"/>
  <c r="F229" i="30"/>
  <c r="H72" i="30"/>
  <c r="H243" i="30"/>
  <c r="F243" i="30"/>
  <c r="H192" i="30"/>
  <c r="F192" i="30"/>
  <c r="E171" i="30"/>
  <c r="H172" i="30"/>
  <c r="F172" i="30"/>
  <c r="G204" i="30"/>
  <c r="H189" i="30"/>
  <c r="F189" i="30"/>
  <c r="H62" i="30"/>
  <c r="F62" i="30"/>
  <c r="H33" i="30"/>
  <c r="F33" i="30"/>
  <c r="H119" i="30"/>
  <c r="H99" i="30"/>
  <c r="F99" i="30"/>
  <c r="H136" i="30"/>
  <c r="F136" i="30"/>
  <c r="H14" i="30"/>
  <c r="F14" i="30"/>
  <c r="E106" i="30"/>
  <c r="H107" i="30"/>
  <c r="F107" i="30"/>
  <c r="H167" i="30"/>
  <c r="F167" i="30"/>
  <c r="G235" i="30"/>
  <c r="G222" i="30" s="1"/>
  <c r="H207" i="30"/>
  <c r="F207" i="30"/>
  <c r="H122" i="30"/>
  <c r="F122" i="30"/>
  <c r="H169" i="30"/>
  <c r="F169" i="30"/>
  <c r="H238" i="30"/>
  <c r="F238" i="30"/>
  <c r="H66" i="30"/>
  <c r="F66" i="30"/>
  <c r="H98" i="30"/>
  <c r="F98" i="30"/>
  <c r="H126" i="30"/>
  <c r="F126" i="30"/>
  <c r="H240" i="30"/>
  <c r="F240" i="30"/>
  <c r="H37" i="30"/>
  <c r="F37" i="30"/>
  <c r="H140" i="30"/>
  <c r="F140" i="30"/>
  <c r="H54" i="30"/>
  <c r="F54" i="30"/>
  <c r="H270" i="30"/>
  <c r="F270" i="30"/>
  <c r="H74" i="30"/>
  <c r="F74" i="30"/>
  <c r="H70" i="30"/>
  <c r="F70" i="30"/>
  <c r="H55" i="30"/>
  <c r="F55" i="30"/>
  <c r="H190" i="30"/>
  <c r="F190" i="30"/>
  <c r="E52" i="30"/>
  <c r="E138" i="30"/>
  <c r="H50" i="30"/>
  <c r="F50" i="30"/>
  <c r="H67" i="30"/>
  <c r="F67" i="30"/>
  <c r="H232" i="30"/>
  <c r="F232" i="30"/>
  <c r="H223" i="30"/>
  <c r="E222" i="30"/>
  <c r="F223" i="30"/>
  <c r="G141" i="30"/>
  <c r="H182" i="30"/>
  <c r="E181" i="30"/>
  <c r="F182" i="30"/>
  <c r="H177" i="30"/>
  <c r="F177" i="30"/>
  <c r="E187" i="30"/>
  <c r="H188" i="30"/>
  <c r="F188" i="30"/>
  <c r="H41" i="30"/>
  <c r="F41" i="30"/>
  <c r="E60" i="30"/>
  <c r="H266" i="30"/>
  <c r="F266" i="30"/>
  <c r="G88" i="30"/>
  <c r="H262" i="30"/>
  <c r="H21" i="30"/>
  <c r="F21" i="30"/>
  <c r="F228" i="30"/>
  <c r="H228" i="30"/>
  <c r="H237" i="30"/>
  <c r="F237" i="30"/>
  <c r="H257" i="30"/>
  <c r="F257" i="30"/>
  <c r="H43" i="30"/>
  <c r="F43" i="30"/>
  <c r="H154" i="30"/>
  <c r="F154" i="30"/>
  <c r="E150" i="30"/>
  <c r="H164" i="30"/>
  <c r="F164" i="30"/>
  <c r="H260" i="30"/>
  <c r="F260" i="30"/>
  <c r="H268" i="30"/>
  <c r="F268" i="30"/>
  <c r="H82" i="30"/>
  <c r="F82" i="30"/>
  <c r="E79" i="30"/>
  <c r="H173" i="30"/>
  <c r="F173" i="30"/>
  <c r="E133" i="30"/>
  <c r="H134" i="30"/>
  <c r="F134" i="30"/>
  <c r="G195" i="30"/>
  <c r="G279" i="30"/>
  <c r="H277" i="30"/>
  <c r="F277" i="30"/>
  <c r="E279" i="30"/>
  <c r="E276" i="30" s="1"/>
  <c r="H280" i="30"/>
  <c r="F280" i="30"/>
  <c r="H178" i="30"/>
  <c r="F178" i="30"/>
  <c r="H234" i="30"/>
  <c r="F234" i="30"/>
  <c r="B132" i="30"/>
  <c r="H144" i="30"/>
  <c r="F144" i="30"/>
  <c r="F224" i="30"/>
  <c r="H224" i="30"/>
  <c r="E204" i="30"/>
  <c r="H205" i="30"/>
  <c r="F205" i="30"/>
  <c r="E145" i="30"/>
  <c r="E141" i="30" s="1"/>
  <c r="H146" i="30"/>
  <c r="F146" i="30"/>
  <c r="E35" i="30"/>
  <c r="H103" i="30"/>
  <c r="F103" i="30"/>
  <c r="E255" i="30"/>
  <c r="H256" i="30"/>
  <c r="F256" i="30"/>
  <c r="H63" i="30"/>
  <c r="F63" i="30"/>
  <c r="H110" i="30"/>
  <c r="F110" i="30"/>
  <c r="H219" i="30"/>
  <c r="F219" i="30"/>
  <c r="G23" i="30"/>
  <c r="G150" i="30"/>
  <c r="H166" i="30"/>
  <c r="F166" i="30"/>
  <c r="G255" i="30"/>
  <c r="H17" i="30"/>
  <c r="F17" i="30"/>
  <c r="H123" i="30"/>
  <c r="F123" i="30"/>
  <c r="H209" i="30"/>
  <c r="F209" i="30"/>
  <c r="H239" i="30"/>
  <c r="F239" i="30"/>
  <c r="H58" i="30"/>
  <c r="F58" i="30"/>
  <c r="H176" i="30"/>
  <c r="F176" i="30"/>
  <c r="H227" i="30"/>
  <c r="F227" i="30"/>
  <c r="H199" i="30"/>
  <c r="F199" i="30"/>
  <c r="H245" i="30"/>
  <c r="F245" i="30"/>
  <c r="H174" i="30"/>
  <c r="F174" i="30"/>
  <c r="F216" i="30"/>
  <c r="H216" i="30"/>
  <c r="H233" i="30"/>
  <c r="F233" i="30"/>
  <c r="G119" i="30"/>
  <c r="G187" i="30"/>
  <c r="H215" i="30"/>
  <c r="F215" i="30"/>
  <c r="G39" i="30"/>
  <c r="H42" i="30"/>
  <c r="F42" i="30"/>
  <c r="F162" i="30"/>
  <c r="H162" i="30"/>
  <c r="H274" i="30"/>
  <c r="F274" i="30"/>
  <c r="H86" i="30"/>
  <c r="F86" i="30"/>
  <c r="H201" i="30"/>
  <c r="F201" i="30"/>
  <c r="H249" i="30"/>
  <c r="F249" i="30"/>
  <c r="E94" i="30"/>
  <c r="H95" i="30"/>
  <c r="F95" i="30"/>
  <c r="G272" i="30"/>
  <c r="H202" i="30"/>
  <c r="F202" i="30"/>
  <c r="H30" i="30"/>
  <c r="F30" i="30"/>
  <c r="H281" i="30"/>
  <c r="F281" i="30"/>
  <c r="E195" i="30"/>
  <c r="H196" i="30"/>
  <c r="F196" i="30"/>
  <c r="H217" i="30"/>
  <c r="F217" i="30"/>
  <c r="G52" i="30"/>
  <c r="H264" i="30"/>
  <c r="F264" i="30"/>
  <c r="H231" i="30"/>
  <c r="F231" i="30"/>
  <c r="H84" i="30"/>
  <c r="H102" i="30"/>
  <c r="F102" i="30"/>
  <c r="H158" i="30"/>
  <c r="F158" i="30"/>
  <c r="H90" i="30"/>
  <c r="F90" i="30"/>
  <c r="G133" i="30"/>
  <c r="G171" i="30"/>
  <c r="H13" i="30"/>
  <c r="F13" i="30"/>
  <c r="H46" i="30"/>
  <c r="F46" i="30"/>
  <c r="H111" i="30"/>
  <c r="F111" i="30"/>
  <c r="H253" i="30"/>
  <c r="F253" i="30"/>
  <c r="G94" i="30"/>
  <c r="H168" i="30"/>
  <c r="F168" i="30"/>
  <c r="H198" i="30"/>
  <c r="F198" i="30"/>
  <c r="H211" i="30"/>
  <c r="F211" i="30"/>
  <c r="H225" i="30"/>
  <c r="F225" i="30"/>
  <c r="E272" i="30"/>
  <c r="H273" i="30"/>
  <c r="F273" i="30"/>
  <c r="H185" i="30"/>
  <c r="F185" i="30"/>
  <c r="G106" i="30"/>
  <c r="H213" i="30" l="1"/>
  <c r="E9" i="30"/>
  <c r="F119" i="30"/>
  <c r="H141" i="30"/>
  <c r="F72" i="30"/>
  <c r="G132" i="30"/>
  <c r="F195" i="30"/>
  <c r="H35" i="30"/>
  <c r="F204" i="30"/>
  <c r="H79" i="30"/>
  <c r="F150" i="30"/>
  <c r="F187" i="30"/>
  <c r="F10" i="30"/>
  <c r="F52" i="30"/>
  <c r="H106" i="30"/>
  <c r="F145" i="30"/>
  <c r="F141" i="30" s="1"/>
  <c r="H181" i="30"/>
  <c r="F262" i="30"/>
  <c r="F84" i="30"/>
  <c r="F255" i="30"/>
  <c r="F79" i="30"/>
  <c r="F181" i="30"/>
  <c r="H222" i="30"/>
  <c r="F60" i="30"/>
  <c r="F171" i="30"/>
  <c r="H195" i="30"/>
  <c r="H204" i="30"/>
  <c r="H187" i="30"/>
  <c r="F213" i="30"/>
  <c r="F272" i="30"/>
  <c r="H272" i="30"/>
  <c r="H255" i="30"/>
  <c r="H276" i="30"/>
  <c r="H133" i="30"/>
  <c r="E132" i="30"/>
  <c r="H60" i="30"/>
  <c r="H171" i="30"/>
  <c r="H145" i="30"/>
  <c r="F279" i="30"/>
  <c r="F235" i="30"/>
  <c r="H138" i="30"/>
  <c r="F138" i="30"/>
  <c r="F106" i="30"/>
  <c r="F39" i="30"/>
  <c r="F23" i="30"/>
  <c r="F88" i="30"/>
  <c r="H94" i="30"/>
  <c r="B9" i="30"/>
  <c r="B283" i="30" s="1"/>
  <c r="F94" i="30"/>
  <c r="H279" i="30"/>
  <c r="H150" i="30"/>
  <c r="G276" i="30"/>
  <c r="H52" i="30"/>
  <c r="F35" i="30"/>
  <c r="G283" i="30" l="1"/>
  <c r="F133" i="30"/>
  <c r="H9" i="30"/>
  <c r="H132" i="30"/>
  <c r="F276" i="30"/>
  <c r="F222" i="30"/>
  <c r="E283" i="30"/>
  <c r="C283" i="30"/>
  <c r="H283" i="30" l="1"/>
  <c r="F132" i="30"/>
  <c r="F283" i="30" l="1"/>
  <c r="P53" i="29" l="1"/>
  <c r="J53" i="29"/>
  <c r="F53" i="29"/>
  <c r="P52" i="29"/>
  <c r="J52" i="29"/>
  <c r="F52" i="29"/>
  <c r="P50" i="29"/>
  <c r="J50" i="29"/>
  <c r="F50" i="29"/>
  <c r="F48" i="29" s="1"/>
  <c r="I48" i="29"/>
  <c r="Q48" i="29" s="1"/>
  <c r="H48" i="29"/>
  <c r="E48" i="29"/>
  <c r="D48" i="29"/>
  <c r="C48" i="29"/>
  <c r="O46" i="29"/>
  <c r="F46" i="29"/>
  <c r="O45" i="29"/>
  <c r="F45" i="29"/>
  <c r="P44" i="29"/>
  <c r="J44" i="29"/>
  <c r="F44" i="29"/>
  <c r="P43" i="29"/>
  <c r="J43" i="29"/>
  <c r="F43" i="29"/>
  <c r="P42" i="29"/>
  <c r="J42" i="29"/>
  <c r="F42" i="29"/>
  <c r="P41" i="29"/>
  <c r="J41" i="29"/>
  <c r="F41" i="29"/>
  <c r="O40" i="29"/>
  <c r="P40" i="29"/>
  <c r="F40" i="29"/>
  <c r="O39" i="29"/>
  <c r="F39" i="29"/>
  <c r="O38" i="29"/>
  <c r="F38" i="29"/>
  <c r="P37" i="29"/>
  <c r="J37" i="29"/>
  <c r="F37" i="29"/>
  <c r="P36" i="29"/>
  <c r="J36" i="29"/>
  <c r="F36" i="29"/>
  <c r="P35" i="29"/>
  <c r="O35" i="29"/>
  <c r="M35" i="29"/>
  <c r="J35" i="29"/>
  <c r="F35" i="29"/>
  <c r="O34" i="29"/>
  <c r="M34" i="29"/>
  <c r="P34" i="29"/>
  <c r="M33" i="29"/>
  <c r="P33" i="29"/>
  <c r="J33" i="29"/>
  <c r="M32" i="29"/>
  <c r="P32" i="29"/>
  <c r="F32" i="29"/>
  <c r="P31" i="29"/>
  <c r="J31" i="29"/>
  <c r="M31" i="29"/>
  <c r="P30" i="29"/>
  <c r="O30" i="29"/>
  <c r="J30" i="29"/>
  <c r="F30" i="29"/>
  <c r="M30" i="29"/>
  <c r="P29" i="29"/>
  <c r="O29" i="29"/>
  <c r="M29" i="29"/>
  <c r="P28" i="29"/>
  <c r="O28" i="29"/>
  <c r="M28" i="29"/>
  <c r="J28" i="29"/>
  <c r="P27" i="29"/>
  <c r="O27" i="29"/>
  <c r="M27" i="29"/>
  <c r="J27" i="29"/>
  <c r="F27" i="29"/>
  <c r="O26" i="29"/>
  <c r="M26" i="29"/>
  <c r="P26" i="29"/>
  <c r="M25" i="29"/>
  <c r="P25" i="29"/>
  <c r="J25" i="29"/>
  <c r="M24" i="29"/>
  <c r="P24" i="29"/>
  <c r="F24" i="29"/>
  <c r="M23" i="29"/>
  <c r="P23" i="29"/>
  <c r="O23" i="29"/>
  <c r="F23" i="29"/>
  <c r="O22" i="29"/>
  <c r="M22" i="29"/>
  <c r="J22" i="29"/>
  <c r="P21" i="29"/>
  <c r="M21" i="29"/>
  <c r="L21" i="29"/>
  <c r="O20" i="29"/>
  <c r="M20" i="29"/>
  <c r="L20" i="29"/>
  <c r="J20" i="29"/>
  <c r="P20" i="29"/>
  <c r="F20" i="29"/>
  <c r="P19" i="29"/>
  <c r="M19" i="29"/>
  <c r="L19" i="29"/>
  <c r="O18" i="29"/>
  <c r="M18" i="29"/>
  <c r="L18" i="29"/>
  <c r="J18" i="29"/>
  <c r="P18" i="29"/>
  <c r="F18" i="29"/>
  <c r="P17" i="29"/>
  <c r="M17" i="29"/>
  <c r="L17" i="29"/>
  <c r="O16" i="29"/>
  <c r="M16" i="29"/>
  <c r="L16" i="29"/>
  <c r="J16" i="29"/>
  <c r="P16" i="29"/>
  <c r="F16" i="29"/>
  <c r="P15" i="29"/>
  <c r="M15" i="29"/>
  <c r="L15" i="29"/>
  <c r="O14" i="29"/>
  <c r="M14" i="29"/>
  <c r="L14" i="29"/>
  <c r="J14" i="29"/>
  <c r="R14" i="29" s="1"/>
  <c r="P14" i="29"/>
  <c r="F14" i="29"/>
  <c r="P13" i="29"/>
  <c r="M13" i="29"/>
  <c r="L13" i="29"/>
  <c r="H10" i="29"/>
  <c r="J12" i="29"/>
  <c r="M12" i="29"/>
  <c r="L12" i="29"/>
  <c r="I10" i="29"/>
  <c r="I8" i="29" s="1"/>
  <c r="D10" i="29"/>
  <c r="R18" i="29" l="1"/>
  <c r="D8" i="29"/>
  <c r="P48" i="29"/>
  <c r="R20" i="29"/>
  <c r="P10" i="29"/>
  <c r="H8" i="29"/>
  <c r="R16" i="29"/>
  <c r="R42" i="29"/>
  <c r="R52" i="29"/>
  <c r="C10" i="29"/>
  <c r="C8" i="29" s="1"/>
  <c r="F13" i="29"/>
  <c r="O13" i="29"/>
  <c r="F15" i="29"/>
  <c r="O15" i="29"/>
  <c r="F17" i="29"/>
  <c r="O17" i="29"/>
  <c r="F19" i="29"/>
  <c r="O19" i="29"/>
  <c r="F21" i="29"/>
  <c r="O21" i="29"/>
  <c r="J24" i="29"/>
  <c r="F31" i="29"/>
  <c r="J32" i="29"/>
  <c r="O36" i="29"/>
  <c r="P39" i="29"/>
  <c r="J40" i="29"/>
  <c r="O43" i="29"/>
  <c r="P46" i="29"/>
  <c r="G48" i="29"/>
  <c r="O48" i="29" s="1"/>
  <c r="O53" i="29"/>
  <c r="L22" i="29"/>
  <c r="J23" i="29"/>
  <c r="F29" i="29"/>
  <c r="R30" i="29"/>
  <c r="R41" i="29"/>
  <c r="R50" i="29"/>
  <c r="J48" i="29"/>
  <c r="R48" i="29" s="1"/>
  <c r="E10" i="29"/>
  <c r="E8" i="29" s="1"/>
  <c r="Q8" i="29" s="1"/>
  <c r="O12" i="29"/>
  <c r="F28" i="29"/>
  <c r="J29" i="29"/>
  <c r="P38" i="29"/>
  <c r="J39" i="29"/>
  <c r="O42" i="29"/>
  <c r="P45" i="29"/>
  <c r="J46" i="29"/>
  <c r="O52" i="29"/>
  <c r="R37" i="29"/>
  <c r="F12" i="29"/>
  <c r="P12" i="29"/>
  <c r="J13" i="29"/>
  <c r="J15" i="29"/>
  <c r="J17" i="29"/>
  <c r="J19" i="29"/>
  <c r="J21" i="29"/>
  <c r="F22" i="29"/>
  <c r="P22" i="29"/>
  <c r="O25" i="29"/>
  <c r="O33" i="29"/>
  <c r="R36" i="29"/>
  <c r="R43" i="29"/>
  <c r="R53" i="29"/>
  <c r="K12" i="29"/>
  <c r="O24" i="29"/>
  <c r="F26" i="29"/>
  <c r="R27" i="29"/>
  <c r="O32" i="29"/>
  <c r="F34" i="29"/>
  <c r="R35" i="29"/>
  <c r="O37" i="29"/>
  <c r="O44" i="29"/>
  <c r="R25" i="29"/>
  <c r="R44" i="29"/>
  <c r="G10" i="29"/>
  <c r="F25" i="29"/>
  <c r="J26" i="29"/>
  <c r="O31" i="29"/>
  <c r="F33" i="29"/>
  <c r="R33" i="29" s="1"/>
  <c r="J34" i="29"/>
  <c r="J38" i="29"/>
  <c r="O41" i="29"/>
  <c r="J45" i="29"/>
  <c r="O50" i="29"/>
  <c r="K13" i="29"/>
  <c r="N13" i="29" s="1"/>
  <c r="K14" i="29"/>
  <c r="N14" i="29" s="1"/>
  <c r="K15" i="29"/>
  <c r="N15" i="29" s="1"/>
  <c r="K16" i="29"/>
  <c r="N16" i="29" s="1"/>
  <c r="K17" i="29"/>
  <c r="N17" i="29" s="1"/>
  <c r="K18" i="29"/>
  <c r="N18" i="29" s="1"/>
  <c r="K19" i="29"/>
  <c r="N19" i="29" s="1"/>
  <c r="K20" i="29"/>
  <c r="N20" i="29" s="1"/>
  <c r="K21" i="29"/>
  <c r="N21" i="29" s="1"/>
  <c r="K22" i="29"/>
  <c r="K23" i="29"/>
  <c r="K24" i="29"/>
  <c r="K25" i="29"/>
  <c r="K26" i="29"/>
  <c r="K27" i="29"/>
  <c r="K28" i="29"/>
  <c r="K29" i="29"/>
  <c r="K30" i="29"/>
  <c r="K31" i="29"/>
  <c r="K32" i="29"/>
  <c r="K33" i="29"/>
  <c r="K34" i="29"/>
  <c r="K35" i="29"/>
  <c r="K36" i="29"/>
  <c r="K37" i="29"/>
  <c r="K38" i="29"/>
  <c r="K39" i="29"/>
  <c r="K40" i="29"/>
  <c r="K41" i="29"/>
  <c r="K42" i="29"/>
  <c r="K43" i="29"/>
  <c r="K44" i="29"/>
  <c r="K45" i="29"/>
  <c r="K46" i="29"/>
  <c r="K50" i="29"/>
  <c r="K52" i="29"/>
  <c r="K53" i="29"/>
  <c r="L23" i="29"/>
  <c r="L24" i="29"/>
  <c r="L25" i="29"/>
  <c r="L26" i="29"/>
  <c r="L27" i="29"/>
  <c r="L28" i="29"/>
  <c r="L29" i="29"/>
  <c r="L30" i="29"/>
  <c r="L31" i="29"/>
  <c r="L32" i="29"/>
  <c r="L33" i="29"/>
  <c r="L34" i="29"/>
  <c r="L35" i="29"/>
  <c r="L36" i="29"/>
  <c r="L37" i="29"/>
  <c r="L38" i="29"/>
  <c r="L39" i="29"/>
  <c r="L40" i="29"/>
  <c r="L41" i="29"/>
  <c r="L42" i="29"/>
  <c r="L43" i="29"/>
  <c r="L44" i="29"/>
  <c r="L45" i="29"/>
  <c r="L46" i="29"/>
  <c r="L50" i="29"/>
  <c r="L52" i="29"/>
  <c r="L53" i="29"/>
  <c r="M36" i="29"/>
  <c r="M37" i="29"/>
  <c r="M38" i="29"/>
  <c r="M39" i="29"/>
  <c r="M40" i="29"/>
  <c r="M41" i="29"/>
  <c r="M42" i="29"/>
  <c r="M43" i="29"/>
  <c r="M44" i="29"/>
  <c r="M45" i="29"/>
  <c r="M46" i="29"/>
  <c r="M50" i="29"/>
  <c r="M52" i="29"/>
  <c r="M53" i="29"/>
  <c r="Q12" i="29"/>
  <c r="Q13" i="29"/>
  <c r="Q14" i="29"/>
  <c r="Q15" i="29"/>
  <c r="Q16" i="29"/>
  <c r="Q17" i="29"/>
  <c r="Q18" i="29"/>
  <c r="Q19" i="29"/>
  <c r="Q20" i="29"/>
  <c r="Q21" i="29"/>
  <c r="Q22" i="29"/>
  <c r="Q23" i="29"/>
  <c r="Q24" i="29"/>
  <c r="Q25" i="29"/>
  <c r="Q26" i="29"/>
  <c r="Q27" i="29"/>
  <c r="Q28" i="29"/>
  <c r="Q29" i="29"/>
  <c r="Q30" i="29"/>
  <c r="Q31" i="29"/>
  <c r="Q32" i="29"/>
  <c r="Q33" i="29"/>
  <c r="Q34" i="29"/>
  <c r="Q35" i="29"/>
  <c r="Q36" i="29"/>
  <c r="Q37" i="29"/>
  <c r="Q38" i="29"/>
  <c r="Q39" i="29"/>
  <c r="Q40" i="29"/>
  <c r="Q41" i="29"/>
  <c r="Q42" i="29"/>
  <c r="Q43" i="29"/>
  <c r="Q44" i="29"/>
  <c r="Q45" i="29"/>
  <c r="Q46" i="29"/>
  <c r="Q50" i="29"/>
  <c r="Q52" i="29"/>
  <c r="Q53" i="29"/>
  <c r="M10" i="29" l="1"/>
  <c r="L48" i="29"/>
  <c r="N52" i="29"/>
  <c r="N33" i="29"/>
  <c r="N25" i="29"/>
  <c r="N32" i="29"/>
  <c r="N24" i="29"/>
  <c r="L10" i="29"/>
  <c r="L8" i="29" s="1"/>
  <c r="M8" i="29"/>
  <c r="M48" i="29"/>
  <c r="N42" i="29"/>
  <c r="N35" i="29"/>
  <c r="N27" i="29"/>
  <c r="Q10" i="29"/>
  <c r="N53" i="29"/>
  <c r="N41" i="29"/>
  <c r="N34" i="29"/>
  <c r="N26" i="29"/>
  <c r="R13" i="29"/>
  <c r="J10" i="29"/>
  <c r="R26" i="29"/>
  <c r="R19" i="29"/>
  <c r="R40" i="29"/>
  <c r="K48" i="29"/>
  <c r="N50" i="29"/>
  <c r="N40" i="29"/>
  <c r="R17" i="29"/>
  <c r="F10" i="29"/>
  <c r="F8" i="29" s="1"/>
  <c r="R24" i="29"/>
  <c r="R12" i="29"/>
  <c r="R46" i="29"/>
  <c r="N46" i="29"/>
  <c r="N39" i="29"/>
  <c r="N31" i="29"/>
  <c r="N23" i="29"/>
  <c r="R38" i="29"/>
  <c r="R39" i="29"/>
  <c r="N45" i="29"/>
  <c r="N38" i="29"/>
  <c r="N30" i="29"/>
  <c r="N22" i="29"/>
  <c r="G8" i="29"/>
  <c r="O10" i="29"/>
  <c r="R21" i="29"/>
  <c r="N44" i="29"/>
  <c r="N37" i="29"/>
  <c r="N29" i="29"/>
  <c r="R34" i="29"/>
  <c r="R15" i="29"/>
  <c r="R31" i="29"/>
  <c r="R32" i="29"/>
  <c r="R29" i="29"/>
  <c r="R45" i="29"/>
  <c r="N43" i="29"/>
  <c r="N36" i="29"/>
  <c r="N28" i="29"/>
  <c r="N12" i="29"/>
  <c r="K10" i="29"/>
  <c r="R28" i="29"/>
  <c r="R23" i="29"/>
  <c r="P8" i="29"/>
  <c r="R22" i="29"/>
  <c r="N48" i="29" l="1"/>
  <c r="K8" i="29"/>
  <c r="R10" i="29"/>
  <c r="J8" i="29"/>
  <c r="O8" i="29"/>
  <c r="N10" i="29"/>
  <c r="N8" i="29" s="1"/>
  <c r="R8" i="29" l="1"/>
  <c r="B8" i="16" l="1"/>
  <c r="K5" i="16"/>
  <c r="L5" i="16" l="1"/>
  <c r="M5" i="16" s="1"/>
  <c r="N5" i="16" s="1"/>
  <c r="O5" i="16" s="1"/>
  <c r="P5" i="16" s="1"/>
  <c r="Q5" i="16" s="1"/>
  <c r="G7" i="16" l="1"/>
  <c r="H7" i="16"/>
  <c r="F7" i="16"/>
  <c r="E7" i="16"/>
  <c r="D7" i="16"/>
  <c r="C7" i="16"/>
  <c r="B7" i="16"/>
  <c r="K6" i="16"/>
  <c r="L6" i="16" s="1"/>
  <c r="M6" i="16" s="1"/>
  <c r="N6" i="16" s="1"/>
  <c r="O6" i="16" s="1"/>
  <c r="P6" i="16" s="1"/>
  <c r="Q6" i="16" s="1"/>
  <c r="I6" i="16"/>
  <c r="I5" i="16"/>
  <c r="R6" i="16" l="1"/>
  <c r="I8" i="16"/>
  <c r="M8" i="16"/>
  <c r="D8" i="16" s="1"/>
  <c r="I7" i="16"/>
  <c r="R7" i="16" s="1"/>
  <c r="L8" i="16"/>
  <c r="C8" i="16" s="1"/>
  <c r="K8" i="16"/>
  <c r="N8" i="16" l="1"/>
  <c r="E8" i="16" l="1"/>
  <c r="O8" i="16"/>
  <c r="F8" i="16" s="1"/>
  <c r="P8" i="16" l="1"/>
  <c r="G8" i="16" s="1"/>
  <c r="R5" i="16" l="1"/>
  <c r="Q8" i="16"/>
  <c r="H8" i="16" s="1"/>
  <c r="R8" i="16" l="1"/>
</calcChain>
</file>

<file path=xl/sharedStrings.xml><?xml version="1.0" encoding="utf-8"?>
<sst xmlns="http://schemas.openxmlformats.org/spreadsheetml/2006/main" count="361" uniqueCount="332">
  <si>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</si>
  <si>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</si>
  <si>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</si>
  <si>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</si>
  <si>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</si>
  <si>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t>Q1</t>
  </si>
  <si>
    <t>Q2</t>
  </si>
  <si>
    <t>July</t>
  </si>
  <si>
    <t>As of end July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</si>
  <si>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</si>
  <si>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</si>
  <si>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</si>
  <si>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</si>
  <si>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</si>
  <si>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</si>
  <si>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</si>
  <si>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</si>
  <si>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</si>
  <si>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</si>
  <si>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</si>
  <si>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</si>
  <si>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</si>
  <si>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</si>
  <si>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</si>
  <si>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</si>
  <si>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</si>
  <si>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</si>
  <si>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</si>
  <si>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</si>
  <si>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</si>
  <si>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</si>
  <si>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National Economic and Development Authority</t>
  </si>
  <si>
    <t>Other Executive Offices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</si>
  <si>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</si>
  <si>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</si>
  <si>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</si>
  <si>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</si>
  <si>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</si>
  <si>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</si>
  <si>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</si>
  <si>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</si>
  <si>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</si>
  <si>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</si>
  <si>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</si>
  <si>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/3</t>
  </si>
  <si>
    <t>/4</t>
  </si>
  <si>
    <t>Refers to checks issued/ADA chargeable against NCAs credited</t>
  </si>
  <si>
    <t>/5</t>
  </si>
  <si>
    <t>Percent of NCAs utilized over NCA releases</t>
  </si>
  <si>
    <t>/6</t>
  </si>
  <si>
    <t>/7</t>
  </si>
  <si>
    <r>
      <t xml:space="preserve">     Owned and Controlled Corporations</t>
    </r>
    <r>
      <rPr>
        <vertAlign val="superscript"/>
        <sz val="10"/>
        <rFont val="Arial"/>
        <family val="2"/>
      </rPr>
      <t>/6</t>
    </r>
  </si>
  <si>
    <t>Department of Budget and Management</t>
  </si>
  <si>
    <t>Department of Human Settlements and Urban Development</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</si>
  <si>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</si>
  <si>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</si>
  <si>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</si>
  <si>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</si>
  <si>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</si>
  <si>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</si>
  <si>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</si>
  <si>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</si>
  <si>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</si>
  <si>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</si>
  <si>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</si>
  <si>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</si>
  <si>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</si>
  <si>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</si>
  <si>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</si>
  <si>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</si>
  <si>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</si>
  <si>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</si>
  <si>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</si>
  <si>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</si>
  <si>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</si>
  <si>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</si>
  <si>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</si>
  <si>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</si>
  <si>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</si>
  <si>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</si>
  <si>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</si>
  <si>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</si>
  <si>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</si>
  <si>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</si>
  <si>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</si>
  <si>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</si>
  <si>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</si>
  <si>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</si>
  <si>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</si>
  <si>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</si>
  <si>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</si>
  <si>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</si>
  <si>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</si>
  <si>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</si>
  <si>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</si>
  <si>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</si>
  <si>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</si>
  <si>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</si>
  <si>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</si>
  <si>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</si>
  <si>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</si>
  <si>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</si>
  <si>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</si>
  <si>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</si>
  <si>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</si>
  <si>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</si>
  <si>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</si>
  <si>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</si>
  <si>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</si>
  <si>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</si>
  <si>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</si>
  <si>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</si>
  <si>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</si>
  <si>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</si>
  <si>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</si>
  <si>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</si>
  <si>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</si>
  <si>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</si>
  <si>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</si>
  <si>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</si>
  <si>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</si>
  <si>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</si>
  <si>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</si>
  <si>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</si>
  <si>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</si>
  <si>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</si>
  <si>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</si>
  <si>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</si>
  <si>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</si>
  <si>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</si>
  <si>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</si>
  <si>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</si>
  <si>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</si>
  <si>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</si>
  <si>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</si>
  <si>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</si>
  <si>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</si>
  <si>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</si>
  <si>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</si>
  <si>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</si>
  <si>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</si>
  <si>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</si>
  <si>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</si>
  <si>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</si>
  <si>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</si>
  <si>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</si>
  <si>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</si>
  <si>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</si>
  <si>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</si>
  <si>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</si>
  <si>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</si>
  <si>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</si>
  <si>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</si>
  <si>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</si>
  <si>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</si>
  <si>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</si>
  <si>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</si>
  <si>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</si>
  <si>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</si>
  <si>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</si>
  <si>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</si>
  <si>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</si>
  <si>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</si>
  <si>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</si>
  <si>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</si>
  <si>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</si>
  <si>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</si>
  <si>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</si>
  <si>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</si>
  <si>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</si>
  <si>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</si>
  <si>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</si>
  <si>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</si>
  <si>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</si>
  <si>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</si>
  <si>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</si>
  <si>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</si>
  <si>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</si>
  <si>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</si>
  <si>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</si>
  <si>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</si>
  <si>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</si>
  <si>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</si>
  <si>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</si>
  <si>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</si>
  <si>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</si>
  <si>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</si>
  <si>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</si>
  <si>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</si>
  <si>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</si>
  <si>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</si>
  <si>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</si>
  <si>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</si>
  <si>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</si>
  <si>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</si>
  <si>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</si>
  <si>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</si>
  <si>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</si>
  <si>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</si>
  <si>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</si>
  <si>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</si>
  <si>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</si>
  <si>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</si>
  <si>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</si>
  <si>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</si>
  <si>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</si>
  <si>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</si>
  <si>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</si>
  <si>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</si>
  <si>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</si>
  <si>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</si>
  <si>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</si>
  <si>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</si>
  <si>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</si>
  <si>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</si>
  <si>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</si>
  <si>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</si>
  <si>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</si>
  <si>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</si>
  <si>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</si>
  <si>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</si>
  <si>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</si>
  <si>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</si>
  <si>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</si>
  <si>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</si>
  <si>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</si>
  <si>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</si>
  <si>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</si>
  <si>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</si>
  <si>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</si>
  <si>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</si>
  <si>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</si>
  <si>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NICA</t>
  </si>
  <si>
    <t xml:space="preserve">   NSC  </t>
  </si>
  <si>
    <t xml:space="preserve">   PDEA</t>
  </si>
  <si>
    <t xml:space="preserve">   PHILRACOM</t>
  </si>
  <si>
    <t xml:space="preserve">   PSC  </t>
  </si>
  <si>
    <t xml:space="preserve">   PLLO</t>
  </si>
  <si>
    <t xml:space="preserve">   PMS</t>
  </si>
  <si>
    <t xml:space="preserve">   ARTA</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</si>
  <si>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</si>
  <si>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</si>
  <si>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</si>
  <si>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</si>
  <si>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</si>
  <si>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</si>
  <si>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</si>
  <si>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</si>
  <si>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</si>
  <si>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</si>
  <si>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</si>
  <si>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</si>
  <si>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</si>
  <si>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</si>
  <si>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</si>
  <si>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Special Purpose Funds (SPFs)</t>
  </si>
  <si>
    <t xml:space="preserve">BSGC   </t>
  </si>
  <si>
    <t>ALGU</t>
  </si>
  <si>
    <t xml:space="preserve">    LGUs</t>
  </si>
  <si>
    <t>TOTAL (Departments &amp; SPFs)</t>
  </si>
  <si>
    <t>All Departments</t>
  </si>
  <si>
    <t>in millions</t>
  </si>
  <si>
    <t>CUMULATIVE</t>
  </si>
  <si>
    <t>JAN</t>
  </si>
  <si>
    <t>FEB</t>
  </si>
  <si>
    <t>MAR</t>
  </si>
  <si>
    <t>APR</t>
  </si>
  <si>
    <t>MAY</t>
  </si>
  <si>
    <t>JUNE</t>
  </si>
  <si>
    <t>JULY</t>
  </si>
  <si>
    <t>AS OF JULY</t>
  </si>
  <si>
    <t>Monthly NCA Credited</t>
  </si>
  <si>
    <t>Monthly NCA Utilized</t>
  </si>
  <si>
    <t>JANUARY</t>
  </si>
  <si>
    <t>FEBRUARY</t>
  </si>
  <si>
    <t>MARCH</t>
  </si>
  <si>
    <t>APRIL</t>
  </si>
  <si>
    <t>NCA Utilized / NCAs Credited - Flow</t>
  </si>
  <si>
    <t>NCA Utilized / NCAs Credited - Cumulative</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</si>
  <si>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</si>
  <si>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</si>
  <si>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</si>
  <si>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</si>
  <si>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</si>
  <si>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</si>
  <si>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</si>
  <si>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</si>
  <si>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</si>
  <si>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/7</t>
    </r>
    <r>
      <rPr>
        <sz val="8"/>
        <rFont val="Arial"/>
        <family val="2"/>
      </rPr>
      <t xml:space="preserve"> Amounts presented for Departments/Agencies include transfers from SPFs.</t>
    </r>
  </si>
  <si>
    <t>JUN</t>
  </si>
  <si>
    <t>JUL</t>
  </si>
  <si>
    <t xml:space="preserve">  NAS</t>
  </si>
  <si>
    <t xml:space="preserve">  PNAC</t>
  </si>
  <si>
    <t xml:space="preserve">   OADR</t>
  </si>
  <si>
    <t xml:space="preserve">     NHCP</t>
  </si>
  <si>
    <t xml:space="preserve">     NAP</t>
  </si>
  <si>
    <t xml:space="preserve">   OPAPRU</t>
  </si>
  <si>
    <t xml:space="preserve">   OMB</t>
  </si>
  <si>
    <r>
      <t xml:space="preserve">UNUSED NCAs
</t>
    </r>
    <r>
      <rPr>
        <b/>
        <vertAlign val="superscript"/>
        <sz val="8"/>
        <rFont val="Arial"/>
        <family val="2"/>
      </rPr>
      <t xml:space="preserve">/5 </t>
    </r>
  </si>
  <si>
    <t>% of NCA UTILIZATION</t>
  </si>
  <si>
    <t>DMW</t>
  </si>
  <si>
    <t>OWWA</t>
  </si>
  <si>
    <t xml:space="preserve">   NACC</t>
  </si>
  <si>
    <t>PCSSD</t>
  </si>
  <si>
    <t xml:space="preserve">   MCB</t>
  </si>
  <si>
    <t xml:space="preserve">        MMDA (Fund 101)</t>
  </si>
  <si>
    <r>
      <rPr>
        <vertAlign val="superscript"/>
        <sz val="8"/>
        <rFont val="Arial"/>
        <family val="2"/>
      </rPr>
      <t>/5</t>
    </r>
    <r>
      <rPr>
        <sz val="8"/>
        <rFont val="Arial"/>
        <family val="2"/>
      </rPr>
      <t xml:space="preserve"> NCAs which remain unutilized or the NCA balances for which no checks/ADA has been charged.</t>
    </r>
  </si>
  <si>
    <r>
      <t xml:space="preserve">% of NCA UTILIZATION </t>
    </r>
    <r>
      <rPr>
        <vertAlign val="superscript"/>
        <sz val="10"/>
        <rFont val="Arial"/>
        <family val="2"/>
      </rPr>
      <t>/5</t>
    </r>
  </si>
  <si>
    <t>Department of Migrant Workers</t>
  </si>
  <si>
    <t>NCAs CREDITED VS NCA UTILIZATION, JANUARY-JULY 2024</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</si>
  <si>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(Net of Trust)</t>
    </r>
  </si>
  <si>
    <t>AS OF JULY 31, 2024</t>
  </si>
  <si>
    <t>Department of Information and Communications Technology</t>
  </si>
  <si>
    <t>Department of Social Welfare and Development</t>
  </si>
  <si>
    <t>Presidential Communications Office</t>
  </si>
  <si>
    <r>
      <t>Allocations to Local Government Units</t>
    </r>
    <r>
      <rPr>
        <vertAlign val="superscript"/>
        <sz val="10"/>
        <rFont val="Arial"/>
        <family val="2"/>
      </rPr>
      <t xml:space="preserve"> /7</t>
    </r>
  </si>
  <si>
    <t>ALGU: inclusive of NTA, special shares for LGUs, MMDA, BARMM and other transfers to LGUs</t>
  </si>
  <si>
    <t>REPORT ON NCA UTILIZATION (Net of  Trust), as of July 31, 2024</t>
  </si>
  <si>
    <t>Based on Report of Authorized Government Servicing Banks (AGSB)</t>
  </si>
  <si>
    <t xml:space="preserve">   TESDA</t>
  </si>
  <si>
    <t>PCO</t>
  </si>
  <si>
    <t xml:space="preserve">    PCO-Proper</t>
  </si>
  <si>
    <t>PBS - BBS</t>
  </si>
  <si>
    <t xml:space="preserve">    BCS</t>
  </si>
  <si>
    <t>PBS (RTVM)</t>
  </si>
  <si>
    <r>
      <rPr>
        <vertAlign val="superscript"/>
        <sz val="8"/>
        <rFont val="Arial"/>
        <family val="2"/>
      </rPr>
      <t>/1</t>
    </r>
    <r>
      <rPr>
        <sz val="8"/>
        <rFont val="Arial"/>
        <family val="2"/>
      </rPr>
      <t xml:space="preserve"> NCA Releases refer to NCAs credited by the  AGSBs to the agencies' MDS sub-accounts, inclusive of lapsed NCAs.</t>
    </r>
  </si>
  <si>
    <r>
      <rPr>
        <vertAlign val="superscript"/>
        <sz val="8"/>
        <rFont val="Arial"/>
        <family val="2"/>
      </rPr>
      <t>/6</t>
    </r>
    <r>
      <rPr>
        <sz val="8"/>
        <rFont val="Arial"/>
        <family val="2"/>
      </rPr>
      <t xml:space="preserve"> Bank Balance refers to the difference between the NCAs credited by the AGSBs to the agency's MDS sub-accounts and the cash disbursement.</t>
    </r>
  </si>
  <si>
    <r>
      <rPr>
        <vertAlign val="superscript"/>
        <sz val="8"/>
        <rFont val="Arial"/>
        <family val="2"/>
      </rPr>
      <t>/3</t>
    </r>
    <r>
      <rPr>
        <sz val="8"/>
        <rFont val="Arial"/>
        <family val="2"/>
      </rPr>
      <t xml:space="preserve"> Cash Disbursement refers to negotiated checks (checks presented for encashment at the banks) and to the ADA credited by the AGSBs to the bank accounts of the
   agency's creditors/payees</t>
    </r>
  </si>
  <si>
    <t>Source: Report of Authorized Government Servicing Banks (AGSBs) as of July 31, 2024</t>
  </si>
  <si>
    <t xml:space="preserve">Notice of Cash Allocation (NCA) refers to cash authority issued by the DBM to central, regional and provincial offices and operating units through the AGSBs of the MDS, to cover the cash requirements of the agencies. </t>
  </si>
  <si>
    <t>NCAs credited by AGSBs inclusive of Lapsed NCA, but net of NCAs for Trust</t>
  </si>
  <si>
    <t>BSGC: Total budget support covered by NCA releases (i.e. subsidy and equity). Details to be coordinated with Bureau of the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</si>
</sst>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42"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
      <sz val="10"/>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93">
    <xf numFmtId="0" fontId="0" fillId="0" borderId="0" xfId="0"/>
    <xf numFmtId="0" fontId="15" fillId="0" borderId="0" xfId="0" applyFont="1"/>
    <xf numFmtId="0" fontId="15" fillId="0" borderId="0" xfId="0" applyFont="1" applyAlignment="1">
      <alignment horizontal="center"/>
    </xf>
    <xf numFmtId="164" fontId="15" fillId="0" borderId="0" xfId="0" applyNumberFormat="1" applyFont="1"/>
    <xf numFmtId="165" fontId="15" fillId="0" borderId="0" xfId="0" applyNumberFormat="1" applyFont="1"/>
    <xf numFmtId="0" fontId="21" fillId="0" borderId="0" xfId="0" applyFont="1"/>
    <xf numFmtId="164" fontId="21" fillId="0" borderId="0" xfId="0" applyNumberFormat="1" applyFont="1"/>
    <xf numFmtId="164" fontId="24" fillId="0" borderId="0" xfId="0" applyNumberFormat="1" applyFont="1"/>
    <xf numFmtId="0" fontId="15" fillId="0" borderId="0" xfId="43" applyNumberFormat="1" applyFont="1"/>
    <xf numFmtId="0" fontId="15" fillId="0" borderId="0" xfId="0" applyFont="1" applyAlignment="1">
      <alignment wrapText="1"/>
    </xf>
    <xf numFmtId="0" fontId="15" fillId="0" borderId="11" xfId="0" applyFont="1" applyBorder="1"/>
    <xf numFmtId="164" fontId="15" fillId="0" borderId="11" xfId="0" applyNumberFormat="1" applyFont="1" applyBorder="1"/>
    <xf numFmtId="166" fontId="22" fillId="0" borderId="0" xfId="0" applyNumberFormat="1" applyFont="1"/>
    <xf numFmtId="166" fontId="23" fillId="0" borderId="0" xfId="0" applyNumberFormat="1" applyFont="1"/>
    <xf numFmtId="166" fontId="15" fillId="0" borderId="0" xfId="0" applyNumberFormat="1" applyFont="1"/>
    <xf numFmtId="166" fontId="26" fillId="25" borderId="0" xfId="43" applyNumberFormat="1" applyFont="1" applyFill="1" applyBorder="1"/>
    <xf numFmtId="166" fontId="26" fillId="0" borderId="0" xfId="43" applyNumberFormat="1" applyFont="1" applyBorder="1"/>
    <xf numFmtId="166" fontId="35" fillId="0" borderId="11" xfId="43" applyNumberFormat="1" applyFont="1" applyBorder="1" applyAlignment="1">
      <alignment horizontal="right"/>
    </xf>
    <xf numFmtId="166" fontId="36" fillId="0" borderId="0" xfId="43" applyNumberFormat="1" applyFont="1" applyBorder="1" applyAlignment="1"/>
    <xf numFmtId="166" fontId="35" fillId="0" borderId="0" xfId="43" applyNumberFormat="1" applyFont="1" applyFill="1"/>
    <xf numFmtId="166" fontId="35" fillId="0" borderId="0" xfId="43" applyNumberFormat="1" applyFont="1"/>
    <xf numFmtId="166" fontId="35" fillId="0" borderId="0" xfId="43" applyNumberFormat="1" applyFont="1" applyBorder="1"/>
    <xf numFmtId="166" fontId="35" fillId="0" borderId="0" xfId="43" applyNumberFormat="1" applyFont="1" applyFill="1" applyBorder="1"/>
    <xf numFmtId="166" fontId="35" fillId="0" borderId="11" xfId="43" applyNumberFormat="1" applyFont="1" applyBorder="1"/>
    <xf numFmtId="0" fontId="15" fillId="0" borderId="0" xfId="45" applyAlignment="1">
      <alignment horizontal="left" indent="2"/>
    </xf>
    <xf numFmtId="166" fontId="35" fillId="0" borderId="11" xfId="43" applyNumberFormat="1" applyFont="1" applyFill="1" applyBorder="1"/>
    <xf numFmtId="166" fontId="35" fillId="0" borderId="11" xfId="43" applyNumberFormat="1" applyFont="1" applyBorder="1" applyAlignment="1"/>
    <xf numFmtId="166" fontId="35" fillId="0" borderId="11" xfId="43" applyNumberFormat="1" applyFont="1" applyFill="1" applyBorder="1" applyAlignment="1">
      <alignment horizontal="right" vertical="top"/>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0" fontId="15" fillId="0" borderId="0" xfId="0" applyFont="1" applyAlignment="1">
      <alignment horizontal="center" vertical="center" wrapText="1"/>
    </xf>
    <xf numFmtId="0" fontId="20" fillId="0" borderId="0" xfId="0" applyFont="1" applyAlignment="1">
      <alignment vertical="center"/>
    </xf>
    <xf numFmtId="0" fontId="20" fillId="0" borderId="0" xfId="0" applyFont="1"/>
    <xf numFmtId="166" fontId="28" fillId="26" borderId="12" xfId="43" applyNumberFormat="1" applyFont="1" applyFill="1" applyBorder="1" applyAlignment="1">
      <alignment horizontal="center" vertical="center"/>
    </xf>
    <xf numFmtId="166" fontId="35" fillId="0" borderId="11" xfId="43" applyNumberFormat="1" applyFont="1" applyFill="1" applyBorder="1" applyAlignment="1">
      <alignment horizontal="right"/>
    </xf>
    <xf numFmtId="166" fontId="35" fillId="0" borderId="11" xfId="43" applyNumberFormat="1" applyFont="1" applyFill="1" applyBorder="1" applyAlignment="1"/>
    <xf numFmtId="0" fontId="15" fillId="0" borderId="10" xfId="0" applyFont="1" applyBorder="1" applyAlignment="1">
      <alignment horizontal="center" vertical="center" wrapText="1"/>
    </xf>
    <xf numFmtId="166" fontId="28" fillId="26" borderId="14" xfId="43" applyNumberFormat="1" applyFont="1" applyFill="1" applyBorder="1" applyAlignment="1">
      <alignment horizontal="center" vertical="center"/>
    </xf>
    <xf numFmtId="0" fontId="25" fillId="25" borderId="0" xfId="0" applyFont="1" applyFill="1"/>
    <xf numFmtId="0" fontId="26" fillId="25" borderId="0" xfId="0" applyFont="1" applyFill="1"/>
    <xf numFmtId="0" fontId="27" fillId="24" borderId="0" xfId="0" applyFont="1" applyFill="1" applyAlignment="1">
      <alignment horizontal="left"/>
    </xf>
    <xf numFmtId="164" fontId="26" fillId="25" borderId="0" xfId="0" applyNumberFormat="1" applyFont="1" applyFill="1" applyAlignment="1">
      <alignment horizontal="left"/>
    </xf>
    <xf numFmtId="0" fontId="28" fillId="25" borderId="0" xfId="0" applyFont="1" applyFill="1" applyAlignment="1">
      <alignment horizontal="left"/>
    </xf>
    <xf numFmtId="164" fontId="26" fillId="25" borderId="0" xfId="0" applyNumberFormat="1" applyFont="1" applyFill="1"/>
    <xf numFmtId="0" fontId="28" fillId="25" borderId="0" xfId="0" applyFont="1" applyFill="1"/>
    <xf numFmtId="0" fontId="26" fillId="0" borderId="0" xfId="0" applyFont="1" applyAlignment="1">
      <alignment horizontal="center" vertical="center"/>
    </xf>
    <xf numFmtId="0" fontId="28" fillId="26" borderId="10" xfId="0" applyFont="1" applyFill="1" applyBorder="1" applyAlignment="1">
      <alignment horizontal="center" vertical="center" wrapText="1"/>
    </xf>
    <xf numFmtId="0" fontId="28" fillId="0" borderId="0" xfId="0" applyFont="1" applyAlignment="1">
      <alignment horizontal="center"/>
    </xf>
    <xf numFmtId="0" fontId="26" fillId="0" borderId="0" xfId="0" applyFont="1"/>
    <xf numFmtId="0" fontId="28" fillId="0" borderId="0" xfId="0" applyFont="1" applyAlignment="1">
      <alignment horizontal="left"/>
    </xf>
    <xf numFmtId="0" fontId="34" fillId="0" borderId="0" xfId="0" applyFont="1" applyAlignment="1">
      <alignment horizontal="left" indent="1"/>
    </xf>
    <xf numFmtId="166" fontId="26" fillId="0" borderId="0" xfId="0" applyNumberFormat="1" applyFont="1"/>
    <xf numFmtId="0" fontId="26" fillId="0" borderId="0" xfId="0" applyFont="1" applyAlignment="1">
      <alignment horizontal="left" indent="1"/>
    </xf>
    <xf numFmtId="0" fontId="26" fillId="0" borderId="0" xfId="0" applyFont="1" applyAlignment="1" applyProtection="1">
      <alignment horizontal="left" indent="1"/>
      <protection locked="0"/>
    </xf>
    <xf numFmtId="0" fontId="41" fillId="0" borderId="0" xfId="0" applyFont="1" applyAlignment="1">
      <alignment horizontal="left"/>
    </xf>
    <xf numFmtId="0" fontId="26" fillId="0" borderId="0" xfId="0" quotePrefix="1" applyFont="1" applyAlignment="1">
      <alignment horizontal="left" indent="1"/>
    </xf>
    <xf numFmtId="0" fontId="37" fillId="0" borderId="0" xfId="0" applyFont="1" applyAlignment="1">
      <alignment horizontal="left" indent="1"/>
    </xf>
    <xf numFmtId="0" fontId="26" fillId="0" borderId="0" xfId="0" applyFont="1" applyAlignment="1">
      <alignment horizontal="left" indent="2"/>
    </xf>
    <xf numFmtId="0" fontId="26" fillId="0" borderId="0" xfId="0" applyFont="1" applyAlignment="1">
      <alignment horizontal="left" wrapText="1" indent="2"/>
    </xf>
    <xf numFmtId="0" fontId="26" fillId="0" borderId="0" xfId="0" applyFont="1" applyAlignment="1">
      <alignment horizontal="left" indent="3"/>
    </xf>
    <xf numFmtId="0" fontId="26" fillId="0" borderId="0" xfId="0" applyFont="1" applyAlignment="1">
      <alignment horizontal="left" wrapText="1" indent="3"/>
    </xf>
    <xf numFmtId="0" fontId="38" fillId="0" borderId="0" xfId="0" applyFont="1" applyAlignment="1">
      <alignment horizontal="left" indent="1"/>
    </xf>
    <xf numFmtId="0" fontId="34" fillId="0" borderId="0" xfId="0" applyFont="1" applyAlignment="1">
      <alignment horizontal="left" vertical="top" indent="1"/>
    </xf>
    <xf numFmtId="166" fontId="35" fillId="0" borderId="11" xfId="43" applyNumberFormat="1" applyFont="1" applyBorder="1" applyAlignment="1">
      <alignment horizontal="right" vertical="top"/>
    </xf>
    <xf numFmtId="0" fontId="28" fillId="0" borderId="0" xfId="0" applyFont="1" applyAlignment="1">
      <alignment horizontal="left" indent="1"/>
    </xf>
    <xf numFmtId="0" fontId="26" fillId="0" borderId="0" xfId="0" applyFont="1" applyAlignment="1">
      <alignment horizontal="left"/>
    </xf>
    <xf numFmtId="0" fontId="28" fillId="0" borderId="0" xfId="0" applyFont="1" applyAlignment="1">
      <alignment horizontal="left" vertical="center"/>
    </xf>
    <xf numFmtId="166" fontId="25" fillId="0" borderId="22" xfId="0" applyNumberFormat="1" applyFont="1" applyBorder="1" applyAlignment="1">
      <alignment vertical="center"/>
    </xf>
    <xf numFmtId="166" fontId="39" fillId="0" borderId="22" xfId="0" applyNumberFormat="1" applyFont="1" applyBorder="1" applyAlignment="1">
      <alignment vertical="center"/>
    </xf>
    <xf numFmtId="0" fontId="26" fillId="0" borderId="0" xfId="0" applyFont="1" applyAlignment="1">
      <alignment vertical="center"/>
    </xf>
    <xf numFmtId="0" fontId="37" fillId="0" borderId="0" xfId="0" applyFont="1"/>
    <xf numFmtId="0" fontId="15" fillId="0" borderId="10" xfId="0" applyFont="1" applyBorder="1" applyAlignment="1">
      <alignment horizontal="center" vertical="center" wrapText="1"/>
    </xf>
    <xf numFmtId="166" fontId="28" fillId="26" borderId="20" xfId="43" applyNumberFormat="1" applyFont="1" applyFill="1" applyBorder="1" applyAlignment="1">
      <alignment horizontal="center" vertical="center"/>
    </xf>
    <xf numFmtId="166" fontId="28" fillId="26" borderId="13" xfId="43" applyNumberFormat="1" applyFont="1" applyFill="1" applyBorder="1" applyAlignment="1">
      <alignment horizontal="center" vertical="center"/>
    </xf>
    <xf numFmtId="166" fontId="28" fillId="26" borderId="14" xfId="43" applyNumberFormat="1" applyFont="1" applyFill="1" applyBorder="1" applyAlignment="1">
      <alignment horizontal="center" vertical="center"/>
    </xf>
    <xf numFmtId="166" fontId="28" fillId="26" borderId="21" xfId="43" applyNumberFormat="1" applyFont="1" applyFill="1" applyBorder="1" applyAlignment="1">
      <alignment horizontal="center" vertical="center"/>
    </xf>
    <xf numFmtId="166" fontId="28" fillId="26" borderId="11" xfId="43" applyNumberFormat="1" applyFont="1" applyFill="1" applyBorder="1" applyAlignment="1">
      <alignment horizontal="center" vertical="center"/>
    </xf>
    <xf numFmtId="166" fontId="28" fillId="26" borderId="16" xfId="43" applyNumberFormat="1" applyFont="1" applyFill="1" applyBorder="1" applyAlignment="1">
      <alignment horizontal="center" vertical="center"/>
    </xf>
    <xf numFmtId="0" fontId="28" fillId="26" borderId="12" xfId="0" applyFont="1" applyFill="1" applyBorder="1" applyAlignment="1">
      <alignment horizontal="center" vertical="center"/>
    </xf>
    <xf numFmtId="0" fontId="28" fillId="26" borderId="15" xfId="0" applyFont="1" applyFill="1" applyBorder="1" applyAlignment="1">
      <alignment horizontal="center" vertical="center"/>
    </xf>
    <xf numFmtId="0" fontId="28" fillId="26" borderId="18" xfId="0" applyFont="1" applyFill="1" applyBorder="1" applyAlignment="1">
      <alignment horizontal="center" vertical="center"/>
    </xf>
    <xf numFmtId="0" fontId="29" fillId="26" borderId="15" xfId="0" applyFont="1" applyFill="1" applyBorder="1" applyAlignment="1">
      <alignment horizontal="center" vertical="center" wrapText="1"/>
    </xf>
    <xf numFmtId="0" fontId="0" fillId="0" borderId="19" xfId="0" applyBorder="1" applyAlignment="1">
      <alignment horizontal="center" vertical="center"/>
    </xf>
    <xf numFmtId="0" fontId="28" fillId="26" borderId="15" xfId="0" applyFont="1" applyFill="1" applyBorder="1" applyAlignment="1">
      <alignment horizontal="center" vertical="center" wrapText="1"/>
    </xf>
    <xf numFmtId="0" fontId="28" fillId="26" borderId="19" xfId="0" applyFont="1" applyFill="1" applyBorder="1" applyAlignment="1">
      <alignment horizontal="center" vertical="center" wrapText="1"/>
    </xf>
    <xf numFmtId="0" fontId="28" fillId="26" borderId="17" xfId="0" applyFont="1" applyFill="1" applyBorder="1" applyAlignment="1">
      <alignment horizontal="center" vertical="center" wrapText="1"/>
    </xf>
    <xf numFmtId="0" fontId="28" fillId="26" borderId="16" xfId="0" applyFont="1" applyFill="1" applyBorder="1" applyAlignment="1">
      <alignment horizontal="center" vertical="center" wrapText="1"/>
    </xf>
    <xf numFmtId="166" fontId="32" fillId="26" borderId="17" xfId="43" applyNumberFormat="1" applyFont="1" applyFill="1" applyBorder="1" applyAlignment="1">
      <alignment horizontal="center" vertical="center" wrapText="1"/>
    </xf>
    <xf numFmtId="166" fontId="32" fillId="26" borderId="16" xfId="43" applyNumberFormat="1" applyFont="1" applyFill="1" applyBorder="1" applyAlignment="1">
      <alignment horizontal="center" vertical="center" wrapText="1"/>
    </xf>
    <xf numFmtId="0" fontId="37" fillId="0" borderId="0" xfId="0" applyFont="1" applyAlignment="1">
      <alignment vertical="center"/>
    </xf>
    <xf numFmtId="0" fontId="26" fillId="0" borderId="0" xfId="0" applyFont="1" applyAlignment="1">
      <alignment horizontal="left"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JULY 2024</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175318565735552"/>
          <c:y val="3.2073739262669605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5894949964931946"/>
          <c:y val="0.13341770354431259"/>
          <c:w val="0.673527444710150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'!$B$4:$H$4</c:f>
              <c:strCache>
                <c:ptCount val="7"/>
                <c:pt idx="0">
                  <c:v>JANUARY</c:v>
                </c:pt>
                <c:pt idx="1">
                  <c:v>FEBRUARY</c:v>
                </c:pt>
                <c:pt idx="2">
                  <c:v>MARCH</c:v>
                </c:pt>
                <c:pt idx="3">
                  <c:v>APRIL</c:v>
                </c:pt>
                <c:pt idx="4">
                  <c:v>MAY</c:v>
                </c:pt>
                <c:pt idx="5">
                  <c:v>JUNE</c:v>
                </c:pt>
                <c:pt idx="6">
                  <c:v>JULY</c:v>
                </c:pt>
              </c:strCache>
            </c:strRef>
          </c:cat>
          <c:val>
            <c:numRef>
              <c:f>'Graph '!$B$5:$H$5</c:f>
              <c:numCache>
                <c:formatCode>_(* #,##0_);_(* \(#,##0\);_(* "-"??_);_(@_)</c:formatCode>
                <c:ptCount val="7"/>
                <c:pt idx="0">
                  <c:v>293580.61320975999</c:v>
                </c:pt>
                <c:pt idx="1">
                  <c:v>316382.30033131997</c:v>
                </c:pt>
                <c:pt idx="2">
                  <c:v>350072.44878208998</c:v>
                </c:pt>
                <c:pt idx="3">
                  <c:v>438617.31756846001</c:v>
                </c:pt>
                <c:pt idx="4">
                  <c:v>494149.65776479</c:v>
                </c:pt>
                <c:pt idx="5">
                  <c:v>363225.40532940999</c:v>
                </c:pt>
                <c:pt idx="6">
                  <c:v>481946.23811788001</c:v>
                </c:pt>
              </c:numCache>
            </c:numRef>
          </c:val>
          <c:extLst>
            <c:ext xmlns:c16="http://schemas.microsoft.com/office/drawing/2014/chart" uri="{C3380CC4-5D6E-409C-BE32-E72D297353CC}">
              <c16:uniqueId val="{00000000-9838-454A-A2B4-45C3AB6BAD6E}"/>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'!$B$4:$H$4</c:f>
              <c:strCache>
                <c:ptCount val="7"/>
                <c:pt idx="0">
                  <c:v>JANUARY</c:v>
                </c:pt>
                <c:pt idx="1">
                  <c:v>FEBRUARY</c:v>
                </c:pt>
                <c:pt idx="2">
                  <c:v>MARCH</c:v>
                </c:pt>
                <c:pt idx="3">
                  <c:v>APRIL</c:v>
                </c:pt>
                <c:pt idx="4">
                  <c:v>MAY</c:v>
                </c:pt>
                <c:pt idx="5">
                  <c:v>JUNE</c:v>
                </c:pt>
                <c:pt idx="6">
                  <c:v>JULY</c:v>
                </c:pt>
              </c:strCache>
            </c:strRef>
          </c:cat>
          <c:val>
            <c:numRef>
              <c:f>'Graph '!$B$6:$H$6</c:f>
              <c:numCache>
                <c:formatCode>_(* #,##0_);_(* \(#,##0\);_(* "-"??_);_(@_)</c:formatCode>
                <c:ptCount val="7"/>
                <c:pt idx="0">
                  <c:v>205027.27659585001</c:v>
                </c:pt>
                <c:pt idx="1">
                  <c:v>328770.03557215002</c:v>
                </c:pt>
                <c:pt idx="2">
                  <c:v>419123.19223714003</c:v>
                </c:pt>
                <c:pt idx="3">
                  <c:v>347143.38293193001</c:v>
                </c:pt>
                <c:pt idx="4">
                  <c:v>477191.72166729998</c:v>
                </c:pt>
                <c:pt idx="5">
                  <c:v>456840.1566094</c:v>
                </c:pt>
                <c:pt idx="6">
                  <c:v>350076.7954376</c:v>
                </c:pt>
              </c:numCache>
            </c:numRef>
          </c:val>
          <c:extLst>
            <c:ext xmlns:c16="http://schemas.microsoft.com/office/drawing/2014/chart" uri="{C3380CC4-5D6E-409C-BE32-E72D297353CC}">
              <c16:uniqueId val="{00000001-9838-454A-A2B4-45C3AB6BAD6E}"/>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'!$B$4:$H$4</c:f>
              <c:strCache>
                <c:ptCount val="7"/>
                <c:pt idx="0">
                  <c:v>JANUARY</c:v>
                </c:pt>
                <c:pt idx="1">
                  <c:v>FEBRUARY</c:v>
                </c:pt>
                <c:pt idx="2">
                  <c:v>MARCH</c:v>
                </c:pt>
                <c:pt idx="3">
                  <c:v>APRIL</c:v>
                </c:pt>
                <c:pt idx="4">
                  <c:v>MAY</c:v>
                </c:pt>
                <c:pt idx="5">
                  <c:v>JUNE</c:v>
                </c:pt>
                <c:pt idx="6">
                  <c:v>JULY</c:v>
                </c:pt>
              </c:strCache>
            </c:strRef>
          </c:cat>
          <c:val>
            <c:numRef>
              <c:f>'Graph '!$B$8:$H$8</c:f>
              <c:numCache>
                <c:formatCode>_(* #,##0_);_(* \(#,##0\);_(* "-"??_);_(@_)</c:formatCode>
                <c:ptCount val="7"/>
                <c:pt idx="0">
                  <c:v>69.836790091231379</c:v>
                </c:pt>
                <c:pt idx="1">
                  <c:v>87.513076667086537</c:v>
                </c:pt>
                <c:pt idx="2">
                  <c:v>99.258896265986209</c:v>
                </c:pt>
                <c:pt idx="3">
                  <c:v>92.951159785987841</c:v>
                </c:pt>
                <c:pt idx="4">
                  <c:v>93.895467775303203</c:v>
                </c:pt>
                <c:pt idx="5">
                  <c:v>99.027849837385716</c:v>
                </c:pt>
                <c:pt idx="6">
                  <c:v>94.382655893963573</c:v>
                </c:pt>
              </c:numCache>
            </c:numRef>
          </c:val>
          <c:smooth val="0"/>
          <c:extLst>
            <c:ext xmlns:c16="http://schemas.microsoft.com/office/drawing/2014/chart" uri="{C3380CC4-5D6E-409C-BE32-E72D297353CC}">
              <c16:uniqueId val="{00000002-9838-454A-A2B4-45C3AB6BAD6E}"/>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4426570821822629"/>
              <c:y val="0.95778627765851732"/>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4128260364687792"/>
              <c:y val="0.3512536301583915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810814092904307"/>
              <c:y val="0.2901963757205011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37945</xdr:rowOff>
    </xdr:from>
    <xdr:to>
      <xdr:col>12</xdr:col>
      <xdr:colOff>457200</xdr:colOff>
      <xdr:row>55</xdr:row>
      <xdr:rowOff>87085</xdr:rowOff>
    </xdr:to>
    <xdr:graphicFrame macro="">
      <xdr:nvGraphicFramePr>
        <xdr:cNvPr id="2" name="Chart 1">
          <a:extLst>
            <a:ext uri="{FF2B5EF4-FFF2-40B4-BE49-F238E27FC236}">
              <a16:creationId xmlns:a16="http://schemas.microsoft.com/office/drawing/2014/main" id="{E3383C51-A28E-4D78-B343-D62C67D25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7ADAD-9DDF-4548-95B7-9835166A4833}">
  <sheetPr>
    <pageSetUpPr fitToPage="1"/>
  </sheetPr>
  <dimension ref="A1:R75"/>
  <sheetViews>
    <sheetView tabSelected="1" view="pageBreakPreview" zoomScale="85" zoomScaleNormal="86" zoomScaleSheetLayoutView="85" workbookViewId="0">
      <pane xSplit="2" ySplit="6" topLeftCell="C50" activePane="bottomRight" state="frozen"/>
      <selection pane="topRight" activeCell="C1" sqref="C1"/>
      <selection pane="bottomLeft" activeCell="A7" sqref="A7"/>
      <selection pane="bottomRight" activeCell="T17" sqref="T17"/>
    </sheetView>
  </sheetViews>
  <sheetFormatPr defaultColWidth="9.109375" defaultRowHeight="13.2" x14ac:dyDescent="0.25"/>
  <cols>
    <col min="1" max="1" width="1.88671875" style="1" customWidth="1"/>
    <col min="2" max="2" width="49" style="1" customWidth="1"/>
    <col min="3" max="3" width="12.44140625" style="1" customWidth="1"/>
    <col min="4" max="4" width="14.77734375" style="1" customWidth="1"/>
    <col min="5" max="5" width="13.5546875" style="1" customWidth="1"/>
    <col min="6" max="6" width="14" style="1" customWidth="1"/>
    <col min="7" max="7" width="12.5546875" style="1" customWidth="1"/>
    <col min="8" max="8" width="14" style="1" customWidth="1"/>
    <col min="9" max="9" width="12.44140625" style="1" customWidth="1"/>
    <col min="10" max="10" width="14.88671875" style="1" customWidth="1"/>
    <col min="11" max="11" width="12" style="1" customWidth="1"/>
    <col min="12" max="12" width="12.5546875" style="1" customWidth="1"/>
    <col min="13" max="13" width="12.44140625" style="1" customWidth="1"/>
    <col min="14" max="14" width="13.5546875" style="1" customWidth="1"/>
    <col min="15" max="16" width="9.109375" style="1"/>
    <col min="17" max="17" width="0" style="1" hidden="1" customWidth="1"/>
    <col min="18" max="16384" width="9.109375" style="1"/>
  </cols>
  <sheetData>
    <row r="1" spans="1:18" ht="15.6" x14ac:dyDescent="0.25">
      <c r="A1" s="1" t="s">
        <v>310</v>
      </c>
    </row>
    <row r="2" spans="1:18" x14ac:dyDescent="0.25">
      <c r="A2" s="1" t="s">
        <v>311</v>
      </c>
    </row>
    <row r="3" spans="1:18" x14ac:dyDescent="0.25">
      <c r="A3" s="1" t="s">
        <v>0</v>
      </c>
      <c r="C3" s="6"/>
      <c r="D3" s="6"/>
      <c r="E3" s="6"/>
      <c r="F3" s="6"/>
    </row>
    <row r="4" spans="1:18" x14ac:dyDescent="0.25">
      <c r="C4" s="3"/>
      <c r="D4" s="3"/>
      <c r="E4" s="3"/>
    </row>
    <row r="5" spans="1:18" s="32" customFormat="1" ht="18.75" customHeight="1" x14ac:dyDescent="0.25">
      <c r="A5" s="73" t="s">
        <v>1</v>
      </c>
      <c r="B5" s="73"/>
      <c r="C5" s="73" t="s">
        <v>2</v>
      </c>
      <c r="D5" s="73"/>
      <c r="E5" s="73"/>
      <c r="F5" s="73"/>
      <c r="G5" s="73" t="s">
        <v>3</v>
      </c>
      <c r="H5" s="73"/>
      <c r="I5" s="73"/>
      <c r="J5" s="73"/>
      <c r="K5" s="73" t="s">
        <v>4</v>
      </c>
      <c r="L5" s="73"/>
      <c r="M5" s="73"/>
      <c r="N5" s="73"/>
      <c r="O5" s="73" t="s">
        <v>307</v>
      </c>
      <c r="P5" s="73"/>
      <c r="Q5" s="73"/>
      <c r="R5" s="73"/>
    </row>
    <row r="6" spans="1:18" s="32" customFormat="1" ht="32.4" customHeight="1" x14ac:dyDescent="0.25">
      <c r="A6" s="73"/>
      <c r="B6" s="73"/>
      <c r="C6" s="38" t="s">
        <v>5</v>
      </c>
      <c r="D6" s="38" t="s">
        <v>6</v>
      </c>
      <c r="E6" s="38" t="s">
        <v>7</v>
      </c>
      <c r="F6" s="38" t="s">
        <v>8</v>
      </c>
      <c r="G6" s="38" t="s">
        <v>5</v>
      </c>
      <c r="H6" s="38" t="s">
        <v>6</v>
      </c>
      <c r="I6" s="38" t="s">
        <v>7</v>
      </c>
      <c r="J6" s="38" t="s">
        <v>8</v>
      </c>
      <c r="K6" s="38" t="s">
        <v>5</v>
      </c>
      <c r="L6" s="38" t="s">
        <v>6</v>
      </c>
      <c r="M6" s="38" t="s">
        <v>7</v>
      </c>
      <c r="N6" s="38" t="s">
        <v>8</v>
      </c>
      <c r="O6" s="38" t="s">
        <v>5</v>
      </c>
      <c r="P6" s="38" t="s">
        <v>6</v>
      </c>
      <c r="Q6" s="38" t="s">
        <v>7</v>
      </c>
      <c r="R6" s="38" t="s">
        <v>8</v>
      </c>
    </row>
    <row r="7" spans="1:18" x14ac:dyDescent="0.25">
      <c r="A7" s="2"/>
      <c r="B7" s="2"/>
      <c r="C7" s="3"/>
      <c r="D7" s="3"/>
      <c r="E7" s="3"/>
      <c r="F7" s="3"/>
      <c r="G7" s="3"/>
      <c r="H7" s="3"/>
      <c r="I7" s="3"/>
      <c r="J7" s="3"/>
      <c r="K7" s="3"/>
      <c r="L7" s="3"/>
      <c r="M7" s="3"/>
      <c r="N7" s="3"/>
      <c r="O7" s="4"/>
      <c r="P7" s="4"/>
      <c r="Q7" s="4"/>
      <c r="R7" s="4"/>
    </row>
    <row r="8" spans="1:18" s="5" customFormat="1" x14ac:dyDescent="0.25">
      <c r="A8" s="5" t="s">
        <v>9</v>
      </c>
      <c r="C8" s="6">
        <f t="shared" ref="C8:N8" si="0">+C10+C48</f>
        <v>960035362.32317019</v>
      </c>
      <c r="D8" s="6">
        <f t="shared" si="0"/>
        <v>1295992380.6626601</v>
      </c>
      <c r="E8" s="6">
        <f t="shared" si="0"/>
        <v>481946238.11787999</v>
      </c>
      <c r="F8" s="6">
        <f t="shared" si="0"/>
        <v>2737973981.1037097</v>
      </c>
      <c r="G8" s="6">
        <f t="shared" si="0"/>
        <v>952920504.40514004</v>
      </c>
      <c r="H8" s="6">
        <f t="shared" si="0"/>
        <v>1281175261.2086301</v>
      </c>
      <c r="I8" s="6">
        <f t="shared" si="0"/>
        <v>350076795.4375999</v>
      </c>
      <c r="J8" s="6">
        <f t="shared" si="0"/>
        <v>2584172561.0513697</v>
      </c>
      <c r="K8" s="6">
        <f t="shared" si="0"/>
        <v>7114857.918030031</v>
      </c>
      <c r="L8" s="6">
        <f t="shared" si="0"/>
        <v>14817119.454030026</v>
      </c>
      <c r="M8" s="6">
        <f t="shared" si="0"/>
        <v>131869442.68028001</v>
      </c>
      <c r="N8" s="6">
        <f t="shared" si="0"/>
        <v>153801420.05234006</v>
      </c>
      <c r="O8" s="12">
        <f>+G8/C8*100</f>
        <v>99.258896265986181</v>
      </c>
      <c r="P8" s="12">
        <f>+H8/D8*100</f>
        <v>98.856697024217539</v>
      </c>
      <c r="Q8" s="12">
        <f>+I8/E8*100</f>
        <v>72.638142545678321</v>
      </c>
      <c r="R8" s="12">
        <f>+J8/F8*100</f>
        <v>94.382655893963573</v>
      </c>
    </row>
    <row r="9" spans="1:18" x14ac:dyDescent="0.25">
      <c r="C9" s="3"/>
      <c r="D9" s="3"/>
      <c r="E9" s="3"/>
      <c r="F9" s="3"/>
      <c r="G9" s="3"/>
      <c r="H9" s="3"/>
      <c r="I9" s="3"/>
      <c r="J9" s="3"/>
      <c r="K9" s="3"/>
      <c r="L9" s="3"/>
      <c r="M9" s="3"/>
      <c r="N9" s="3"/>
      <c r="O9" s="13"/>
      <c r="P9" s="13"/>
      <c r="Q9" s="13"/>
      <c r="R9" s="13"/>
    </row>
    <row r="10" spans="1:18" ht="15" x14ac:dyDescent="0.4">
      <c r="A10" s="1" t="s">
        <v>10</v>
      </c>
      <c r="C10" s="7">
        <f t="shared" ref="C10:N10" si="1">SUM(C12:C46)</f>
        <v>666029861.56817007</v>
      </c>
      <c r="D10" s="7">
        <f t="shared" si="1"/>
        <v>1009021469.994</v>
      </c>
      <c r="E10" s="7">
        <f t="shared" si="1"/>
        <v>382574231.27693003</v>
      </c>
      <c r="F10" s="7">
        <f t="shared" si="1"/>
        <v>2057625562.8390996</v>
      </c>
      <c r="G10" s="7">
        <f t="shared" si="1"/>
        <v>659136282.78928006</v>
      </c>
      <c r="H10" s="7">
        <f t="shared" si="1"/>
        <v>995250058.15210998</v>
      </c>
      <c r="I10" s="7">
        <f t="shared" si="1"/>
        <v>252604706.75653002</v>
      </c>
      <c r="J10" s="7">
        <f t="shared" si="1"/>
        <v>1906991047.6979198</v>
      </c>
      <c r="K10" s="7">
        <f t="shared" si="1"/>
        <v>6893578.7788899839</v>
      </c>
      <c r="L10" s="7">
        <f t="shared" si="1"/>
        <v>13771411.841890085</v>
      </c>
      <c r="M10" s="7">
        <f t="shared" si="1"/>
        <v>129969524.52039999</v>
      </c>
      <c r="N10" s="7">
        <f t="shared" si="1"/>
        <v>150634515.14118004</v>
      </c>
      <c r="O10" s="13">
        <f t="shared" ref="O10:R25" si="2">+G10/C10*100</f>
        <v>98.964974518911347</v>
      </c>
      <c r="P10" s="13">
        <f t="shared" si="2"/>
        <v>98.635171574498628</v>
      </c>
      <c r="Q10" s="13">
        <f t="shared" si="2"/>
        <v>66.027632314231766</v>
      </c>
      <c r="R10" s="13">
        <f t="shared" si="2"/>
        <v>92.679206661228719</v>
      </c>
    </row>
    <row r="11" spans="1:18" x14ac:dyDescent="0.25">
      <c r="C11" s="3"/>
      <c r="D11" s="3"/>
      <c r="E11" s="3"/>
      <c r="F11" s="3"/>
      <c r="G11" s="3"/>
      <c r="H11" s="3"/>
      <c r="I11" s="3"/>
      <c r="J11" s="3"/>
      <c r="K11" s="3"/>
      <c r="L11" s="3"/>
      <c r="M11" s="3"/>
      <c r="N11" s="3"/>
      <c r="O11" s="13"/>
      <c r="P11" s="13"/>
      <c r="Q11" s="13"/>
      <c r="R11" s="13"/>
    </row>
    <row r="12" spans="1:18" x14ac:dyDescent="0.25">
      <c r="B12" s="8" t="s">
        <v>11</v>
      </c>
      <c r="C12" s="3">
        <v>5593079</v>
      </c>
      <c r="D12" s="3">
        <v>12769483.215</v>
      </c>
      <c r="E12" s="3">
        <v>6464874</v>
      </c>
      <c r="F12" s="3">
        <f>SUM(C12:E12)</f>
        <v>24827436.215</v>
      </c>
      <c r="G12" s="3">
        <v>5568705.6059500007</v>
      </c>
      <c r="H12" s="3">
        <v>12579493.335690001</v>
      </c>
      <c r="I12" s="3">
        <v>2972752.6282199994</v>
      </c>
      <c r="J12" s="3">
        <f>SUM(G12:I12)</f>
        <v>21120951.56986</v>
      </c>
      <c r="K12" s="3">
        <f t="shared" ref="K12:M27" si="3">+C12-G12</f>
        <v>24373.394049999304</v>
      </c>
      <c r="L12" s="3">
        <f t="shared" si="3"/>
        <v>189989.87930999883</v>
      </c>
      <c r="M12" s="3">
        <f t="shared" si="3"/>
        <v>3492121.3717800006</v>
      </c>
      <c r="N12" s="3">
        <f>SUM(K12:M12)</f>
        <v>3706484.6451399988</v>
      </c>
      <c r="O12" s="13">
        <f t="shared" si="2"/>
        <v>99.564222245922167</v>
      </c>
      <c r="P12" s="13">
        <f t="shared" si="2"/>
        <v>98.512156865621449</v>
      </c>
      <c r="Q12" s="13">
        <f t="shared" si="2"/>
        <v>45.983148754639288</v>
      </c>
      <c r="R12" s="13">
        <f t="shared" si="2"/>
        <v>85.07101332154204</v>
      </c>
    </row>
    <row r="13" spans="1:18" x14ac:dyDescent="0.25">
      <c r="B13" s="8" t="s">
        <v>12</v>
      </c>
      <c r="C13" s="3">
        <v>2402329.2570000002</v>
      </c>
      <c r="D13" s="3">
        <v>2494644.852</v>
      </c>
      <c r="E13" s="3">
        <v>925276.32799999975</v>
      </c>
      <c r="F13" s="3">
        <f t="shared" ref="F13:F46" si="4">SUM(C13:E13)</f>
        <v>5822250.4369999999</v>
      </c>
      <c r="G13" s="3">
        <v>2139149.0157400002</v>
      </c>
      <c r="H13" s="3">
        <v>2197664.1420100001</v>
      </c>
      <c r="I13" s="3">
        <v>593122.34800000023</v>
      </c>
      <c r="J13" s="3">
        <f t="shared" ref="J13:J46" si="5">SUM(G13:I13)</f>
        <v>4929935.5057500005</v>
      </c>
      <c r="K13" s="3">
        <f t="shared" si="3"/>
        <v>263180.24126000004</v>
      </c>
      <c r="L13" s="3">
        <f t="shared" si="3"/>
        <v>296980.70998999989</v>
      </c>
      <c r="M13" s="3">
        <f t="shared" si="3"/>
        <v>332153.97999999952</v>
      </c>
      <c r="N13" s="3">
        <f t="shared" ref="N13:N46" si="6">SUM(K13:M13)</f>
        <v>892314.93124999944</v>
      </c>
      <c r="O13" s="13">
        <f t="shared" si="2"/>
        <v>89.044788906718964</v>
      </c>
      <c r="P13" s="13">
        <f t="shared" si="2"/>
        <v>88.095270966049327</v>
      </c>
      <c r="Q13" s="13">
        <f t="shared" si="2"/>
        <v>64.102185482475718</v>
      </c>
      <c r="R13" s="13">
        <f t="shared" si="2"/>
        <v>84.674054458746753</v>
      </c>
    </row>
    <row r="14" spans="1:18" x14ac:dyDescent="0.25">
      <c r="B14" s="8" t="s">
        <v>13</v>
      </c>
      <c r="C14" s="3">
        <v>348845</v>
      </c>
      <c r="D14" s="3">
        <v>462449</v>
      </c>
      <c r="E14" s="3">
        <v>219440</v>
      </c>
      <c r="F14" s="3">
        <f t="shared" si="4"/>
        <v>1030734</v>
      </c>
      <c r="G14" s="3">
        <v>248689.13722</v>
      </c>
      <c r="H14" s="3">
        <v>354137.41455999995</v>
      </c>
      <c r="I14" s="3">
        <v>126082.65473000007</v>
      </c>
      <c r="J14" s="3">
        <f t="shared" si="5"/>
        <v>728909.20651000005</v>
      </c>
      <c r="K14" s="3">
        <f t="shared" si="3"/>
        <v>100155.86278</v>
      </c>
      <c r="L14" s="3">
        <f t="shared" si="3"/>
        <v>108311.58544000005</v>
      </c>
      <c r="M14" s="3">
        <f t="shared" si="3"/>
        <v>93357.345269999932</v>
      </c>
      <c r="N14" s="3">
        <f t="shared" si="6"/>
        <v>301824.79348999995</v>
      </c>
      <c r="O14" s="13">
        <f t="shared" si="2"/>
        <v>71.289293875503446</v>
      </c>
      <c r="P14" s="13">
        <f t="shared" si="2"/>
        <v>76.578696150278176</v>
      </c>
      <c r="Q14" s="13">
        <f t="shared" si="2"/>
        <v>57.456550642544691</v>
      </c>
      <c r="R14" s="13">
        <f t="shared" si="2"/>
        <v>70.717489333814555</v>
      </c>
    </row>
    <row r="15" spans="1:18" x14ac:dyDescent="0.25">
      <c r="B15" s="8" t="s">
        <v>14</v>
      </c>
      <c r="C15" s="3">
        <v>1561867.5730000001</v>
      </c>
      <c r="D15" s="3">
        <v>3277335.352</v>
      </c>
      <c r="E15" s="3">
        <v>1570971.0030000005</v>
      </c>
      <c r="F15" s="3">
        <f t="shared" si="4"/>
        <v>6410173.9280000003</v>
      </c>
      <c r="G15" s="3">
        <v>1560551.9550700001</v>
      </c>
      <c r="H15" s="3">
        <v>3220035.3804799998</v>
      </c>
      <c r="I15" s="3">
        <v>795269.24129000027</v>
      </c>
      <c r="J15" s="3">
        <f t="shared" si="5"/>
        <v>5575856.5768400002</v>
      </c>
      <c r="K15" s="3">
        <f t="shared" si="3"/>
        <v>1315.6179299999494</v>
      </c>
      <c r="L15" s="3">
        <f t="shared" si="3"/>
        <v>57299.971520000137</v>
      </c>
      <c r="M15" s="3">
        <f t="shared" si="3"/>
        <v>775701.76171000022</v>
      </c>
      <c r="N15" s="3">
        <f t="shared" si="6"/>
        <v>834317.35116000031</v>
      </c>
      <c r="O15" s="13">
        <f t="shared" si="2"/>
        <v>99.91576635863737</v>
      </c>
      <c r="P15" s="13">
        <f t="shared" si="2"/>
        <v>98.251629285204743</v>
      </c>
      <c r="Q15" s="13">
        <f t="shared" si="2"/>
        <v>50.622782964887101</v>
      </c>
      <c r="R15" s="13">
        <f t="shared" si="2"/>
        <v>86.98448184821234</v>
      </c>
    </row>
    <row r="16" spans="1:18" x14ac:dyDescent="0.25">
      <c r="B16" s="8" t="s">
        <v>15</v>
      </c>
      <c r="C16" s="3">
        <v>6895808.5596599998</v>
      </c>
      <c r="D16" s="3">
        <v>29564524.135370012</v>
      </c>
      <c r="E16" s="3">
        <v>9502258.2130099982</v>
      </c>
      <c r="F16" s="3">
        <f t="shared" si="4"/>
        <v>45962590.908040009</v>
      </c>
      <c r="G16" s="3">
        <v>6747839.5281099994</v>
      </c>
      <c r="H16" s="3">
        <v>26591582.857259996</v>
      </c>
      <c r="I16" s="3">
        <v>3330352.6768699996</v>
      </c>
      <c r="J16" s="3">
        <f t="shared" si="5"/>
        <v>36669775.06223999</v>
      </c>
      <c r="K16" s="3">
        <f t="shared" si="3"/>
        <v>147969.03155000042</v>
      </c>
      <c r="L16" s="3">
        <f t="shared" si="3"/>
        <v>2972941.2781100161</v>
      </c>
      <c r="M16" s="3">
        <f t="shared" si="3"/>
        <v>6171905.5361399986</v>
      </c>
      <c r="N16" s="3">
        <f t="shared" si="6"/>
        <v>9292815.8458000161</v>
      </c>
      <c r="O16" s="13">
        <f t="shared" si="2"/>
        <v>97.854217815505933</v>
      </c>
      <c r="P16" s="13">
        <f t="shared" si="2"/>
        <v>89.944227532641776</v>
      </c>
      <c r="Q16" s="13">
        <f t="shared" si="2"/>
        <v>35.048012821944305</v>
      </c>
      <c r="R16" s="13">
        <f t="shared" si="2"/>
        <v>79.781784137468037</v>
      </c>
    </row>
    <row r="17" spans="2:18" x14ac:dyDescent="0.25">
      <c r="B17" s="8" t="s">
        <v>52</v>
      </c>
      <c r="C17" s="3">
        <v>575203.44200000004</v>
      </c>
      <c r="D17" s="3">
        <v>898481.2995699998</v>
      </c>
      <c r="E17" s="3">
        <v>123976</v>
      </c>
      <c r="F17" s="3">
        <f t="shared" si="4"/>
        <v>1597660.7415699998</v>
      </c>
      <c r="G17" s="3">
        <v>521419.69549000013</v>
      </c>
      <c r="H17" s="3">
        <v>497853.15588999988</v>
      </c>
      <c r="I17" s="3">
        <v>103292.22262999986</v>
      </c>
      <c r="J17" s="3">
        <f t="shared" si="5"/>
        <v>1122565.0740099999</v>
      </c>
      <c r="K17" s="3">
        <f t="shared" si="3"/>
        <v>53783.74650999991</v>
      </c>
      <c r="L17" s="3">
        <f t="shared" si="3"/>
        <v>400628.14367999992</v>
      </c>
      <c r="M17" s="3">
        <f t="shared" si="3"/>
        <v>20683.777370000142</v>
      </c>
      <c r="N17" s="3">
        <f t="shared" si="6"/>
        <v>475095.66755999997</v>
      </c>
      <c r="O17" s="13">
        <f t="shared" si="2"/>
        <v>90.649613235450715</v>
      </c>
      <c r="P17" s="13">
        <f t="shared" si="2"/>
        <v>55.41051952091437</v>
      </c>
      <c r="Q17" s="13">
        <f t="shared" si="2"/>
        <v>83.316305276827663</v>
      </c>
      <c r="R17" s="13">
        <f t="shared" si="2"/>
        <v>70.263044262254965</v>
      </c>
    </row>
    <row r="18" spans="2:18" x14ac:dyDescent="0.25">
      <c r="B18" s="8" t="s">
        <v>16</v>
      </c>
      <c r="C18" s="3">
        <v>138565096.24599999</v>
      </c>
      <c r="D18" s="3">
        <v>171299305.17548001</v>
      </c>
      <c r="E18" s="3">
        <v>59794003.072560012</v>
      </c>
      <c r="F18" s="3">
        <f t="shared" si="4"/>
        <v>369658404.49404001</v>
      </c>
      <c r="G18" s="3">
        <v>138057936.93987</v>
      </c>
      <c r="H18" s="3">
        <v>169168713.68861997</v>
      </c>
      <c r="I18" s="3">
        <v>42440726.416490078</v>
      </c>
      <c r="J18" s="3">
        <f t="shared" si="5"/>
        <v>349667377.04498005</v>
      </c>
      <c r="K18" s="3">
        <f t="shared" si="3"/>
        <v>507159.30612999201</v>
      </c>
      <c r="L18" s="3">
        <f t="shared" si="3"/>
        <v>2130591.4868600368</v>
      </c>
      <c r="M18" s="3">
        <f t="shared" si="3"/>
        <v>17353276.656069934</v>
      </c>
      <c r="N18" s="3">
        <f t="shared" si="6"/>
        <v>19991027.449059963</v>
      </c>
      <c r="O18" s="13">
        <f t="shared" si="2"/>
        <v>99.633992022616141</v>
      </c>
      <c r="P18" s="13">
        <f t="shared" si="2"/>
        <v>98.756217087583948</v>
      </c>
      <c r="Q18" s="13">
        <f t="shared" si="2"/>
        <v>70.97823232371357</v>
      </c>
      <c r="R18" s="13">
        <f t="shared" si="2"/>
        <v>94.592026799330554</v>
      </c>
    </row>
    <row r="19" spans="2:18" x14ac:dyDescent="0.25">
      <c r="B19" s="8" t="s">
        <v>17</v>
      </c>
      <c r="C19" s="3">
        <v>20711689.203000002</v>
      </c>
      <c r="D19" s="3">
        <v>30995608.298</v>
      </c>
      <c r="E19" s="3">
        <v>10272713.401999995</v>
      </c>
      <c r="F19" s="3">
        <f t="shared" si="4"/>
        <v>61980010.902999997</v>
      </c>
      <c r="G19" s="3">
        <v>20602427.047119997</v>
      </c>
      <c r="H19" s="3">
        <v>30497824.943439998</v>
      </c>
      <c r="I19" s="3">
        <v>6793344.7243800089</v>
      </c>
      <c r="J19" s="3">
        <f t="shared" si="5"/>
        <v>57893596.714940004</v>
      </c>
      <c r="K19" s="3">
        <f t="shared" si="3"/>
        <v>109262.15588000417</v>
      </c>
      <c r="L19" s="3">
        <f t="shared" si="3"/>
        <v>497783.35456000268</v>
      </c>
      <c r="M19" s="3">
        <f t="shared" si="3"/>
        <v>3479368.6776199862</v>
      </c>
      <c r="N19" s="3">
        <f t="shared" si="6"/>
        <v>4086414.1880599931</v>
      </c>
      <c r="O19" s="13">
        <f t="shared" si="2"/>
        <v>99.472461396996152</v>
      </c>
      <c r="P19" s="13">
        <f t="shared" si="2"/>
        <v>98.394019727652434</v>
      </c>
      <c r="Q19" s="13">
        <f t="shared" si="2"/>
        <v>66.129993688497251</v>
      </c>
      <c r="R19" s="13">
        <f t="shared" si="2"/>
        <v>93.406883721825551</v>
      </c>
    </row>
    <row r="20" spans="2:18" x14ac:dyDescent="0.25">
      <c r="B20" s="8" t="s">
        <v>18</v>
      </c>
      <c r="C20" s="3">
        <v>344498.46500000003</v>
      </c>
      <c r="D20" s="3">
        <v>1120625.297</v>
      </c>
      <c r="E20" s="3">
        <v>217195.46899999981</v>
      </c>
      <c r="F20" s="3">
        <f t="shared" si="4"/>
        <v>1682319.2309999999</v>
      </c>
      <c r="G20" s="3">
        <v>343047.72758000001</v>
      </c>
      <c r="H20" s="3">
        <v>986650.61323000025</v>
      </c>
      <c r="I20" s="3">
        <v>100722.12837999966</v>
      </c>
      <c r="J20" s="3">
        <f t="shared" si="5"/>
        <v>1430420.4691899999</v>
      </c>
      <c r="K20" s="3">
        <f t="shared" si="3"/>
        <v>1450.7374200000195</v>
      </c>
      <c r="L20" s="3">
        <f t="shared" si="3"/>
        <v>133974.68376999977</v>
      </c>
      <c r="M20" s="3">
        <f t="shared" si="3"/>
        <v>116473.34062000015</v>
      </c>
      <c r="N20" s="3">
        <f t="shared" si="6"/>
        <v>251898.76180999994</v>
      </c>
      <c r="O20" s="13">
        <f t="shared" si="2"/>
        <v>99.578884213606003</v>
      </c>
      <c r="P20" s="13">
        <f t="shared" si="2"/>
        <v>88.044649346337238</v>
      </c>
      <c r="Q20" s="13">
        <f t="shared" si="2"/>
        <v>46.373954688713951</v>
      </c>
      <c r="R20" s="13">
        <f t="shared" si="2"/>
        <v>85.026696647801685</v>
      </c>
    </row>
    <row r="21" spans="2:18" x14ac:dyDescent="0.25">
      <c r="B21" s="8" t="s">
        <v>19</v>
      </c>
      <c r="C21" s="3">
        <v>4758212.1619999995</v>
      </c>
      <c r="D21" s="3">
        <v>7086932.0846300023</v>
      </c>
      <c r="E21" s="3">
        <v>2481285.7342799995</v>
      </c>
      <c r="F21" s="3">
        <f t="shared" si="4"/>
        <v>14326429.980910001</v>
      </c>
      <c r="G21" s="3">
        <v>4691999.1736399997</v>
      </c>
      <c r="H21" s="3">
        <v>6242171.594419999</v>
      </c>
      <c r="I21" s="3">
        <v>1394787.6079200022</v>
      </c>
      <c r="J21" s="3">
        <f t="shared" si="5"/>
        <v>12328958.375980001</v>
      </c>
      <c r="K21" s="3">
        <f t="shared" si="3"/>
        <v>66212.988359999843</v>
      </c>
      <c r="L21" s="3">
        <f t="shared" si="3"/>
        <v>844760.49021000322</v>
      </c>
      <c r="M21" s="3">
        <f t="shared" si="3"/>
        <v>1086498.1263599973</v>
      </c>
      <c r="N21" s="3">
        <f t="shared" si="6"/>
        <v>1997471.6049300004</v>
      </c>
      <c r="O21" s="13">
        <f t="shared" si="2"/>
        <v>98.608448171168376</v>
      </c>
      <c r="P21" s="13">
        <f t="shared" si="2"/>
        <v>88.080025600328483</v>
      </c>
      <c r="Q21" s="13">
        <f t="shared" si="2"/>
        <v>56.212293032214248</v>
      </c>
      <c r="R21" s="13">
        <f t="shared" si="2"/>
        <v>86.057436447240278</v>
      </c>
    </row>
    <row r="22" spans="2:18" x14ac:dyDescent="0.25">
      <c r="B22" s="8" t="s">
        <v>20</v>
      </c>
      <c r="C22" s="3">
        <v>20579134.434999969</v>
      </c>
      <c r="D22" s="3">
        <v>7630612.2190000303</v>
      </c>
      <c r="E22" s="3">
        <v>1913381.5269999728</v>
      </c>
      <c r="F22" s="3">
        <f t="shared" si="4"/>
        <v>30123128.180999972</v>
      </c>
      <c r="G22" s="3">
        <v>20214334.401279978</v>
      </c>
      <c r="H22" s="3">
        <v>6065679.8647400104</v>
      </c>
      <c r="I22" s="3">
        <v>1298831.7554100305</v>
      </c>
      <c r="J22" s="3">
        <f t="shared" si="5"/>
        <v>27578846.021430019</v>
      </c>
      <c r="K22" s="3">
        <f t="shared" si="3"/>
        <v>364800.0337199904</v>
      </c>
      <c r="L22" s="3">
        <f t="shared" si="3"/>
        <v>1564932.35426002</v>
      </c>
      <c r="M22" s="3">
        <f t="shared" si="3"/>
        <v>614549.77158994228</v>
      </c>
      <c r="N22" s="3">
        <f t="shared" si="6"/>
        <v>2544282.1595699526</v>
      </c>
      <c r="O22" s="13">
        <f t="shared" si="2"/>
        <v>98.227330528053898</v>
      </c>
      <c r="P22" s="13">
        <f t="shared" si="2"/>
        <v>79.49139191789385</v>
      </c>
      <c r="Q22" s="13">
        <f t="shared" si="2"/>
        <v>67.881482970439961</v>
      </c>
      <c r="R22" s="13">
        <f t="shared" si="2"/>
        <v>91.553725282838499</v>
      </c>
    </row>
    <row r="23" spans="2:18" x14ac:dyDescent="0.25">
      <c r="B23" s="8" t="s">
        <v>21</v>
      </c>
      <c r="C23" s="3">
        <v>3257524</v>
      </c>
      <c r="D23" s="3">
        <v>5463063.0299999993</v>
      </c>
      <c r="E23" s="3">
        <v>1038190.5470000021</v>
      </c>
      <c r="F23" s="3">
        <f t="shared" si="4"/>
        <v>9758777.5770000014</v>
      </c>
      <c r="G23" s="3">
        <v>3256317.3976999996</v>
      </c>
      <c r="H23" s="3">
        <v>5212958.2186700003</v>
      </c>
      <c r="I23" s="3">
        <v>313871.14433999918</v>
      </c>
      <c r="J23" s="3">
        <f t="shared" si="5"/>
        <v>8783146.7607099991</v>
      </c>
      <c r="K23" s="3">
        <f t="shared" si="3"/>
        <v>1206.602300000377</v>
      </c>
      <c r="L23" s="3">
        <f t="shared" si="3"/>
        <v>250104.81132999901</v>
      </c>
      <c r="M23" s="3">
        <f t="shared" si="3"/>
        <v>724319.40266000293</v>
      </c>
      <c r="N23" s="3">
        <f t="shared" si="6"/>
        <v>975630.81629000232</v>
      </c>
      <c r="O23" s="13">
        <f t="shared" si="2"/>
        <v>99.962959526929026</v>
      </c>
      <c r="P23" s="13">
        <f t="shared" si="2"/>
        <v>95.421894092076784</v>
      </c>
      <c r="Q23" s="13">
        <f t="shared" si="2"/>
        <v>30.232518033127359</v>
      </c>
      <c r="R23" s="13">
        <f t="shared" si="2"/>
        <v>90.002530454332515</v>
      </c>
    </row>
    <row r="24" spans="2:18" x14ac:dyDescent="0.25">
      <c r="B24" s="8" t="s">
        <v>22</v>
      </c>
      <c r="C24" s="3">
        <v>44974628.927510001</v>
      </c>
      <c r="D24" s="3">
        <v>60272656.148539998</v>
      </c>
      <c r="E24" s="3">
        <v>31272582.43566002</v>
      </c>
      <c r="F24" s="3">
        <f t="shared" si="4"/>
        <v>136519867.51171002</v>
      </c>
      <c r="G24" s="3">
        <v>43423404.908569999</v>
      </c>
      <c r="H24" s="3">
        <v>60100611.490269996</v>
      </c>
      <c r="I24" s="3">
        <v>19829337.79497999</v>
      </c>
      <c r="J24" s="3">
        <f t="shared" si="5"/>
        <v>123353354.19381998</v>
      </c>
      <c r="K24" s="3">
        <f t="shared" si="3"/>
        <v>1551224.0189400017</v>
      </c>
      <c r="L24" s="3">
        <f t="shared" si="3"/>
        <v>172044.65827000141</v>
      </c>
      <c r="M24" s="3">
        <f t="shared" si="3"/>
        <v>11443244.64068003</v>
      </c>
      <c r="N24" s="3">
        <f t="shared" si="6"/>
        <v>13166513.317890033</v>
      </c>
      <c r="O24" s="13">
        <f t="shared" si="2"/>
        <v>96.550890900200059</v>
      </c>
      <c r="P24" s="13">
        <f t="shared" si="2"/>
        <v>99.714556037075909</v>
      </c>
      <c r="Q24" s="13">
        <f t="shared" si="2"/>
        <v>63.4080598740981</v>
      </c>
      <c r="R24" s="13">
        <f t="shared" si="2"/>
        <v>90.35560643452817</v>
      </c>
    </row>
    <row r="25" spans="2:18" x14ac:dyDescent="0.25">
      <c r="B25" s="8" t="s">
        <v>53</v>
      </c>
      <c r="C25" s="3">
        <v>360028.75699999998</v>
      </c>
      <c r="D25" s="3">
        <v>486861.255</v>
      </c>
      <c r="E25" s="3">
        <v>174516.99999999988</v>
      </c>
      <c r="F25" s="3">
        <f t="shared" si="4"/>
        <v>1021407.0119999999</v>
      </c>
      <c r="G25" s="3">
        <v>353171.37968000001</v>
      </c>
      <c r="H25" s="3">
        <v>455700.08611000015</v>
      </c>
      <c r="I25" s="3">
        <v>101667.2050399998</v>
      </c>
      <c r="J25" s="3">
        <f t="shared" si="5"/>
        <v>910538.67082999996</v>
      </c>
      <c r="K25" s="3">
        <f t="shared" si="3"/>
        <v>6857.3773199999705</v>
      </c>
      <c r="L25" s="3">
        <f t="shared" si="3"/>
        <v>31161.168889999855</v>
      </c>
      <c r="M25" s="3">
        <f t="shared" si="3"/>
        <v>72849.794960000087</v>
      </c>
      <c r="N25" s="3">
        <f t="shared" si="6"/>
        <v>110868.34116999991</v>
      </c>
      <c r="O25" s="13">
        <f t="shared" si="2"/>
        <v>98.095325113154786</v>
      </c>
      <c r="P25" s="13">
        <f t="shared" si="2"/>
        <v>93.59957922919952</v>
      </c>
      <c r="Q25" s="13">
        <f t="shared" si="2"/>
        <v>58.256333216821211</v>
      </c>
      <c r="R25" s="13">
        <f t="shared" si="2"/>
        <v>89.145527701742481</v>
      </c>
    </row>
    <row r="26" spans="2:18" x14ac:dyDescent="0.25">
      <c r="B26" s="8" t="s">
        <v>312</v>
      </c>
      <c r="C26" s="3">
        <v>1508338.7549999999</v>
      </c>
      <c r="D26" s="3">
        <v>3406216.2790000001</v>
      </c>
      <c r="E26" s="3">
        <v>536265.26900000218</v>
      </c>
      <c r="F26" s="3">
        <f t="shared" si="4"/>
        <v>5450820.3030000022</v>
      </c>
      <c r="G26" s="3">
        <v>1416582.6911800001</v>
      </c>
      <c r="H26" s="3">
        <v>2927463.5511400001</v>
      </c>
      <c r="I26" s="3">
        <v>304343.22831000108</v>
      </c>
      <c r="J26" s="3">
        <f t="shared" si="5"/>
        <v>4648389.4706300013</v>
      </c>
      <c r="K26" s="3">
        <f t="shared" si="3"/>
        <v>91756.063819999807</v>
      </c>
      <c r="L26" s="3">
        <f t="shared" si="3"/>
        <v>478752.72785999998</v>
      </c>
      <c r="M26" s="3">
        <f t="shared" si="3"/>
        <v>231922.0406900011</v>
      </c>
      <c r="N26" s="3">
        <f t="shared" si="6"/>
        <v>802430.83237000089</v>
      </c>
      <c r="O26" s="13">
        <f t="shared" ref="O26:R46" si="7">+G26/C26*100</f>
        <v>93.916746916709712</v>
      </c>
      <c r="P26" s="13">
        <f t="shared" si="7"/>
        <v>85.944734900963113</v>
      </c>
      <c r="Q26" s="13">
        <f t="shared" si="7"/>
        <v>56.752366021674959</v>
      </c>
      <c r="R26" s="13">
        <f t="shared" si="7"/>
        <v>85.278714252818759</v>
      </c>
    </row>
    <row r="27" spans="2:18" x14ac:dyDescent="0.25">
      <c r="B27" s="8" t="s">
        <v>23</v>
      </c>
      <c r="C27" s="3">
        <v>69662117.149000004</v>
      </c>
      <c r="D27" s="3">
        <v>83984920.466999993</v>
      </c>
      <c r="E27" s="3">
        <v>29790752.18900001</v>
      </c>
      <c r="F27" s="3">
        <f t="shared" si="4"/>
        <v>183437789.80500001</v>
      </c>
      <c r="G27" s="3">
        <v>69539776.028669998</v>
      </c>
      <c r="H27" s="3">
        <v>83703789.097810015</v>
      </c>
      <c r="I27" s="3">
        <v>20283478.244839996</v>
      </c>
      <c r="J27" s="3">
        <f t="shared" si="5"/>
        <v>173527043.37132001</v>
      </c>
      <c r="K27" s="3">
        <f t="shared" si="3"/>
        <v>122341.12033000588</v>
      </c>
      <c r="L27" s="3">
        <f t="shared" si="3"/>
        <v>281131.36918997765</v>
      </c>
      <c r="M27" s="3">
        <f t="shared" si="3"/>
        <v>9507273.9441600144</v>
      </c>
      <c r="N27" s="3">
        <f t="shared" si="6"/>
        <v>9910746.4336799979</v>
      </c>
      <c r="O27" s="13">
        <f t="shared" si="7"/>
        <v>99.824379267617829</v>
      </c>
      <c r="P27" s="13">
        <f t="shared" si="7"/>
        <v>99.665259706591684</v>
      </c>
      <c r="Q27" s="13">
        <f t="shared" si="7"/>
        <v>68.086492466375191</v>
      </c>
      <c r="R27" s="13">
        <f t="shared" si="7"/>
        <v>94.597216612664482</v>
      </c>
    </row>
    <row r="28" spans="2:18" x14ac:dyDescent="0.25">
      <c r="B28" s="8" t="s">
        <v>24</v>
      </c>
      <c r="C28" s="3">
        <v>7279838.1260000002</v>
      </c>
      <c r="D28" s="3">
        <v>8358112.9910000004</v>
      </c>
      <c r="E28" s="3">
        <v>2758438.6390000004</v>
      </c>
      <c r="F28" s="3">
        <f t="shared" si="4"/>
        <v>18396389.756000001</v>
      </c>
      <c r="G28" s="3">
        <v>7005816.9560600007</v>
      </c>
      <c r="H28" s="3">
        <v>7971931.7078399984</v>
      </c>
      <c r="I28" s="3">
        <v>1973788.7490900047</v>
      </c>
      <c r="J28" s="3">
        <f t="shared" si="5"/>
        <v>16951537.412990004</v>
      </c>
      <c r="K28" s="3">
        <f t="shared" ref="K28:M46" si="8">+C28-G28</f>
        <v>274021.16993999947</v>
      </c>
      <c r="L28" s="3">
        <f t="shared" si="8"/>
        <v>386181.28316000197</v>
      </c>
      <c r="M28" s="3">
        <f t="shared" si="8"/>
        <v>784649.88990999572</v>
      </c>
      <c r="N28" s="3">
        <f t="shared" si="6"/>
        <v>1444852.3430099972</v>
      </c>
      <c r="O28" s="13">
        <f t="shared" si="7"/>
        <v>96.235889243727399</v>
      </c>
      <c r="P28" s="13">
        <f t="shared" si="7"/>
        <v>95.379563741530632</v>
      </c>
      <c r="Q28" s="13">
        <f t="shared" si="7"/>
        <v>71.554564280811775</v>
      </c>
      <c r="R28" s="13">
        <f t="shared" si="7"/>
        <v>92.146000589388706</v>
      </c>
    </row>
    <row r="29" spans="2:18" x14ac:dyDescent="0.25">
      <c r="B29" s="1" t="s">
        <v>25</v>
      </c>
      <c r="C29" s="3">
        <v>8841268.1510000005</v>
      </c>
      <c r="D29" s="3">
        <v>13534352.777719997</v>
      </c>
      <c r="E29" s="3">
        <v>7548221.3920000009</v>
      </c>
      <c r="F29" s="3">
        <f t="shared" si="4"/>
        <v>29923842.320719998</v>
      </c>
      <c r="G29" s="3">
        <v>8838573.5916499998</v>
      </c>
      <c r="H29" s="3">
        <v>13484272.488699997</v>
      </c>
      <c r="I29" s="3">
        <v>4248586.6134000011</v>
      </c>
      <c r="J29" s="3">
        <f t="shared" si="5"/>
        <v>26571432.693749998</v>
      </c>
      <c r="K29" s="3">
        <f t="shared" si="8"/>
        <v>2694.5593500006944</v>
      </c>
      <c r="L29" s="3">
        <f t="shared" si="8"/>
        <v>50080.289020000026</v>
      </c>
      <c r="M29" s="3">
        <f t="shared" si="8"/>
        <v>3299634.7785999998</v>
      </c>
      <c r="N29" s="3">
        <f t="shared" si="6"/>
        <v>3352409.6269700006</v>
      </c>
      <c r="O29" s="13">
        <f t="shared" si="7"/>
        <v>99.969522931507342</v>
      </c>
      <c r="P29" s="13">
        <f t="shared" si="7"/>
        <v>99.629976476581575</v>
      </c>
      <c r="Q29" s="13">
        <f t="shared" si="7"/>
        <v>56.285930059005352</v>
      </c>
      <c r="R29" s="13">
        <f t="shared" si="7"/>
        <v>88.79686107472665</v>
      </c>
    </row>
    <row r="30" spans="2:18" x14ac:dyDescent="0.25">
      <c r="B30" s="1" t="s">
        <v>308</v>
      </c>
      <c r="C30" s="3">
        <v>3622093.2760000001</v>
      </c>
      <c r="D30" s="3">
        <v>1886258.298</v>
      </c>
      <c r="E30" s="3">
        <v>666902.74899999984</v>
      </c>
      <c r="F30" s="3">
        <f t="shared" si="4"/>
        <v>6175254.3229999999</v>
      </c>
      <c r="G30" s="3">
        <v>1664278.0725400001</v>
      </c>
      <c r="H30" s="3">
        <v>1886176.27</v>
      </c>
      <c r="I30" s="3">
        <v>631435.01827999996</v>
      </c>
      <c r="J30" s="3">
        <f t="shared" si="5"/>
        <v>4181889.3608200001</v>
      </c>
      <c r="K30" s="3">
        <f t="shared" si="8"/>
        <v>1957815.20346</v>
      </c>
      <c r="L30" s="3">
        <f t="shared" si="8"/>
        <v>82.027999999932945</v>
      </c>
      <c r="M30" s="3">
        <f t="shared" si="8"/>
        <v>35467.730719999876</v>
      </c>
      <c r="N30" s="3">
        <f t="shared" si="6"/>
        <v>1993364.9621799998</v>
      </c>
      <c r="O30" s="13">
        <f t="shared" si="7"/>
        <v>45.947962841473775</v>
      </c>
      <c r="P30" s="13">
        <f t="shared" si="7"/>
        <v>99.995651284869794</v>
      </c>
      <c r="Q30" s="13">
        <f t="shared" si="7"/>
        <v>94.681723718610755</v>
      </c>
      <c r="R30" s="13">
        <f t="shared" si="7"/>
        <v>67.720115514018161</v>
      </c>
    </row>
    <row r="31" spans="2:18" x14ac:dyDescent="0.25">
      <c r="B31" s="1" t="s">
        <v>26</v>
      </c>
      <c r="C31" s="3">
        <v>73796731.525999993</v>
      </c>
      <c r="D31" s="3">
        <v>92148984.662</v>
      </c>
      <c r="E31" s="3">
        <v>30004168.800000012</v>
      </c>
      <c r="F31" s="3">
        <f t="shared" si="4"/>
        <v>195949884.98800001</v>
      </c>
      <c r="G31" s="3">
        <v>73054376.412919998</v>
      </c>
      <c r="H31" s="3">
        <v>91211682.332700014</v>
      </c>
      <c r="I31" s="3">
        <v>24232204.034469962</v>
      </c>
      <c r="J31" s="3">
        <f t="shared" si="5"/>
        <v>188498262.78008997</v>
      </c>
      <c r="K31" s="3">
        <f t="shared" si="8"/>
        <v>742355.11307999492</v>
      </c>
      <c r="L31" s="3">
        <f t="shared" si="8"/>
        <v>937302.32929998636</v>
      </c>
      <c r="M31" s="3">
        <f t="shared" si="8"/>
        <v>5771964.7655300498</v>
      </c>
      <c r="N31" s="3">
        <f t="shared" si="6"/>
        <v>7451622.2079100311</v>
      </c>
      <c r="O31" s="13">
        <f t="shared" si="7"/>
        <v>98.994054211169981</v>
      </c>
      <c r="P31" s="13">
        <f t="shared" si="7"/>
        <v>98.982840307206871</v>
      </c>
      <c r="Q31" s="13">
        <f t="shared" si="7"/>
        <v>80.762790650844323</v>
      </c>
      <c r="R31" s="13">
        <f t="shared" si="7"/>
        <v>96.197179596014365</v>
      </c>
    </row>
    <row r="32" spans="2:18" x14ac:dyDescent="0.25">
      <c r="B32" s="1" t="s">
        <v>27</v>
      </c>
      <c r="C32" s="3">
        <v>155395162.04100001</v>
      </c>
      <c r="D32" s="3">
        <v>299512227.97442997</v>
      </c>
      <c r="E32" s="3">
        <v>115388211.33805001</v>
      </c>
      <c r="F32" s="3">
        <f t="shared" si="4"/>
        <v>570295601.35347998</v>
      </c>
      <c r="G32" s="3">
        <v>155241016.41168001</v>
      </c>
      <c r="H32" s="3">
        <v>298843390.70903993</v>
      </c>
      <c r="I32" s="3">
        <v>78929411.102149963</v>
      </c>
      <c r="J32" s="3">
        <f t="shared" si="5"/>
        <v>533013818.22286987</v>
      </c>
      <c r="K32" s="3">
        <f t="shared" si="8"/>
        <v>154145.62931999564</v>
      </c>
      <c r="L32" s="3">
        <f t="shared" si="8"/>
        <v>668837.26539003849</v>
      </c>
      <c r="M32" s="3">
        <f t="shared" si="8"/>
        <v>36458800.235900044</v>
      </c>
      <c r="N32" s="3">
        <f t="shared" si="6"/>
        <v>37281783.130610079</v>
      </c>
      <c r="O32" s="13">
        <f t="shared" si="7"/>
        <v>99.900804100143532</v>
      </c>
      <c r="P32" s="13">
        <f t="shared" si="7"/>
        <v>99.776691165528263</v>
      </c>
      <c r="Q32" s="13">
        <f t="shared" si="7"/>
        <v>68.403357836020533</v>
      </c>
      <c r="R32" s="13">
        <f t="shared" si="7"/>
        <v>93.462726515489607</v>
      </c>
    </row>
    <row r="33" spans="1:18" x14ac:dyDescent="0.25">
      <c r="B33" s="1" t="s">
        <v>28</v>
      </c>
      <c r="C33" s="3">
        <v>5808741.0449999999</v>
      </c>
      <c r="D33" s="3">
        <v>6599754.6930000018</v>
      </c>
      <c r="E33" s="3">
        <v>4769515.7932300009</v>
      </c>
      <c r="F33" s="3">
        <f t="shared" si="4"/>
        <v>17178011.531230003</v>
      </c>
      <c r="G33" s="3">
        <v>5778880.1718099993</v>
      </c>
      <c r="H33" s="3">
        <v>6468880.0066000018</v>
      </c>
      <c r="I33" s="3">
        <v>1804747.6925900001</v>
      </c>
      <c r="J33" s="3">
        <f t="shared" si="5"/>
        <v>14052507.871000001</v>
      </c>
      <c r="K33" s="3">
        <f t="shared" si="8"/>
        <v>29860.873190000653</v>
      </c>
      <c r="L33" s="3">
        <f t="shared" si="8"/>
        <v>130874.68640000001</v>
      </c>
      <c r="M33" s="3">
        <f t="shared" si="8"/>
        <v>2964768.1006400008</v>
      </c>
      <c r="N33" s="3">
        <f t="shared" si="6"/>
        <v>3125503.6602300014</v>
      </c>
      <c r="O33" s="13">
        <f t="shared" si="7"/>
        <v>99.485932098561975</v>
      </c>
      <c r="P33" s="13">
        <f t="shared" si="7"/>
        <v>98.01697650158404</v>
      </c>
      <c r="Q33" s="13">
        <f t="shared" si="7"/>
        <v>37.839222487777796</v>
      </c>
      <c r="R33" s="13">
        <f t="shared" si="7"/>
        <v>81.805206880040998</v>
      </c>
    </row>
    <row r="34" spans="1:18" x14ac:dyDescent="0.25">
      <c r="B34" s="1" t="s">
        <v>313</v>
      </c>
      <c r="C34" s="3">
        <v>47292263.311999999</v>
      </c>
      <c r="D34" s="3">
        <v>76164206.878680006</v>
      </c>
      <c r="E34" s="3">
        <v>38371728.33013998</v>
      </c>
      <c r="F34" s="3">
        <f t="shared" si="4"/>
        <v>161828198.52081996</v>
      </c>
      <c r="G34" s="3">
        <v>47269792.204640001</v>
      </c>
      <c r="H34" s="3">
        <v>76034885.741249993</v>
      </c>
      <c r="I34" s="3">
        <v>28840909.067619994</v>
      </c>
      <c r="J34" s="3">
        <f t="shared" si="5"/>
        <v>152145587.01350999</v>
      </c>
      <c r="K34" s="3">
        <f t="shared" si="8"/>
        <v>22471.107359997928</v>
      </c>
      <c r="L34" s="3">
        <f t="shared" si="8"/>
        <v>129321.13743001223</v>
      </c>
      <c r="M34" s="3">
        <f t="shared" si="8"/>
        <v>9530819.2625199854</v>
      </c>
      <c r="N34" s="3">
        <f t="shared" si="6"/>
        <v>9682611.5073099956</v>
      </c>
      <c r="O34" s="13">
        <f t="shared" si="7"/>
        <v>99.952484601526152</v>
      </c>
      <c r="P34" s="13">
        <f t="shared" si="7"/>
        <v>99.830207465252002</v>
      </c>
      <c r="Q34" s="13">
        <f t="shared" si="7"/>
        <v>75.161871311817407</v>
      </c>
      <c r="R34" s="13">
        <f t="shared" si="7"/>
        <v>94.016734045232383</v>
      </c>
    </row>
    <row r="35" spans="1:18" x14ac:dyDescent="0.25">
      <c r="B35" s="1" t="s">
        <v>29</v>
      </c>
      <c r="C35" s="3">
        <v>652576.04399999999</v>
      </c>
      <c r="D35" s="3">
        <v>757946.81499999994</v>
      </c>
      <c r="E35" s="3">
        <v>706045.48099999991</v>
      </c>
      <c r="F35" s="3">
        <f t="shared" si="4"/>
        <v>2116568.34</v>
      </c>
      <c r="G35" s="3">
        <v>651746.64688999997</v>
      </c>
      <c r="H35" s="3">
        <v>733614.63605000009</v>
      </c>
      <c r="I35" s="3">
        <v>302649.14647999988</v>
      </c>
      <c r="J35" s="3">
        <f t="shared" si="5"/>
        <v>1688010.4294199999</v>
      </c>
      <c r="K35" s="3">
        <f t="shared" si="8"/>
        <v>829.39711000001989</v>
      </c>
      <c r="L35" s="3">
        <f t="shared" si="8"/>
        <v>24332.178949999856</v>
      </c>
      <c r="M35" s="3">
        <f t="shared" si="8"/>
        <v>403396.33452000003</v>
      </c>
      <c r="N35" s="3">
        <f t="shared" si="6"/>
        <v>428557.91057999991</v>
      </c>
      <c r="O35" s="13">
        <f t="shared" si="7"/>
        <v>99.872904143873228</v>
      </c>
      <c r="P35" s="13">
        <f t="shared" si="7"/>
        <v>96.789724757930429</v>
      </c>
      <c r="Q35" s="13">
        <f t="shared" si="7"/>
        <v>42.865389641945733</v>
      </c>
      <c r="R35" s="13">
        <f t="shared" si="7"/>
        <v>79.752228998190532</v>
      </c>
    </row>
    <row r="36" spans="1:18" x14ac:dyDescent="0.25">
      <c r="B36" s="1" t="s">
        <v>30</v>
      </c>
      <c r="C36" s="3">
        <v>1545019.06</v>
      </c>
      <c r="D36" s="3">
        <v>2489856.139</v>
      </c>
      <c r="E36" s="3">
        <v>941608.08499999996</v>
      </c>
      <c r="F36" s="3">
        <f t="shared" si="4"/>
        <v>4976483.284</v>
      </c>
      <c r="G36" s="3">
        <v>1517953.33711</v>
      </c>
      <c r="H36" s="3">
        <v>2057008.8906699999</v>
      </c>
      <c r="I36" s="3">
        <v>421403.43229999999</v>
      </c>
      <c r="J36" s="3">
        <f t="shared" si="5"/>
        <v>3996365.6600799998</v>
      </c>
      <c r="K36" s="3">
        <f t="shared" si="8"/>
        <v>27065.722890000092</v>
      </c>
      <c r="L36" s="3">
        <f t="shared" si="8"/>
        <v>432847.24833000009</v>
      </c>
      <c r="M36" s="3">
        <f t="shared" si="8"/>
        <v>520204.65269999998</v>
      </c>
      <c r="N36" s="3">
        <f t="shared" si="6"/>
        <v>980117.62392000016</v>
      </c>
      <c r="O36" s="13">
        <f t="shared" si="7"/>
        <v>98.248194886993815</v>
      </c>
      <c r="P36" s="13">
        <f t="shared" si="7"/>
        <v>82.615571978233078</v>
      </c>
      <c r="Q36" s="13">
        <f t="shared" si="7"/>
        <v>44.753591118538452</v>
      </c>
      <c r="R36" s="13">
        <f t="shared" si="7"/>
        <v>80.305015248997265</v>
      </c>
    </row>
    <row r="37" spans="1:18" x14ac:dyDescent="0.25">
      <c r="B37" s="1" t="s">
        <v>279</v>
      </c>
      <c r="C37" s="3">
        <v>9602242.7990000006</v>
      </c>
      <c r="D37" s="3">
        <v>24951923.194139998</v>
      </c>
      <c r="E37" s="3">
        <v>8945219.4830000028</v>
      </c>
      <c r="F37" s="3">
        <f t="shared" si="4"/>
        <v>43499385.47614</v>
      </c>
      <c r="G37" s="3">
        <v>9597623.3650900014</v>
      </c>
      <c r="H37" s="3">
        <v>24905642.107779998</v>
      </c>
      <c r="I37" s="3">
        <v>4097139.4060299993</v>
      </c>
      <c r="J37" s="3">
        <f t="shared" si="5"/>
        <v>38600404.878899999</v>
      </c>
      <c r="K37" s="3">
        <f t="shared" si="8"/>
        <v>4619.4339099992067</v>
      </c>
      <c r="L37" s="3">
        <f t="shared" si="8"/>
        <v>46281.086360000074</v>
      </c>
      <c r="M37" s="3">
        <f t="shared" si="8"/>
        <v>4848080.0769700035</v>
      </c>
      <c r="N37" s="3">
        <f t="shared" si="6"/>
        <v>4898980.5972400028</v>
      </c>
      <c r="O37" s="13">
        <f t="shared" si="7"/>
        <v>99.951892135965565</v>
      </c>
      <c r="P37" s="13">
        <f t="shared" si="7"/>
        <v>99.814518961124136</v>
      </c>
      <c r="Q37" s="13">
        <f t="shared" si="7"/>
        <v>45.802558716602007</v>
      </c>
      <c r="R37" s="13">
        <f t="shared" si="7"/>
        <v>88.737816537828664</v>
      </c>
    </row>
    <row r="38" spans="1:18" x14ac:dyDescent="0.25">
      <c r="B38" s="1" t="s">
        <v>31</v>
      </c>
      <c r="C38" s="3">
        <v>3837402.3470000001</v>
      </c>
      <c r="D38" s="3">
        <v>4494104.9440000001</v>
      </c>
      <c r="E38" s="3">
        <v>2225588.6690000007</v>
      </c>
      <c r="F38" s="3">
        <f t="shared" si="4"/>
        <v>10557095.960000001</v>
      </c>
      <c r="G38" s="3">
        <v>3821153.1920800004</v>
      </c>
      <c r="H38" s="3">
        <v>4464233.4446200002</v>
      </c>
      <c r="I38" s="3">
        <v>554860.16710999794</v>
      </c>
      <c r="J38" s="3">
        <f t="shared" si="5"/>
        <v>8840246.8038099986</v>
      </c>
      <c r="K38" s="3">
        <f t="shared" si="8"/>
        <v>16249.154919999652</v>
      </c>
      <c r="L38" s="3">
        <f t="shared" si="8"/>
        <v>29871.499379999936</v>
      </c>
      <c r="M38" s="3">
        <f t="shared" si="8"/>
        <v>1670728.5018900027</v>
      </c>
      <c r="N38" s="3">
        <f t="shared" si="6"/>
        <v>1716849.1561900023</v>
      </c>
      <c r="O38" s="13">
        <f t="shared" si="7"/>
        <v>99.576558477567431</v>
      </c>
      <c r="P38" s="13">
        <f t="shared" si="7"/>
        <v>99.335318161186223</v>
      </c>
      <c r="Q38" s="13">
        <f t="shared" si="7"/>
        <v>24.930939613352145</v>
      </c>
      <c r="R38" s="13">
        <f t="shared" si="7"/>
        <v>83.737486495386534</v>
      </c>
    </row>
    <row r="39" spans="1:18" x14ac:dyDescent="0.25">
      <c r="B39" s="1" t="s">
        <v>314</v>
      </c>
      <c r="C39" s="3">
        <v>432272.08500000002</v>
      </c>
      <c r="D39" s="3">
        <v>703937.68186000013</v>
      </c>
      <c r="E39" s="3">
        <v>236429.08199999994</v>
      </c>
      <c r="F39" s="3">
        <f t="shared" si="4"/>
        <v>1372638.84886</v>
      </c>
      <c r="G39" s="3">
        <v>432094.52727000002</v>
      </c>
      <c r="H39" s="3">
        <v>679385.18454000005</v>
      </c>
      <c r="I39" s="3">
        <v>125329.04142000014</v>
      </c>
      <c r="J39" s="3">
        <f t="shared" si="5"/>
        <v>1236808.7532300001</v>
      </c>
      <c r="K39" s="3">
        <f t="shared" si="8"/>
        <v>177.55773000000045</v>
      </c>
      <c r="L39" s="3">
        <f t="shared" si="8"/>
        <v>24552.497320000082</v>
      </c>
      <c r="M39" s="3">
        <f t="shared" si="8"/>
        <v>111100.0405799998</v>
      </c>
      <c r="N39" s="3">
        <f t="shared" si="6"/>
        <v>135830.09562999988</v>
      </c>
      <c r="O39" s="13">
        <f t="shared" si="7"/>
        <v>99.958924544017222</v>
      </c>
      <c r="P39" s="13">
        <f t="shared" si="7"/>
        <v>96.512120610573717</v>
      </c>
      <c r="Q39" s="13">
        <f t="shared" si="7"/>
        <v>53.00914775788884</v>
      </c>
      <c r="R39" s="13">
        <f t="shared" si="7"/>
        <v>90.104454952385396</v>
      </c>
    </row>
    <row r="40" spans="1:18" x14ac:dyDescent="0.25">
      <c r="B40" s="1" t="s">
        <v>32</v>
      </c>
      <c r="C40" s="3">
        <v>8059530.7249999996</v>
      </c>
      <c r="D40" s="3">
        <v>18222600.121579997</v>
      </c>
      <c r="E40" s="3">
        <v>2510852.2780000009</v>
      </c>
      <c r="F40" s="3">
        <f t="shared" si="4"/>
        <v>28792983.12458</v>
      </c>
      <c r="G40" s="3">
        <v>7815856.6433899989</v>
      </c>
      <c r="H40" s="3">
        <v>17734833.023770005</v>
      </c>
      <c r="I40" s="3">
        <v>1163373.1620000005</v>
      </c>
      <c r="J40" s="3">
        <f t="shared" si="5"/>
        <v>26714062.829160005</v>
      </c>
      <c r="K40" s="3">
        <f t="shared" si="8"/>
        <v>243674.08161000069</v>
      </c>
      <c r="L40" s="3">
        <f t="shared" si="8"/>
        <v>487767.09780999273</v>
      </c>
      <c r="M40" s="3">
        <f t="shared" si="8"/>
        <v>1347479.1160000004</v>
      </c>
      <c r="N40" s="3">
        <f t="shared" si="6"/>
        <v>2078920.2954199938</v>
      </c>
      <c r="O40" s="13">
        <f t="shared" si="7"/>
        <v>96.976572334985406</v>
      </c>
      <c r="P40" s="13">
        <f t="shared" si="7"/>
        <v>97.32328485202089</v>
      </c>
      <c r="Q40" s="13">
        <f t="shared" si="7"/>
        <v>46.333795587794434</v>
      </c>
      <c r="R40" s="13">
        <f t="shared" si="7"/>
        <v>92.77976760370737</v>
      </c>
    </row>
    <row r="41" spans="1:18" x14ac:dyDescent="0.25">
      <c r="B41" s="1" t="s">
        <v>33</v>
      </c>
      <c r="C41" s="3">
        <v>11444477</v>
      </c>
      <c r="D41" s="3">
        <v>16855792</v>
      </c>
      <c r="E41" s="3">
        <v>7011329</v>
      </c>
      <c r="F41" s="3">
        <f t="shared" si="4"/>
        <v>35311598</v>
      </c>
      <c r="G41" s="3">
        <v>11442549.61211</v>
      </c>
      <c r="H41" s="3">
        <v>16851007.131299999</v>
      </c>
      <c r="I41" s="3">
        <v>2766009.9896600023</v>
      </c>
      <c r="J41" s="3">
        <f t="shared" si="5"/>
        <v>31059566.733070001</v>
      </c>
      <c r="K41" s="3">
        <f t="shared" si="8"/>
        <v>1927.3878899998963</v>
      </c>
      <c r="L41" s="3">
        <f t="shared" si="8"/>
        <v>4784.8687000013888</v>
      </c>
      <c r="M41" s="3">
        <f t="shared" si="8"/>
        <v>4245319.0103399977</v>
      </c>
      <c r="N41" s="3">
        <f t="shared" si="6"/>
        <v>4252031.266929999</v>
      </c>
      <c r="O41" s="13">
        <f t="shared" si="7"/>
        <v>99.983158794499744</v>
      </c>
      <c r="P41" s="13">
        <f t="shared" si="7"/>
        <v>99.971612910861722</v>
      </c>
      <c r="Q41" s="13">
        <f t="shared" si="7"/>
        <v>39.450580477110719</v>
      </c>
      <c r="R41" s="13">
        <f t="shared" si="7"/>
        <v>87.958541930246255</v>
      </c>
    </row>
    <row r="42" spans="1:18" x14ac:dyDescent="0.25">
      <c r="B42" s="1" t="s">
        <v>34</v>
      </c>
      <c r="C42" s="3">
        <v>371864.27500000002</v>
      </c>
      <c r="D42" s="3">
        <v>727431.01199999999</v>
      </c>
      <c r="E42" s="3">
        <v>275802.85000000009</v>
      </c>
      <c r="F42" s="3">
        <f t="shared" si="4"/>
        <v>1375098.1370000001</v>
      </c>
      <c r="G42" s="3">
        <v>371834.50439000002</v>
      </c>
      <c r="H42" s="3">
        <v>725033.47693999985</v>
      </c>
      <c r="I42" s="3">
        <v>143573.77270000032</v>
      </c>
      <c r="J42" s="3">
        <f t="shared" si="5"/>
        <v>1240441.7540300002</v>
      </c>
      <c r="K42" s="3">
        <f t="shared" si="8"/>
        <v>29.770610000006855</v>
      </c>
      <c r="L42" s="3">
        <f t="shared" si="8"/>
        <v>2397.5350600001402</v>
      </c>
      <c r="M42" s="3">
        <f t="shared" si="8"/>
        <v>132229.07729999977</v>
      </c>
      <c r="N42" s="3">
        <f t="shared" si="6"/>
        <v>134656.38296999992</v>
      </c>
      <c r="O42" s="13">
        <f t="shared" si="7"/>
        <v>99.991994226925939</v>
      </c>
      <c r="P42" s="13">
        <f t="shared" si="7"/>
        <v>99.670410661567971</v>
      </c>
      <c r="Q42" s="13">
        <f t="shared" si="7"/>
        <v>52.056667543500822</v>
      </c>
      <c r="R42" s="13">
        <f t="shared" si="7"/>
        <v>90.207507424613738</v>
      </c>
    </row>
    <row r="43" spans="1:18" x14ac:dyDescent="0.25">
      <c r="B43" s="1" t="s">
        <v>35</v>
      </c>
      <c r="C43" s="3">
        <v>2872548.7960000001</v>
      </c>
      <c r="D43" s="3">
        <v>3867150.3590000002</v>
      </c>
      <c r="E43" s="3">
        <v>1018903</v>
      </c>
      <c r="F43" s="3">
        <f t="shared" si="4"/>
        <v>7758602.1550000003</v>
      </c>
      <c r="G43" s="3">
        <v>2870176.6010599998</v>
      </c>
      <c r="H43" s="3">
        <v>3862709.3523599994</v>
      </c>
      <c r="I43" s="3">
        <v>877511.93423000164</v>
      </c>
      <c r="J43" s="3">
        <f t="shared" si="5"/>
        <v>7610397.8876500009</v>
      </c>
      <c r="K43" s="3">
        <f t="shared" si="8"/>
        <v>2372.1949400003068</v>
      </c>
      <c r="L43" s="3">
        <f t="shared" si="8"/>
        <v>4441.0066400007345</v>
      </c>
      <c r="M43" s="3">
        <f t="shared" si="8"/>
        <v>141391.06576999836</v>
      </c>
      <c r="N43" s="3">
        <f t="shared" si="6"/>
        <v>148204.2673499994</v>
      </c>
      <c r="O43" s="13">
        <f t="shared" si="7"/>
        <v>99.917418463237127</v>
      </c>
      <c r="P43" s="13">
        <f t="shared" si="7"/>
        <v>99.88516074556901</v>
      </c>
      <c r="Q43" s="13">
        <f t="shared" si="7"/>
        <v>86.123206451448425</v>
      </c>
      <c r="R43" s="13">
        <f t="shared" si="7"/>
        <v>98.089807101985642</v>
      </c>
    </row>
    <row r="44" spans="1:18" x14ac:dyDescent="0.25">
      <c r="B44" s="1" t="s">
        <v>36</v>
      </c>
      <c r="C44" s="3">
        <v>1776467.9620000001</v>
      </c>
      <c r="D44" s="3">
        <v>14773171</v>
      </c>
      <c r="E44" s="3">
        <v>2415998.0000000019</v>
      </c>
      <c r="F44" s="3">
        <f t="shared" si="4"/>
        <v>18965636.962000001</v>
      </c>
      <c r="G44" s="3">
        <v>1776428.79544</v>
      </c>
      <c r="H44" s="3">
        <v>14773171</v>
      </c>
      <c r="I44" s="3">
        <v>495109.07005000114</v>
      </c>
      <c r="J44" s="3">
        <f t="shared" si="5"/>
        <v>17044708.865490001</v>
      </c>
      <c r="K44" s="3">
        <f t="shared" si="8"/>
        <v>39.1665600000415</v>
      </c>
      <c r="L44" s="3">
        <f t="shared" si="8"/>
        <v>0</v>
      </c>
      <c r="M44" s="3">
        <f t="shared" si="8"/>
        <v>1920888.9299500007</v>
      </c>
      <c r="N44" s="3">
        <f t="shared" si="6"/>
        <v>1920928.0965100008</v>
      </c>
      <c r="O44" s="13">
        <f t="shared" si="7"/>
        <v>99.997795256608185</v>
      </c>
      <c r="P44" s="13">
        <f t="shared" si="7"/>
        <v>100</v>
      </c>
      <c r="Q44" s="13">
        <f t="shared" si="7"/>
        <v>20.492942049207024</v>
      </c>
      <c r="R44" s="13">
        <f t="shared" si="7"/>
        <v>89.871533972948981</v>
      </c>
    </row>
    <row r="45" spans="1:18" x14ac:dyDescent="0.25">
      <c r="B45" s="1" t="s">
        <v>37</v>
      </c>
      <c r="C45" s="3">
        <v>1096163</v>
      </c>
      <c r="D45" s="3">
        <v>1460494</v>
      </c>
      <c r="E45" s="3">
        <v>396122</v>
      </c>
      <c r="F45" s="3">
        <f t="shared" si="4"/>
        <v>2952779</v>
      </c>
      <c r="G45" s="3">
        <v>1095981.2239999999</v>
      </c>
      <c r="H45" s="3">
        <v>1460494</v>
      </c>
      <c r="I45" s="3">
        <v>135098.96028000023</v>
      </c>
      <c r="J45" s="3">
        <f t="shared" si="5"/>
        <v>2691574.1842800002</v>
      </c>
      <c r="K45" s="3">
        <f t="shared" si="8"/>
        <v>181.77600000007078</v>
      </c>
      <c r="L45" s="3">
        <f t="shared" si="8"/>
        <v>0</v>
      </c>
      <c r="M45" s="3">
        <f t="shared" si="8"/>
        <v>261023.03971999977</v>
      </c>
      <c r="N45" s="3">
        <f t="shared" si="6"/>
        <v>261204.81571999984</v>
      </c>
      <c r="O45" s="13">
        <f t="shared" si="7"/>
        <v>99.983417064797848</v>
      </c>
      <c r="P45" s="13">
        <f t="shared" si="7"/>
        <v>100</v>
      </c>
      <c r="Q45" s="13">
        <f t="shared" si="7"/>
        <v>34.105391843926931</v>
      </c>
      <c r="R45" s="13">
        <f t="shared" si="7"/>
        <v>91.153932762323237</v>
      </c>
    </row>
    <row r="46" spans="1:18" x14ac:dyDescent="0.25">
      <c r="B46" s="1" t="s">
        <v>38</v>
      </c>
      <c r="C46" s="3">
        <v>204799.06700000001</v>
      </c>
      <c r="D46" s="3">
        <v>299446.34499999997</v>
      </c>
      <c r="E46" s="3">
        <v>85464.118000000017</v>
      </c>
      <c r="F46" s="3">
        <f t="shared" si="4"/>
        <v>589709.53</v>
      </c>
      <c r="G46" s="3">
        <v>204797.88628000001</v>
      </c>
      <c r="H46" s="3">
        <v>299377.21360999998</v>
      </c>
      <c r="I46" s="3">
        <v>79584.374840000004</v>
      </c>
      <c r="J46" s="3">
        <f t="shared" si="5"/>
        <v>583759.4747299999</v>
      </c>
      <c r="K46" s="3">
        <f t="shared" si="8"/>
        <v>1.1807200000039302</v>
      </c>
      <c r="L46" s="3">
        <f t="shared" si="8"/>
        <v>69.131389999995008</v>
      </c>
      <c r="M46" s="3">
        <f t="shared" si="8"/>
        <v>5879.7431600000127</v>
      </c>
      <c r="N46" s="3">
        <f t="shared" si="6"/>
        <v>5950.0552700000117</v>
      </c>
      <c r="O46" s="13">
        <f t="shared" si="7"/>
        <v>99.999423473936048</v>
      </c>
      <c r="P46" s="13">
        <f t="shared" si="7"/>
        <v>99.976913596991807</v>
      </c>
      <c r="Q46" s="13">
        <f t="shared" si="7"/>
        <v>93.120220160699475</v>
      </c>
      <c r="R46" s="13">
        <f t="shared" si="7"/>
        <v>98.991019312507959</v>
      </c>
    </row>
    <row r="47" spans="1:18" x14ac:dyDescent="0.25">
      <c r="C47" s="3"/>
      <c r="D47" s="3"/>
      <c r="E47" s="3"/>
      <c r="F47" s="3"/>
      <c r="G47" s="3"/>
      <c r="H47" s="3"/>
      <c r="I47" s="3"/>
      <c r="J47" s="3"/>
      <c r="K47" s="3"/>
      <c r="L47" s="3"/>
      <c r="M47" s="3"/>
      <c r="N47" s="3"/>
      <c r="O47" s="13"/>
      <c r="P47" s="13"/>
      <c r="Q47" s="13"/>
      <c r="R47" s="13"/>
    </row>
    <row r="48" spans="1:18" ht="15" x14ac:dyDescent="0.4">
      <c r="A48" s="1" t="s">
        <v>39</v>
      </c>
      <c r="C48" s="7">
        <f>SUM(C50:C52)</f>
        <v>294005500.75500005</v>
      </c>
      <c r="D48" s="7">
        <f>SUM(D50:D52)</f>
        <v>286970910.66866004</v>
      </c>
      <c r="E48" s="7">
        <f>SUM(E50:E52)</f>
        <v>99372006.840949923</v>
      </c>
      <c r="F48" s="7">
        <f t="shared" ref="F48:N48" si="9">SUM(F50:F52)</f>
        <v>680348418.26461005</v>
      </c>
      <c r="G48" s="7">
        <f>SUM(G50:G52)</f>
        <v>293784221.61585999</v>
      </c>
      <c r="H48" s="7">
        <f>SUM(H50:H52)</f>
        <v>285925203.0565201</v>
      </c>
      <c r="I48" s="7">
        <f>SUM(I50:I52)</f>
        <v>97472088.681069896</v>
      </c>
      <c r="J48" s="7">
        <f>SUM(J50:J52)</f>
        <v>677181513.35344994</v>
      </c>
      <c r="K48" s="7">
        <f t="shared" si="9"/>
        <v>221279.13914004713</v>
      </c>
      <c r="L48" s="7">
        <f t="shared" si="9"/>
        <v>1045707.6121399403</v>
      </c>
      <c r="M48" s="7">
        <f t="shared" si="9"/>
        <v>1899918.1598800272</v>
      </c>
      <c r="N48" s="7">
        <f t="shared" si="9"/>
        <v>3166904.9111600146</v>
      </c>
      <c r="O48" s="13">
        <f>+G48/C48*100</f>
        <v>99.924736394872951</v>
      </c>
      <c r="P48" s="13">
        <f>+H48/D48*100</f>
        <v>99.63560501316897</v>
      </c>
      <c r="Q48" s="13">
        <f>+I48/E48*100</f>
        <v>98.088075082431473</v>
      </c>
      <c r="R48" s="13">
        <f>+J48/F48*100</f>
        <v>99.534517193522987</v>
      </c>
    </row>
    <row r="49" spans="1:18" x14ac:dyDescent="0.25">
      <c r="C49" s="3"/>
      <c r="D49" s="3"/>
      <c r="E49" s="3"/>
      <c r="F49" s="3"/>
      <c r="G49" s="3"/>
      <c r="H49" s="3"/>
      <c r="I49" s="3"/>
      <c r="J49" s="3"/>
      <c r="K49" s="3"/>
      <c r="L49" s="3"/>
      <c r="M49" s="3"/>
      <c r="N49" s="3"/>
      <c r="O49" s="13"/>
      <c r="P49" s="13"/>
      <c r="Q49" s="13"/>
      <c r="R49" s="13"/>
    </row>
    <row r="50" spans="1:18" x14ac:dyDescent="0.25">
      <c r="B50" s="1" t="s">
        <v>40</v>
      </c>
      <c r="C50" s="3">
        <v>32938043.511999998</v>
      </c>
      <c r="D50" s="3">
        <v>38802272.314229995</v>
      </c>
      <c r="E50" s="3">
        <v>11185459.803000003</v>
      </c>
      <c r="F50" s="3">
        <f>SUM(C50:E50)</f>
        <v>82925775.629229993</v>
      </c>
      <c r="G50" s="3">
        <v>32796294.504149999</v>
      </c>
      <c r="H50" s="3">
        <v>38008980.451200008</v>
      </c>
      <c r="I50" s="3">
        <v>11002326.440629989</v>
      </c>
      <c r="J50" s="3">
        <f>SUM(G50:I50)</f>
        <v>81807601.39598</v>
      </c>
      <c r="K50" s="3">
        <f>+C50-G50</f>
        <v>141749.00784999877</v>
      </c>
      <c r="L50" s="3">
        <f>+D50-H50</f>
        <v>793291.86302998662</v>
      </c>
      <c r="M50" s="3">
        <f>+E50-I50</f>
        <v>183133.36237001419</v>
      </c>
      <c r="N50" s="3">
        <f>SUM(K50:M50)</f>
        <v>1118174.2332499996</v>
      </c>
      <c r="O50" s="13">
        <f>+G50/C50*100</f>
        <v>99.569649582257796</v>
      </c>
      <c r="P50" s="13">
        <f>+H50/D50*100</f>
        <v>97.955553075330954</v>
      </c>
      <c r="Q50" s="13">
        <f>+I50/E50*100</f>
        <v>98.362755169699</v>
      </c>
      <c r="R50" s="13">
        <f>+J50/F50*100</f>
        <v>98.651596292268067</v>
      </c>
    </row>
    <row r="51" spans="1:18" ht="15.6" x14ac:dyDescent="0.25">
      <c r="B51" s="1" t="s">
        <v>51</v>
      </c>
      <c r="C51" s="3"/>
      <c r="D51" s="3"/>
      <c r="E51" s="3"/>
      <c r="F51" s="3"/>
      <c r="G51" s="3"/>
      <c r="H51" s="3"/>
      <c r="I51" s="3"/>
      <c r="J51" s="3"/>
      <c r="K51" s="3"/>
      <c r="L51" s="3"/>
      <c r="M51" s="3"/>
      <c r="N51" s="3"/>
      <c r="O51" s="13"/>
      <c r="P51" s="13"/>
      <c r="Q51" s="13"/>
      <c r="R51" s="13"/>
    </row>
    <row r="52" spans="1:18" ht="15.6" x14ac:dyDescent="0.25">
      <c r="B52" s="1" t="s">
        <v>315</v>
      </c>
      <c r="C52" s="3">
        <v>261067457.24300003</v>
      </c>
      <c r="D52" s="3">
        <v>248168638.35443002</v>
      </c>
      <c r="E52" s="3">
        <v>88186547.03794992</v>
      </c>
      <c r="F52" s="3">
        <f>SUM(C52:E52)</f>
        <v>597422642.63538003</v>
      </c>
      <c r="G52" s="3">
        <v>260987927.11170998</v>
      </c>
      <c r="H52" s="3">
        <v>247916222.60532007</v>
      </c>
      <c r="I52" s="3">
        <v>86469762.240439907</v>
      </c>
      <c r="J52" s="3">
        <f>SUM(G52:I52)</f>
        <v>595373911.95746994</v>
      </c>
      <c r="K52" s="3">
        <f t="shared" ref="K52:M53" si="10">+C52-G52</f>
        <v>79530.131290048361</v>
      </c>
      <c r="L52" s="3">
        <f t="shared" si="10"/>
        <v>252415.74910995364</v>
      </c>
      <c r="M52" s="3">
        <f t="shared" si="10"/>
        <v>1716784.797510013</v>
      </c>
      <c r="N52" s="3">
        <f>SUM(K52:M52)</f>
        <v>2048730.677910015</v>
      </c>
      <c r="O52" s="13">
        <f t="shared" ref="O52:R53" si="11">+G52/C52*100</f>
        <v>99.969536558815136</v>
      </c>
      <c r="P52" s="13">
        <f t="shared" si="11"/>
        <v>99.898288619068182</v>
      </c>
      <c r="Q52" s="13">
        <f t="shared" si="11"/>
        <v>98.053235039613</v>
      </c>
      <c r="R52" s="13">
        <f t="shared" si="11"/>
        <v>99.657071806171814</v>
      </c>
    </row>
    <row r="53" spans="1:18" ht="27" customHeight="1" x14ac:dyDescent="0.25">
      <c r="B53" s="9" t="s">
        <v>41</v>
      </c>
      <c r="C53" s="3">
        <v>663489.31799999997</v>
      </c>
      <c r="D53" s="3">
        <v>1245189.7709999999</v>
      </c>
      <c r="E53" s="3">
        <v>416098.59300000011</v>
      </c>
      <c r="F53" s="3">
        <f>SUM(C53:E53)</f>
        <v>2324777.682</v>
      </c>
      <c r="G53" s="3">
        <v>663489.19725999993</v>
      </c>
      <c r="H53" s="3">
        <v>1245189.7092499998</v>
      </c>
      <c r="I53" s="3">
        <v>247970.25200999971</v>
      </c>
      <c r="J53" s="3">
        <f>SUM(G53:I53)</f>
        <v>2156649.1585199991</v>
      </c>
      <c r="K53" s="3">
        <f t="shared" si="10"/>
        <v>0.12074000004213303</v>
      </c>
      <c r="L53" s="3">
        <f t="shared" si="10"/>
        <v>6.1750000109896064E-2</v>
      </c>
      <c r="M53" s="3">
        <f t="shared" si="10"/>
        <v>168128.3409900004</v>
      </c>
      <c r="N53" s="3">
        <f>SUM(K53:M53)</f>
        <v>168128.52348000056</v>
      </c>
      <c r="O53" s="13">
        <f t="shared" si="11"/>
        <v>99.99998180226919</v>
      </c>
      <c r="P53" s="13">
        <f t="shared" si="11"/>
        <v>99.999995040916531</v>
      </c>
      <c r="Q53" s="13">
        <f t="shared" si="11"/>
        <v>59.594109708993813</v>
      </c>
      <c r="R53" s="13">
        <f t="shared" si="11"/>
        <v>92.76797412579424</v>
      </c>
    </row>
    <row r="54" spans="1:18" x14ac:dyDescent="0.25">
      <c r="C54" s="3"/>
      <c r="D54" s="3"/>
      <c r="E54" s="3"/>
      <c r="F54" s="3"/>
      <c r="G54" s="3"/>
      <c r="H54" s="3"/>
      <c r="I54" s="3"/>
      <c r="J54" s="3"/>
      <c r="K54" s="3"/>
      <c r="L54" s="3"/>
      <c r="M54" s="3"/>
      <c r="N54" s="3"/>
      <c r="O54" s="14"/>
      <c r="P54" s="14"/>
      <c r="Q54" s="14"/>
      <c r="R54" s="14"/>
    </row>
    <row r="55" spans="1:18" x14ac:dyDescent="0.25">
      <c r="C55" s="3"/>
      <c r="D55" s="3"/>
      <c r="E55" s="3"/>
      <c r="F55" s="3"/>
      <c r="G55" s="3"/>
      <c r="H55" s="3"/>
      <c r="I55" s="3"/>
      <c r="J55" s="3"/>
      <c r="K55" s="3"/>
      <c r="L55" s="3"/>
      <c r="M55" s="3"/>
      <c r="N55" s="3"/>
    </row>
    <row r="56" spans="1:18" x14ac:dyDescent="0.25">
      <c r="A56" s="10"/>
      <c r="B56" s="10"/>
      <c r="C56" s="11"/>
      <c r="D56" s="11"/>
      <c r="E56" s="11"/>
      <c r="F56" s="11"/>
      <c r="G56" s="11"/>
      <c r="H56" s="11"/>
      <c r="I56" s="11"/>
      <c r="J56" s="11"/>
      <c r="K56" s="11"/>
      <c r="L56" s="11"/>
      <c r="M56" s="11"/>
      <c r="N56" s="11"/>
      <c r="O56" s="10"/>
      <c r="P56" s="10"/>
      <c r="Q56" s="10"/>
      <c r="R56" s="10"/>
    </row>
    <row r="57" spans="1:18" x14ac:dyDescent="0.25">
      <c r="C57" s="3"/>
      <c r="D57" s="3"/>
      <c r="E57" s="3"/>
      <c r="F57" s="3"/>
      <c r="G57" s="3"/>
      <c r="H57" s="3"/>
      <c r="I57" s="3"/>
      <c r="J57" s="3"/>
      <c r="K57" s="3"/>
      <c r="L57" s="3"/>
      <c r="M57" s="3"/>
      <c r="N57" s="3"/>
    </row>
    <row r="58" spans="1:18" ht="15.6" customHeight="1" x14ac:dyDescent="0.25">
      <c r="A58" s="33" t="s">
        <v>42</v>
      </c>
      <c r="B58" s="1" t="s">
        <v>328</v>
      </c>
      <c r="G58" s="3"/>
      <c r="H58" s="3"/>
      <c r="I58" s="3"/>
      <c r="J58" s="3"/>
      <c r="K58" s="3"/>
    </row>
    <row r="59" spans="1:18" ht="15.6" customHeight="1" x14ac:dyDescent="0.25">
      <c r="A59" s="33" t="s">
        <v>43</v>
      </c>
      <c r="B59" s="1" t="s">
        <v>329</v>
      </c>
      <c r="G59" s="3"/>
      <c r="H59" s="3"/>
      <c r="I59" s="3"/>
      <c r="J59" s="3"/>
      <c r="K59" s="3"/>
    </row>
    <row r="60" spans="1:18" ht="15.6" x14ac:dyDescent="0.25">
      <c r="A60" s="34" t="s">
        <v>44</v>
      </c>
      <c r="B60" s="1" t="s">
        <v>330</v>
      </c>
      <c r="C60" s="3"/>
      <c r="D60" s="3"/>
      <c r="E60" s="3"/>
      <c r="F60" s="3"/>
      <c r="G60" s="3"/>
      <c r="H60" s="3"/>
      <c r="I60" s="3"/>
      <c r="J60" s="3"/>
      <c r="K60" s="3"/>
    </row>
    <row r="61" spans="1:18" ht="15.6" customHeight="1" x14ac:dyDescent="0.25">
      <c r="A61" s="34" t="s">
        <v>45</v>
      </c>
      <c r="B61" s="1" t="s">
        <v>46</v>
      </c>
      <c r="C61" s="3"/>
      <c r="D61" s="3"/>
      <c r="E61" s="3"/>
      <c r="F61" s="3"/>
      <c r="G61" s="3"/>
      <c r="H61" s="3"/>
      <c r="I61" s="3"/>
      <c r="J61" s="3"/>
      <c r="K61" s="3"/>
    </row>
    <row r="62" spans="1:18" ht="15.6" customHeight="1" x14ac:dyDescent="0.25">
      <c r="A62" s="34" t="s">
        <v>47</v>
      </c>
      <c r="B62" s="1" t="s">
        <v>48</v>
      </c>
      <c r="C62" s="3"/>
      <c r="D62" s="3"/>
      <c r="E62" s="3"/>
      <c r="F62" s="3"/>
      <c r="G62" s="3"/>
      <c r="H62" s="3"/>
      <c r="I62" s="3"/>
      <c r="J62" s="3"/>
      <c r="K62" s="3"/>
    </row>
    <row r="63" spans="1:18" ht="15.6" customHeight="1" x14ac:dyDescent="0.25">
      <c r="A63" s="34" t="s">
        <v>49</v>
      </c>
      <c r="B63" s="1" t="s">
        <v>331</v>
      </c>
      <c r="C63" s="3"/>
      <c r="D63" s="3"/>
      <c r="E63" s="3"/>
      <c r="F63" s="3"/>
      <c r="G63" s="3"/>
      <c r="H63" s="3"/>
      <c r="I63" s="3"/>
      <c r="J63" s="3"/>
      <c r="K63" s="3"/>
    </row>
    <row r="64" spans="1:18" ht="15.6" customHeight="1" x14ac:dyDescent="0.25">
      <c r="A64" s="34" t="s">
        <v>50</v>
      </c>
      <c r="B64" s="1" t="s">
        <v>316</v>
      </c>
      <c r="C64" s="3"/>
      <c r="D64" s="3"/>
      <c r="E64" s="3"/>
      <c r="F64" s="3"/>
      <c r="G64" s="3"/>
      <c r="H64" s="3"/>
      <c r="I64" s="3"/>
      <c r="J64" s="3"/>
      <c r="K64" s="3"/>
    </row>
    <row r="65" spans="3:14" x14ac:dyDescent="0.25">
      <c r="C65" s="3"/>
      <c r="D65" s="3"/>
      <c r="E65" s="3"/>
      <c r="F65" s="3"/>
      <c r="G65" s="3"/>
      <c r="H65" s="3"/>
      <c r="I65" s="3"/>
      <c r="J65" s="3"/>
      <c r="K65" s="3"/>
      <c r="L65" s="3"/>
      <c r="M65" s="3"/>
      <c r="N65" s="3"/>
    </row>
    <row r="66" spans="3:14" x14ac:dyDescent="0.25">
      <c r="C66" s="3"/>
      <c r="D66" s="3"/>
      <c r="E66" s="3"/>
      <c r="F66" s="3"/>
      <c r="G66" s="3"/>
      <c r="H66" s="3"/>
      <c r="I66" s="3"/>
      <c r="J66" s="3"/>
      <c r="K66" s="3"/>
      <c r="L66" s="3"/>
      <c r="M66" s="3"/>
      <c r="N66" s="3"/>
    </row>
    <row r="67" spans="3:14" x14ac:dyDescent="0.25">
      <c r="C67" s="3"/>
      <c r="D67" s="3"/>
      <c r="E67" s="3"/>
      <c r="F67" s="3"/>
      <c r="G67" s="3"/>
      <c r="H67" s="3"/>
      <c r="I67" s="3"/>
      <c r="J67" s="3"/>
      <c r="K67" s="3"/>
      <c r="L67" s="3"/>
      <c r="M67" s="3"/>
      <c r="N67" s="3"/>
    </row>
    <row r="68" spans="3:14" x14ac:dyDescent="0.25">
      <c r="C68" s="3"/>
      <c r="D68" s="3"/>
      <c r="E68" s="3"/>
      <c r="F68" s="3"/>
      <c r="G68" s="3"/>
      <c r="H68" s="3"/>
      <c r="I68" s="3"/>
      <c r="J68" s="3"/>
      <c r="K68" s="3"/>
      <c r="L68" s="3"/>
      <c r="M68" s="3"/>
      <c r="N68" s="3"/>
    </row>
    <row r="69" spans="3:14" x14ac:dyDescent="0.25">
      <c r="C69" s="3"/>
      <c r="D69" s="3"/>
      <c r="E69" s="3"/>
      <c r="F69" s="3"/>
      <c r="G69" s="3"/>
      <c r="H69" s="3"/>
      <c r="I69" s="3"/>
      <c r="J69" s="3"/>
      <c r="K69" s="3"/>
      <c r="L69" s="3"/>
      <c r="M69" s="3"/>
      <c r="N69" s="3"/>
    </row>
    <row r="70" spans="3:14" x14ac:dyDescent="0.25">
      <c r="C70" s="3"/>
      <c r="D70" s="3"/>
      <c r="E70" s="3"/>
      <c r="F70" s="3"/>
      <c r="G70" s="3"/>
      <c r="H70" s="3"/>
      <c r="I70" s="3"/>
      <c r="J70" s="3"/>
      <c r="K70" s="3"/>
      <c r="L70" s="3"/>
      <c r="M70" s="3"/>
      <c r="N70" s="3"/>
    </row>
    <row r="71" spans="3:14" x14ac:dyDescent="0.25">
      <c r="C71" s="3"/>
      <c r="D71" s="3"/>
      <c r="E71" s="3"/>
      <c r="F71" s="3"/>
      <c r="G71" s="3"/>
      <c r="H71" s="3"/>
      <c r="I71" s="3"/>
      <c r="J71" s="3"/>
      <c r="K71" s="3"/>
      <c r="L71" s="3"/>
      <c r="M71" s="3"/>
      <c r="N71" s="3"/>
    </row>
    <row r="72" spans="3:14" x14ac:dyDescent="0.25">
      <c r="C72" s="3"/>
      <c r="D72" s="3"/>
      <c r="E72" s="3"/>
      <c r="F72" s="3"/>
      <c r="G72" s="3"/>
      <c r="H72" s="3"/>
      <c r="I72" s="3"/>
      <c r="J72" s="3"/>
      <c r="K72" s="3"/>
      <c r="L72" s="3"/>
      <c r="M72" s="3"/>
      <c r="N72" s="3"/>
    </row>
    <row r="73" spans="3:14" x14ac:dyDescent="0.25">
      <c r="C73" s="3"/>
      <c r="D73" s="3"/>
      <c r="E73" s="3"/>
      <c r="F73" s="3"/>
      <c r="G73" s="3"/>
      <c r="H73" s="3"/>
      <c r="I73" s="3"/>
      <c r="J73" s="3"/>
      <c r="K73" s="3"/>
      <c r="L73" s="3"/>
      <c r="M73" s="3"/>
      <c r="N73" s="3"/>
    </row>
    <row r="74" spans="3:14" x14ac:dyDescent="0.25">
      <c r="C74" s="3"/>
      <c r="D74" s="3"/>
      <c r="E74" s="3"/>
      <c r="F74" s="3"/>
      <c r="G74" s="3"/>
      <c r="H74" s="3"/>
      <c r="I74" s="3"/>
      <c r="J74" s="3"/>
      <c r="K74" s="3"/>
      <c r="L74" s="3"/>
      <c r="M74" s="3"/>
      <c r="N74" s="3"/>
    </row>
    <row r="75" spans="3:14" x14ac:dyDescent="0.25">
      <c r="C75" s="3"/>
      <c r="D75" s="3"/>
      <c r="E75" s="3"/>
      <c r="F75" s="3"/>
      <c r="G75" s="3"/>
      <c r="H75" s="3"/>
      <c r="I75" s="3"/>
      <c r="J75" s="3"/>
      <c r="K75" s="3"/>
      <c r="L75" s="3"/>
      <c r="M75" s="3"/>
      <c r="N75" s="3"/>
    </row>
  </sheetData>
  <mergeCells count="5">
    <mergeCell ref="A5:B6"/>
    <mergeCell ref="C5:F5"/>
    <mergeCell ref="G5:J5"/>
    <mergeCell ref="K5:N5"/>
    <mergeCell ref="O5:R5"/>
  </mergeCells>
  <pageMargins left="0.4" right="0.2" top="0.57999999999999996" bottom="0.48" header="0.3" footer="0.17"/>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9E081-83D9-4DD7-AD90-F8656863580A}">
  <dimension ref="A1:I328"/>
  <sheetViews>
    <sheetView view="pageBreakPreview" zoomScaleNormal="100" zoomScaleSheetLayoutView="100" workbookViewId="0">
      <pane ySplit="7" topLeftCell="A276" activePane="bottomLeft" state="frozen"/>
      <selection pane="bottomLeft" activeCell="G8" sqref="G8"/>
    </sheetView>
  </sheetViews>
  <sheetFormatPr defaultColWidth="9.109375" defaultRowHeight="10.199999999999999" x14ac:dyDescent="0.2"/>
  <cols>
    <col min="1" max="1" width="25" style="50" customWidth="1"/>
    <col min="2" max="3" width="13.6640625" style="50" customWidth="1"/>
    <col min="4" max="4" width="12.44140625" style="50" customWidth="1"/>
    <col min="5" max="5" width="13" style="72" customWidth="1"/>
    <col min="6" max="7" width="12" style="50" bestFit="1" customWidth="1"/>
    <col min="8" max="8" width="8.33203125" style="50" customWidth="1"/>
    <col min="9" max="16384" width="9.109375" style="50"/>
  </cols>
  <sheetData>
    <row r="1" spans="1:9" s="41" customFormat="1" ht="9" customHeight="1" x14ac:dyDescent="0.25">
      <c r="A1" s="40"/>
      <c r="F1" s="15"/>
      <c r="G1" s="15"/>
    </row>
    <row r="2" spans="1:9" s="41" customFormat="1" ht="15" x14ac:dyDescent="0.4">
      <c r="A2" s="42" t="s">
        <v>317</v>
      </c>
      <c r="B2" s="43"/>
      <c r="C2" s="43"/>
      <c r="D2" s="43"/>
      <c r="E2" s="43"/>
      <c r="F2" s="43"/>
      <c r="G2" s="43"/>
    </row>
    <row r="3" spans="1:9" s="41" customFormat="1" x14ac:dyDescent="0.2">
      <c r="A3" s="44" t="s">
        <v>318</v>
      </c>
      <c r="B3" s="43"/>
      <c r="C3" s="43"/>
      <c r="D3" s="43"/>
      <c r="E3" s="43"/>
      <c r="F3" s="45"/>
      <c r="G3" s="45"/>
    </row>
    <row r="4" spans="1:9" s="41" customFormat="1" x14ac:dyDescent="0.2">
      <c r="A4" s="46" t="s">
        <v>54</v>
      </c>
      <c r="B4" s="45"/>
      <c r="C4" s="45"/>
      <c r="D4" s="45"/>
      <c r="E4" s="45"/>
      <c r="F4" s="45"/>
      <c r="G4" s="45"/>
    </row>
    <row r="5" spans="1:9" s="47" customFormat="1" ht="6" customHeight="1" x14ac:dyDescent="0.25">
      <c r="A5" s="80" t="s">
        <v>55</v>
      </c>
      <c r="B5" s="35"/>
      <c r="C5" s="74" t="s">
        <v>280</v>
      </c>
      <c r="D5" s="75"/>
      <c r="E5" s="76"/>
      <c r="F5" s="35"/>
      <c r="G5" s="39"/>
      <c r="H5" s="39"/>
    </row>
    <row r="6" spans="1:9" s="47" customFormat="1" ht="12" customHeight="1" x14ac:dyDescent="0.25">
      <c r="A6" s="81"/>
      <c r="B6" s="83" t="s">
        <v>56</v>
      </c>
      <c r="C6" s="77"/>
      <c r="D6" s="78"/>
      <c r="E6" s="79"/>
      <c r="F6" s="85" t="s">
        <v>298</v>
      </c>
      <c r="G6" s="87" t="s">
        <v>57</v>
      </c>
      <c r="H6" s="89" t="s">
        <v>299</v>
      </c>
    </row>
    <row r="7" spans="1:9" s="47" customFormat="1" ht="42.75" customHeight="1" x14ac:dyDescent="0.25">
      <c r="A7" s="82"/>
      <c r="B7" s="84"/>
      <c r="C7" s="48" t="s">
        <v>58</v>
      </c>
      <c r="D7" s="48" t="s">
        <v>59</v>
      </c>
      <c r="E7" s="48" t="s">
        <v>9</v>
      </c>
      <c r="F7" s="86"/>
      <c r="G7" s="88"/>
      <c r="H7" s="90"/>
    </row>
    <row r="8" spans="1:9" x14ac:dyDescent="0.2">
      <c r="A8" s="49"/>
      <c r="B8" s="16"/>
      <c r="C8" s="16"/>
      <c r="D8" s="16"/>
      <c r="E8" s="16"/>
      <c r="F8" s="16"/>
      <c r="G8" s="16"/>
      <c r="H8" s="16"/>
    </row>
    <row r="9" spans="1:9" ht="13.8" x14ac:dyDescent="0.25">
      <c r="A9" s="51" t="s">
        <v>60</v>
      </c>
      <c r="B9" s="25">
        <f t="shared" ref="B9:G9" si="0">B10+B17+B19+B21+B23+B35+B39+B48+B50+B52+B60+B72+B79+B84+B88+B94+B106+B119+B132+B148+B150+B171+B181+B187+B195+B204+B213+B222+B255+B262+B266+B268+B270+B272+B128</f>
        <v>2057625562.84184</v>
      </c>
      <c r="C9" s="25">
        <f t="shared" si="0"/>
        <v>1868703620.4691</v>
      </c>
      <c r="D9" s="25">
        <f t="shared" si="0"/>
        <v>38287428.188820004</v>
      </c>
      <c r="E9" s="25">
        <f>E10+E17+E19+E21+E23+E35+E39+E48+E50+E52+E60+E72+E79+E84+E88+E94+E106+E119+E132+E148+E150+E171+E181+E187+E195+E204+E213+E222+E255+E262+E266+E268+E270+E272+E128-1</f>
        <v>1906991047.6579201</v>
      </c>
      <c r="F9" s="25">
        <f>F10+F17+F19+F21+F23+F35+F39+F48+F50+F52+F60+F72+F79+F84+F88+F94+F106+F119+F132+F148+F150+F171+F181+F187+F195+F204+F213+F222+F255+F262+F266+F268+F270+F272+F128+1</f>
        <v>150634515.18391997</v>
      </c>
      <c r="G9" s="25">
        <f>G10+G17+G19+G21+G23+G35+G39+G48+G50+G52+G60+G72+G79+G84+G88+G94+G106+G119+G132+G148+G150+G171+G181+G187+G195+G204+G213+G222+G255+G262+G266+G268+G270+G272+G128+0.13</f>
        <v>188921942.50274</v>
      </c>
      <c r="H9" s="18">
        <f t="shared" ref="H9:H40" si="1">IFERROR(E9/B9*100,"")</f>
        <v>92.679206659161324</v>
      </c>
    </row>
    <row r="10" spans="1:9" ht="11.25" customHeight="1" x14ac:dyDescent="0.2">
      <c r="A10" s="52" t="s">
        <v>61</v>
      </c>
      <c r="B10" s="17">
        <f t="shared" ref="B10:G10" si="2">SUM(B11:B15)</f>
        <v>24827436.215</v>
      </c>
      <c r="C10" s="17">
        <f t="shared" si="2"/>
        <v>19919461.966639999</v>
      </c>
      <c r="D10" s="17">
        <f t="shared" si="2"/>
        <v>1201489.6032199997</v>
      </c>
      <c r="E10" s="36">
        <f t="shared" si="2"/>
        <v>21120951.56986</v>
      </c>
      <c r="F10" s="36">
        <f t="shared" si="2"/>
        <v>3706484.6451399997</v>
      </c>
      <c r="G10" s="36">
        <f t="shared" si="2"/>
        <v>4907974.2483599996</v>
      </c>
      <c r="H10" s="18">
        <f t="shared" si="1"/>
        <v>85.07101332154204</v>
      </c>
      <c r="I10" s="53"/>
    </row>
    <row r="11" spans="1:9" ht="11.25" customHeight="1" x14ac:dyDescent="0.2">
      <c r="A11" s="54" t="s">
        <v>62</v>
      </c>
      <c r="B11" s="19">
        <v>8676311.0000000037</v>
      </c>
      <c r="C11" s="19">
        <v>5214267.2344200006</v>
      </c>
      <c r="D11" s="19">
        <v>109606.77750999985</v>
      </c>
      <c r="E11" s="19">
        <f>C11+D11</f>
        <v>5323874.01193</v>
      </c>
      <c r="F11" s="19">
        <f>B11-E11</f>
        <v>3352436.9880700037</v>
      </c>
      <c r="G11" s="19">
        <f>B11-C11</f>
        <v>3462043.7655800031</v>
      </c>
      <c r="H11" s="18">
        <f t="shared" si="1"/>
        <v>61.361032493302716</v>
      </c>
    </row>
    <row r="12" spans="1:9" ht="11.25" customHeight="1" x14ac:dyDescent="0.2">
      <c r="A12" s="55" t="s">
        <v>63</v>
      </c>
      <c r="B12" s="19">
        <v>172021</v>
      </c>
      <c r="C12" s="19">
        <v>112558.09792</v>
      </c>
      <c r="D12" s="19">
        <v>3603.3274100000003</v>
      </c>
      <c r="E12" s="19">
        <f t="shared" ref="E12:E15" si="3">C12+D12</f>
        <v>116161.42533</v>
      </c>
      <c r="F12" s="19">
        <f>B12-E12</f>
        <v>55859.574670000002</v>
      </c>
      <c r="G12" s="19">
        <f>B12-C12</f>
        <v>59462.90208</v>
      </c>
      <c r="H12" s="18">
        <f t="shared" si="1"/>
        <v>67.527467768470132</v>
      </c>
    </row>
    <row r="13" spans="1:9" ht="11.25" customHeight="1" x14ac:dyDescent="0.2">
      <c r="A13" s="54" t="s">
        <v>64</v>
      </c>
      <c r="B13" s="19">
        <v>556688</v>
      </c>
      <c r="C13" s="19">
        <v>501008.11458999995</v>
      </c>
      <c r="D13" s="19">
        <v>21318.573410000001</v>
      </c>
      <c r="E13" s="19">
        <f t="shared" si="3"/>
        <v>522326.68799999997</v>
      </c>
      <c r="F13" s="19">
        <f>B13-E13</f>
        <v>34361.312000000034</v>
      </c>
      <c r="G13" s="19">
        <f>B13-C13</f>
        <v>55679.885410000046</v>
      </c>
      <c r="H13" s="18">
        <f t="shared" si="1"/>
        <v>93.827545770700993</v>
      </c>
    </row>
    <row r="14" spans="1:9" ht="11.25" customHeight="1" x14ac:dyDescent="0.2">
      <c r="A14" s="54" t="s">
        <v>65</v>
      </c>
      <c r="B14" s="19">
        <v>15290621.999999996</v>
      </c>
      <c r="C14" s="19">
        <v>13964163.40725</v>
      </c>
      <c r="D14" s="19">
        <v>1065137.9636299999</v>
      </c>
      <c r="E14" s="19">
        <f t="shared" si="3"/>
        <v>15029301.37088</v>
      </c>
      <c r="F14" s="19">
        <f>B14-E14</f>
        <v>261320.62911999598</v>
      </c>
      <c r="G14" s="19">
        <f>B14-C14</f>
        <v>1326458.5927499961</v>
      </c>
      <c r="H14" s="18">
        <f t="shared" si="1"/>
        <v>98.290974499794743</v>
      </c>
    </row>
    <row r="15" spans="1:9" ht="11.25" customHeight="1" x14ac:dyDescent="0.2">
      <c r="A15" s="54" t="s">
        <v>66</v>
      </c>
      <c r="B15" s="19">
        <v>131794.21500000003</v>
      </c>
      <c r="C15" s="19">
        <v>127465.11245999999</v>
      </c>
      <c r="D15" s="19">
        <v>1822.96126</v>
      </c>
      <c r="E15" s="19">
        <f t="shared" si="3"/>
        <v>129288.07371999999</v>
      </c>
      <c r="F15" s="19">
        <f>B15-E15</f>
        <v>2506.1412800000398</v>
      </c>
      <c r="G15" s="19">
        <f>B15-C15</f>
        <v>4329.1025400000362</v>
      </c>
      <c r="H15" s="18">
        <f t="shared" si="1"/>
        <v>98.098443638061013</v>
      </c>
    </row>
    <row r="16" spans="1:9" ht="11.25" customHeight="1" x14ac:dyDescent="0.2">
      <c r="B16" s="19"/>
      <c r="C16" s="21"/>
      <c r="D16" s="21"/>
      <c r="E16" s="21"/>
      <c r="F16" s="21"/>
      <c r="G16" s="21"/>
      <c r="H16" s="18" t="str">
        <f t="shared" si="1"/>
        <v/>
      </c>
    </row>
    <row r="17" spans="1:9" ht="11.25" customHeight="1" x14ac:dyDescent="0.2">
      <c r="A17" s="52" t="s">
        <v>67</v>
      </c>
      <c r="B17" s="19">
        <v>5822250.436999999</v>
      </c>
      <c r="C17" s="19">
        <v>4882844.7940800004</v>
      </c>
      <c r="D17" s="19">
        <v>47090.711670000004</v>
      </c>
      <c r="E17" s="19">
        <f t="shared" ref="E17" si="4">C17+D17</f>
        <v>4929935.5057500005</v>
      </c>
      <c r="F17" s="19">
        <f>B17-E17</f>
        <v>892314.93124999851</v>
      </c>
      <c r="G17" s="19">
        <f>B17-C17</f>
        <v>939405.64291999862</v>
      </c>
      <c r="H17" s="18">
        <f t="shared" si="1"/>
        <v>84.674054458746767</v>
      </c>
    </row>
    <row r="18" spans="1:9" ht="11.25" customHeight="1" x14ac:dyDescent="0.2">
      <c r="A18" s="54"/>
      <c r="B18" s="22"/>
      <c r="C18" s="21"/>
      <c r="D18" s="22"/>
      <c r="E18" s="21"/>
      <c r="F18" s="21"/>
      <c r="G18" s="21"/>
      <c r="H18" s="18" t="str">
        <f t="shared" si="1"/>
        <v/>
      </c>
    </row>
    <row r="19" spans="1:9" ht="11.25" customHeight="1" x14ac:dyDescent="0.2">
      <c r="A19" s="52" t="s">
        <v>68</v>
      </c>
      <c r="B19" s="19">
        <v>1030734</v>
      </c>
      <c r="C19" s="19">
        <v>715914.72362000006</v>
      </c>
      <c r="D19" s="19">
        <v>12994.482890000001</v>
      </c>
      <c r="E19" s="19">
        <f t="shared" ref="E19:E21" si="5">C19+D19</f>
        <v>728909.20651000005</v>
      </c>
      <c r="F19" s="19">
        <f>B19-E19</f>
        <v>301824.79348999995</v>
      </c>
      <c r="G19" s="19">
        <f>B19-C19</f>
        <v>314819.27637999994</v>
      </c>
      <c r="H19" s="18">
        <f t="shared" si="1"/>
        <v>70.717489333814555</v>
      </c>
    </row>
    <row r="20" spans="1:9" ht="11.25" customHeight="1" x14ac:dyDescent="0.2">
      <c r="A20" s="54"/>
      <c r="B20" s="22"/>
      <c r="C20" s="21"/>
      <c r="D20" s="22"/>
      <c r="E20" s="21"/>
      <c r="F20" s="21"/>
      <c r="G20" s="21"/>
      <c r="H20" s="18" t="str">
        <f t="shared" si="1"/>
        <v/>
      </c>
    </row>
    <row r="21" spans="1:9" ht="11.25" customHeight="1" x14ac:dyDescent="0.2">
      <c r="A21" s="52" t="s">
        <v>69</v>
      </c>
      <c r="B21" s="19">
        <v>6410173.9280000003</v>
      </c>
      <c r="C21" s="19">
        <v>5500023.421649999</v>
      </c>
      <c r="D21" s="19">
        <v>75833.155190000005</v>
      </c>
      <c r="E21" s="19">
        <f t="shared" si="5"/>
        <v>5575856.5768399993</v>
      </c>
      <c r="F21" s="19">
        <f>B21-E21</f>
        <v>834317.35116000101</v>
      </c>
      <c r="G21" s="19">
        <f>B21-C21</f>
        <v>910150.50635000132</v>
      </c>
      <c r="H21" s="18">
        <f t="shared" si="1"/>
        <v>86.984481848212326</v>
      </c>
    </row>
    <row r="22" spans="1:9" ht="11.25" customHeight="1" x14ac:dyDescent="0.2">
      <c r="A22" s="54"/>
      <c r="B22" s="21"/>
      <c r="C22" s="21"/>
      <c r="D22" s="21"/>
      <c r="E22" s="21"/>
      <c r="F22" s="21"/>
      <c r="G22" s="21"/>
      <c r="H22" s="18" t="str">
        <f t="shared" si="1"/>
        <v/>
      </c>
    </row>
    <row r="23" spans="1:9" ht="11.25" customHeight="1" x14ac:dyDescent="0.2">
      <c r="A23" s="52" t="s">
        <v>70</v>
      </c>
      <c r="B23" s="17">
        <f>SUM(B24:B33)</f>
        <v>45962590.90753001</v>
      </c>
      <c r="C23" s="17">
        <f>SUM(C24:C33)</f>
        <v>35160245.122430004</v>
      </c>
      <c r="D23" s="17">
        <f>SUM(D24:D33)</f>
        <v>1509529.9398100001</v>
      </c>
      <c r="E23" s="36">
        <f t="shared" ref="E23:G23" si="6">SUM(E24:E33)</f>
        <v>36669775.062240012</v>
      </c>
      <c r="F23" s="36">
        <f t="shared" si="6"/>
        <v>9292815.8452900033</v>
      </c>
      <c r="G23" s="36">
        <f t="shared" si="6"/>
        <v>10802345.785100004</v>
      </c>
      <c r="H23" s="18">
        <f t="shared" si="1"/>
        <v>79.781784138353345</v>
      </c>
    </row>
    <row r="24" spans="1:9" ht="11.25" customHeight="1" x14ac:dyDescent="0.25">
      <c r="A24" s="54" t="s">
        <v>71</v>
      </c>
      <c r="B24" s="19">
        <v>32181435.820080008</v>
      </c>
      <c r="C24" s="19">
        <v>24357079.082370002</v>
      </c>
      <c r="D24" s="19">
        <v>926370.18997000018</v>
      </c>
      <c r="E24" s="19">
        <f t="shared" ref="E24:E33" si="7">C24+D24</f>
        <v>25283449.272340003</v>
      </c>
      <c r="F24" s="19">
        <f t="shared" ref="F24:F33" si="8">B24-E24</f>
        <v>6897986.547740005</v>
      </c>
      <c r="G24" s="19">
        <f t="shared" ref="G24:G33" si="9">B24-C24</f>
        <v>7824356.7377100065</v>
      </c>
      <c r="H24" s="18">
        <f t="shared" si="1"/>
        <v>78.565323852219421</v>
      </c>
      <c r="I24" s="56"/>
    </row>
    <row r="25" spans="1:9" ht="11.25" customHeight="1" x14ac:dyDescent="0.25">
      <c r="A25" s="54" t="s">
        <v>72</v>
      </c>
      <c r="B25" s="19">
        <v>2040744.9239999999</v>
      </c>
      <c r="C25" s="19">
        <v>1966586.06274</v>
      </c>
      <c r="D25" s="19">
        <v>70308.382569999987</v>
      </c>
      <c r="E25" s="19">
        <f t="shared" si="7"/>
        <v>2036894.4453099999</v>
      </c>
      <c r="F25" s="19">
        <f t="shared" si="8"/>
        <v>3850.4786900000181</v>
      </c>
      <c r="G25" s="19">
        <f t="shared" si="9"/>
        <v>74158.861259999918</v>
      </c>
      <c r="H25" s="18">
        <f t="shared" si="1"/>
        <v>99.811319942795549</v>
      </c>
      <c r="I25" s="56"/>
    </row>
    <row r="26" spans="1:9" ht="11.25" customHeight="1" x14ac:dyDescent="0.25">
      <c r="A26" s="54" t="s">
        <v>73</v>
      </c>
      <c r="B26" s="19">
        <v>5332642.9666099986</v>
      </c>
      <c r="C26" s="19">
        <v>4054467.2770700008</v>
      </c>
      <c r="D26" s="19">
        <v>118132.35324000001</v>
      </c>
      <c r="E26" s="19">
        <f t="shared" si="7"/>
        <v>4172599.6303100009</v>
      </c>
      <c r="F26" s="19">
        <f t="shared" si="8"/>
        <v>1160043.3362999978</v>
      </c>
      <c r="G26" s="19">
        <f t="shared" si="9"/>
        <v>1278175.6895399978</v>
      </c>
      <c r="H26" s="18">
        <f t="shared" si="1"/>
        <v>78.246371572904195</v>
      </c>
      <c r="I26" s="56"/>
    </row>
    <row r="27" spans="1:9" ht="11.25" customHeight="1" x14ac:dyDescent="0.25">
      <c r="A27" s="54" t="s">
        <v>74</v>
      </c>
      <c r="B27" s="19">
        <v>116581.96299999997</v>
      </c>
      <c r="C27" s="19">
        <v>100904.70587999999</v>
      </c>
      <c r="D27" s="19">
        <v>448.28809999999999</v>
      </c>
      <c r="E27" s="19">
        <f t="shared" si="7"/>
        <v>101352.99398</v>
      </c>
      <c r="F27" s="19">
        <f t="shared" si="8"/>
        <v>15228.969019999975</v>
      </c>
      <c r="G27" s="19">
        <f t="shared" si="9"/>
        <v>15677.25711999998</v>
      </c>
      <c r="H27" s="18">
        <f t="shared" si="1"/>
        <v>86.937113917013065</v>
      </c>
      <c r="I27" s="56"/>
    </row>
    <row r="28" spans="1:9" ht="11.25" customHeight="1" x14ac:dyDescent="0.25">
      <c r="A28" s="54" t="s">
        <v>75</v>
      </c>
      <c r="B28" s="19">
        <v>287204.87800000003</v>
      </c>
      <c r="C28" s="19">
        <v>270338.32935000001</v>
      </c>
      <c r="D28" s="19">
        <v>57.138589999999994</v>
      </c>
      <c r="E28" s="19">
        <f t="shared" si="7"/>
        <v>270395.46794</v>
      </c>
      <c r="F28" s="19">
        <f t="shared" si="8"/>
        <v>16809.410060000024</v>
      </c>
      <c r="G28" s="19">
        <f t="shared" si="9"/>
        <v>16866.548650000012</v>
      </c>
      <c r="H28" s="18">
        <f t="shared" si="1"/>
        <v>94.147240751252141</v>
      </c>
      <c r="I28" s="56"/>
    </row>
    <row r="29" spans="1:9" ht="11.25" customHeight="1" x14ac:dyDescent="0.25">
      <c r="A29" s="54" t="s">
        <v>76</v>
      </c>
      <c r="B29" s="19">
        <v>572424.58121999993</v>
      </c>
      <c r="C29" s="19">
        <v>534679.27451000002</v>
      </c>
      <c r="D29" s="19">
        <v>2421.5879300000001</v>
      </c>
      <c r="E29" s="19">
        <f t="shared" si="7"/>
        <v>537100.86244000006</v>
      </c>
      <c r="F29" s="19">
        <f t="shared" si="8"/>
        <v>35323.718779999879</v>
      </c>
      <c r="G29" s="19">
        <f t="shared" si="9"/>
        <v>37745.306709999917</v>
      </c>
      <c r="H29" s="18">
        <f t="shared" si="1"/>
        <v>93.829105188894061</v>
      </c>
      <c r="I29" s="56"/>
    </row>
    <row r="30" spans="1:9" ht="11.25" customHeight="1" x14ac:dyDescent="0.25">
      <c r="A30" s="54" t="s">
        <v>77</v>
      </c>
      <c r="B30" s="19">
        <v>4623457.3289999999</v>
      </c>
      <c r="C30" s="19">
        <v>3192727.4408199997</v>
      </c>
      <c r="D30" s="19">
        <v>388672.44396</v>
      </c>
      <c r="E30" s="19">
        <f t="shared" si="7"/>
        <v>3581399.8847799995</v>
      </c>
      <c r="F30" s="19">
        <f t="shared" si="8"/>
        <v>1042057.4442200004</v>
      </c>
      <c r="G30" s="19">
        <f t="shared" si="9"/>
        <v>1430729.8881800002</v>
      </c>
      <c r="H30" s="18">
        <f t="shared" si="1"/>
        <v>77.46151050894666</v>
      </c>
      <c r="I30" s="56"/>
    </row>
    <row r="31" spans="1:9" ht="11.25" customHeight="1" x14ac:dyDescent="0.25">
      <c r="A31" s="54" t="s">
        <v>281</v>
      </c>
      <c r="B31" s="19">
        <v>381448.59</v>
      </c>
      <c r="C31" s="19">
        <v>283850.50777999999</v>
      </c>
      <c r="D31" s="19">
        <v>1459.63491</v>
      </c>
      <c r="E31" s="19">
        <f t="shared" si="7"/>
        <v>285310.14269000001</v>
      </c>
      <c r="F31" s="19">
        <f t="shared" si="8"/>
        <v>96138.447310000018</v>
      </c>
      <c r="G31" s="19">
        <f t="shared" si="9"/>
        <v>97598.08222000004</v>
      </c>
      <c r="H31" s="18">
        <f t="shared" si="1"/>
        <v>74.796486386278161</v>
      </c>
      <c r="I31" s="56"/>
    </row>
    <row r="32" spans="1:9" ht="11.25" customHeight="1" x14ac:dyDescent="0.25">
      <c r="A32" s="54" t="s">
        <v>78</v>
      </c>
      <c r="B32" s="19">
        <v>140047.50361999997</v>
      </c>
      <c r="C32" s="19">
        <v>129629.44301</v>
      </c>
      <c r="D32" s="19">
        <v>479.26326</v>
      </c>
      <c r="E32" s="19">
        <f t="shared" si="7"/>
        <v>130108.70627000001</v>
      </c>
      <c r="F32" s="19">
        <f t="shared" si="8"/>
        <v>9938.7973499999644</v>
      </c>
      <c r="G32" s="19">
        <f t="shared" si="9"/>
        <v>10418.060609999971</v>
      </c>
      <c r="H32" s="18">
        <f t="shared" si="1"/>
        <v>92.903267039327204</v>
      </c>
      <c r="I32" s="56"/>
    </row>
    <row r="33" spans="1:9" ht="11.25" customHeight="1" x14ac:dyDescent="0.25">
      <c r="A33" s="54" t="s">
        <v>79</v>
      </c>
      <c r="B33" s="19">
        <v>286602.35200000001</v>
      </c>
      <c r="C33" s="19">
        <v>269982.99889999995</v>
      </c>
      <c r="D33" s="19">
        <v>1180.6572800000001</v>
      </c>
      <c r="E33" s="19">
        <f t="shared" si="7"/>
        <v>271163.65617999993</v>
      </c>
      <c r="F33" s="19">
        <f t="shared" si="8"/>
        <v>15438.695820000081</v>
      </c>
      <c r="G33" s="19">
        <f t="shared" si="9"/>
        <v>16619.353100000066</v>
      </c>
      <c r="H33" s="18">
        <f t="shared" si="1"/>
        <v>94.613199887487283</v>
      </c>
      <c r="I33" s="56"/>
    </row>
    <row r="34" spans="1:9" ht="11.25" customHeight="1" x14ac:dyDescent="0.2">
      <c r="A34" s="54"/>
      <c r="B34" s="21"/>
      <c r="C34" s="21"/>
      <c r="D34" s="21"/>
      <c r="E34" s="21"/>
      <c r="F34" s="21"/>
      <c r="G34" s="21"/>
      <c r="H34" s="18" t="str">
        <f t="shared" si="1"/>
        <v/>
      </c>
    </row>
    <row r="35" spans="1:9" ht="11.25" customHeight="1" x14ac:dyDescent="0.2">
      <c r="A35" s="52" t="s">
        <v>80</v>
      </c>
      <c r="B35" s="23">
        <f t="shared" ref="B35:G35" si="10">+B36+B37</f>
        <v>1597660.7420000001</v>
      </c>
      <c r="C35" s="23">
        <f t="shared" si="10"/>
        <v>1114201.2210299999</v>
      </c>
      <c r="D35" s="23">
        <f t="shared" si="10"/>
        <v>8363.8529799999997</v>
      </c>
      <c r="E35" s="25">
        <f t="shared" si="10"/>
        <v>1122565.0740099999</v>
      </c>
      <c r="F35" s="25">
        <f t="shared" si="10"/>
        <v>475095.66799000028</v>
      </c>
      <c r="G35" s="25">
        <f t="shared" si="10"/>
        <v>483459.52097000025</v>
      </c>
      <c r="H35" s="18">
        <f t="shared" si="1"/>
        <v>70.263044243344112</v>
      </c>
    </row>
    <row r="36" spans="1:9" ht="11.25" customHeight="1" x14ac:dyDescent="0.2">
      <c r="A36" s="54" t="s">
        <v>81</v>
      </c>
      <c r="B36" s="19">
        <v>1542297.1090000002</v>
      </c>
      <c r="C36" s="19">
        <v>1064004.6652299999</v>
      </c>
      <c r="D36" s="19">
        <v>8363.8529799999997</v>
      </c>
      <c r="E36" s="19">
        <f t="shared" ref="E36:E37" si="11">C36+D36</f>
        <v>1072368.5182099999</v>
      </c>
      <c r="F36" s="19">
        <f>B36-E36</f>
        <v>469928.59079000028</v>
      </c>
      <c r="G36" s="19">
        <f>B36-C36</f>
        <v>478292.44377000025</v>
      </c>
      <c r="H36" s="18">
        <f t="shared" si="1"/>
        <v>69.530605481411158</v>
      </c>
    </row>
    <row r="37" spans="1:9" ht="11.25" customHeight="1" x14ac:dyDescent="0.2">
      <c r="A37" s="54" t="s">
        <v>82</v>
      </c>
      <c r="B37" s="19">
        <v>55363.633000000002</v>
      </c>
      <c r="C37" s="19">
        <v>50196.555799999995</v>
      </c>
      <c r="D37" s="19">
        <v>0</v>
      </c>
      <c r="E37" s="19">
        <f t="shared" si="11"/>
        <v>50196.555799999995</v>
      </c>
      <c r="F37" s="19">
        <f>B37-E37</f>
        <v>5167.077200000007</v>
      </c>
      <c r="G37" s="19">
        <f>B37-C37</f>
        <v>5167.077200000007</v>
      </c>
      <c r="H37" s="18">
        <f t="shared" si="1"/>
        <v>90.667019268767987</v>
      </c>
    </row>
    <row r="38" spans="1:9" ht="11.25" customHeight="1" x14ac:dyDescent="0.2">
      <c r="A38" s="54"/>
      <c r="B38" s="21"/>
      <c r="C38" s="21"/>
      <c r="D38" s="21"/>
      <c r="E38" s="21"/>
      <c r="F38" s="21"/>
      <c r="G38" s="21"/>
      <c r="H38" s="18" t="str">
        <f t="shared" si="1"/>
        <v/>
      </c>
    </row>
    <row r="39" spans="1:9" ht="11.25" customHeight="1" x14ac:dyDescent="0.2">
      <c r="A39" s="52" t="s">
        <v>83</v>
      </c>
      <c r="B39" s="23">
        <f>SUM(B40:B46)</f>
        <v>369658404.49453986</v>
      </c>
      <c r="C39" s="23">
        <f>SUM(C40:C46)</f>
        <v>347010647.9600001</v>
      </c>
      <c r="D39" s="23">
        <f>SUM(D40:D46)</f>
        <v>2656729.0849800003</v>
      </c>
      <c r="E39" s="25">
        <f t="shared" ref="E39:G39" si="12">SUM(E40:E46)</f>
        <v>349667377.04498011</v>
      </c>
      <c r="F39" s="25">
        <f t="shared" si="12"/>
        <v>19991027.449559856</v>
      </c>
      <c r="G39" s="25">
        <f t="shared" si="12"/>
        <v>22647756.534539863</v>
      </c>
      <c r="H39" s="18">
        <f t="shared" si="1"/>
        <v>94.592026799202657</v>
      </c>
    </row>
    <row r="40" spans="1:9" ht="11.25" customHeight="1" x14ac:dyDescent="0.2">
      <c r="A40" s="54" t="s">
        <v>84</v>
      </c>
      <c r="B40" s="19">
        <v>368157618.33053988</v>
      </c>
      <c r="C40" s="19">
        <v>345833548.46569002</v>
      </c>
      <c r="D40" s="19">
        <v>2643302.6476100003</v>
      </c>
      <c r="E40" s="19">
        <f t="shared" ref="E40:E46" si="13">C40+D40</f>
        <v>348476851.11330003</v>
      </c>
      <c r="F40" s="19">
        <f t="shared" ref="F40:F46" si="14">B40-E40</f>
        <v>19680767.217239857</v>
      </c>
      <c r="G40" s="19">
        <f t="shared" ref="G40:G46" si="15">B40-C40</f>
        <v>22324069.864849865</v>
      </c>
      <c r="H40" s="18">
        <f t="shared" si="1"/>
        <v>94.654255069748402</v>
      </c>
    </row>
    <row r="41" spans="1:9" ht="11.25" customHeight="1" x14ac:dyDescent="0.2">
      <c r="A41" s="57" t="s">
        <v>85</v>
      </c>
      <c r="B41" s="19">
        <v>141230</v>
      </c>
      <c r="C41" s="19">
        <v>123206.09239000001</v>
      </c>
      <c r="D41" s="19">
        <v>14.70046</v>
      </c>
      <c r="E41" s="19">
        <f t="shared" si="13"/>
        <v>123220.79285</v>
      </c>
      <c r="F41" s="19">
        <f t="shared" si="14"/>
        <v>18009.207150000002</v>
      </c>
      <c r="G41" s="19">
        <f t="shared" si="15"/>
        <v>18023.907609999995</v>
      </c>
      <c r="H41" s="18">
        <f t="shared" ref="H41:H72" si="16">IFERROR(E41/B41*100,"")</f>
        <v>87.248313283296753</v>
      </c>
    </row>
    <row r="42" spans="1:9" ht="11.25" customHeight="1" x14ac:dyDescent="0.2">
      <c r="A42" s="57" t="s">
        <v>86</v>
      </c>
      <c r="B42" s="19">
        <v>38775</v>
      </c>
      <c r="C42" s="19">
        <v>32931.705199999997</v>
      </c>
      <c r="D42" s="19">
        <v>124.14655</v>
      </c>
      <c r="E42" s="19">
        <f t="shared" si="13"/>
        <v>33055.851749999994</v>
      </c>
      <c r="F42" s="19">
        <f t="shared" si="14"/>
        <v>5719.1482500000056</v>
      </c>
      <c r="G42" s="19">
        <f t="shared" si="15"/>
        <v>5843.2948000000033</v>
      </c>
      <c r="H42" s="18">
        <f t="shared" si="16"/>
        <v>85.250423597678903</v>
      </c>
    </row>
    <row r="43" spans="1:9" ht="11.25" customHeight="1" x14ac:dyDescent="0.2">
      <c r="A43" s="54" t="s">
        <v>87</v>
      </c>
      <c r="B43" s="19">
        <v>934697.06499999994</v>
      </c>
      <c r="C43" s="19">
        <v>665545.3996</v>
      </c>
      <c r="D43" s="19">
        <v>1994.6894299999999</v>
      </c>
      <c r="E43" s="19">
        <f t="shared" si="13"/>
        <v>667540.08903000003</v>
      </c>
      <c r="F43" s="19">
        <f t="shared" si="14"/>
        <v>267156.97596999991</v>
      </c>
      <c r="G43" s="19">
        <f t="shared" si="15"/>
        <v>269151.66539999994</v>
      </c>
      <c r="H43" s="18">
        <f t="shared" si="16"/>
        <v>71.417800913924992</v>
      </c>
    </row>
    <row r="44" spans="1:9" ht="11.25" customHeight="1" x14ac:dyDescent="0.2">
      <c r="A44" s="54" t="s">
        <v>88</v>
      </c>
      <c r="B44" s="19">
        <v>59412.099000000002</v>
      </c>
      <c r="C44" s="19">
        <v>59110.467409999997</v>
      </c>
      <c r="D44" s="19">
        <v>102.88075000000001</v>
      </c>
      <c r="E44" s="19">
        <f t="shared" si="13"/>
        <v>59213.348159999994</v>
      </c>
      <c r="F44" s="19">
        <f t="shared" si="14"/>
        <v>198.75084000000788</v>
      </c>
      <c r="G44" s="19">
        <f t="shared" si="15"/>
        <v>301.63159000000451</v>
      </c>
      <c r="H44" s="18">
        <f t="shared" si="16"/>
        <v>99.665470765474879</v>
      </c>
    </row>
    <row r="45" spans="1:9" ht="11.25" customHeight="1" x14ac:dyDescent="0.2">
      <c r="A45" s="54" t="s">
        <v>89</v>
      </c>
      <c r="B45" s="19">
        <v>201865.00000000003</v>
      </c>
      <c r="C45" s="19">
        <v>177921.26253000001</v>
      </c>
      <c r="D45" s="19">
        <v>8447.7091199999995</v>
      </c>
      <c r="E45" s="19">
        <f t="shared" si="13"/>
        <v>186368.97165000002</v>
      </c>
      <c r="F45" s="19">
        <f t="shared" si="14"/>
        <v>15496.028350000008</v>
      </c>
      <c r="G45" s="19">
        <f t="shared" si="15"/>
        <v>23943.737470000022</v>
      </c>
      <c r="H45" s="18">
        <f t="shared" si="16"/>
        <v>92.323568548287213</v>
      </c>
    </row>
    <row r="46" spans="1:9" ht="11.25" customHeight="1" x14ac:dyDescent="0.2">
      <c r="A46" s="54" t="s">
        <v>291</v>
      </c>
      <c r="B46" s="19">
        <v>124807</v>
      </c>
      <c r="C46" s="19">
        <v>118384.56718000001</v>
      </c>
      <c r="D46" s="19">
        <v>2742.31106</v>
      </c>
      <c r="E46" s="19">
        <f t="shared" si="13"/>
        <v>121126.87824000002</v>
      </c>
      <c r="F46" s="19">
        <f t="shared" si="14"/>
        <v>3680.12175999998</v>
      </c>
      <c r="G46" s="19">
        <f t="shared" si="15"/>
        <v>6422.4328199999873</v>
      </c>
      <c r="H46" s="18">
        <f t="shared" si="16"/>
        <v>97.051349876208874</v>
      </c>
    </row>
    <row r="47" spans="1:9" ht="11.25" customHeight="1" x14ac:dyDescent="0.2">
      <c r="A47" s="54"/>
      <c r="B47" s="20"/>
      <c r="C47" s="20"/>
      <c r="D47" s="20"/>
      <c r="E47" s="20"/>
      <c r="F47" s="20"/>
      <c r="G47" s="20"/>
      <c r="H47" s="18" t="str">
        <f t="shared" si="16"/>
        <v/>
      </c>
    </row>
    <row r="48" spans="1:9" ht="11.25" customHeight="1" x14ac:dyDescent="0.2">
      <c r="A48" s="52" t="s">
        <v>90</v>
      </c>
      <c r="B48" s="19">
        <v>61980010.90299999</v>
      </c>
      <c r="C48" s="19">
        <v>57471234.832840003</v>
      </c>
      <c r="D48" s="19">
        <v>422361.88209999999</v>
      </c>
      <c r="E48" s="19">
        <f t="shared" ref="E48" si="17">C48+D48</f>
        <v>57893596.714940004</v>
      </c>
      <c r="F48" s="19">
        <f>B48-E48</f>
        <v>4086414.1880599856</v>
      </c>
      <c r="G48" s="19">
        <f>B48-C48</f>
        <v>4508776.0701599866</v>
      </c>
      <c r="H48" s="18">
        <f t="shared" si="16"/>
        <v>93.406883721825565</v>
      </c>
    </row>
    <row r="49" spans="1:8" ht="11.25" customHeight="1" x14ac:dyDescent="0.2">
      <c r="A49" s="58"/>
      <c r="B49" s="21"/>
      <c r="C49" s="21"/>
      <c r="D49" s="21"/>
      <c r="E49" s="21"/>
      <c r="F49" s="21"/>
      <c r="G49" s="21"/>
      <c r="H49" s="18" t="str">
        <f t="shared" si="16"/>
        <v/>
      </c>
    </row>
    <row r="50" spans="1:8" ht="11.25" customHeight="1" x14ac:dyDescent="0.2">
      <c r="A50" s="52" t="s">
        <v>91</v>
      </c>
      <c r="B50" s="19">
        <v>1682319.2314499998</v>
      </c>
      <c r="C50" s="19">
        <v>1402960.78794</v>
      </c>
      <c r="D50" s="19">
        <v>27459.681250000001</v>
      </c>
      <c r="E50" s="19">
        <f t="shared" ref="E50" si="18">C50+D50</f>
        <v>1430420.4691899999</v>
      </c>
      <c r="F50" s="19">
        <f>B50-E50</f>
        <v>251898.76225999999</v>
      </c>
      <c r="G50" s="19">
        <f>B50-C50</f>
        <v>279358.4435099999</v>
      </c>
      <c r="H50" s="18">
        <f t="shared" si="16"/>
        <v>85.026696625058079</v>
      </c>
    </row>
    <row r="51" spans="1:8" ht="11.25" customHeight="1" x14ac:dyDescent="0.2">
      <c r="A51" s="54"/>
      <c r="B51" s="21"/>
      <c r="C51" s="21"/>
      <c r="D51" s="21"/>
      <c r="E51" s="21"/>
      <c r="F51" s="21"/>
      <c r="G51" s="21"/>
      <c r="H51" s="18" t="str">
        <f t="shared" si="16"/>
        <v/>
      </c>
    </row>
    <row r="52" spans="1:8" ht="11.25" customHeight="1" x14ac:dyDescent="0.2">
      <c r="A52" s="52" t="s">
        <v>92</v>
      </c>
      <c r="B52" s="23">
        <f t="shared" ref="B52:C52" si="19">SUM(B53:B58)</f>
        <v>14326429.981589997</v>
      </c>
      <c r="C52" s="23">
        <f t="shared" si="19"/>
        <v>12094716.53902</v>
      </c>
      <c r="D52" s="23">
        <f t="shared" ref="D52:G52" si="20">SUM(D53:D58)</f>
        <v>234241.83696000002</v>
      </c>
      <c r="E52" s="25">
        <f t="shared" si="20"/>
        <v>12328958.375979999</v>
      </c>
      <c r="F52" s="25">
        <f t="shared" si="20"/>
        <v>1997471.6056099972</v>
      </c>
      <c r="G52" s="25">
        <f t="shared" si="20"/>
        <v>2231713.4425699962</v>
      </c>
      <c r="H52" s="18">
        <f t="shared" si="16"/>
        <v>86.057436443155595</v>
      </c>
    </row>
    <row r="53" spans="1:8" ht="11.25" customHeight="1" x14ac:dyDescent="0.2">
      <c r="A53" s="54" t="s">
        <v>71</v>
      </c>
      <c r="B53" s="19">
        <v>10723661.569629997</v>
      </c>
      <c r="C53" s="19">
        <v>8974682.0356700011</v>
      </c>
      <c r="D53" s="19">
        <v>162480.46420000002</v>
      </c>
      <c r="E53" s="19">
        <f t="shared" ref="E53:E58" si="21">C53+D53</f>
        <v>9137162.4998700004</v>
      </c>
      <c r="F53" s="19">
        <f t="shared" ref="F53:F58" si="22">B53-E53</f>
        <v>1586499.0697599966</v>
      </c>
      <c r="G53" s="19">
        <f t="shared" ref="G53:G58" si="23">B53-C53</f>
        <v>1748979.533959996</v>
      </c>
      <c r="H53" s="18">
        <f t="shared" si="16"/>
        <v>85.205621611063805</v>
      </c>
    </row>
    <row r="54" spans="1:8" ht="11.25" customHeight="1" x14ac:dyDescent="0.2">
      <c r="A54" s="54" t="s">
        <v>93</v>
      </c>
      <c r="B54" s="19">
        <v>1504397.9490000005</v>
      </c>
      <c r="C54" s="19">
        <v>1297401.7949299999</v>
      </c>
      <c r="D54" s="19">
        <v>26031.401150000005</v>
      </c>
      <c r="E54" s="19">
        <f t="shared" si="21"/>
        <v>1323433.1960799999</v>
      </c>
      <c r="F54" s="19">
        <f t="shared" si="22"/>
        <v>180964.75292000058</v>
      </c>
      <c r="G54" s="19">
        <f t="shared" si="23"/>
        <v>206996.15407000063</v>
      </c>
      <c r="H54" s="18">
        <f t="shared" si="16"/>
        <v>87.970951898711974</v>
      </c>
    </row>
    <row r="55" spans="1:8" ht="11.25" customHeight="1" x14ac:dyDescent="0.2">
      <c r="A55" s="54" t="s">
        <v>94</v>
      </c>
      <c r="B55" s="19">
        <v>970170.20396000007</v>
      </c>
      <c r="C55" s="19">
        <v>870194.60800000001</v>
      </c>
      <c r="D55" s="19">
        <v>26989.431329999999</v>
      </c>
      <c r="E55" s="19">
        <f t="shared" si="21"/>
        <v>897184.03933000006</v>
      </c>
      <c r="F55" s="19">
        <f t="shared" si="22"/>
        <v>72986.164630000014</v>
      </c>
      <c r="G55" s="19">
        <f t="shared" si="23"/>
        <v>99975.595960000064</v>
      </c>
      <c r="H55" s="18">
        <f t="shared" si="16"/>
        <v>92.476973181397639</v>
      </c>
    </row>
    <row r="56" spans="1:8" ht="11.25" customHeight="1" x14ac:dyDescent="0.2">
      <c r="A56" s="54" t="s">
        <v>95</v>
      </c>
      <c r="B56" s="19">
        <v>916562.64899999998</v>
      </c>
      <c r="C56" s="19">
        <v>811126.84111000004</v>
      </c>
      <c r="D56" s="19">
        <v>18310.83137</v>
      </c>
      <c r="E56" s="19">
        <f t="shared" si="21"/>
        <v>829437.67248000007</v>
      </c>
      <c r="F56" s="19">
        <f t="shared" si="22"/>
        <v>87124.976519999909</v>
      </c>
      <c r="G56" s="19">
        <f t="shared" si="23"/>
        <v>105435.80788999994</v>
      </c>
      <c r="H56" s="18">
        <f t="shared" si="16"/>
        <v>90.494378467739651</v>
      </c>
    </row>
    <row r="57" spans="1:8" ht="11.25" customHeight="1" x14ac:dyDescent="0.2">
      <c r="A57" s="54" t="s">
        <v>96</v>
      </c>
      <c r="B57" s="19">
        <v>133028</v>
      </c>
      <c r="C57" s="19">
        <v>71761.050109999996</v>
      </c>
      <c r="D57" s="19">
        <v>0</v>
      </c>
      <c r="E57" s="19">
        <f t="shared" si="21"/>
        <v>71761.050109999996</v>
      </c>
      <c r="F57" s="19">
        <f t="shared" si="22"/>
        <v>61266.949890000004</v>
      </c>
      <c r="G57" s="19">
        <f t="shared" si="23"/>
        <v>61266.949890000004</v>
      </c>
      <c r="H57" s="18">
        <f t="shared" si="16"/>
        <v>53.944320075472831</v>
      </c>
    </row>
    <row r="58" spans="1:8" ht="11.25" customHeight="1" x14ac:dyDescent="0.2">
      <c r="A58" s="54" t="s">
        <v>97</v>
      </c>
      <c r="B58" s="19">
        <v>78609.610000000015</v>
      </c>
      <c r="C58" s="19">
        <v>69550.209199999998</v>
      </c>
      <c r="D58" s="19">
        <v>429.70891000000006</v>
      </c>
      <c r="E58" s="19">
        <f t="shared" si="21"/>
        <v>69979.918109999999</v>
      </c>
      <c r="F58" s="19">
        <f t="shared" si="22"/>
        <v>8629.6918900000164</v>
      </c>
      <c r="G58" s="19">
        <f t="shared" si="23"/>
        <v>9059.4008000000176</v>
      </c>
      <c r="H58" s="18">
        <f t="shared" si="16"/>
        <v>89.022090441613926</v>
      </c>
    </row>
    <row r="59" spans="1:8" ht="11.25" customHeight="1" x14ac:dyDescent="0.2">
      <c r="A59" s="54"/>
      <c r="B59" s="21"/>
      <c r="C59" s="21"/>
      <c r="D59" s="21"/>
      <c r="E59" s="21"/>
      <c r="F59" s="21"/>
      <c r="G59" s="21"/>
      <c r="H59" s="18" t="str">
        <f t="shared" si="16"/>
        <v/>
      </c>
    </row>
    <row r="60" spans="1:8" ht="11.25" customHeight="1" x14ac:dyDescent="0.2">
      <c r="A60" s="52" t="s">
        <v>98</v>
      </c>
      <c r="B60" s="23">
        <f t="shared" ref="B60:C60" si="24">SUM(B61:B70)</f>
        <v>30123128.18135</v>
      </c>
      <c r="C60" s="23">
        <f t="shared" si="24"/>
        <v>27175753.268130019</v>
      </c>
      <c r="D60" s="23">
        <f t="shared" ref="D60:G60" si="25">SUM(D61:D70)</f>
        <v>403092.75330000004</v>
      </c>
      <c r="E60" s="23">
        <f t="shared" si="25"/>
        <v>27578846.021430023</v>
      </c>
      <c r="F60" s="23">
        <f t="shared" si="25"/>
        <v>2544282.1599199767</v>
      </c>
      <c r="G60" s="23">
        <f t="shared" si="25"/>
        <v>2947374.9132199772</v>
      </c>
      <c r="H60" s="18">
        <f t="shared" si="16"/>
        <v>91.553725281774661</v>
      </c>
    </row>
    <row r="61" spans="1:8" ht="11.25" customHeight="1" x14ac:dyDescent="0.2">
      <c r="A61" s="54" t="s">
        <v>99</v>
      </c>
      <c r="B61" s="19">
        <v>551623.36700000032</v>
      </c>
      <c r="C61" s="19">
        <v>497271.4742000121</v>
      </c>
      <c r="D61" s="19">
        <v>3895.170629999976</v>
      </c>
      <c r="E61" s="19">
        <f t="shared" ref="E61:E70" si="26">C61+D61</f>
        <v>501166.64483001205</v>
      </c>
      <c r="F61" s="19">
        <f t="shared" ref="F61:F70" si="27">B61-E61</f>
        <v>50456.722169988265</v>
      </c>
      <c r="G61" s="19">
        <f t="shared" ref="G61:G70" si="28">B61-C61</f>
        <v>54351.892799988214</v>
      </c>
      <c r="H61" s="18">
        <f t="shared" si="16"/>
        <v>90.853048440569736</v>
      </c>
    </row>
    <row r="62" spans="1:8" ht="11.25" customHeight="1" x14ac:dyDescent="0.2">
      <c r="A62" s="54" t="s">
        <v>100</v>
      </c>
      <c r="B62" s="19">
        <v>4500212.4040000001</v>
      </c>
      <c r="C62" s="19">
        <v>2947838.64341</v>
      </c>
      <c r="D62" s="19">
        <v>211630.22074000002</v>
      </c>
      <c r="E62" s="19">
        <f t="shared" si="26"/>
        <v>3159468.8641499998</v>
      </c>
      <c r="F62" s="19">
        <f t="shared" si="27"/>
        <v>1340743.5398500003</v>
      </c>
      <c r="G62" s="19">
        <f t="shared" si="28"/>
        <v>1552373.7605900001</v>
      </c>
      <c r="H62" s="18">
        <f t="shared" si="16"/>
        <v>70.207105365553758</v>
      </c>
    </row>
    <row r="63" spans="1:8" ht="11.25" customHeight="1" x14ac:dyDescent="0.2">
      <c r="A63" s="54" t="s">
        <v>101</v>
      </c>
      <c r="B63" s="19">
        <v>8413965.3289999999</v>
      </c>
      <c r="C63" s="19">
        <v>7325082.2215499999</v>
      </c>
      <c r="D63" s="19">
        <v>150760.84688999999</v>
      </c>
      <c r="E63" s="19">
        <f t="shared" si="26"/>
        <v>7475843.0684399996</v>
      </c>
      <c r="F63" s="19">
        <f t="shared" si="27"/>
        <v>938122.26056000032</v>
      </c>
      <c r="G63" s="19">
        <f t="shared" si="28"/>
        <v>1088883.10745</v>
      </c>
      <c r="H63" s="18">
        <f t="shared" si="16"/>
        <v>88.850414473106738</v>
      </c>
    </row>
    <row r="64" spans="1:8" ht="11.25" customHeight="1" x14ac:dyDescent="0.2">
      <c r="A64" s="54" t="s">
        <v>102</v>
      </c>
      <c r="B64" s="19">
        <v>193222.91899999997</v>
      </c>
      <c r="C64" s="19">
        <v>155026.92024999997</v>
      </c>
      <c r="D64" s="19">
        <v>4800.3571300000003</v>
      </c>
      <c r="E64" s="19">
        <f t="shared" si="26"/>
        <v>159827.27737999996</v>
      </c>
      <c r="F64" s="19">
        <f t="shared" si="27"/>
        <v>33395.641620000009</v>
      </c>
      <c r="G64" s="19">
        <f t="shared" si="28"/>
        <v>38195.998749999999</v>
      </c>
      <c r="H64" s="18">
        <f t="shared" si="16"/>
        <v>82.716521521962932</v>
      </c>
    </row>
    <row r="65" spans="1:8" ht="11.25" customHeight="1" x14ac:dyDescent="0.2">
      <c r="A65" s="54" t="s">
        <v>103</v>
      </c>
      <c r="B65" s="19">
        <v>15980291.621999998</v>
      </c>
      <c r="C65" s="19">
        <v>15867660.148540009</v>
      </c>
      <c r="D65" s="19">
        <v>8946.04054</v>
      </c>
      <c r="E65" s="19">
        <f t="shared" si="26"/>
        <v>15876606.189080009</v>
      </c>
      <c r="F65" s="19">
        <f t="shared" si="27"/>
        <v>103685.43291998841</v>
      </c>
      <c r="G65" s="19">
        <f t="shared" si="28"/>
        <v>112631.47345998883</v>
      </c>
      <c r="H65" s="18">
        <f t="shared" si="16"/>
        <v>99.351166828662599</v>
      </c>
    </row>
    <row r="66" spans="1:8" ht="11.25" customHeight="1" x14ac:dyDescent="0.2">
      <c r="A66" s="54" t="s">
        <v>104</v>
      </c>
      <c r="B66" s="19">
        <v>10039.169999999998</v>
      </c>
      <c r="C66" s="19">
        <v>9176.8380799999995</v>
      </c>
      <c r="D66" s="19">
        <v>37.002739999999996</v>
      </c>
      <c r="E66" s="19">
        <f t="shared" si="26"/>
        <v>9213.8408199999994</v>
      </c>
      <c r="F66" s="19">
        <f t="shared" si="27"/>
        <v>825.32917999999881</v>
      </c>
      <c r="G66" s="19">
        <f t="shared" si="28"/>
        <v>862.33191999999872</v>
      </c>
      <c r="H66" s="18">
        <f t="shared" si="16"/>
        <v>91.778910208712489</v>
      </c>
    </row>
    <row r="67" spans="1:8" ht="11.25" customHeight="1" x14ac:dyDescent="0.2">
      <c r="A67" s="54" t="s">
        <v>105</v>
      </c>
      <c r="B67" s="19">
        <v>319866.31234999996</v>
      </c>
      <c r="C67" s="19">
        <v>256232.65352000002</v>
      </c>
      <c r="D67" s="19">
        <v>11770.87651</v>
      </c>
      <c r="E67" s="19">
        <f t="shared" si="26"/>
        <v>268003.53003000002</v>
      </c>
      <c r="F67" s="19">
        <f t="shared" si="27"/>
        <v>51862.78231999994</v>
      </c>
      <c r="G67" s="19">
        <f t="shared" si="28"/>
        <v>63633.658829999942</v>
      </c>
      <c r="H67" s="18">
        <f t="shared" si="16"/>
        <v>83.786106783495441</v>
      </c>
    </row>
    <row r="68" spans="1:8" ht="11.25" customHeight="1" x14ac:dyDescent="0.2">
      <c r="A68" s="54" t="s">
        <v>106</v>
      </c>
      <c r="B68" s="19">
        <v>93385</v>
      </c>
      <c r="C68" s="19">
        <v>65275.909610000002</v>
      </c>
      <c r="D68" s="19">
        <v>10040.295099999999</v>
      </c>
      <c r="E68" s="19">
        <f t="shared" si="26"/>
        <v>75316.204710000005</v>
      </c>
      <c r="F68" s="19">
        <f t="shared" si="27"/>
        <v>18068.795289999995</v>
      </c>
      <c r="G68" s="19">
        <f t="shared" si="28"/>
        <v>28109.090389999998</v>
      </c>
      <c r="H68" s="18">
        <f t="shared" si="16"/>
        <v>80.651287369491897</v>
      </c>
    </row>
    <row r="69" spans="1:8" ht="11.25" customHeight="1" x14ac:dyDescent="0.2">
      <c r="A69" s="57" t="s">
        <v>107</v>
      </c>
      <c r="B69" s="19">
        <v>60522.058000000005</v>
      </c>
      <c r="C69" s="19">
        <v>52188.45897</v>
      </c>
      <c r="D69" s="19">
        <v>1211.9430199999999</v>
      </c>
      <c r="E69" s="19">
        <f t="shared" si="26"/>
        <v>53400.401989999998</v>
      </c>
      <c r="F69" s="19">
        <f t="shared" si="27"/>
        <v>7121.6560100000061</v>
      </c>
      <c r="G69" s="19">
        <f t="shared" si="28"/>
        <v>8333.5990300000049</v>
      </c>
      <c r="H69" s="18">
        <f t="shared" si="16"/>
        <v>88.232957957245929</v>
      </c>
    </row>
    <row r="70" spans="1:8" ht="11.25" hidden="1" customHeight="1" x14ac:dyDescent="0.2">
      <c r="A70" s="54" t="s">
        <v>108</v>
      </c>
      <c r="B70" s="19">
        <v>0</v>
      </c>
      <c r="C70" s="19">
        <v>0</v>
      </c>
      <c r="D70" s="19">
        <v>0</v>
      </c>
      <c r="E70" s="19">
        <f t="shared" si="26"/>
        <v>0</v>
      </c>
      <c r="F70" s="19">
        <f t="shared" si="27"/>
        <v>0</v>
      </c>
      <c r="G70" s="19">
        <f t="shared" si="28"/>
        <v>0</v>
      </c>
      <c r="H70" s="18" t="str">
        <f t="shared" si="16"/>
        <v/>
      </c>
    </row>
    <row r="71" spans="1:8" ht="11.25" customHeight="1" x14ac:dyDescent="0.2">
      <c r="A71" s="54"/>
      <c r="B71" s="21"/>
      <c r="C71" s="21"/>
      <c r="D71" s="21"/>
      <c r="E71" s="21"/>
      <c r="F71" s="21"/>
      <c r="G71" s="21"/>
      <c r="H71" s="18" t="str">
        <f t="shared" si="16"/>
        <v/>
      </c>
    </row>
    <row r="72" spans="1:8" ht="11.25" customHeight="1" x14ac:dyDescent="0.2">
      <c r="A72" s="52" t="s">
        <v>109</v>
      </c>
      <c r="B72" s="23">
        <f t="shared" ref="B72:G72" si="29">SUM(B73:B77)</f>
        <v>9758777.5770000014</v>
      </c>
      <c r="C72" s="23">
        <f t="shared" si="29"/>
        <v>8708032.1940599978</v>
      </c>
      <c r="D72" s="23">
        <f t="shared" ref="D72" si="30">SUM(D73:D77)</f>
        <v>75114.566650000022</v>
      </c>
      <c r="E72" s="25">
        <f t="shared" si="29"/>
        <v>8783146.7607099973</v>
      </c>
      <c r="F72" s="25">
        <f t="shared" si="29"/>
        <v>975630.81629000418</v>
      </c>
      <c r="G72" s="25">
        <f t="shared" si="29"/>
        <v>1050745.3829400032</v>
      </c>
      <c r="H72" s="18">
        <f t="shared" si="16"/>
        <v>90.002530454332501</v>
      </c>
    </row>
    <row r="73" spans="1:8" ht="11.25" customHeight="1" x14ac:dyDescent="0.2">
      <c r="A73" s="54" t="s">
        <v>71</v>
      </c>
      <c r="B73" s="19">
        <v>9663002.5780000016</v>
      </c>
      <c r="C73" s="19">
        <v>8623316.5184299983</v>
      </c>
      <c r="D73" s="19">
        <v>73445.229700000011</v>
      </c>
      <c r="E73" s="19">
        <f t="shared" ref="E73:E77" si="31">C73+D73</f>
        <v>8696761.7481299974</v>
      </c>
      <c r="F73" s="19">
        <f>B73-E73</f>
        <v>966240.82987000421</v>
      </c>
      <c r="G73" s="19">
        <f>B73-C73</f>
        <v>1039686.0595700033</v>
      </c>
      <c r="H73" s="18">
        <f t="shared" ref="H73:H92" si="32">IFERROR(E73/B73*100,"")</f>
        <v>90.000615004803279</v>
      </c>
    </row>
    <row r="74" spans="1:8" ht="11.25" customHeight="1" x14ac:dyDescent="0.2">
      <c r="A74" s="54" t="s">
        <v>110</v>
      </c>
      <c r="B74" s="19">
        <v>54086.088000000003</v>
      </c>
      <c r="C74" s="19">
        <v>48381.1034</v>
      </c>
      <c r="D74" s="19">
        <v>1470.80657</v>
      </c>
      <c r="E74" s="19">
        <f t="shared" si="31"/>
        <v>49851.909970000001</v>
      </c>
      <c r="F74" s="19">
        <f>B74-E74</f>
        <v>4234.1780300000028</v>
      </c>
      <c r="G74" s="19">
        <f>B74-C74</f>
        <v>5704.9846000000034</v>
      </c>
      <c r="H74" s="18">
        <f t="shared" si="32"/>
        <v>92.171410086083512</v>
      </c>
    </row>
    <row r="75" spans="1:8" ht="11.25" customHeight="1" x14ac:dyDescent="0.2">
      <c r="A75" s="54" t="s">
        <v>111</v>
      </c>
      <c r="B75" s="19">
        <v>3116.9999999999995</v>
      </c>
      <c r="C75" s="19">
        <v>1671.93524</v>
      </c>
      <c r="D75" s="19">
        <v>6.13687</v>
      </c>
      <c r="E75" s="19">
        <f t="shared" si="31"/>
        <v>1678.0721100000001</v>
      </c>
      <c r="F75" s="19">
        <f>B75-E75</f>
        <v>1438.9278899999995</v>
      </c>
      <c r="G75" s="19">
        <f>B75-C75</f>
        <v>1445.0647599999995</v>
      </c>
      <c r="H75" s="18">
        <f t="shared" si="32"/>
        <v>53.836128007699728</v>
      </c>
    </row>
    <row r="76" spans="1:8" ht="11.25" customHeight="1" x14ac:dyDescent="0.2">
      <c r="A76" s="54" t="s">
        <v>112</v>
      </c>
      <c r="B76" s="19">
        <v>18138.911</v>
      </c>
      <c r="C76" s="19">
        <v>16322.0152</v>
      </c>
      <c r="D76" s="19">
        <v>163.07485</v>
      </c>
      <c r="E76" s="19">
        <f t="shared" si="31"/>
        <v>16485.090049999999</v>
      </c>
      <c r="F76" s="19">
        <f>B76-E76</f>
        <v>1653.8209500000012</v>
      </c>
      <c r="G76" s="19">
        <f>B76-C76</f>
        <v>1816.8958000000002</v>
      </c>
      <c r="H76" s="18">
        <f t="shared" si="32"/>
        <v>90.882468357664905</v>
      </c>
    </row>
    <row r="77" spans="1:8" ht="11.25" customHeight="1" x14ac:dyDescent="0.2">
      <c r="A77" s="54" t="s">
        <v>282</v>
      </c>
      <c r="B77" s="19">
        <v>20433</v>
      </c>
      <c r="C77" s="19">
        <v>18340.621789999997</v>
      </c>
      <c r="D77" s="19">
        <v>29.318660000000001</v>
      </c>
      <c r="E77" s="19">
        <f t="shared" si="31"/>
        <v>18369.940449999998</v>
      </c>
      <c r="F77" s="19">
        <f>B77-E77</f>
        <v>2063.0595500000018</v>
      </c>
      <c r="G77" s="19">
        <f>B77-C77</f>
        <v>2092.3782100000026</v>
      </c>
      <c r="H77" s="18">
        <f t="shared" si="32"/>
        <v>89.903295893897123</v>
      </c>
    </row>
    <row r="78" spans="1:8" ht="11.25" customHeight="1" x14ac:dyDescent="0.2">
      <c r="A78" s="54"/>
      <c r="B78" s="21"/>
      <c r="C78" s="21"/>
      <c r="D78" s="21"/>
      <c r="E78" s="21"/>
      <c r="F78" s="21"/>
      <c r="G78" s="21"/>
      <c r="H78" s="18" t="str">
        <f t="shared" si="32"/>
        <v/>
      </c>
    </row>
    <row r="79" spans="1:8" ht="11.25" customHeight="1" x14ac:dyDescent="0.2">
      <c r="A79" s="52" t="s">
        <v>113</v>
      </c>
      <c r="B79" s="23">
        <f>SUM(B80:B82)</f>
        <v>136519867.51171002</v>
      </c>
      <c r="C79" s="23">
        <f>SUM(C80:C82)</f>
        <v>119972859.70709001</v>
      </c>
      <c r="D79" s="23">
        <f>SUM(D80:D82)</f>
        <v>3380494.4867300005</v>
      </c>
      <c r="E79" s="25">
        <f t="shared" ref="E79:G79" si="33">SUM(E80:E82)</f>
        <v>123353354.19381998</v>
      </c>
      <c r="F79" s="25">
        <f t="shared" si="33"/>
        <v>13166513.317890024</v>
      </c>
      <c r="G79" s="25">
        <f t="shared" si="33"/>
        <v>16547007.804620028</v>
      </c>
      <c r="H79" s="18">
        <f t="shared" si="32"/>
        <v>90.35560643452817</v>
      </c>
    </row>
    <row r="80" spans="1:8" ht="11.25" customHeight="1" x14ac:dyDescent="0.2">
      <c r="A80" s="54" t="s">
        <v>114</v>
      </c>
      <c r="B80" s="19">
        <v>136263111.93271002</v>
      </c>
      <c r="C80" s="19">
        <v>119740511.1802</v>
      </c>
      <c r="D80" s="19">
        <v>3371144.9302600003</v>
      </c>
      <c r="E80" s="19">
        <f t="shared" ref="E80:E82" si="34">C80+D80</f>
        <v>123111656.11046</v>
      </c>
      <c r="F80" s="19">
        <f>B80-E80</f>
        <v>13151455.822250023</v>
      </c>
      <c r="G80" s="19">
        <f>B80-C80</f>
        <v>16522600.752510026</v>
      </c>
      <c r="H80" s="18">
        <f t="shared" si="32"/>
        <v>90.348484167347848</v>
      </c>
    </row>
    <row r="81" spans="1:8" ht="11.25" customHeight="1" x14ac:dyDescent="0.2">
      <c r="A81" s="54" t="s">
        <v>115</v>
      </c>
      <c r="B81" s="19">
        <v>226919</v>
      </c>
      <c r="C81" s="19">
        <v>206559.36347000001</v>
      </c>
      <c r="D81" s="19">
        <v>9297.7392400000008</v>
      </c>
      <c r="E81" s="19">
        <f t="shared" si="34"/>
        <v>215857.10271000001</v>
      </c>
      <c r="F81" s="19">
        <f>B81-E81</f>
        <v>11061.897289999994</v>
      </c>
      <c r="G81" s="19">
        <f>B81-C81</f>
        <v>20359.636529999989</v>
      </c>
      <c r="H81" s="18">
        <f t="shared" si="32"/>
        <v>95.125178019469502</v>
      </c>
    </row>
    <row r="82" spans="1:8" ht="11.25" customHeight="1" x14ac:dyDescent="0.2">
      <c r="A82" s="54" t="s">
        <v>292</v>
      </c>
      <c r="B82" s="19">
        <v>29836.579000000002</v>
      </c>
      <c r="C82" s="19">
        <v>25789.163420000001</v>
      </c>
      <c r="D82" s="19">
        <v>51.817230000000002</v>
      </c>
      <c r="E82" s="19">
        <f t="shared" si="34"/>
        <v>25840.980650000001</v>
      </c>
      <c r="F82" s="19">
        <f>B82-E82</f>
        <v>3995.5983500000002</v>
      </c>
      <c r="G82" s="19">
        <f>B82-C82</f>
        <v>4047.4155800000008</v>
      </c>
      <c r="H82" s="18">
        <f t="shared" si="32"/>
        <v>86.608389822439094</v>
      </c>
    </row>
    <row r="83" spans="1:8" ht="11.25" customHeight="1" x14ac:dyDescent="0.2">
      <c r="A83" s="54"/>
      <c r="B83" s="21"/>
      <c r="C83" s="21"/>
      <c r="D83" s="21"/>
      <c r="E83" s="21"/>
      <c r="F83" s="21"/>
      <c r="G83" s="21"/>
      <c r="H83" s="18" t="str">
        <f t="shared" si="32"/>
        <v/>
      </c>
    </row>
    <row r="84" spans="1:8" ht="11.25" customHeight="1" x14ac:dyDescent="0.2">
      <c r="A84" s="52" t="s">
        <v>116</v>
      </c>
      <c r="B84" s="23">
        <f t="shared" ref="B84:G84" si="35">+B85+B86</f>
        <v>1021407.0123199999</v>
      </c>
      <c r="C84" s="23">
        <f t="shared" si="35"/>
        <v>905987.67126999993</v>
      </c>
      <c r="D84" s="23">
        <f t="shared" si="35"/>
        <v>4550.9995600000002</v>
      </c>
      <c r="E84" s="25">
        <f t="shared" si="35"/>
        <v>910538.67082999996</v>
      </c>
      <c r="F84" s="25">
        <f t="shared" si="35"/>
        <v>110868.34148999996</v>
      </c>
      <c r="G84" s="25">
        <f t="shared" si="35"/>
        <v>115419.34104999993</v>
      </c>
      <c r="H84" s="18">
        <f t="shared" si="32"/>
        <v>89.145527673813774</v>
      </c>
    </row>
    <row r="85" spans="1:8" ht="11.25" customHeight="1" x14ac:dyDescent="0.2">
      <c r="A85" s="54" t="s">
        <v>81</v>
      </c>
      <c r="B85" s="19">
        <v>689172.745</v>
      </c>
      <c r="C85" s="19">
        <v>611122.97278999991</v>
      </c>
      <c r="D85" s="19">
        <v>3436.5374999999999</v>
      </c>
      <c r="E85" s="19">
        <f t="shared" ref="E85:E86" si="36">C85+D85</f>
        <v>614559.51028999989</v>
      </c>
      <c r="F85" s="19">
        <f>B85-E85</f>
        <v>74613.234710000106</v>
      </c>
      <c r="G85" s="19">
        <f>B85-C85</f>
        <v>78049.772210000083</v>
      </c>
      <c r="H85" s="18">
        <f t="shared" si="32"/>
        <v>89.173507621808213</v>
      </c>
    </row>
    <row r="86" spans="1:8" ht="11.25" customHeight="1" x14ac:dyDescent="0.2">
      <c r="A86" s="54" t="s">
        <v>117</v>
      </c>
      <c r="B86" s="19">
        <v>332234.26731999987</v>
      </c>
      <c r="C86" s="19">
        <v>294864.69848000002</v>
      </c>
      <c r="D86" s="19">
        <v>1114.4620599999998</v>
      </c>
      <c r="E86" s="19">
        <f t="shared" si="36"/>
        <v>295979.16054000001</v>
      </c>
      <c r="F86" s="19">
        <f>B86-E86</f>
        <v>36255.106779999856</v>
      </c>
      <c r="G86" s="19">
        <f>B86-C86</f>
        <v>37369.568839999847</v>
      </c>
      <c r="H86" s="18">
        <f t="shared" si="32"/>
        <v>89.087487250350421</v>
      </c>
    </row>
    <row r="87" spans="1:8" ht="11.25" customHeight="1" x14ac:dyDescent="0.2">
      <c r="A87" s="54"/>
      <c r="B87" s="21"/>
      <c r="C87" s="21"/>
      <c r="D87" s="21"/>
      <c r="E87" s="21"/>
      <c r="F87" s="21"/>
      <c r="G87" s="21"/>
      <c r="H87" s="18" t="str">
        <f t="shared" si="32"/>
        <v/>
      </c>
    </row>
    <row r="88" spans="1:8" ht="11.25" customHeight="1" x14ac:dyDescent="0.2">
      <c r="A88" s="52" t="s">
        <v>118</v>
      </c>
      <c r="B88" s="23">
        <f t="shared" ref="B88:C88" si="37">SUM(B89:B92)</f>
        <v>5450820.3034299994</v>
      </c>
      <c r="C88" s="23">
        <f t="shared" si="37"/>
        <v>4608346.388939999</v>
      </c>
      <c r="D88" s="23">
        <f t="shared" ref="D88:G88" si="38">SUM(D89:D92)</f>
        <v>40043.081689999999</v>
      </c>
      <c r="E88" s="25">
        <f t="shared" si="38"/>
        <v>4648389.4706300003</v>
      </c>
      <c r="F88" s="25">
        <f t="shared" si="38"/>
        <v>802430.83280000009</v>
      </c>
      <c r="G88" s="25">
        <f t="shared" si="38"/>
        <v>842473.91449000034</v>
      </c>
      <c r="H88" s="18">
        <f t="shared" si="32"/>
        <v>85.278714246091383</v>
      </c>
    </row>
    <row r="89" spans="1:8" ht="11.25" customHeight="1" x14ac:dyDescent="0.2">
      <c r="A89" s="54" t="s">
        <v>84</v>
      </c>
      <c r="B89" s="19">
        <v>4497820.0564299999</v>
      </c>
      <c r="C89" s="19">
        <v>3947109.3723399998</v>
      </c>
      <c r="D89" s="19">
        <v>35059.87343</v>
      </c>
      <c r="E89" s="19">
        <f t="shared" ref="E89:E92" si="39">C89+D89</f>
        <v>3982169.2457699999</v>
      </c>
      <c r="F89" s="19">
        <f>B89-E89</f>
        <v>515650.81065999996</v>
      </c>
      <c r="G89" s="19">
        <f>B89-C89</f>
        <v>550710.68409000011</v>
      </c>
      <c r="H89" s="18">
        <f t="shared" si="32"/>
        <v>88.535539345936371</v>
      </c>
    </row>
    <row r="90" spans="1:8" ht="11.25" customHeight="1" x14ac:dyDescent="0.2">
      <c r="A90" s="54" t="s">
        <v>119</v>
      </c>
      <c r="B90" s="19">
        <v>260415.00000000003</v>
      </c>
      <c r="C90" s="19">
        <v>209408.89194999999</v>
      </c>
      <c r="D90" s="19">
        <v>1280.0213999999999</v>
      </c>
      <c r="E90" s="19">
        <f t="shared" si="39"/>
        <v>210688.91334999999</v>
      </c>
      <c r="F90" s="19">
        <f>B90-E90</f>
        <v>49726.086650000041</v>
      </c>
      <c r="G90" s="19">
        <f>B90-C90</f>
        <v>51006.108050000039</v>
      </c>
      <c r="H90" s="18">
        <f t="shared" si="32"/>
        <v>80.905060518787309</v>
      </c>
    </row>
    <row r="91" spans="1:8" ht="11.25" customHeight="1" x14ac:dyDescent="0.2">
      <c r="A91" s="54" t="s">
        <v>120</v>
      </c>
      <c r="B91" s="19">
        <v>297875.20199999993</v>
      </c>
      <c r="C91" s="19">
        <v>162817.12330000001</v>
      </c>
      <c r="D91" s="19">
        <v>77.219539999999995</v>
      </c>
      <c r="E91" s="19">
        <f t="shared" si="39"/>
        <v>162894.34284</v>
      </c>
      <c r="F91" s="19">
        <f>B91-E91</f>
        <v>134980.85915999993</v>
      </c>
      <c r="G91" s="19">
        <f>B91-C91</f>
        <v>135058.07869999993</v>
      </c>
      <c r="H91" s="18">
        <f t="shared" si="32"/>
        <v>54.685432606101948</v>
      </c>
    </row>
    <row r="92" spans="1:8" ht="11.25" customHeight="1" x14ac:dyDescent="0.2">
      <c r="A92" s="54" t="s">
        <v>121</v>
      </c>
      <c r="B92" s="19">
        <v>394710.04500000016</v>
      </c>
      <c r="C92" s="19">
        <v>289011.00134999998</v>
      </c>
      <c r="D92" s="19">
        <v>3625.9673200000002</v>
      </c>
      <c r="E92" s="19">
        <f t="shared" si="39"/>
        <v>292636.96866999997</v>
      </c>
      <c r="F92" s="19">
        <f>B92-E92</f>
        <v>102073.07633000019</v>
      </c>
      <c r="G92" s="19">
        <f>B92-C92</f>
        <v>105699.04365000018</v>
      </c>
      <c r="H92" s="18">
        <f t="shared" si="32"/>
        <v>74.139731779564883</v>
      </c>
    </row>
    <row r="93" spans="1:8" ht="11.25" customHeight="1" x14ac:dyDescent="0.25">
      <c r="A93" s="24"/>
      <c r="B93" s="19"/>
      <c r="C93" s="20"/>
      <c r="D93" s="19"/>
      <c r="E93" s="20"/>
      <c r="F93" s="20"/>
      <c r="G93" s="20"/>
      <c r="H93" s="18"/>
    </row>
    <row r="94" spans="1:8" ht="11.25" customHeight="1" x14ac:dyDescent="0.2">
      <c r="A94" s="52" t="s">
        <v>122</v>
      </c>
      <c r="B94" s="23">
        <f t="shared" ref="B94:C94" si="40">SUM(B95:B104)</f>
        <v>183437789.80500001</v>
      </c>
      <c r="C94" s="23">
        <f t="shared" si="40"/>
        <v>172480544.00194001</v>
      </c>
      <c r="D94" s="23">
        <f t="shared" ref="D94:G94" si="41">SUM(D95:D104)</f>
        <v>1046499.36938</v>
      </c>
      <c r="E94" s="25">
        <f t="shared" si="41"/>
        <v>173527043.37132001</v>
      </c>
      <c r="F94" s="25">
        <f t="shared" si="41"/>
        <v>9910746.4336799756</v>
      </c>
      <c r="G94" s="25">
        <f t="shared" si="41"/>
        <v>10957245.803059977</v>
      </c>
      <c r="H94" s="18">
        <f t="shared" ref="H94:H126" si="42">IFERROR(E94/B94*100,"")</f>
        <v>94.597216612664482</v>
      </c>
    </row>
    <row r="95" spans="1:8" ht="11.25" customHeight="1" x14ac:dyDescent="0.2">
      <c r="A95" s="54" t="s">
        <v>99</v>
      </c>
      <c r="B95" s="19">
        <v>4075739.3059999994</v>
      </c>
      <c r="C95" s="19">
        <v>3730982.69979</v>
      </c>
      <c r="D95" s="19">
        <v>52946.715560000004</v>
      </c>
      <c r="E95" s="19">
        <f t="shared" ref="E95:E104" si="43">C95+D95</f>
        <v>3783929.4153499999</v>
      </c>
      <c r="F95" s="19">
        <f t="shared" ref="F95:F104" si="44">B95-E95</f>
        <v>291809.89064999949</v>
      </c>
      <c r="G95" s="19">
        <f t="shared" ref="G95:G104" si="45">B95-C95</f>
        <v>344756.60620999942</v>
      </c>
      <c r="H95" s="18">
        <f t="shared" si="42"/>
        <v>92.840320031744454</v>
      </c>
    </row>
    <row r="96" spans="1:8" ht="11.25" customHeight="1" x14ac:dyDescent="0.2">
      <c r="A96" s="54" t="s">
        <v>123</v>
      </c>
      <c r="B96" s="19">
        <v>17894988.648999993</v>
      </c>
      <c r="C96" s="19">
        <v>17462689.975459997</v>
      </c>
      <c r="D96" s="19">
        <v>146851.79978</v>
      </c>
      <c r="E96" s="19">
        <f t="shared" si="43"/>
        <v>17609541.775239997</v>
      </c>
      <c r="F96" s="19">
        <f t="shared" si="44"/>
        <v>285446.87375999615</v>
      </c>
      <c r="G96" s="19">
        <f t="shared" si="45"/>
        <v>432298.67353999615</v>
      </c>
      <c r="H96" s="18">
        <f t="shared" si="42"/>
        <v>98.404878151314463</v>
      </c>
    </row>
    <row r="97" spans="1:8" ht="11.25" customHeight="1" x14ac:dyDescent="0.2">
      <c r="A97" s="54" t="s">
        <v>124</v>
      </c>
      <c r="B97" s="19">
        <v>13392671.051999999</v>
      </c>
      <c r="C97" s="19">
        <v>13144571.795909999</v>
      </c>
      <c r="D97" s="19">
        <v>87856.550990000003</v>
      </c>
      <c r="E97" s="19">
        <f t="shared" si="43"/>
        <v>13232428.346899999</v>
      </c>
      <c r="F97" s="19">
        <f t="shared" si="44"/>
        <v>160242.7050999999</v>
      </c>
      <c r="G97" s="19">
        <f t="shared" si="45"/>
        <v>248099.25609000027</v>
      </c>
      <c r="H97" s="18">
        <f t="shared" si="42"/>
        <v>98.803504510206935</v>
      </c>
    </row>
    <row r="98" spans="1:8" ht="11.25" customHeight="1" x14ac:dyDescent="0.2">
      <c r="A98" s="54" t="s">
        <v>125</v>
      </c>
      <c r="B98" s="19">
        <v>218462.62899999999</v>
      </c>
      <c r="C98" s="19">
        <v>185100.97313</v>
      </c>
      <c r="D98" s="19">
        <v>14182.661599999999</v>
      </c>
      <c r="E98" s="19">
        <f t="shared" si="43"/>
        <v>199283.63472999999</v>
      </c>
      <c r="F98" s="19">
        <f t="shared" si="44"/>
        <v>19178.994269999996</v>
      </c>
      <c r="G98" s="19">
        <f t="shared" si="45"/>
        <v>33361.655869999988</v>
      </c>
      <c r="H98" s="18">
        <f t="shared" si="42"/>
        <v>91.220926728845697</v>
      </c>
    </row>
    <row r="99" spans="1:8" ht="11.25" customHeight="1" x14ac:dyDescent="0.2">
      <c r="A99" s="54" t="s">
        <v>126</v>
      </c>
      <c r="B99" s="19">
        <v>3131381.2410000018</v>
      </c>
      <c r="C99" s="19">
        <v>2939265.6407799996</v>
      </c>
      <c r="D99" s="19">
        <v>12555.32893</v>
      </c>
      <c r="E99" s="19">
        <f t="shared" si="43"/>
        <v>2951820.9697099994</v>
      </c>
      <c r="F99" s="19">
        <f t="shared" si="44"/>
        <v>179560.27129000239</v>
      </c>
      <c r="G99" s="19">
        <f t="shared" si="45"/>
        <v>192115.60022000223</v>
      </c>
      <c r="H99" s="18">
        <f t="shared" si="42"/>
        <v>94.265780578264554</v>
      </c>
    </row>
    <row r="100" spans="1:8" ht="11.25" customHeight="1" x14ac:dyDescent="0.2">
      <c r="A100" s="54" t="s">
        <v>127</v>
      </c>
      <c r="B100" s="19">
        <v>143428187.53999999</v>
      </c>
      <c r="C100" s="19">
        <v>133890595.44022001</v>
      </c>
      <c r="D100" s="19">
        <v>727272.42803000007</v>
      </c>
      <c r="E100" s="19">
        <f t="shared" si="43"/>
        <v>134617867.86825001</v>
      </c>
      <c r="F100" s="19">
        <f t="shared" si="44"/>
        <v>8810319.6717499793</v>
      </c>
      <c r="G100" s="19">
        <f t="shared" si="45"/>
        <v>9537592.0997799784</v>
      </c>
      <c r="H100" s="18">
        <f t="shared" si="42"/>
        <v>93.857330401464552</v>
      </c>
    </row>
    <row r="101" spans="1:8" ht="11.25" customHeight="1" x14ac:dyDescent="0.2">
      <c r="A101" s="54" t="s">
        <v>128</v>
      </c>
      <c r="B101" s="19">
        <v>544457.78600000008</v>
      </c>
      <c r="C101" s="19">
        <v>443120.24307999999</v>
      </c>
      <c r="D101" s="19">
        <v>1023.8262</v>
      </c>
      <c r="E101" s="19">
        <f t="shared" si="43"/>
        <v>444144.06928</v>
      </c>
      <c r="F101" s="19">
        <f t="shared" si="44"/>
        <v>100313.71672000008</v>
      </c>
      <c r="G101" s="19">
        <f t="shared" si="45"/>
        <v>101337.54292000009</v>
      </c>
      <c r="H101" s="18">
        <f t="shared" si="42"/>
        <v>81.575483113763369</v>
      </c>
    </row>
    <row r="102" spans="1:8" ht="11.25" customHeight="1" x14ac:dyDescent="0.2">
      <c r="A102" s="54" t="s">
        <v>129</v>
      </c>
      <c r="B102" s="19">
        <v>562238.33399999992</v>
      </c>
      <c r="C102" s="19">
        <v>518830.85473000002</v>
      </c>
      <c r="D102" s="19">
        <v>2249.3000699999998</v>
      </c>
      <c r="E102" s="19">
        <f t="shared" si="43"/>
        <v>521080.15480000002</v>
      </c>
      <c r="F102" s="19">
        <f t="shared" si="44"/>
        <v>41158.179199999897</v>
      </c>
      <c r="G102" s="19">
        <f t="shared" si="45"/>
        <v>43407.479269999894</v>
      </c>
      <c r="H102" s="18">
        <f t="shared" si="42"/>
        <v>92.679585024524513</v>
      </c>
    </row>
    <row r="103" spans="1:8" ht="11.25" customHeight="1" x14ac:dyDescent="0.2">
      <c r="A103" s="54" t="s">
        <v>130</v>
      </c>
      <c r="B103" s="19">
        <v>82525.362999999983</v>
      </c>
      <c r="C103" s="19">
        <v>72391.380799999999</v>
      </c>
      <c r="D103" s="19">
        <v>1138.9836699999998</v>
      </c>
      <c r="E103" s="19">
        <f t="shared" si="43"/>
        <v>73530.36447</v>
      </c>
      <c r="F103" s="19">
        <f t="shared" si="44"/>
        <v>8994.9985299999826</v>
      </c>
      <c r="G103" s="19">
        <f t="shared" si="45"/>
        <v>10133.982199999984</v>
      </c>
      <c r="H103" s="18">
        <f t="shared" si="42"/>
        <v>89.100322369984625</v>
      </c>
    </row>
    <row r="104" spans="1:8" ht="11.25" customHeight="1" x14ac:dyDescent="0.2">
      <c r="A104" s="54" t="s">
        <v>131</v>
      </c>
      <c r="B104" s="19">
        <v>107137.905</v>
      </c>
      <c r="C104" s="19">
        <v>92994.998040000006</v>
      </c>
      <c r="D104" s="19">
        <v>421.77454999999998</v>
      </c>
      <c r="E104" s="19">
        <f t="shared" si="43"/>
        <v>93416.772590000008</v>
      </c>
      <c r="F104" s="19">
        <f t="shared" si="44"/>
        <v>13721.132409999991</v>
      </c>
      <c r="G104" s="19">
        <f t="shared" si="45"/>
        <v>14142.906959999993</v>
      </c>
      <c r="H104" s="18">
        <f t="shared" si="42"/>
        <v>87.193017811949943</v>
      </c>
    </row>
    <row r="105" spans="1:8" ht="11.25" customHeight="1" x14ac:dyDescent="0.2">
      <c r="A105" s="54"/>
      <c r="B105" s="19"/>
      <c r="C105" s="20"/>
      <c r="D105" s="19"/>
      <c r="E105" s="20"/>
      <c r="F105" s="20"/>
      <c r="G105" s="20"/>
      <c r="H105" s="18" t="str">
        <f t="shared" si="42"/>
        <v/>
      </c>
    </row>
    <row r="106" spans="1:8" ht="11.25" customHeight="1" x14ac:dyDescent="0.2">
      <c r="A106" s="52" t="s">
        <v>132</v>
      </c>
      <c r="B106" s="25">
        <f>SUM(B107:B117)</f>
        <v>18396389.755999997</v>
      </c>
      <c r="C106" s="25">
        <f>SUM(C107:C117)</f>
        <v>16804838.744650003</v>
      </c>
      <c r="D106" s="25">
        <f>SUM(D107:D117)</f>
        <v>146698.66834</v>
      </c>
      <c r="E106" s="25">
        <f t="shared" ref="E106:G106" si="46">SUM(E107:E117)</f>
        <v>16951537.41299</v>
      </c>
      <c r="F106" s="25">
        <f t="shared" si="46"/>
        <v>1444852.3430100002</v>
      </c>
      <c r="G106" s="25">
        <f t="shared" si="46"/>
        <v>1591551.0113499998</v>
      </c>
      <c r="H106" s="18">
        <f t="shared" si="42"/>
        <v>92.146000589388706</v>
      </c>
    </row>
    <row r="107" spans="1:8" ht="11.25" customHeight="1" x14ac:dyDescent="0.2">
      <c r="A107" s="54" t="s">
        <v>71</v>
      </c>
      <c r="B107" s="19">
        <v>6012132.7850000001</v>
      </c>
      <c r="C107" s="19">
        <v>5075474.3391999993</v>
      </c>
      <c r="D107" s="19">
        <v>28109.151280000002</v>
      </c>
      <c r="E107" s="19">
        <f t="shared" ref="E107:E117" si="47">C107+D107</f>
        <v>5103583.4904799992</v>
      </c>
      <c r="F107" s="19">
        <f t="shared" ref="F107:F117" si="48">B107-E107</f>
        <v>908549.29452000093</v>
      </c>
      <c r="G107" s="19">
        <f t="shared" ref="G107:G117" si="49">B107-C107</f>
        <v>936658.4458000008</v>
      </c>
      <c r="H107" s="18">
        <f t="shared" si="42"/>
        <v>84.888070057487909</v>
      </c>
    </row>
    <row r="108" spans="1:8" ht="11.25" customHeight="1" x14ac:dyDescent="0.2">
      <c r="A108" s="54" t="s">
        <v>133</v>
      </c>
      <c r="B108" s="19">
        <v>3250707.2449999996</v>
      </c>
      <c r="C108" s="19">
        <v>3225282.6346</v>
      </c>
      <c r="D108" s="19">
        <v>2721.6633200000001</v>
      </c>
      <c r="E108" s="19">
        <f t="shared" si="47"/>
        <v>3228004.2979199998</v>
      </c>
      <c r="F108" s="19">
        <f t="shared" si="48"/>
        <v>22702.947079999838</v>
      </c>
      <c r="G108" s="19">
        <f t="shared" si="49"/>
        <v>25424.610399999656</v>
      </c>
      <c r="H108" s="18">
        <f t="shared" si="42"/>
        <v>99.301599763715416</v>
      </c>
    </row>
    <row r="109" spans="1:8" ht="11.25" customHeight="1" x14ac:dyDescent="0.2">
      <c r="A109" s="54" t="s">
        <v>134</v>
      </c>
      <c r="B109" s="19">
        <v>1141891.6859999998</v>
      </c>
      <c r="C109" s="19">
        <v>1122683.11778</v>
      </c>
      <c r="D109" s="19">
        <v>8060.00101</v>
      </c>
      <c r="E109" s="19">
        <f t="shared" si="47"/>
        <v>1130743.11879</v>
      </c>
      <c r="F109" s="19">
        <f t="shared" si="48"/>
        <v>11148.567209999776</v>
      </c>
      <c r="G109" s="19">
        <f t="shared" si="49"/>
        <v>19208.568219999783</v>
      </c>
      <c r="H109" s="18">
        <f t="shared" si="42"/>
        <v>99.023675594919808</v>
      </c>
    </row>
    <row r="110" spans="1:8" ht="11.25" customHeight="1" x14ac:dyDescent="0.2">
      <c r="A110" s="54" t="s">
        <v>135</v>
      </c>
      <c r="B110" s="19">
        <v>1252936.1979999999</v>
      </c>
      <c r="C110" s="19">
        <v>944691.55914000003</v>
      </c>
      <c r="D110" s="19">
        <v>85075.263820000007</v>
      </c>
      <c r="E110" s="19">
        <f t="shared" si="47"/>
        <v>1029766.82296</v>
      </c>
      <c r="F110" s="19">
        <f t="shared" si="48"/>
        <v>223169.37503999984</v>
      </c>
      <c r="G110" s="19">
        <f t="shared" si="49"/>
        <v>308244.63885999983</v>
      </c>
      <c r="H110" s="18">
        <f t="shared" si="42"/>
        <v>82.188288965053928</v>
      </c>
    </row>
    <row r="111" spans="1:8" ht="11.25" customHeight="1" x14ac:dyDescent="0.2">
      <c r="A111" s="54" t="s">
        <v>136</v>
      </c>
      <c r="B111" s="19">
        <v>1657749.6129999997</v>
      </c>
      <c r="C111" s="19">
        <v>1557679.9768399999</v>
      </c>
      <c r="D111" s="19">
        <v>2642.3717700000002</v>
      </c>
      <c r="E111" s="19">
        <f t="shared" si="47"/>
        <v>1560322.34861</v>
      </c>
      <c r="F111" s="19">
        <f t="shared" si="48"/>
        <v>97427.264389999676</v>
      </c>
      <c r="G111" s="19">
        <f t="shared" si="49"/>
        <v>100069.63615999976</v>
      </c>
      <c r="H111" s="18">
        <f t="shared" si="42"/>
        <v>94.122920396061062</v>
      </c>
    </row>
    <row r="112" spans="1:8" ht="11.25" customHeight="1" x14ac:dyDescent="0.2">
      <c r="A112" s="54" t="s">
        <v>137</v>
      </c>
      <c r="B112" s="19">
        <v>208350.58500000002</v>
      </c>
      <c r="C112" s="19">
        <v>198447.72728999998</v>
      </c>
      <c r="D112" s="19">
        <v>513.88234999999997</v>
      </c>
      <c r="E112" s="19">
        <f t="shared" si="47"/>
        <v>198961.60963999998</v>
      </c>
      <c r="F112" s="19">
        <f t="shared" si="48"/>
        <v>9388.9753600000404</v>
      </c>
      <c r="G112" s="19">
        <f t="shared" si="49"/>
        <v>9902.8577100000402</v>
      </c>
      <c r="H112" s="18">
        <f t="shared" si="42"/>
        <v>95.493664987789671</v>
      </c>
    </row>
    <row r="113" spans="1:8" ht="11.25" customHeight="1" x14ac:dyDescent="0.2">
      <c r="A113" s="54" t="s">
        <v>138</v>
      </c>
      <c r="B113" s="19">
        <v>852111.25199999998</v>
      </c>
      <c r="C113" s="19">
        <v>817694.25158000004</v>
      </c>
      <c r="D113" s="19">
        <v>1549.2971100000002</v>
      </c>
      <c r="E113" s="19">
        <f t="shared" si="47"/>
        <v>819243.54869000008</v>
      </c>
      <c r="F113" s="19">
        <f t="shared" si="48"/>
        <v>32867.703309999895</v>
      </c>
      <c r="G113" s="19">
        <f t="shared" si="49"/>
        <v>34417.000419999938</v>
      </c>
      <c r="H113" s="18">
        <f t="shared" si="42"/>
        <v>96.142792008337437</v>
      </c>
    </row>
    <row r="114" spans="1:8" ht="11.25" customHeight="1" x14ac:dyDescent="0.2">
      <c r="A114" s="54" t="s">
        <v>139</v>
      </c>
      <c r="B114" s="19">
        <v>602178.72500000207</v>
      </c>
      <c r="C114" s="19">
        <v>573555.18503000168</v>
      </c>
      <c r="D114" s="19">
        <v>4077.6683399999943</v>
      </c>
      <c r="E114" s="19">
        <f t="shared" si="47"/>
        <v>577632.85337000166</v>
      </c>
      <c r="F114" s="19">
        <f t="shared" si="48"/>
        <v>24545.871630000416</v>
      </c>
      <c r="G114" s="19">
        <f t="shared" si="49"/>
        <v>28623.539970000391</v>
      </c>
      <c r="H114" s="18">
        <f t="shared" si="42"/>
        <v>95.923822843458922</v>
      </c>
    </row>
    <row r="115" spans="1:8" ht="11.25" customHeight="1" x14ac:dyDescent="0.2">
      <c r="A115" s="54" t="s">
        <v>140</v>
      </c>
      <c r="B115" s="19">
        <v>105749.18999999999</v>
      </c>
      <c r="C115" s="19">
        <v>97763.105629999991</v>
      </c>
      <c r="D115" s="19">
        <v>1853.9212600000001</v>
      </c>
      <c r="E115" s="19">
        <f t="shared" si="47"/>
        <v>99617.026889999994</v>
      </c>
      <c r="F115" s="19">
        <f t="shared" si="48"/>
        <v>6132.163109999994</v>
      </c>
      <c r="G115" s="19">
        <f t="shared" si="49"/>
        <v>7986.0843699999969</v>
      </c>
      <c r="H115" s="18">
        <f t="shared" si="42"/>
        <v>94.20121978239267</v>
      </c>
    </row>
    <row r="116" spans="1:8" ht="11.25" customHeight="1" x14ac:dyDescent="0.2">
      <c r="A116" s="54" t="s">
        <v>141</v>
      </c>
      <c r="B116" s="19">
        <v>3257662.2149999999</v>
      </c>
      <c r="C116" s="19">
        <v>3137205.5008400003</v>
      </c>
      <c r="D116" s="19">
        <v>12095.44808</v>
      </c>
      <c r="E116" s="19">
        <f t="shared" si="47"/>
        <v>3149300.9489200003</v>
      </c>
      <c r="F116" s="19">
        <f t="shared" si="48"/>
        <v>108361.26607999951</v>
      </c>
      <c r="G116" s="19">
        <f t="shared" si="49"/>
        <v>120456.71415999951</v>
      </c>
      <c r="H116" s="18">
        <f t="shared" si="42"/>
        <v>96.673649417025288</v>
      </c>
    </row>
    <row r="117" spans="1:8" ht="11.25" customHeight="1" x14ac:dyDescent="0.2">
      <c r="A117" s="54" t="s">
        <v>293</v>
      </c>
      <c r="B117" s="19">
        <v>54920.262000000002</v>
      </c>
      <c r="C117" s="19">
        <v>54361.346720000001</v>
      </c>
      <c r="D117" s="19">
        <v>0</v>
      </c>
      <c r="E117" s="19">
        <f t="shared" si="47"/>
        <v>54361.346720000001</v>
      </c>
      <c r="F117" s="19">
        <f t="shared" si="48"/>
        <v>558.91528000000108</v>
      </c>
      <c r="G117" s="19">
        <f t="shared" si="49"/>
        <v>558.91528000000108</v>
      </c>
      <c r="H117" s="18">
        <f t="shared" si="42"/>
        <v>98.982314978759561</v>
      </c>
    </row>
    <row r="118" spans="1:8" ht="11.25" customHeight="1" x14ac:dyDescent="0.2">
      <c r="A118" s="54"/>
      <c r="B118" s="19"/>
      <c r="C118" s="20"/>
      <c r="D118" s="19"/>
      <c r="E118" s="20"/>
      <c r="F118" s="20"/>
      <c r="G118" s="20"/>
      <c r="H118" s="18" t="str">
        <f t="shared" si="42"/>
        <v/>
      </c>
    </row>
    <row r="119" spans="1:8" ht="11.25" customHeight="1" x14ac:dyDescent="0.2">
      <c r="A119" s="52" t="s">
        <v>142</v>
      </c>
      <c r="B119" s="25">
        <f>SUM(B120:B126)</f>
        <v>29923842.320719995</v>
      </c>
      <c r="C119" s="25">
        <f>SUM(C120:C126)</f>
        <v>26181223.950330004</v>
      </c>
      <c r="D119" s="25">
        <f t="shared" ref="D119:G119" si="50">SUM(D120:D126)</f>
        <v>390208.74342000001</v>
      </c>
      <c r="E119" s="25">
        <f t="shared" si="50"/>
        <v>26571432.693750001</v>
      </c>
      <c r="F119" s="25">
        <f t="shared" si="50"/>
        <v>3352409.626969995</v>
      </c>
      <c r="G119" s="25">
        <f t="shared" si="50"/>
        <v>3742618.3703899952</v>
      </c>
      <c r="H119" s="18">
        <f t="shared" si="42"/>
        <v>88.796861074726678</v>
      </c>
    </row>
    <row r="120" spans="1:8" ht="11.25" customHeight="1" x14ac:dyDescent="0.2">
      <c r="A120" s="54" t="s">
        <v>71</v>
      </c>
      <c r="B120" s="19">
        <v>16619241.948000001</v>
      </c>
      <c r="C120" s="19">
        <v>13512886.549290001</v>
      </c>
      <c r="D120" s="19">
        <v>365480.83602000005</v>
      </c>
      <c r="E120" s="19">
        <f t="shared" ref="E120:E126" si="51">C120+D120</f>
        <v>13878367.385310002</v>
      </c>
      <c r="F120" s="19">
        <f t="shared" ref="F120:F126" si="52">B120-E120</f>
        <v>2740874.5626899991</v>
      </c>
      <c r="G120" s="19">
        <f t="shared" ref="G120:G126" si="53">B120-C120</f>
        <v>3106355.3987099994</v>
      </c>
      <c r="H120" s="18">
        <f t="shared" si="42"/>
        <v>83.507824416625439</v>
      </c>
    </row>
    <row r="121" spans="1:8" ht="11.25" customHeight="1" x14ac:dyDescent="0.2">
      <c r="A121" s="54" t="s">
        <v>143</v>
      </c>
      <c r="B121" s="19">
        <v>41512.953999999991</v>
      </c>
      <c r="C121" s="19">
        <v>41184.515140000003</v>
      </c>
      <c r="D121" s="19">
        <v>328.07890999999995</v>
      </c>
      <c r="E121" s="19">
        <f t="shared" si="51"/>
        <v>41512.59405</v>
      </c>
      <c r="F121" s="19">
        <f t="shared" si="52"/>
        <v>0.35994999999093125</v>
      </c>
      <c r="G121" s="19">
        <f t="shared" si="53"/>
        <v>328.43885999998747</v>
      </c>
      <c r="H121" s="18">
        <f t="shared" si="42"/>
        <v>99.999132921256361</v>
      </c>
    </row>
    <row r="122" spans="1:8" ht="11.25" customHeight="1" x14ac:dyDescent="0.2">
      <c r="A122" s="54" t="s">
        <v>144</v>
      </c>
      <c r="B122" s="19">
        <v>177403.80599999998</v>
      </c>
      <c r="C122" s="19">
        <v>153888.86685999998</v>
      </c>
      <c r="D122" s="19">
        <v>1176.7201999999997</v>
      </c>
      <c r="E122" s="19">
        <f t="shared" si="51"/>
        <v>155065.58705999999</v>
      </c>
      <c r="F122" s="19">
        <f t="shared" si="52"/>
        <v>22338.218939999992</v>
      </c>
      <c r="G122" s="19">
        <f t="shared" si="53"/>
        <v>23514.939140000002</v>
      </c>
      <c r="H122" s="18">
        <f t="shared" si="42"/>
        <v>87.408263980537143</v>
      </c>
    </row>
    <row r="123" spans="1:8" ht="11.25" customHeight="1" x14ac:dyDescent="0.2">
      <c r="A123" s="54" t="s">
        <v>145</v>
      </c>
      <c r="B123" s="19">
        <v>1020925.5569999999</v>
      </c>
      <c r="C123" s="19">
        <v>968402.08112999995</v>
      </c>
      <c r="D123" s="19">
        <v>3951.0901900000003</v>
      </c>
      <c r="E123" s="19">
        <f t="shared" si="51"/>
        <v>972353.17131999996</v>
      </c>
      <c r="F123" s="19">
        <f t="shared" si="52"/>
        <v>48572.385679999948</v>
      </c>
      <c r="G123" s="19">
        <f t="shared" si="53"/>
        <v>52523.475869999966</v>
      </c>
      <c r="H123" s="18">
        <f t="shared" si="42"/>
        <v>95.242318566034299</v>
      </c>
    </row>
    <row r="124" spans="1:8" ht="11.25" customHeight="1" x14ac:dyDescent="0.2">
      <c r="A124" s="54" t="s">
        <v>146</v>
      </c>
      <c r="B124" s="19">
        <v>154493.67056</v>
      </c>
      <c r="C124" s="19">
        <v>147418.32903999998</v>
      </c>
      <c r="D124" s="19">
        <v>1594.0542500000001</v>
      </c>
      <c r="E124" s="19">
        <f t="shared" si="51"/>
        <v>149012.38328999997</v>
      </c>
      <c r="F124" s="19">
        <f t="shared" si="52"/>
        <v>5481.2872700000298</v>
      </c>
      <c r="G124" s="19">
        <f t="shared" si="53"/>
        <v>7075.3415200000163</v>
      </c>
      <c r="H124" s="18">
        <f t="shared" si="42"/>
        <v>96.452095901319595</v>
      </c>
    </row>
    <row r="125" spans="1:8" ht="11.25" customHeight="1" x14ac:dyDescent="0.2">
      <c r="A125" s="54" t="s">
        <v>147</v>
      </c>
      <c r="B125" s="19">
        <v>1161621.2949999999</v>
      </c>
      <c r="C125" s="19">
        <v>1090552.6237000001</v>
      </c>
      <c r="D125" s="19">
        <v>4702.1378700000005</v>
      </c>
      <c r="E125" s="19">
        <f t="shared" si="51"/>
        <v>1095254.7615700001</v>
      </c>
      <c r="F125" s="19">
        <f t="shared" si="52"/>
        <v>66366.533429999836</v>
      </c>
      <c r="G125" s="19">
        <f t="shared" si="53"/>
        <v>71068.671299999813</v>
      </c>
      <c r="H125" s="18">
        <f t="shared" si="42"/>
        <v>94.286732370036333</v>
      </c>
    </row>
    <row r="126" spans="1:8" ht="11.25" customHeight="1" x14ac:dyDescent="0.2">
      <c r="A126" s="54" t="s">
        <v>319</v>
      </c>
      <c r="B126" s="19">
        <v>10748643.090159995</v>
      </c>
      <c r="C126" s="19">
        <v>10266890.985169999</v>
      </c>
      <c r="D126" s="19">
        <v>12975.825979999998</v>
      </c>
      <c r="E126" s="19">
        <f t="shared" si="51"/>
        <v>10279866.811149999</v>
      </c>
      <c r="F126" s="19">
        <f t="shared" si="52"/>
        <v>468776.27900999598</v>
      </c>
      <c r="G126" s="19">
        <f t="shared" si="53"/>
        <v>481752.10498999618</v>
      </c>
      <c r="H126" s="18">
        <f t="shared" si="42"/>
        <v>95.638739931376605</v>
      </c>
    </row>
    <row r="127" spans="1:8" ht="11.25" customHeight="1" x14ac:dyDescent="0.2">
      <c r="A127" s="54"/>
      <c r="B127" s="19"/>
      <c r="C127" s="19"/>
      <c r="D127" s="19"/>
      <c r="E127" s="19"/>
      <c r="F127" s="19"/>
      <c r="G127" s="19"/>
      <c r="H127" s="18"/>
    </row>
    <row r="128" spans="1:8" ht="11.25" customHeight="1" x14ac:dyDescent="0.2">
      <c r="A128" s="52" t="s">
        <v>300</v>
      </c>
      <c r="B128" s="25">
        <f>SUM(B129:B130)</f>
        <v>6175254.3229999999</v>
      </c>
      <c r="C128" s="25">
        <f>SUM(C129:C130)</f>
        <v>4129594.2095400002</v>
      </c>
      <c r="D128" s="25">
        <f>SUM(D129:D130)</f>
        <v>52295.151279999998</v>
      </c>
      <c r="E128" s="25">
        <f t="shared" ref="E128:G128" si="54">SUM(E129:E130)</f>
        <v>4181889.3608200001</v>
      </c>
      <c r="F128" s="25">
        <f t="shared" si="54"/>
        <v>1993364.96218</v>
      </c>
      <c r="G128" s="25">
        <f t="shared" si="54"/>
        <v>2045660.1134599999</v>
      </c>
      <c r="H128" s="18">
        <f>IFERROR(E128/B128*100,"")</f>
        <v>67.720115514018161</v>
      </c>
    </row>
    <row r="129" spans="1:8" ht="11.25" customHeight="1" x14ac:dyDescent="0.2">
      <c r="A129" s="59" t="s">
        <v>150</v>
      </c>
      <c r="B129" s="19">
        <v>2228414.16</v>
      </c>
      <c r="C129" s="19">
        <v>2186467.52098</v>
      </c>
      <c r="D129" s="19">
        <v>6293.9225500000048</v>
      </c>
      <c r="E129" s="19">
        <f t="shared" ref="E129:E130" si="55">C129+D129</f>
        <v>2192761.4435299998</v>
      </c>
      <c r="F129" s="19">
        <f>B129-E129</f>
        <v>35652.716470000334</v>
      </c>
      <c r="G129" s="19">
        <f>B129-C129</f>
        <v>41946.639020000119</v>
      </c>
      <c r="H129" s="18">
        <f>IFERROR(E129/B129*100,"")</f>
        <v>98.400085715215511</v>
      </c>
    </row>
    <row r="130" spans="1:8" ht="11.25" customHeight="1" x14ac:dyDescent="0.2">
      <c r="A130" s="59" t="s">
        <v>301</v>
      </c>
      <c r="B130" s="19">
        <v>3946840.1629999997</v>
      </c>
      <c r="C130" s="19">
        <v>1943126.6885599999</v>
      </c>
      <c r="D130" s="19">
        <v>46001.228729999995</v>
      </c>
      <c r="E130" s="19">
        <f t="shared" si="55"/>
        <v>1989127.91729</v>
      </c>
      <c r="F130" s="19">
        <f>B130-E130</f>
        <v>1957712.2457099997</v>
      </c>
      <c r="G130" s="19">
        <f>B130-C130</f>
        <v>2003713.4744399998</v>
      </c>
      <c r="H130" s="18">
        <f>IFERROR(E130/B130*100,"")</f>
        <v>50.397985100517992</v>
      </c>
    </row>
    <row r="131" spans="1:8" ht="11.25" customHeight="1" x14ac:dyDescent="0.2">
      <c r="A131" s="54"/>
      <c r="B131" s="19"/>
      <c r="C131" s="19"/>
      <c r="D131" s="19"/>
      <c r="E131" s="19"/>
      <c r="F131" s="19"/>
      <c r="G131" s="19"/>
      <c r="H131" s="18"/>
    </row>
    <row r="132" spans="1:8" ht="11.25" customHeight="1" x14ac:dyDescent="0.2">
      <c r="A132" s="52" t="s">
        <v>148</v>
      </c>
      <c r="B132" s="25">
        <f t="shared" ref="B132:G132" si="56">+B133+B141</f>
        <v>195949884.98799998</v>
      </c>
      <c r="C132" s="25">
        <f t="shared" si="56"/>
        <v>186906463.68340999</v>
      </c>
      <c r="D132" s="25">
        <f t="shared" si="56"/>
        <v>1591799.09668</v>
      </c>
      <c r="E132" s="25">
        <f t="shared" si="56"/>
        <v>188498262.78008997</v>
      </c>
      <c r="F132" s="25">
        <f t="shared" si="56"/>
        <v>7451622.2079100162</v>
      </c>
      <c r="G132" s="25">
        <f t="shared" si="56"/>
        <v>9043421.3045900073</v>
      </c>
      <c r="H132" s="18">
        <f t="shared" ref="H132:H163" si="57">IFERROR(E132/B132*100,"")</f>
        <v>96.197179596014394</v>
      </c>
    </row>
    <row r="133" spans="1:8" ht="22.5" customHeight="1" x14ac:dyDescent="0.2">
      <c r="A133" s="60" t="s">
        <v>149</v>
      </c>
      <c r="B133" s="25">
        <f t="shared" ref="B133:C133" si="58">SUM(B134:B138)</f>
        <v>10944770.370999999</v>
      </c>
      <c r="C133" s="25">
        <f t="shared" si="58"/>
        <v>10102817.227159999</v>
      </c>
      <c r="D133" s="25">
        <f t="shared" ref="D133:G133" si="59">SUM(D134:D138)</f>
        <v>59392.941030000002</v>
      </c>
      <c r="E133" s="25">
        <f t="shared" si="59"/>
        <v>10162210.168189999</v>
      </c>
      <c r="F133" s="25">
        <f t="shared" si="59"/>
        <v>782560.20281000109</v>
      </c>
      <c r="G133" s="25">
        <f t="shared" si="59"/>
        <v>841953.14384000108</v>
      </c>
      <c r="H133" s="18">
        <f t="shared" si="57"/>
        <v>92.849916660805192</v>
      </c>
    </row>
    <row r="134" spans="1:8" ht="11.25" customHeight="1" x14ac:dyDescent="0.2">
      <c r="A134" s="59" t="s">
        <v>150</v>
      </c>
      <c r="B134" s="19">
        <v>652987.27600000007</v>
      </c>
      <c r="C134" s="19">
        <v>595760.36575</v>
      </c>
      <c r="D134" s="19">
        <v>10558.987939999999</v>
      </c>
      <c r="E134" s="19">
        <f t="shared" ref="E134:E137" si="60">C134+D134</f>
        <v>606319.35369000002</v>
      </c>
      <c r="F134" s="19">
        <f t="shared" ref="F134:F140" si="61">B134-E134</f>
        <v>46667.922310000053</v>
      </c>
      <c r="G134" s="19">
        <f t="shared" ref="G134:G140" si="62">B134-C134</f>
        <v>57226.910250000074</v>
      </c>
      <c r="H134" s="18">
        <f t="shared" si="57"/>
        <v>92.853165134262113</v>
      </c>
    </row>
    <row r="135" spans="1:8" ht="11.25" customHeight="1" x14ac:dyDescent="0.2">
      <c r="A135" s="59" t="s">
        <v>151</v>
      </c>
      <c r="B135" s="19">
        <v>1171685.517</v>
      </c>
      <c r="C135" s="19">
        <v>680626.80983000004</v>
      </c>
      <c r="D135" s="19">
        <v>3678.2179999999998</v>
      </c>
      <c r="E135" s="19">
        <f t="shared" si="60"/>
        <v>684305.02783000004</v>
      </c>
      <c r="F135" s="19">
        <f t="shared" si="61"/>
        <v>487380.48916999996</v>
      </c>
      <c r="G135" s="19">
        <f t="shared" si="62"/>
        <v>491058.70716999995</v>
      </c>
      <c r="H135" s="18">
        <f t="shared" si="57"/>
        <v>58.403472425101256</v>
      </c>
    </row>
    <row r="136" spans="1:8" ht="11.25" customHeight="1" x14ac:dyDescent="0.2">
      <c r="A136" s="59" t="s">
        <v>152</v>
      </c>
      <c r="B136" s="19">
        <v>101204.105</v>
      </c>
      <c r="C136" s="19">
        <v>83684.43568000001</v>
      </c>
      <c r="D136" s="19">
        <v>385.96269000000001</v>
      </c>
      <c r="E136" s="19">
        <f t="shared" si="60"/>
        <v>84070.39837000001</v>
      </c>
      <c r="F136" s="19">
        <f t="shared" si="61"/>
        <v>17133.706629999986</v>
      </c>
      <c r="G136" s="19">
        <f t="shared" si="62"/>
        <v>17519.669319999986</v>
      </c>
      <c r="H136" s="18">
        <f t="shared" si="57"/>
        <v>83.070146581504787</v>
      </c>
    </row>
    <row r="137" spans="1:8" ht="11.4" x14ac:dyDescent="0.2">
      <c r="A137" s="59" t="s">
        <v>153</v>
      </c>
      <c r="B137" s="19">
        <v>885080.28500000015</v>
      </c>
      <c r="C137" s="19">
        <v>879590.96979</v>
      </c>
      <c r="D137" s="19">
        <v>1573.1716699999999</v>
      </c>
      <c r="E137" s="19">
        <f t="shared" si="60"/>
        <v>881164.14145999996</v>
      </c>
      <c r="F137" s="19">
        <f t="shared" si="61"/>
        <v>3916.1435400001938</v>
      </c>
      <c r="G137" s="19">
        <f t="shared" si="62"/>
        <v>5489.3152100001462</v>
      </c>
      <c r="H137" s="18">
        <f t="shared" si="57"/>
        <v>99.557538044133452</v>
      </c>
    </row>
    <row r="138" spans="1:8" ht="11.25" customHeight="1" x14ac:dyDescent="0.2">
      <c r="A138" s="60" t="s">
        <v>154</v>
      </c>
      <c r="B138" s="25">
        <f>SUM(B139:B140)</f>
        <v>8133813.1880000001</v>
      </c>
      <c r="C138" s="25">
        <f>SUM(C139:C140)</f>
        <v>7863154.6461099992</v>
      </c>
      <c r="D138" s="25">
        <f>SUM(D139:D140)</f>
        <v>43196.600729999998</v>
      </c>
      <c r="E138" s="25">
        <f t="shared" ref="E138" si="63">SUM(C138:D138)</f>
        <v>7906351.2468399992</v>
      </c>
      <c r="F138" s="25">
        <f t="shared" si="61"/>
        <v>227461.94116000086</v>
      </c>
      <c r="G138" s="25">
        <f t="shared" si="62"/>
        <v>270658.54189000092</v>
      </c>
      <c r="H138" s="18">
        <f t="shared" si="57"/>
        <v>97.203501778285485</v>
      </c>
    </row>
    <row r="139" spans="1:8" ht="11.25" customHeight="1" x14ac:dyDescent="0.2">
      <c r="A139" s="61" t="s">
        <v>154</v>
      </c>
      <c r="B139" s="19">
        <v>6572309.1339999996</v>
      </c>
      <c r="C139" s="19">
        <v>6419361.7103499994</v>
      </c>
      <c r="D139" s="19">
        <v>39817.275119999998</v>
      </c>
      <c r="E139" s="19">
        <f t="shared" ref="E139:E140" si="64">C139+D139</f>
        <v>6459178.9854699997</v>
      </c>
      <c r="F139" s="19">
        <f t="shared" si="61"/>
        <v>113130.14852999989</v>
      </c>
      <c r="G139" s="19">
        <f t="shared" si="62"/>
        <v>152947.42365000024</v>
      </c>
      <c r="H139" s="18">
        <f t="shared" si="57"/>
        <v>98.2786849154013</v>
      </c>
    </row>
    <row r="140" spans="1:8" ht="11.25" customHeight="1" x14ac:dyDescent="0.2">
      <c r="A140" s="61" t="s">
        <v>155</v>
      </c>
      <c r="B140" s="19">
        <v>1561504.0540000002</v>
      </c>
      <c r="C140" s="19">
        <v>1443792.93576</v>
      </c>
      <c r="D140" s="19">
        <v>3379.3256099999999</v>
      </c>
      <c r="E140" s="19">
        <f t="shared" si="64"/>
        <v>1447172.26137</v>
      </c>
      <c r="F140" s="19">
        <f t="shared" si="61"/>
        <v>114331.79263000027</v>
      </c>
      <c r="G140" s="19">
        <f t="shared" si="62"/>
        <v>117711.11824000021</v>
      </c>
      <c r="H140" s="18">
        <f t="shared" si="57"/>
        <v>92.678098251674456</v>
      </c>
    </row>
    <row r="141" spans="1:8" ht="11.25" customHeight="1" x14ac:dyDescent="0.2">
      <c r="A141" s="60" t="s">
        <v>156</v>
      </c>
      <c r="B141" s="25">
        <f t="shared" ref="B141:G141" si="65">SUM(B142:B145)</f>
        <v>185005114.61699998</v>
      </c>
      <c r="C141" s="25">
        <f t="shared" si="65"/>
        <v>176803646.45624998</v>
      </c>
      <c r="D141" s="25">
        <f t="shared" ref="D141" si="66">SUM(D142:D145)</f>
        <v>1532406.1556499999</v>
      </c>
      <c r="E141" s="25">
        <f t="shared" si="65"/>
        <v>178336052.61189997</v>
      </c>
      <c r="F141" s="25">
        <f t="shared" si="65"/>
        <v>6669062.0051000156</v>
      </c>
      <c r="G141" s="25">
        <f t="shared" si="65"/>
        <v>8201468.1607500054</v>
      </c>
      <c r="H141" s="18">
        <f t="shared" si="57"/>
        <v>96.395201279215229</v>
      </c>
    </row>
    <row r="142" spans="1:8" ht="11.25" customHeight="1" x14ac:dyDescent="0.2">
      <c r="A142" s="61" t="s">
        <v>157</v>
      </c>
      <c r="B142" s="19">
        <v>62855201.46907001</v>
      </c>
      <c r="C142" s="19">
        <v>60645127.881409965</v>
      </c>
      <c r="D142" s="19">
        <v>354037.27952000004</v>
      </c>
      <c r="E142" s="19">
        <f t="shared" ref="E142:E144" si="67">C142+D142</f>
        <v>60999165.160929963</v>
      </c>
      <c r="F142" s="19">
        <f>B142-E142</f>
        <v>1856036.3081400469</v>
      </c>
      <c r="G142" s="19">
        <f>B142-C142</f>
        <v>2210073.5876600444</v>
      </c>
      <c r="H142" s="18">
        <f t="shared" si="57"/>
        <v>97.047123762615939</v>
      </c>
    </row>
    <row r="143" spans="1:8" ht="11.25" customHeight="1" x14ac:dyDescent="0.2">
      <c r="A143" s="61" t="s">
        <v>158</v>
      </c>
      <c r="B143" s="19">
        <v>21702506.647379998</v>
      </c>
      <c r="C143" s="19">
        <v>20160551.957149997</v>
      </c>
      <c r="D143" s="19">
        <v>975225.56785999995</v>
      </c>
      <c r="E143" s="19">
        <f t="shared" si="67"/>
        <v>21135777.525009997</v>
      </c>
      <c r="F143" s="19">
        <f>B143-E143</f>
        <v>566729.12237000093</v>
      </c>
      <c r="G143" s="19">
        <f>B143-C143</f>
        <v>1541954.6902300008</v>
      </c>
      <c r="H143" s="18">
        <f t="shared" si="57"/>
        <v>97.388646705294661</v>
      </c>
    </row>
    <row r="144" spans="1:8" ht="11.25" customHeight="1" x14ac:dyDescent="0.2">
      <c r="A144" s="61" t="s">
        <v>159</v>
      </c>
      <c r="B144" s="19">
        <v>23110343.214780003</v>
      </c>
      <c r="C144" s="19">
        <v>19822706.29998</v>
      </c>
      <c r="D144" s="19">
        <v>162390.39655999999</v>
      </c>
      <c r="E144" s="19">
        <f t="shared" si="67"/>
        <v>19985096.696539998</v>
      </c>
      <c r="F144" s="19">
        <f>B144-E144</f>
        <v>3125246.5182400048</v>
      </c>
      <c r="G144" s="19">
        <f>B144-C144</f>
        <v>3287636.9148000032</v>
      </c>
      <c r="H144" s="18">
        <f t="shared" si="57"/>
        <v>86.476849395117242</v>
      </c>
    </row>
    <row r="145" spans="1:9" ht="22.5" customHeight="1" x14ac:dyDescent="0.2">
      <c r="A145" s="62" t="s">
        <v>160</v>
      </c>
      <c r="B145" s="23">
        <f t="shared" ref="B145:G145" si="68">SUM(B146)</f>
        <v>77337063.285769984</v>
      </c>
      <c r="C145" s="23">
        <f t="shared" si="68"/>
        <v>76175260.317710027</v>
      </c>
      <c r="D145" s="23">
        <f t="shared" si="68"/>
        <v>40752.911709999993</v>
      </c>
      <c r="E145" s="25">
        <f t="shared" si="68"/>
        <v>76216013.229420021</v>
      </c>
      <c r="F145" s="25">
        <f t="shared" si="68"/>
        <v>1121050.0563499629</v>
      </c>
      <c r="G145" s="25">
        <f t="shared" si="68"/>
        <v>1161802.968059957</v>
      </c>
      <c r="H145" s="18">
        <f t="shared" si="57"/>
        <v>98.55043622201228</v>
      </c>
    </row>
    <row r="146" spans="1:9" ht="11.25" customHeight="1" x14ac:dyDescent="0.2">
      <c r="A146" s="61" t="s">
        <v>161</v>
      </c>
      <c r="B146" s="19">
        <v>77337063.285769984</v>
      </c>
      <c r="C146" s="19">
        <v>76175260.317710027</v>
      </c>
      <c r="D146" s="19">
        <v>40752.911709999993</v>
      </c>
      <c r="E146" s="19">
        <f t="shared" ref="E146" si="69">C146+D146</f>
        <v>76216013.229420021</v>
      </c>
      <c r="F146" s="19">
        <f>B146-E146</f>
        <v>1121050.0563499629</v>
      </c>
      <c r="G146" s="19">
        <f>B146-C146</f>
        <v>1161802.968059957</v>
      </c>
      <c r="H146" s="18">
        <f t="shared" si="57"/>
        <v>98.55043622201228</v>
      </c>
    </row>
    <row r="147" spans="1:9" ht="11.25" customHeight="1" x14ac:dyDescent="0.2">
      <c r="A147" s="58"/>
      <c r="B147" s="22"/>
      <c r="C147" s="21"/>
      <c r="D147" s="22"/>
      <c r="E147" s="21"/>
      <c r="F147" s="21"/>
      <c r="G147" s="21"/>
      <c r="H147" s="18" t="str">
        <f t="shared" si="57"/>
        <v/>
      </c>
    </row>
    <row r="148" spans="1:9" ht="11.25" customHeight="1" x14ac:dyDescent="0.2">
      <c r="A148" s="52" t="s">
        <v>162</v>
      </c>
      <c r="B148" s="19">
        <v>570295601.3534801</v>
      </c>
      <c r="C148" s="19">
        <v>512804527.91029996</v>
      </c>
      <c r="D148" s="19">
        <v>20209290.312569998</v>
      </c>
      <c r="E148" s="19">
        <f t="shared" ref="E148" si="70">C148+D148</f>
        <v>533013818.22286993</v>
      </c>
      <c r="F148" s="19">
        <f>B148-E148</f>
        <v>37281783.130610168</v>
      </c>
      <c r="G148" s="19">
        <f>B148-C148</f>
        <v>57491073.443180144</v>
      </c>
      <c r="H148" s="18">
        <f t="shared" si="57"/>
        <v>93.462726515489607</v>
      </c>
    </row>
    <row r="149" spans="1:9" ht="11.25" customHeight="1" x14ac:dyDescent="0.2">
      <c r="A149" s="58"/>
      <c r="B149" s="19"/>
      <c r="C149" s="20"/>
      <c r="D149" s="19"/>
      <c r="E149" s="20"/>
      <c r="F149" s="20"/>
      <c r="G149" s="20"/>
      <c r="H149" s="18" t="str">
        <f t="shared" si="57"/>
        <v/>
      </c>
    </row>
    <row r="150" spans="1:9" ht="11.25" customHeight="1" x14ac:dyDescent="0.2">
      <c r="A150" s="52" t="s">
        <v>163</v>
      </c>
      <c r="B150" s="25">
        <f t="shared" ref="B150:C150" si="71">SUM(B151:B169)</f>
        <v>17178011.531229999</v>
      </c>
      <c r="C150" s="25">
        <f t="shared" si="71"/>
        <v>13661871.133680001</v>
      </c>
      <c r="D150" s="25">
        <f t="shared" ref="D150:G150" si="72">SUM(D151:D169)</f>
        <v>390636.73732000013</v>
      </c>
      <c r="E150" s="25">
        <f t="shared" si="72"/>
        <v>14052507.870999999</v>
      </c>
      <c r="F150" s="25">
        <f t="shared" si="72"/>
        <v>3125503.6602299954</v>
      </c>
      <c r="G150" s="25">
        <f t="shared" si="72"/>
        <v>3516140.3975499962</v>
      </c>
      <c r="H150" s="18">
        <f t="shared" si="57"/>
        <v>81.805206880040998</v>
      </c>
    </row>
    <row r="151" spans="1:9" ht="11.25" customHeight="1" x14ac:dyDescent="0.25">
      <c r="A151" s="54" t="s">
        <v>164</v>
      </c>
      <c r="B151" s="19">
        <v>4326314.8669999968</v>
      </c>
      <c r="C151" s="19">
        <v>3442446.5672300011</v>
      </c>
      <c r="D151" s="19">
        <v>85016.516030000115</v>
      </c>
      <c r="E151" s="19">
        <f t="shared" ref="E151:E169" si="73">C151+D151</f>
        <v>3527463.0832600011</v>
      </c>
      <c r="F151" s="19">
        <f t="shared" ref="F151:F169" si="74">B151-E151</f>
        <v>798851.78373999568</v>
      </c>
      <c r="G151" s="19">
        <f t="shared" ref="G151:G169" si="75">B151-C151</f>
        <v>883868.29976999573</v>
      </c>
      <c r="H151" s="18">
        <f t="shared" si="57"/>
        <v>81.535052156433892</v>
      </c>
      <c r="I151" s="56"/>
    </row>
    <row r="152" spans="1:9" ht="11.25" customHeight="1" x14ac:dyDescent="0.25">
      <c r="A152" s="54" t="s">
        <v>165</v>
      </c>
      <c r="B152" s="19">
        <v>253517.48199999999</v>
      </c>
      <c r="C152" s="19">
        <v>191698.14821000001</v>
      </c>
      <c r="D152" s="19">
        <v>383.27527000000003</v>
      </c>
      <c r="E152" s="19">
        <f t="shared" si="73"/>
        <v>192081.42348000003</v>
      </c>
      <c r="F152" s="19">
        <f t="shared" si="74"/>
        <v>61436.058519999962</v>
      </c>
      <c r="G152" s="19">
        <f t="shared" si="75"/>
        <v>61819.333789999975</v>
      </c>
      <c r="H152" s="18">
        <f t="shared" si="57"/>
        <v>75.76653963453299</v>
      </c>
      <c r="I152" s="56"/>
    </row>
    <row r="153" spans="1:9" ht="11.25" customHeight="1" x14ac:dyDescent="0.25">
      <c r="A153" s="54" t="s">
        <v>166</v>
      </c>
      <c r="B153" s="19">
        <v>309545</v>
      </c>
      <c r="C153" s="19">
        <v>298180.20756000001</v>
      </c>
      <c r="D153" s="19">
        <v>11287.481019999999</v>
      </c>
      <c r="E153" s="19">
        <f t="shared" si="73"/>
        <v>309467.68858000002</v>
      </c>
      <c r="F153" s="19">
        <f t="shared" si="74"/>
        <v>77.311419999983627</v>
      </c>
      <c r="G153" s="19">
        <f t="shared" si="75"/>
        <v>11364.79243999999</v>
      </c>
      <c r="H153" s="18">
        <f t="shared" si="57"/>
        <v>99.975024174191148</v>
      </c>
      <c r="I153" s="56"/>
    </row>
    <row r="154" spans="1:9" ht="11.25" customHeight="1" x14ac:dyDescent="0.25">
      <c r="A154" s="54" t="s">
        <v>167</v>
      </c>
      <c r="B154" s="19">
        <v>128160.216</v>
      </c>
      <c r="C154" s="19">
        <v>107112.50083</v>
      </c>
      <c r="D154" s="19">
        <v>4371.86805</v>
      </c>
      <c r="E154" s="19">
        <f t="shared" si="73"/>
        <v>111484.36888000001</v>
      </c>
      <c r="F154" s="19">
        <f t="shared" si="74"/>
        <v>16675.847119999991</v>
      </c>
      <c r="G154" s="19">
        <f t="shared" si="75"/>
        <v>21047.715169999996</v>
      </c>
      <c r="H154" s="18">
        <f t="shared" si="57"/>
        <v>86.988281043471403</v>
      </c>
      <c r="I154" s="56"/>
    </row>
    <row r="155" spans="1:9" ht="11.25" customHeight="1" x14ac:dyDescent="0.25">
      <c r="A155" s="54" t="s">
        <v>168</v>
      </c>
      <c r="B155" s="19">
        <v>273526</v>
      </c>
      <c r="C155" s="19">
        <v>238719.03606000001</v>
      </c>
      <c r="D155" s="19">
        <v>7981.3987800000004</v>
      </c>
      <c r="E155" s="19">
        <f t="shared" si="73"/>
        <v>246700.43484</v>
      </c>
      <c r="F155" s="19">
        <f t="shared" si="74"/>
        <v>26825.565159999998</v>
      </c>
      <c r="G155" s="19">
        <f t="shared" si="75"/>
        <v>34806.963939999987</v>
      </c>
      <c r="H155" s="18">
        <f t="shared" si="57"/>
        <v>90.192681807213944</v>
      </c>
      <c r="I155" s="56"/>
    </row>
    <row r="156" spans="1:9" ht="11.25" customHeight="1" x14ac:dyDescent="0.25">
      <c r="A156" s="54" t="s">
        <v>169</v>
      </c>
      <c r="B156" s="19">
        <v>170026.867</v>
      </c>
      <c r="C156" s="19">
        <v>148284.10050999999</v>
      </c>
      <c r="D156" s="19">
        <v>2874.8618999999999</v>
      </c>
      <c r="E156" s="19">
        <f t="shared" si="73"/>
        <v>151158.96240999998</v>
      </c>
      <c r="F156" s="19">
        <f t="shared" si="74"/>
        <v>18867.90459000002</v>
      </c>
      <c r="G156" s="19">
        <f t="shared" si="75"/>
        <v>21742.766490000009</v>
      </c>
      <c r="H156" s="18">
        <f t="shared" si="57"/>
        <v>88.902986379205572</v>
      </c>
      <c r="I156" s="56"/>
    </row>
    <row r="157" spans="1:9" ht="11.25" customHeight="1" x14ac:dyDescent="0.25">
      <c r="A157" s="54" t="s">
        <v>170</v>
      </c>
      <c r="B157" s="19">
        <v>67717.820000000007</v>
      </c>
      <c r="C157" s="19">
        <v>65889.475600000005</v>
      </c>
      <c r="D157" s="19">
        <v>1828.2254599999999</v>
      </c>
      <c r="E157" s="19">
        <f t="shared" si="73"/>
        <v>67717.701060000007</v>
      </c>
      <c r="F157" s="19">
        <f t="shared" si="74"/>
        <v>0.11894000000029337</v>
      </c>
      <c r="G157" s="19">
        <f t="shared" si="75"/>
        <v>1828.3444000000018</v>
      </c>
      <c r="H157" s="18">
        <f t="shared" si="57"/>
        <v>99.99982435937838</v>
      </c>
      <c r="I157" s="56"/>
    </row>
    <row r="158" spans="1:9" ht="11.25" customHeight="1" x14ac:dyDescent="0.25">
      <c r="A158" s="54" t="s">
        <v>171</v>
      </c>
      <c r="B158" s="19">
        <v>140885.31</v>
      </c>
      <c r="C158" s="19">
        <v>118858.20212</v>
      </c>
      <c r="D158" s="19">
        <v>554.28207999999995</v>
      </c>
      <c r="E158" s="19">
        <f t="shared" si="73"/>
        <v>119412.48420000001</v>
      </c>
      <c r="F158" s="19">
        <f t="shared" si="74"/>
        <v>21472.825799999991</v>
      </c>
      <c r="G158" s="19">
        <f t="shared" si="75"/>
        <v>22027.107879999996</v>
      </c>
      <c r="H158" s="18">
        <f t="shared" si="57"/>
        <v>84.758648151464484</v>
      </c>
      <c r="I158" s="56"/>
    </row>
    <row r="159" spans="1:9" ht="11.25" customHeight="1" x14ac:dyDescent="0.25">
      <c r="A159" s="54" t="s">
        <v>172</v>
      </c>
      <c r="B159" s="19">
        <v>1075051.2800000003</v>
      </c>
      <c r="C159" s="19">
        <v>1014737.33135</v>
      </c>
      <c r="D159" s="19">
        <v>3034.3226299999997</v>
      </c>
      <c r="E159" s="19">
        <f t="shared" si="73"/>
        <v>1017771.6539799999</v>
      </c>
      <c r="F159" s="19">
        <f t="shared" si="74"/>
        <v>57279.626020000316</v>
      </c>
      <c r="G159" s="19">
        <f t="shared" si="75"/>
        <v>60313.948650000268</v>
      </c>
      <c r="H159" s="18">
        <f t="shared" si="57"/>
        <v>94.671916857770697</v>
      </c>
      <c r="I159" s="56"/>
    </row>
    <row r="160" spans="1:9" ht="11.25" customHeight="1" x14ac:dyDescent="0.25">
      <c r="A160" s="54" t="s">
        <v>173</v>
      </c>
      <c r="B160" s="19">
        <v>1004018.178</v>
      </c>
      <c r="C160" s="19">
        <v>838853.88902999996</v>
      </c>
      <c r="D160" s="19">
        <v>18948.664290000001</v>
      </c>
      <c r="E160" s="19">
        <f t="shared" si="73"/>
        <v>857802.55331999995</v>
      </c>
      <c r="F160" s="19">
        <f t="shared" si="74"/>
        <v>146215.62468000001</v>
      </c>
      <c r="G160" s="19">
        <f t="shared" si="75"/>
        <v>165164.28896999999</v>
      </c>
      <c r="H160" s="18">
        <f t="shared" si="57"/>
        <v>85.436954441277052</v>
      </c>
      <c r="I160" s="56"/>
    </row>
    <row r="161" spans="1:9" ht="11.25" customHeight="1" x14ac:dyDescent="0.25">
      <c r="A161" s="54" t="s">
        <v>174</v>
      </c>
      <c r="B161" s="19">
        <v>487515.23700000002</v>
      </c>
      <c r="C161" s="19">
        <v>440676.63107</v>
      </c>
      <c r="D161" s="19">
        <v>15940.71515</v>
      </c>
      <c r="E161" s="19">
        <f t="shared" si="73"/>
        <v>456617.34622000001</v>
      </c>
      <c r="F161" s="19">
        <f t="shared" si="74"/>
        <v>30897.890780000016</v>
      </c>
      <c r="G161" s="19">
        <f t="shared" si="75"/>
        <v>46838.60593000002</v>
      </c>
      <c r="H161" s="18">
        <f t="shared" si="57"/>
        <v>93.662169213390143</v>
      </c>
      <c r="I161" s="56"/>
    </row>
    <row r="162" spans="1:9" ht="11.25" customHeight="1" x14ac:dyDescent="0.25">
      <c r="A162" s="54" t="s">
        <v>283</v>
      </c>
      <c r="B162" s="19">
        <v>689190.64599999995</v>
      </c>
      <c r="C162" s="19">
        <v>591621.59423000005</v>
      </c>
      <c r="D162" s="19">
        <v>2255.6845099999996</v>
      </c>
      <c r="E162" s="19">
        <f t="shared" si="73"/>
        <v>593877.2787400001</v>
      </c>
      <c r="F162" s="19">
        <f t="shared" si="74"/>
        <v>95313.367259999854</v>
      </c>
      <c r="G162" s="19">
        <f t="shared" si="75"/>
        <v>97569.051769999904</v>
      </c>
      <c r="H162" s="18">
        <f t="shared" si="57"/>
        <v>86.170246532916551</v>
      </c>
      <c r="I162" s="56"/>
    </row>
    <row r="163" spans="1:9" ht="11.25" customHeight="1" x14ac:dyDescent="0.25">
      <c r="A163" s="54" t="s">
        <v>175</v>
      </c>
      <c r="B163" s="19">
        <v>529131.78499999992</v>
      </c>
      <c r="C163" s="19">
        <v>361363.93917000003</v>
      </c>
      <c r="D163" s="19">
        <v>96466.74715000001</v>
      </c>
      <c r="E163" s="19">
        <f t="shared" si="73"/>
        <v>457830.68632000004</v>
      </c>
      <c r="F163" s="19">
        <f t="shared" si="74"/>
        <v>71301.098679999879</v>
      </c>
      <c r="G163" s="19">
        <f t="shared" si="75"/>
        <v>167767.84582999989</v>
      </c>
      <c r="H163" s="18">
        <f t="shared" si="57"/>
        <v>86.524888373507963</v>
      </c>
      <c r="I163" s="56"/>
    </row>
    <row r="164" spans="1:9" ht="11.25" customHeight="1" x14ac:dyDescent="0.25">
      <c r="A164" s="54" t="s">
        <v>176</v>
      </c>
      <c r="B164" s="19">
        <v>270796.25699999998</v>
      </c>
      <c r="C164" s="19">
        <v>223399.82863</v>
      </c>
      <c r="D164" s="19">
        <v>3786.3634099999999</v>
      </c>
      <c r="E164" s="19">
        <f t="shared" si="73"/>
        <v>227186.19203999999</v>
      </c>
      <c r="F164" s="19">
        <f t="shared" si="74"/>
        <v>43610.064959999989</v>
      </c>
      <c r="G164" s="19">
        <f t="shared" si="75"/>
        <v>47396.42836999998</v>
      </c>
      <c r="H164" s="18">
        <f t="shared" ref="H164:H195" si="76">IFERROR(E164/B164*100,"")</f>
        <v>83.895617523251076</v>
      </c>
      <c r="I164" s="56"/>
    </row>
    <row r="165" spans="1:9" ht="11.25" customHeight="1" x14ac:dyDescent="0.25">
      <c r="A165" s="54" t="s">
        <v>177</v>
      </c>
      <c r="B165" s="19">
        <v>1531525.85623</v>
      </c>
      <c r="C165" s="19">
        <v>1388923.9399699999</v>
      </c>
      <c r="D165" s="19">
        <v>15138.146199999999</v>
      </c>
      <c r="E165" s="19">
        <f t="shared" si="73"/>
        <v>1404062.08617</v>
      </c>
      <c r="F165" s="19">
        <f t="shared" si="74"/>
        <v>127463.77006000001</v>
      </c>
      <c r="G165" s="19">
        <f t="shared" si="75"/>
        <v>142601.91626000009</v>
      </c>
      <c r="H165" s="18">
        <f t="shared" si="76"/>
        <v>91.677334761179637</v>
      </c>
      <c r="I165" s="56"/>
    </row>
    <row r="166" spans="1:9" ht="11.25" customHeight="1" x14ac:dyDescent="0.25">
      <c r="A166" s="54" t="s">
        <v>178</v>
      </c>
      <c r="B166" s="19">
        <v>127330.52599999998</v>
      </c>
      <c r="C166" s="19">
        <v>115839.93033</v>
      </c>
      <c r="D166" s="19">
        <v>2199.3984300000002</v>
      </c>
      <c r="E166" s="19">
        <f t="shared" si="73"/>
        <v>118039.32876</v>
      </c>
      <c r="F166" s="19">
        <f t="shared" si="74"/>
        <v>9291.1972399999795</v>
      </c>
      <c r="G166" s="19">
        <f t="shared" si="75"/>
        <v>11490.595669999981</v>
      </c>
      <c r="H166" s="18">
        <f t="shared" si="76"/>
        <v>92.703087364926162</v>
      </c>
      <c r="I166" s="56"/>
    </row>
    <row r="167" spans="1:9" ht="11.25" customHeight="1" x14ac:dyDescent="0.25">
      <c r="A167" s="54" t="s">
        <v>179</v>
      </c>
      <c r="B167" s="19">
        <v>5593570.341</v>
      </c>
      <c r="C167" s="19">
        <v>3915866.88093</v>
      </c>
      <c r="D167" s="19">
        <v>116971.41636</v>
      </c>
      <c r="E167" s="19">
        <f t="shared" si="73"/>
        <v>4032838.2972900001</v>
      </c>
      <c r="F167" s="19">
        <f t="shared" si="74"/>
        <v>1560732.0437099999</v>
      </c>
      <c r="G167" s="19">
        <f t="shared" si="75"/>
        <v>1677703.46007</v>
      </c>
      <c r="H167" s="18">
        <f t="shared" si="76"/>
        <v>72.097748869446107</v>
      </c>
      <c r="I167" s="56"/>
    </row>
    <row r="168" spans="1:9" ht="11.25" customHeight="1" x14ac:dyDescent="0.25">
      <c r="A168" s="54" t="s">
        <v>180</v>
      </c>
      <c r="B168" s="19">
        <v>77615.514999999985</v>
      </c>
      <c r="C168" s="19">
        <v>65714.738450000004</v>
      </c>
      <c r="D168" s="19">
        <v>679.00243</v>
      </c>
      <c r="E168" s="19">
        <f t="shared" si="73"/>
        <v>66393.740879999998</v>
      </c>
      <c r="F168" s="19">
        <f t="shared" si="74"/>
        <v>11221.774119999987</v>
      </c>
      <c r="G168" s="19">
        <f t="shared" si="75"/>
        <v>11900.77654999998</v>
      </c>
      <c r="H168" s="18">
        <f t="shared" si="76"/>
        <v>85.541841576391022</v>
      </c>
      <c r="I168" s="56"/>
    </row>
    <row r="169" spans="1:9" ht="11.25" customHeight="1" x14ac:dyDescent="0.25">
      <c r="A169" s="54" t="s">
        <v>181</v>
      </c>
      <c r="B169" s="19">
        <v>122572.348</v>
      </c>
      <c r="C169" s="19">
        <v>93684.1924</v>
      </c>
      <c r="D169" s="19">
        <v>918.36817000000008</v>
      </c>
      <c r="E169" s="19">
        <f t="shared" si="73"/>
        <v>94602.560570000001</v>
      </c>
      <c r="F169" s="19">
        <f t="shared" si="74"/>
        <v>27969.787429999997</v>
      </c>
      <c r="G169" s="19">
        <f t="shared" si="75"/>
        <v>28888.155599999998</v>
      </c>
      <c r="H169" s="18">
        <f t="shared" si="76"/>
        <v>77.180997275176622</v>
      </c>
      <c r="I169" s="56"/>
    </row>
    <row r="170" spans="1:9" ht="11.25" customHeight="1" x14ac:dyDescent="0.2">
      <c r="A170" s="58"/>
      <c r="B170" s="19"/>
      <c r="C170" s="20"/>
      <c r="D170" s="19"/>
      <c r="E170" s="20"/>
      <c r="F170" s="20"/>
      <c r="G170" s="20"/>
      <c r="H170" s="18" t="str">
        <f t="shared" si="76"/>
        <v/>
      </c>
    </row>
    <row r="171" spans="1:9" ht="11.25" customHeight="1" x14ac:dyDescent="0.2">
      <c r="A171" s="52" t="s">
        <v>182</v>
      </c>
      <c r="B171" s="25">
        <f t="shared" ref="B171:C171" si="77">SUM(B172:B179)</f>
        <v>161828198.52082002</v>
      </c>
      <c r="C171" s="25">
        <f t="shared" si="77"/>
        <v>149950514.96405002</v>
      </c>
      <c r="D171" s="25">
        <f t="shared" ref="D171:G171" si="78">SUM(D172:D179)</f>
        <v>2195073.0094600003</v>
      </c>
      <c r="E171" s="25">
        <f t="shared" si="78"/>
        <v>152145587.97351003</v>
      </c>
      <c r="F171" s="25">
        <f t="shared" si="78"/>
        <v>9682610.5473099928</v>
      </c>
      <c r="G171" s="25">
        <f t="shared" si="78"/>
        <v>11877683.556769995</v>
      </c>
      <c r="H171" s="18">
        <f t="shared" si="76"/>
        <v>94.016734638454082</v>
      </c>
    </row>
    <row r="172" spans="1:9" ht="11.25" customHeight="1" x14ac:dyDescent="0.2">
      <c r="A172" s="54" t="s">
        <v>71</v>
      </c>
      <c r="B172" s="19">
        <v>160219443.39157</v>
      </c>
      <c r="C172" s="19">
        <v>148552007.42877001</v>
      </c>
      <c r="D172" s="19">
        <v>2163890.7797600003</v>
      </c>
      <c r="E172" s="19">
        <f t="shared" ref="E172:E179" si="79">C172+D172</f>
        <v>150715898.20853001</v>
      </c>
      <c r="F172" s="19">
        <f t="shared" ref="F172:F179" si="80">B172-E172</f>
        <v>9503545.183039993</v>
      </c>
      <c r="G172" s="19">
        <f t="shared" ref="G172:G179" si="81">B172-C172</f>
        <v>11667435.962799996</v>
      </c>
      <c r="H172" s="18">
        <f t="shared" si="76"/>
        <v>94.068419548922222</v>
      </c>
    </row>
    <row r="173" spans="1:9" ht="11.25" customHeight="1" x14ac:dyDescent="0.2">
      <c r="A173" s="54" t="s">
        <v>183</v>
      </c>
      <c r="B173" s="19">
        <v>58392.637000000017</v>
      </c>
      <c r="C173" s="19">
        <v>56210.5933</v>
      </c>
      <c r="D173" s="19">
        <v>133.61785999999998</v>
      </c>
      <c r="E173" s="19">
        <f t="shared" si="79"/>
        <v>56344.211159999999</v>
      </c>
      <c r="F173" s="19">
        <f t="shared" si="80"/>
        <v>2048.4258400000181</v>
      </c>
      <c r="G173" s="19">
        <f t="shared" si="81"/>
        <v>2182.0437000000165</v>
      </c>
      <c r="H173" s="18">
        <f t="shared" si="76"/>
        <v>96.491979219914299</v>
      </c>
    </row>
    <row r="174" spans="1:9" ht="11.25" customHeight="1" x14ac:dyDescent="0.2">
      <c r="A174" s="54" t="s">
        <v>302</v>
      </c>
      <c r="B174" s="19">
        <v>267823.272</v>
      </c>
      <c r="C174" s="19">
        <v>237953.52252999999</v>
      </c>
      <c r="D174" s="19">
        <v>363.15870000000001</v>
      </c>
      <c r="E174" s="19">
        <f t="shared" si="79"/>
        <v>238316.68122999999</v>
      </c>
      <c r="F174" s="19">
        <f t="shared" si="80"/>
        <v>29506.59077000001</v>
      </c>
      <c r="G174" s="19">
        <f t="shared" si="81"/>
        <v>29869.74947000001</v>
      </c>
      <c r="H174" s="18">
        <f t="shared" si="76"/>
        <v>88.98281297601352</v>
      </c>
    </row>
    <row r="175" spans="1:9" ht="11.25" customHeight="1" x14ac:dyDescent="0.2">
      <c r="A175" s="54" t="s">
        <v>184</v>
      </c>
      <c r="B175" s="19">
        <v>37809.32</v>
      </c>
      <c r="C175" s="19">
        <v>37635.186719999998</v>
      </c>
      <c r="D175" s="19">
        <v>159.57712000000001</v>
      </c>
      <c r="E175" s="19">
        <f t="shared" si="79"/>
        <v>37794.76384</v>
      </c>
      <c r="F175" s="19">
        <f t="shared" si="80"/>
        <v>14.556160000000091</v>
      </c>
      <c r="G175" s="19">
        <f t="shared" si="81"/>
        <v>174.13328000000183</v>
      </c>
      <c r="H175" s="18">
        <f t="shared" si="76"/>
        <v>99.961501132525001</v>
      </c>
    </row>
    <row r="176" spans="1:9" ht="11.25" customHeight="1" x14ac:dyDescent="0.2">
      <c r="A176" s="54" t="s">
        <v>185</v>
      </c>
      <c r="B176" s="19">
        <v>107894.50154</v>
      </c>
      <c r="C176" s="19">
        <v>88099.715169999996</v>
      </c>
      <c r="D176" s="19">
        <v>2.6095199999999998</v>
      </c>
      <c r="E176" s="19">
        <f t="shared" si="79"/>
        <v>88102.324689999994</v>
      </c>
      <c r="F176" s="19">
        <f t="shared" si="80"/>
        <v>19792.176850000003</v>
      </c>
      <c r="G176" s="19">
        <f t="shared" si="81"/>
        <v>19794.786370000002</v>
      </c>
      <c r="H176" s="18">
        <f t="shared" si="76"/>
        <v>81.655991206685911</v>
      </c>
    </row>
    <row r="177" spans="1:8" ht="11.25" customHeight="1" x14ac:dyDescent="0.2">
      <c r="A177" s="54" t="s">
        <v>186</v>
      </c>
      <c r="B177" s="19">
        <v>146469.12000000002</v>
      </c>
      <c r="C177" s="19">
        <v>143287.69727999999</v>
      </c>
      <c r="D177" s="19">
        <v>95.233860000000007</v>
      </c>
      <c r="E177" s="19">
        <f t="shared" si="79"/>
        <v>143382.93114</v>
      </c>
      <c r="F177" s="19">
        <f t="shared" si="80"/>
        <v>3086.1888600000239</v>
      </c>
      <c r="G177" s="19">
        <f t="shared" si="81"/>
        <v>3181.4227200000314</v>
      </c>
      <c r="H177" s="18">
        <f t="shared" si="76"/>
        <v>97.892942307566244</v>
      </c>
    </row>
    <row r="178" spans="1:8" ht="11.25" customHeight="1" x14ac:dyDescent="0.2">
      <c r="A178" s="54" t="s">
        <v>187</v>
      </c>
      <c r="B178" s="19">
        <v>868385.45570999989</v>
      </c>
      <c r="C178" s="19">
        <v>721820.25664999976</v>
      </c>
      <c r="D178" s="19">
        <v>30243.672159999995</v>
      </c>
      <c r="E178" s="19">
        <f t="shared" si="79"/>
        <v>752063.92880999972</v>
      </c>
      <c r="F178" s="19">
        <f t="shared" si="80"/>
        <v>116321.52690000017</v>
      </c>
      <c r="G178" s="19">
        <f t="shared" si="81"/>
        <v>146565.19906000013</v>
      </c>
      <c r="H178" s="18">
        <f t="shared" si="76"/>
        <v>86.604850860279015</v>
      </c>
    </row>
    <row r="179" spans="1:8" ht="11.25" customHeight="1" x14ac:dyDescent="0.2">
      <c r="A179" s="54" t="s">
        <v>188</v>
      </c>
      <c r="B179" s="19">
        <v>121980.823</v>
      </c>
      <c r="C179" s="19">
        <v>113500.56362999999</v>
      </c>
      <c r="D179" s="19">
        <v>184.36048000000002</v>
      </c>
      <c r="E179" s="19">
        <f t="shared" si="79"/>
        <v>113684.92410999999</v>
      </c>
      <c r="F179" s="19">
        <f t="shared" si="80"/>
        <v>8295.8988900000113</v>
      </c>
      <c r="G179" s="19">
        <f t="shared" si="81"/>
        <v>8480.2593700000143</v>
      </c>
      <c r="H179" s="18">
        <f t="shared" si="76"/>
        <v>93.199013840068929</v>
      </c>
    </row>
    <row r="180" spans="1:8" ht="11.25" customHeight="1" x14ac:dyDescent="0.2">
      <c r="A180" s="58"/>
      <c r="B180" s="22"/>
      <c r="C180" s="21"/>
      <c r="D180" s="22"/>
      <c r="E180" s="21"/>
      <c r="F180" s="21"/>
      <c r="G180" s="21"/>
      <c r="H180" s="18" t="str">
        <f t="shared" si="76"/>
        <v/>
      </c>
    </row>
    <row r="181" spans="1:8" ht="11.25" customHeight="1" x14ac:dyDescent="0.2">
      <c r="A181" s="52" t="s">
        <v>189</v>
      </c>
      <c r="B181" s="25">
        <f>SUM(B182:B185)</f>
        <v>2116568.3400000003</v>
      </c>
      <c r="C181" s="25">
        <f>SUM(C182:C185)</f>
        <v>1669685.6745299997</v>
      </c>
      <c r="D181" s="25">
        <f t="shared" ref="D181:G181" si="82">SUM(D182:D185)</f>
        <v>18324.75489</v>
      </c>
      <c r="E181" s="25">
        <f t="shared" si="82"/>
        <v>1688010.4294199999</v>
      </c>
      <c r="F181" s="25">
        <f t="shared" si="82"/>
        <v>428557.91058000043</v>
      </c>
      <c r="G181" s="25">
        <f t="shared" si="82"/>
        <v>446882.66547000047</v>
      </c>
      <c r="H181" s="18">
        <f t="shared" si="76"/>
        <v>79.752228998190517</v>
      </c>
    </row>
    <row r="182" spans="1:8" ht="11.25" customHeight="1" x14ac:dyDescent="0.2">
      <c r="A182" s="54" t="s">
        <v>164</v>
      </c>
      <c r="B182" s="19">
        <v>1897785.7533800004</v>
      </c>
      <c r="C182" s="19">
        <v>1490774.6379999998</v>
      </c>
      <c r="D182" s="19">
        <v>16694.97179</v>
      </c>
      <c r="E182" s="19">
        <f t="shared" ref="E182:E185" si="83">C182+D182</f>
        <v>1507469.6097899999</v>
      </c>
      <c r="F182" s="19">
        <f>B182-E182</f>
        <v>390316.14359000046</v>
      </c>
      <c r="G182" s="19">
        <f>B182-C182</f>
        <v>407011.11538000056</v>
      </c>
      <c r="H182" s="18">
        <f t="shared" si="76"/>
        <v>79.433076526428849</v>
      </c>
    </row>
    <row r="183" spans="1:8" ht="11.4" customHeight="1" x14ac:dyDescent="0.2">
      <c r="A183" s="54" t="s">
        <v>190</v>
      </c>
      <c r="B183" s="19">
        <v>61380</v>
      </c>
      <c r="C183" s="19">
        <v>44028.912170000003</v>
      </c>
      <c r="D183" s="19">
        <v>431.61536999999998</v>
      </c>
      <c r="E183" s="19">
        <f t="shared" si="83"/>
        <v>44460.527540000003</v>
      </c>
      <c r="F183" s="19">
        <f>B183-E183</f>
        <v>16919.472459999997</v>
      </c>
      <c r="G183" s="19">
        <f>B183-C183</f>
        <v>17351.087829999997</v>
      </c>
      <c r="H183" s="18">
        <f t="shared" si="76"/>
        <v>72.434877060931896</v>
      </c>
    </row>
    <row r="184" spans="1:8" ht="11.25" customHeight="1" x14ac:dyDescent="0.2">
      <c r="A184" s="54" t="s">
        <v>191</v>
      </c>
      <c r="B184" s="19">
        <v>147007.74</v>
      </c>
      <c r="C184" s="19">
        <v>125470.61068000001</v>
      </c>
      <c r="D184" s="19">
        <v>727.79949999999997</v>
      </c>
      <c r="E184" s="19">
        <f t="shared" si="83"/>
        <v>126198.41018000001</v>
      </c>
      <c r="F184" s="19">
        <f>B184-E184</f>
        <v>20809.329819999984</v>
      </c>
      <c r="G184" s="19">
        <f>B184-C184</f>
        <v>21537.129319999978</v>
      </c>
      <c r="H184" s="18">
        <f t="shared" si="76"/>
        <v>85.844738637571055</v>
      </c>
    </row>
    <row r="185" spans="1:8" ht="11.25" customHeight="1" x14ac:dyDescent="0.2">
      <c r="A185" s="59" t="s">
        <v>303</v>
      </c>
      <c r="B185" s="19">
        <v>10394.846619999998</v>
      </c>
      <c r="C185" s="19">
        <v>9411.51368</v>
      </c>
      <c r="D185" s="19">
        <v>470.36822999999998</v>
      </c>
      <c r="E185" s="19">
        <f t="shared" si="83"/>
        <v>9881.8819100000001</v>
      </c>
      <c r="F185" s="19">
        <f>B185-E185</f>
        <v>512.96470999999838</v>
      </c>
      <c r="G185" s="19">
        <f>B185-C185</f>
        <v>983.33293999999842</v>
      </c>
      <c r="H185" s="18">
        <f t="shared" si="76"/>
        <v>95.065201741283616</v>
      </c>
    </row>
    <row r="186" spans="1:8" ht="11.25" customHeight="1" x14ac:dyDescent="0.2">
      <c r="A186" s="58" t="s">
        <v>192</v>
      </c>
      <c r="B186" s="21"/>
      <c r="C186" s="21"/>
      <c r="D186" s="21"/>
      <c r="E186" s="21"/>
      <c r="F186" s="21"/>
      <c r="G186" s="21"/>
      <c r="H186" s="18" t="str">
        <f t="shared" si="76"/>
        <v/>
      </c>
    </row>
    <row r="187" spans="1:8" ht="11.25" customHeight="1" x14ac:dyDescent="0.2">
      <c r="A187" s="52" t="s">
        <v>193</v>
      </c>
      <c r="B187" s="23">
        <f t="shared" ref="B187:G187" si="84">SUM(B188:B193)</f>
        <v>4976483.2844700003</v>
      </c>
      <c r="C187" s="23">
        <f t="shared" si="84"/>
        <v>3960221.9289199999</v>
      </c>
      <c r="D187" s="23">
        <f t="shared" si="84"/>
        <v>36143.731160000003</v>
      </c>
      <c r="E187" s="25">
        <f t="shared" si="84"/>
        <v>3996365.6600799998</v>
      </c>
      <c r="F187" s="25">
        <f t="shared" si="84"/>
        <v>980117.62439000024</v>
      </c>
      <c r="G187" s="25">
        <f t="shared" si="84"/>
        <v>1016261.3555500003</v>
      </c>
      <c r="H187" s="18">
        <f t="shared" si="76"/>
        <v>80.305015241412917</v>
      </c>
    </row>
    <row r="188" spans="1:8" ht="11.25" customHeight="1" x14ac:dyDescent="0.2">
      <c r="A188" s="54" t="s">
        <v>164</v>
      </c>
      <c r="B188" s="19">
        <v>3581226.0004700003</v>
      </c>
      <c r="C188" s="19">
        <v>3062471.45786</v>
      </c>
      <c r="D188" s="19">
        <v>24390.993719999999</v>
      </c>
      <c r="E188" s="19">
        <f t="shared" ref="E188:E193" si="85">C188+D188</f>
        <v>3086862.4515800001</v>
      </c>
      <c r="F188" s="19">
        <f t="shared" ref="F188:F193" si="86">B188-E188</f>
        <v>494363.54889000021</v>
      </c>
      <c r="G188" s="19">
        <f t="shared" ref="G188:G193" si="87">B188-C188</f>
        <v>518754.54261000035</v>
      </c>
      <c r="H188" s="18">
        <f t="shared" si="76"/>
        <v>86.195689721198278</v>
      </c>
    </row>
    <row r="189" spans="1:8" ht="11.25" customHeight="1" x14ac:dyDescent="0.2">
      <c r="A189" s="54" t="s">
        <v>194</v>
      </c>
      <c r="B189" s="19">
        <v>217699.26100000003</v>
      </c>
      <c r="C189" s="19">
        <v>210319.74416999999</v>
      </c>
      <c r="D189" s="19">
        <v>212.16482999999999</v>
      </c>
      <c r="E189" s="19">
        <f t="shared" si="85"/>
        <v>210531.90899999999</v>
      </c>
      <c r="F189" s="19">
        <f t="shared" si="86"/>
        <v>7167.3520000000426</v>
      </c>
      <c r="G189" s="19">
        <f t="shared" si="87"/>
        <v>7379.5168300000369</v>
      </c>
      <c r="H189" s="18">
        <f t="shared" si="76"/>
        <v>96.70768197968296</v>
      </c>
    </row>
    <row r="190" spans="1:8" ht="11.25" customHeight="1" x14ac:dyDescent="0.2">
      <c r="A190" s="54" t="s">
        <v>195</v>
      </c>
      <c r="B190" s="19">
        <v>58396.177000000003</v>
      </c>
      <c r="C190" s="19">
        <v>45245.880270000001</v>
      </c>
      <c r="D190" s="19">
        <v>2462.2206299999998</v>
      </c>
      <c r="E190" s="19">
        <f t="shared" si="85"/>
        <v>47708.100900000005</v>
      </c>
      <c r="F190" s="19">
        <f t="shared" si="86"/>
        <v>10688.076099999998</v>
      </c>
      <c r="G190" s="19">
        <f t="shared" si="87"/>
        <v>13150.296730000002</v>
      </c>
      <c r="H190" s="18">
        <f t="shared" si="76"/>
        <v>81.697301691513132</v>
      </c>
    </row>
    <row r="191" spans="1:8" ht="11.25" customHeight="1" x14ac:dyDescent="0.2">
      <c r="A191" s="54" t="s">
        <v>196</v>
      </c>
      <c r="B191" s="19">
        <v>76100.209999999992</v>
      </c>
      <c r="C191" s="19">
        <v>76081.104760000002</v>
      </c>
      <c r="D191" s="19">
        <v>0</v>
      </c>
      <c r="E191" s="19">
        <f t="shared" si="85"/>
        <v>76081.104760000002</v>
      </c>
      <c r="F191" s="19">
        <f t="shared" si="86"/>
        <v>19.105239999989863</v>
      </c>
      <c r="G191" s="19">
        <f t="shared" si="87"/>
        <v>19.105239999989863</v>
      </c>
      <c r="H191" s="18">
        <f t="shared" si="76"/>
        <v>99.974894629068714</v>
      </c>
    </row>
    <row r="192" spans="1:8" ht="11.25" customHeight="1" x14ac:dyDescent="0.2">
      <c r="A192" s="54" t="s">
        <v>197</v>
      </c>
      <c r="B192" s="19">
        <v>123903.473</v>
      </c>
      <c r="C192" s="19">
        <v>77843.548219999997</v>
      </c>
      <c r="D192" s="19">
        <v>181.79504</v>
      </c>
      <c r="E192" s="19">
        <f t="shared" si="85"/>
        <v>78025.343259999994</v>
      </c>
      <c r="F192" s="19">
        <f t="shared" si="86"/>
        <v>45878.129740000004</v>
      </c>
      <c r="G192" s="19">
        <f t="shared" si="87"/>
        <v>46059.924780000001</v>
      </c>
      <c r="H192" s="18">
        <f t="shared" si="76"/>
        <v>62.972684599405859</v>
      </c>
    </row>
    <row r="193" spans="1:8" ht="11.4" x14ac:dyDescent="0.2">
      <c r="A193" s="54" t="s">
        <v>198</v>
      </c>
      <c r="B193" s="19">
        <v>919158.16299999983</v>
      </c>
      <c r="C193" s="19">
        <v>488260.19363999995</v>
      </c>
      <c r="D193" s="19">
        <v>8896.5569400000022</v>
      </c>
      <c r="E193" s="19">
        <f t="shared" si="85"/>
        <v>497156.75057999993</v>
      </c>
      <c r="F193" s="19">
        <f t="shared" si="86"/>
        <v>422001.41241999989</v>
      </c>
      <c r="G193" s="19">
        <f t="shared" si="87"/>
        <v>430897.96935999987</v>
      </c>
      <c r="H193" s="18">
        <f t="shared" si="76"/>
        <v>54.088270179459855</v>
      </c>
    </row>
    <row r="194" spans="1:8" ht="11.4" x14ac:dyDescent="0.2">
      <c r="A194" s="58"/>
      <c r="B194" s="21"/>
      <c r="C194" s="21"/>
      <c r="D194" s="21"/>
      <c r="E194" s="21"/>
      <c r="F194" s="21"/>
      <c r="G194" s="21"/>
      <c r="H194" s="18" t="str">
        <f t="shared" si="76"/>
        <v/>
      </c>
    </row>
    <row r="195" spans="1:8" ht="11.25" customHeight="1" x14ac:dyDescent="0.2">
      <c r="A195" s="52" t="s">
        <v>199</v>
      </c>
      <c r="B195" s="26">
        <f t="shared" ref="B195:C195" si="88">SUM(B196:B202)</f>
        <v>43499385.47614</v>
      </c>
      <c r="C195" s="26">
        <f t="shared" si="88"/>
        <v>38196449.697149999</v>
      </c>
      <c r="D195" s="26">
        <f t="shared" ref="D195:G195" si="89">SUM(D196:D202)</f>
        <v>403955.18174999999</v>
      </c>
      <c r="E195" s="37">
        <f t="shared" si="89"/>
        <v>38600404.878900006</v>
      </c>
      <c r="F195" s="37">
        <f t="shared" si="89"/>
        <v>4898980.5972399991</v>
      </c>
      <c r="G195" s="37">
        <f t="shared" si="89"/>
        <v>5302935.7789900005</v>
      </c>
      <c r="H195" s="18">
        <f t="shared" si="76"/>
        <v>88.737816537828678</v>
      </c>
    </row>
    <row r="196" spans="1:8" ht="11.25" customHeight="1" x14ac:dyDescent="0.2">
      <c r="A196" s="54" t="s">
        <v>164</v>
      </c>
      <c r="B196" s="19">
        <v>26897281.350189999</v>
      </c>
      <c r="C196" s="19">
        <v>22685279.192559998</v>
      </c>
      <c r="D196" s="19">
        <v>374689.16216000001</v>
      </c>
      <c r="E196" s="19">
        <f t="shared" ref="E196:E202" si="90">C196+D196</f>
        <v>23059968.35472</v>
      </c>
      <c r="F196" s="19">
        <f t="shared" ref="F196:F202" si="91">B196-E196</f>
        <v>3837312.9954699986</v>
      </c>
      <c r="G196" s="19">
        <f t="shared" ref="G196:G202" si="92">B196-C196</f>
        <v>4212002.1576300003</v>
      </c>
      <c r="H196" s="18">
        <f t="shared" ref="H196:H227" si="93">IFERROR(E196/B196*100,"")</f>
        <v>85.733454078462501</v>
      </c>
    </row>
    <row r="197" spans="1:8" ht="11.25" customHeight="1" x14ac:dyDescent="0.2">
      <c r="A197" s="54" t="s">
        <v>200</v>
      </c>
      <c r="B197" s="19">
        <v>130907.47899999999</v>
      </c>
      <c r="C197" s="19">
        <v>130298.18148</v>
      </c>
      <c r="D197" s="19">
        <v>344.37738999999999</v>
      </c>
      <c r="E197" s="19">
        <f t="shared" si="90"/>
        <v>130642.55886999999</v>
      </c>
      <c r="F197" s="19">
        <f t="shared" si="91"/>
        <v>264.92012999999861</v>
      </c>
      <c r="G197" s="19">
        <f t="shared" si="92"/>
        <v>609.2975199999928</v>
      </c>
      <c r="H197" s="18">
        <f t="shared" si="93"/>
        <v>99.797627964403773</v>
      </c>
    </row>
    <row r="198" spans="1:8" ht="11.25" customHeight="1" x14ac:dyDescent="0.2">
      <c r="A198" s="54" t="s">
        <v>201</v>
      </c>
      <c r="B198" s="19">
        <v>646897.57499999995</v>
      </c>
      <c r="C198" s="19">
        <v>616680.54847999988</v>
      </c>
      <c r="D198" s="19">
        <v>5959.5350799999997</v>
      </c>
      <c r="E198" s="19">
        <f t="shared" si="90"/>
        <v>622640.08355999982</v>
      </c>
      <c r="F198" s="19">
        <f t="shared" si="91"/>
        <v>24257.491440000129</v>
      </c>
      <c r="G198" s="19">
        <f t="shared" si="92"/>
        <v>30217.026520000072</v>
      </c>
      <c r="H198" s="18">
        <f t="shared" si="93"/>
        <v>96.250180495729936</v>
      </c>
    </row>
    <row r="199" spans="1:8" ht="11.25" customHeight="1" x14ac:dyDescent="0.2">
      <c r="A199" s="54" t="s">
        <v>202</v>
      </c>
      <c r="B199" s="19">
        <v>26181.000000000004</v>
      </c>
      <c r="C199" s="19">
        <v>22848.0916</v>
      </c>
      <c r="D199" s="19">
        <v>0</v>
      </c>
      <c r="E199" s="19">
        <f t="shared" si="90"/>
        <v>22848.0916</v>
      </c>
      <c r="F199" s="19">
        <f t="shared" si="91"/>
        <v>3332.9084000000039</v>
      </c>
      <c r="G199" s="19">
        <f t="shared" si="92"/>
        <v>3332.9084000000039</v>
      </c>
      <c r="H199" s="18">
        <f t="shared" si="93"/>
        <v>87.269743707268617</v>
      </c>
    </row>
    <row r="200" spans="1:8" ht="11.25" customHeight="1" x14ac:dyDescent="0.2">
      <c r="A200" s="54" t="s">
        <v>203</v>
      </c>
      <c r="B200" s="19">
        <v>781960.1939999999</v>
      </c>
      <c r="C200" s="19">
        <v>639535.53534000006</v>
      </c>
      <c r="D200" s="19">
        <v>10212.440649999999</v>
      </c>
      <c r="E200" s="19">
        <f t="shared" si="90"/>
        <v>649747.97599000006</v>
      </c>
      <c r="F200" s="19">
        <f t="shared" si="91"/>
        <v>132212.21800999984</v>
      </c>
      <c r="G200" s="19">
        <f t="shared" si="92"/>
        <v>142424.65865999984</v>
      </c>
      <c r="H200" s="18">
        <f t="shared" si="93"/>
        <v>83.092206096363029</v>
      </c>
    </row>
    <row r="201" spans="1:8" ht="11.25" customHeight="1" x14ac:dyDescent="0.2">
      <c r="A201" s="54" t="s">
        <v>204</v>
      </c>
      <c r="B201" s="19">
        <v>14969842.878000004</v>
      </c>
      <c r="C201" s="19">
        <v>14074316.508730004</v>
      </c>
      <c r="D201" s="19">
        <v>12627.380660000001</v>
      </c>
      <c r="E201" s="19">
        <f t="shared" si="90"/>
        <v>14086943.889390003</v>
      </c>
      <c r="F201" s="19">
        <f t="shared" si="91"/>
        <v>882898.98861000128</v>
      </c>
      <c r="G201" s="19">
        <f t="shared" si="92"/>
        <v>895526.36927000061</v>
      </c>
      <c r="H201" s="18">
        <f t="shared" si="93"/>
        <v>94.102149262317724</v>
      </c>
    </row>
    <row r="202" spans="1:8" ht="11.25" customHeight="1" x14ac:dyDescent="0.2">
      <c r="A202" s="54" t="s">
        <v>205</v>
      </c>
      <c r="B202" s="19">
        <v>46314.999949999998</v>
      </c>
      <c r="C202" s="19">
        <v>27491.63896</v>
      </c>
      <c r="D202" s="19">
        <v>122.28581</v>
      </c>
      <c r="E202" s="19">
        <f t="shared" si="90"/>
        <v>27613.924770000001</v>
      </c>
      <c r="F202" s="19">
        <f t="shared" si="91"/>
        <v>18701.075179999996</v>
      </c>
      <c r="G202" s="19">
        <f t="shared" si="92"/>
        <v>18823.360989999997</v>
      </c>
      <c r="H202" s="18">
        <f t="shared" si="93"/>
        <v>59.621990283517214</v>
      </c>
    </row>
    <row r="203" spans="1:8" ht="11.25" customHeight="1" x14ac:dyDescent="0.2">
      <c r="A203" s="58"/>
      <c r="B203" s="21"/>
      <c r="C203" s="21"/>
      <c r="D203" s="21"/>
      <c r="E203" s="21"/>
      <c r="F203" s="21"/>
      <c r="G203" s="21"/>
      <c r="H203" s="18" t="str">
        <f t="shared" si="93"/>
        <v/>
      </c>
    </row>
    <row r="204" spans="1:8" ht="11.25" customHeight="1" x14ac:dyDescent="0.2">
      <c r="A204" s="52" t="s">
        <v>206</v>
      </c>
      <c r="B204" s="27">
        <f>SUM(B205:B211)</f>
        <v>10557095.960000001</v>
      </c>
      <c r="C204" s="27">
        <f>SUM(C205:C211)</f>
        <v>8812419.7775599994</v>
      </c>
      <c r="D204" s="27">
        <f>SUM(D205:D211)</f>
        <v>27827.026249999999</v>
      </c>
      <c r="E204" s="27">
        <f t="shared" ref="E204:G204" si="94">SUM(E205:E211)</f>
        <v>8840246.8038100004</v>
      </c>
      <c r="F204" s="27">
        <f t="shared" si="94"/>
        <v>1716849.1561900005</v>
      </c>
      <c r="G204" s="27">
        <f t="shared" si="94"/>
        <v>1744676.1824400008</v>
      </c>
      <c r="H204" s="18">
        <f t="shared" si="93"/>
        <v>83.737486495386563</v>
      </c>
    </row>
    <row r="205" spans="1:8" ht="11.25" customHeight="1" x14ac:dyDescent="0.2">
      <c r="A205" s="54" t="s">
        <v>164</v>
      </c>
      <c r="B205" s="19">
        <v>1348262.1790000002</v>
      </c>
      <c r="C205" s="19">
        <v>1251972.1196400018</v>
      </c>
      <c r="D205" s="19">
        <v>8720.4069500000005</v>
      </c>
      <c r="E205" s="19">
        <f t="shared" ref="E205:E211" si="95">C205+D205</f>
        <v>1260692.5265900018</v>
      </c>
      <c r="F205" s="19">
        <f t="shared" ref="F205:F211" si="96">B205-E205</f>
        <v>87569.652409998467</v>
      </c>
      <c r="G205" s="19">
        <f t="shared" ref="G205:G211" si="97">B205-C205</f>
        <v>96290.059359998442</v>
      </c>
      <c r="H205" s="18">
        <f t="shared" si="93"/>
        <v>93.50499822853827</v>
      </c>
    </row>
    <row r="206" spans="1:8" ht="11.25" customHeight="1" x14ac:dyDescent="0.2">
      <c r="A206" s="54" t="s">
        <v>207</v>
      </c>
      <c r="B206" s="19">
        <v>21688.966000000004</v>
      </c>
      <c r="C206" s="19">
        <v>18771.926329999998</v>
      </c>
      <c r="D206" s="19">
        <v>677.04777000000001</v>
      </c>
      <c r="E206" s="19">
        <f t="shared" si="95"/>
        <v>19448.974099999999</v>
      </c>
      <c r="F206" s="19">
        <f t="shared" si="96"/>
        <v>2239.9919000000045</v>
      </c>
      <c r="G206" s="19">
        <f t="shared" si="97"/>
        <v>2917.0396700000056</v>
      </c>
      <c r="H206" s="18">
        <f t="shared" si="93"/>
        <v>89.672205212549073</v>
      </c>
    </row>
    <row r="207" spans="1:8" ht="11.25" customHeight="1" x14ac:dyDescent="0.2">
      <c r="A207" s="54" t="s">
        <v>208</v>
      </c>
      <c r="B207" s="19">
        <v>123409.59699999999</v>
      </c>
      <c r="C207" s="19">
        <v>123395.08359000001</v>
      </c>
      <c r="D207" s="19">
        <v>13.8</v>
      </c>
      <c r="E207" s="19">
        <f t="shared" si="95"/>
        <v>123408.88359000001</v>
      </c>
      <c r="F207" s="19">
        <f t="shared" si="96"/>
        <v>0.71340999998210464</v>
      </c>
      <c r="G207" s="19">
        <f t="shared" si="97"/>
        <v>14.513409999985015</v>
      </c>
      <c r="H207" s="18">
        <f t="shared" si="93"/>
        <v>99.999421916919502</v>
      </c>
    </row>
    <row r="208" spans="1:8" ht="11.25" customHeight="1" x14ac:dyDescent="0.2">
      <c r="A208" s="54" t="s">
        <v>209</v>
      </c>
      <c r="B208" s="19">
        <v>51442.923999999999</v>
      </c>
      <c r="C208" s="19">
        <v>44552.916570000001</v>
      </c>
      <c r="D208" s="19">
        <v>274.85750000000002</v>
      </c>
      <c r="E208" s="19">
        <f t="shared" si="95"/>
        <v>44827.774069999999</v>
      </c>
      <c r="F208" s="19">
        <f t="shared" si="96"/>
        <v>6615.1499299999996</v>
      </c>
      <c r="G208" s="19">
        <f t="shared" si="97"/>
        <v>6890.0074299999978</v>
      </c>
      <c r="H208" s="18">
        <f t="shared" si="93"/>
        <v>87.140797187189435</v>
      </c>
    </row>
    <row r="209" spans="1:8" ht="11.25" customHeight="1" x14ac:dyDescent="0.2">
      <c r="A209" s="54" t="s">
        <v>210</v>
      </c>
      <c r="B209" s="19">
        <v>59304.777000000002</v>
      </c>
      <c r="C209" s="19">
        <v>54739.037079999995</v>
      </c>
      <c r="D209" s="19">
        <v>1281.7968000000001</v>
      </c>
      <c r="E209" s="19">
        <f t="shared" si="95"/>
        <v>56020.833879999991</v>
      </c>
      <c r="F209" s="19">
        <f t="shared" si="96"/>
        <v>3283.9431200000108</v>
      </c>
      <c r="G209" s="19">
        <f t="shared" si="97"/>
        <v>4565.7399200000073</v>
      </c>
      <c r="H209" s="18">
        <f t="shared" si="93"/>
        <v>94.462599328212619</v>
      </c>
    </row>
    <row r="210" spans="1:8" ht="11.25" customHeight="1" x14ac:dyDescent="0.2">
      <c r="A210" s="54" t="s">
        <v>211</v>
      </c>
      <c r="B210" s="19">
        <v>8638994.9780000001</v>
      </c>
      <c r="C210" s="19">
        <v>7041071.9043699978</v>
      </c>
      <c r="D210" s="19">
        <v>13346.064479999999</v>
      </c>
      <c r="E210" s="19">
        <f t="shared" si="95"/>
        <v>7054417.968849998</v>
      </c>
      <c r="F210" s="19">
        <f t="shared" si="96"/>
        <v>1584577.0091500022</v>
      </c>
      <c r="G210" s="19">
        <f t="shared" si="97"/>
        <v>1597923.0736300023</v>
      </c>
      <c r="H210" s="18">
        <f t="shared" si="93"/>
        <v>81.657854725170296</v>
      </c>
    </row>
    <row r="211" spans="1:8" ht="11.25" customHeight="1" x14ac:dyDescent="0.2">
      <c r="A211" s="54" t="s">
        <v>212</v>
      </c>
      <c r="B211" s="19">
        <v>313992.53900000005</v>
      </c>
      <c r="C211" s="19">
        <v>277916.78998</v>
      </c>
      <c r="D211" s="19">
        <v>3513.0527500000003</v>
      </c>
      <c r="E211" s="19">
        <f t="shared" si="95"/>
        <v>281429.84272999997</v>
      </c>
      <c r="F211" s="19">
        <f t="shared" si="96"/>
        <v>32562.696270000073</v>
      </c>
      <c r="G211" s="19">
        <f t="shared" si="97"/>
        <v>36075.749020000047</v>
      </c>
      <c r="H211" s="18">
        <f t="shared" si="93"/>
        <v>89.629468147967657</v>
      </c>
    </row>
    <row r="212" spans="1:8" ht="11.25" customHeight="1" x14ac:dyDescent="0.2">
      <c r="A212" s="58"/>
      <c r="B212" s="21"/>
      <c r="C212" s="21"/>
      <c r="D212" s="21"/>
      <c r="E212" s="21"/>
      <c r="F212" s="21"/>
      <c r="G212" s="21"/>
      <c r="H212" s="18" t="str">
        <f t="shared" si="93"/>
        <v/>
      </c>
    </row>
    <row r="213" spans="1:8" ht="11.25" customHeight="1" x14ac:dyDescent="0.2">
      <c r="A213" s="52" t="s">
        <v>320</v>
      </c>
      <c r="B213" s="26">
        <f>SUM(B214:B220)</f>
        <v>1372638.84886</v>
      </c>
      <c r="C213" s="26">
        <f>SUM(C214:C220)</f>
        <v>1100560.5017299999</v>
      </c>
      <c r="D213" s="26">
        <f t="shared" ref="D213:G213" si="98">SUM(D214:D220)</f>
        <v>136248.25149999998</v>
      </c>
      <c r="E213" s="26">
        <f t="shared" si="98"/>
        <v>1236808.7532299997</v>
      </c>
      <c r="F213" s="26">
        <f t="shared" si="98"/>
        <v>135830.09563000011</v>
      </c>
      <c r="G213" s="26">
        <f t="shared" si="98"/>
        <v>272078.34713000007</v>
      </c>
      <c r="H213" s="18">
        <f t="shared" si="93"/>
        <v>90.104454952385353</v>
      </c>
    </row>
    <row r="214" spans="1:8" ht="11.25" customHeight="1" x14ac:dyDescent="0.2">
      <c r="A214" s="54" t="s">
        <v>321</v>
      </c>
      <c r="B214" s="19">
        <v>523004.76799999998</v>
      </c>
      <c r="C214" s="19">
        <v>360699.69104999996</v>
      </c>
      <c r="D214" s="19">
        <v>124650.16436999998</v>
      </c>
      <c r="E214" s="19">
        <f t="shared" ref="E214:E220" si="99">C214+D214</f>
        <v>485349.85541999992</v>
      </c>
      <c r="F214" s="19">
        <f t="shared" ref="F214:F220" si="100">B214-E214</f>
        <v>37654.912580000062</v>
      </c>
      <c r="G214" s="19">
        <f t="shared" ref="G214:G220" si="101">B214-C214</f>
        <v>162305.07695000002</v>
      </c>
      <c r="H214" s="18">
        <f t="shared" si="93"/>
        <v>92.800273556970694</v>
      </c>
    </row>
    <row r="215" spans="1:8" ht="11.25" customHeight="1" x14ac:dyDescent="0.2">
      <c r="A215" s="59" t="s">
        <v>322</v>
      </c>
      <c r="B215" s="19">
        <v>285591.84786000004</v>
      </c>
      <c r="C215" s="19">
        <v>258642.93599</v>
      </c>
      <c r="D215" s="19">
        <v>2673.6259700000001</v>
      </c>
      <c r="E215" s="19">
        <f t="shared" si="99"/>
        <v>261316.56195999999</v>
      </c>
      <c r="F215" s="19">
        <f t="shared" si="100"/>
        <v>24275.285900000046</v>
      </c>
      <c r="G215" s="19">
        <f t="shared" si="101"/>
        <v>26948.91187000004</v>
      </c>
      <c r="H215" s="18">
        <f t="shared" si="93"/>
        <v>91.500007412011271</v>
      </c>
    </row>
    <row r="216" spans="1:8" ht="11.25" hidden="1" customHeight="1" x14ac:dyDescent="0.2">
      <c r="A216" s="54" t="s">
        <v>213</v>
      </c>
      <c r="B216" s="19">
        <v>0</v>
      </c>
      <c r="C216" s="19">
        <v>0</v>
      </c>
      <c r="D216" s="19">
        <v>0</v>
      </c>
      <c r="E216" s="19">
        <f t="shared" si="99"/>
        <v>0</v>
      </c>
      <c r="F216" s="19">
        <f t="shared" si="100"/>
        <v>0</v>
      </c>
      <c r="G216" s="19">
        <f t="shared" si="101"/>
        <v>0</v>
      </c>
      <c r="H216" s="18" t="str">
        <f t="shared" si="93"/>
        <v/>
      </c>
    </row>
    <row r="217" spans="1:8" ht="11.25" customHeight="1" x14ac:dyDescent="0.2">
      <c r="A217" s="54" t="s">
        <v>214</v>
      </c>
      <c r="B217" s="19">
        <v>86041.114000000001</v>
      </c>
      <c r="C217" s="19">
        <v>80051.947950000002</v>
      </c>
      <c r="D217" s="19">
        <v>456.11379999999997</v>
      </c>
      <c r="E217" s="19">
        <f t="shared" si="99"/>
        <v>80508.061750000008</v>
      </c>
      <c r="F217" s="19">
        <f t="shared" si="100"/>
        <v>5533.0522499999934</v>
      </c>
      <c r="G217" s="19">
        <f t="shared" si="101"/>
        <v>5989.1660499999998</v>
      </c>
      <c r="H217" s="18">
        <f t="shared" si="93"/>
        <v>93.569292640725237</v>
      </c>
    </row>
    <row r="218" spans="1:8" ht="11.25" customHeight="1" x14ac:dyDescent="0.2">
      <c r="A218" s="54" t="s">
        <v>215</v>
      </c>
      <c r="B218" s="19">
        <v>276522.16899999999</v>
      </c>
      <c r="C218" s="19">
        <v>219886.21289</v>
      </c>
      <c r="D218" s="19">
        <v>2028.0261499999999</v>
      </c>
      <c r="E218" s="19">
        <f t="shared" si="99"/>
        <v>221914.23903999999</v>
      </c>
      <c r="F218" s="19">
        <f t="shared" si="100"/>
        <v>54607.929960000009</v>
      </c>
      <c r="G218" s="19">
        <f t="shared" si="101"/>
        <v>56635.956109999999</v>
      </c>
      <c r="H218" s="18">
        <f t="shared" si="93"/>
        <v>80.251879927934453</v>
      </c>
    </row>
    <row r="219" spans="1:8" ht="11.25" customHeight="1" x14ac:dyDescent="0.2">
      <c r="A219" s="54" t="s">
        <v>323</v>
      </c>
      <c r="B219" s="19">
        <v>69651.814000000013</v>
      </c>
      <c r="C219" s="19">
        <v>60171.850689999999</v>
      </c>
      <c r="D219" s="19">
        <v>1880.8001200000001</v>
      </c>
      <c r="E219" s="19">
        <f t="shared" si="99"/>
        <v>62052.650809999999</v>
      </c>
      <c r="F219" s="19">
        <f t="shared" si="100"/>
        <v>7599.1631900000139</v>
      </c>
      <c r="G219" s="19">
        <f t="shared" si="101"/>
        <v>9479.9633100000137</v>
      </c>
      <c r="H219" s="18">
        <f t="shared" si="93"/>
        <v>89.089784237349491</v>
      </c>
    </row>
    <row r="220" spans="1:8" ht="11.25" customHeight="1" x14ac:dyDescent="0.2">
      <c r="A220" s="59" t="s">
        <v>324</v>
      </c>
      <c r="B220" s="19">
        <v>131827.136</v>
      </c>
      <c r="C220" s="19">
        <v>121107.86315999999</v>
      </c>
      <c r="D220" s="19">
        <v>4559.5210900000002</v>
      </c>
      <c r="E220" s="19">
        <f t="shared" si="99"/>
        <v>125667.38424999999</v>
      </c>
      <c r="F220" s="19">
        <f t="shared" si="100"/>
        <v>6159.7517500000104</v>
      </c>
      <c r="G220" s="19">
        <f t="shared" si="101"/>
        <v>10719.272840000005</v>
      </c>
      <c r="H220" s="18">
        <f t="shared" si="93"/>
        <v>95.327402280817196</v>
      </c>
    </row>
    <row r="221" spans="1:8" ht="11.25" customHeight="1" x14ac:dyDescent="0.2">
      <c r="A221" s="58"/>
      <c r="B221" s="19"/>
      <c r="C221" s="20"/>
      <c r="D221" s="19"/>
      <c r="E221" s="20"/>
      <c r="F221" s="20"/>
      <c r="G221" s="20"/>
      <c r="H221" s="18" t="str">
        <f t="shared" si="93"/>
        <v/>
      </c>
    </row>
    <row r="222" spans="1:8" ht="11.25" customHeight="1" x14ac:dyDescent="0.2">
      <c r="A222" s="52" t="s">
        <v>216</v>
      </c>
      <c r="B222" s="27">
        <f t="shared" ref="B222:G222" si="102">SUM(B223:B235)+SUM(B240:B253)</f>
        <v>28792983.124200001</v>
      </c>
      <c r="C222" s="27">
        <f t="shared" si="102"/>
        <v>25569471.98742</v>
      </c>
      <c r="D222" s="27">
        <f t="shared" si="102"/>
        <v>1144590.8417400001</v>
      </c>
      <c r="E222" s="27">
        <f t="shared" si="102"/>
        <v>26714062.829159997</v>
      </c>
      <c r="F222" s="27">
        <f t="shared" si="102"/>
        <v>2078920.2950400035</v>
      </c>
      <c r="G222" s="27">
        <f t="shared" si="102"/>
        <v>3223511.1367800031</v>
      </c>
      <c r="H222" s="18">
        <f t="shared" si="93"/>
        <v>92.77976760493182</v>
      </c>
    </row>
    <row r="223" spans="1:8" ht="11.25" customHeight="1" x14ac:dyDescent="0.2">
      <c r="A223" s="54" t="s">
        <v>217</v>
      </c>
      <c r="B223" s="19">
        <v>111209</v>
      </c>
      <c r="C223" s="19">
        <v>78884.258690000002</v>
      </c>
      <c r="D223" s="19">
        <v>1093.5501899999999</v>
      </c>
      <c r="E223" s="19">
        <f t="shared" ref="E223:E234" si="103">C223+D223</f>
        <v>79977.808879999997</v>
      </c>
      <c r="F223" s="19">
        <f t="shared" ref="F223:F234" si="104">B223-E223</f>
        <v>31231.191120000003</v>
      </c>
      <c r="G223" s="19">
        <f t="shared" ref="G223:G234" si="105">B223-C223</f>
        <v>32324.741309999998</v>
      </c>
      <c r="H223" s="18">
        <f t="shared" si="93"/>
        <v>71.916669406253092</v>
      </c>
    </row>
    <row r="224" spans="1:8" ht="11.25" customHeight="1" x14ac:dyDescent="0.2">
      <c r="A224" s="54" t="s">
        <v>218</v>
      </c>
      <c r="B224" s="19">
        <v>108729.921</v>
      </c>
      <c r="C224" s="19">
        <v>80195.939530000003</v>
      </c>
      <c r="D224" s="19">
        <v>0</v>
      </c>
      <c r="E224" s="19">
        <f t="shared" si="103"/>
        <v>80195.939530000003</v>
      </c>
      <c r="F224" s="19">
        <f t="shared" si="104"/>
        <v>28533.981469999999</v>
      </c>
      <c r="G224" s="19">
        <f t="shared" si="105"/>
        <v>28533.981469999999</v>
      </c>
      <c r="H224" s="18">
        <f t="shared" si="93"/>
        <v>73.757010758795644</v>
      </c>
    </row>
    <row r="225" spans="1:8" ht="11.25" customHeight="1" x14ac:dyDescent="0.2">
      <c r="A225" s="54" t="s">
        <v>219</v>
      </c>
      <c r="B225" s="19">
        <v>93275.968000000008</v>
      </c>
      <c r="C225" s="19">
        <v>92221.901840000006</v>
      </c>
      <c r="D225" s="19">
        <v>584.51638000000003</v>
      </c>
      <c r="E225" s="19">
        <f t="shared" si="103"/>
        <v>92806.418220000007</v>
      </c>
      <c r="F225" s="19">
        <f t="shared" si="104"/>
        <v>469.54978000000119</v>
      </c>
      <c r="G225" s="19">
        <f t="shared" si="105"/>
        <v>1054.0661600000021</v>
      </c>
      <c r="H225" s="18">
        <f t="shared" si="93"/>
        <v>99.496601546927934</v>
      </c>
    </row>
    <row r="226" spans="1:8" ht="11.25" customHeight="1" x14ac:dyDescent="0.2">
      <c r="A226" s="54" t="s">
        <v>220</v>
      </c>
      <c r="B226" s="19">
        <v>11904869.604200002</v>
      </c>
      <c r="C226" s="19">
        <v>10646763.015129998</v>
      </c>
      <c r="D226" s="19">
        <v>392966.95856000012</v>
      </c>
      <c r="E226" s="19">
        <f t="shared" si="103"/>
        <v>11039729.973689998</v>
      </c>
      <c r="F226" s="19">
        <f t="shared" si="104"/>
        <v>865139.63051000424</v>
      </c>
      <c r="G226" s="19">
        <f t="shared" si="105"/>
        <v>1258106.5890700035</v>
      </c>
      <c r="H226" s="18">
        <f t="shared" si="93"/>
        <v>92.732892847437938</v>
      </c>
    </row>
    <row r="227" spans="1:8" ht="11.25" customHeight="1" x14ac:dyDescent="0.2">
      <c r="A227" s="54" t="s">
        <v>221</v>
      </c>
      <c r="B227" s="19">
        <v>47475.600000000006</v>
      </c>
      <c r="C227" s="19">
        <v>43475.978659999993</v>
      </c>
      <c r="D227" s="19">
        <v>0</v>
      </c>
      <c r="E227" s="19">
        <f t="shared" si="103"/>
        <v>43475.978659999993</v>
      </c>
      <c r="F227" s="19">
        <f t="shared" si="104"/>
        <v>3999.6213400000124</v>
      </c>
      <c r="G227" s="19">
        <f t="shared" si="105"/>
        <v>3999.6213400000124</v>
      </c>
      <c r="H227" s="18">
        <f t="shared" si="93"/>
        <v>91.575416972086686</v>
      </c>
    </row>
    <row r="228" spans="1:8" ht="11.25" customHeight="1" x14ac:dyDescent="0.2">
      <c r="A228" s="54" t="s">
        <v>222</v>
      </c>
      <c r="B228" s="19">
        <v>174705.603</v>
      </c>
      <c r="C228" s="19">
        <v>164821.24211000002</v>
      </c>
      <c r="D228" s="19">
        <v>925.77773999999999</v>
      </c>
      <c r="E228" s="19">
        <f t="shared" si="103"/>
        <v>165747.01985000001</v>
      </c>
      <c r="F228" s="19">
        <f t="shared" si="104"/>
        <v>8958.5831499999913</v>
      </c>
      <c r="G228" s="19">
        <f t="shared" si="105"/>
        <v>9884.3608899999817</v>
      </c>
      <c r="H228" s="18">
        <f t="shared" ref="H228:H259" si="106">IFERROR(E228/B228*100,"")</f>
        <v>94.872183263635804</v>
      </c>
    </row>
    <row r="229" spans="1:8" ht="11.25" customHeight="1" x14ac:dyDescent="0.2">
      <c r="A229" s="54" t="s">
        <v>223</v>
      </c>
      <c r="B229" s="19">
        <v>491091.00099999999</v>
      </c>
      <c r="C229" s="19">
        <v>452601.42823000002</v>
      </c>
      <c r="D229" s="19">
        <v>382.53534999999999</v>
      </c>
      <c r="E229" s="19">
        <f t="shared" si="103"/>
        <v>452983.96358000004</v>
      </c>
      <c r="F229" s="19">
        <f t="shared" si="104"/>
        <v>38107.03741999995</v>
      </c>
      <c r="G229" s="19">
        <f t="shared" si="105"/>
        <v>38489.57276999997</v>
      </c>
      <c r="H229" s="18">
        <f t="shared" si="106"/>
        <v>92.240330744728922</v>
      </c>
    </row>
    <row r="230" spans="1:8" ht="11.25" customHeight="1" x14ac:dyDescent="0.2">
      <c r="A230" s="54" t="s">
        <v>224</v>
      </c>
      <c r="B230" s="19">
        <v>204402.94899999999</v>
      </c>
      <c r="C230" s="19">
        <v>184686.10299000001</v>
      </c>
      <c r="D230" s="19">
        <v>10294.010400000001</v>
      </c>
      <c r="E230" s="19">
        <f t="shared" si="103"/>
        <v>194980.11339000001</v>
      </c>
      <c r="F230" s="19">
        <f t="shared" si="104"/>
        <v>9422.8356099999801</v>
      </c>
      <c r="G230" s="19">
        <f t="shared" si="105"/>
        <v>19716.846009999979</v>
      </c>
      <c r="H230" s="18">
        <f t="shared" si="106"/>
        <v>95.390068657962473</v>
      </c>
    </row>
    <row r="231" spans="1:8" ht="11.25" customHeight="1" x14ac:dyDescent="0.2">
      <c r="A231" s="54" t="s">
        <v>225</v>
      </c>
      <c r="B231" s="19">
        <v>73675.422000000006</v>
      </c>
      <c r="C231" s="19">
        <v>70990.437139999995</v>
      </c>
      <c r="D231" s="19">
        <v>2673.0951600000003</v>
      </c>
      <c r="E231" s="19">
        <f t="shared" si="103"/>
        <v>73663.532299999992</v>
      </c>
      <c r="F231" s="19">
        <f t="shared" si="104"/>
        <v>11.889700000014273</v>
      </c>
      <c r="G231" s="19">
        <f t="shared" si="105"/>
        <v>2684.9848600000114</v>
      </c>
      <c r="H231" s="18">
        <f t="shared" si="106"/>
        <v>99.983862053752446</v>
      </c>
    </row>
    <row r="232" spans="1:8" ht="11.25" customHeight="1" x14ac:dyDescent="0.2">
      <c r="A232" s="54" t="s">
        <v>226</v>
      </c>
      <c r="B232" s="19">
        <v>129634.239</v>
      </c>
      <c r="C232" s="19">
        <v>129053.22416</v>
      </c>
      <c r="D232" s="19">
        <v>227.59595999999999</v>
      </c>
      <c r="E232" s="19">
        <f t="shared" si="103"/>
        <v>129280.82012</v>
      </c>
      <c r="F232" s="19">
        <f t="shared" si="104"/>
        <v>353.41887999999744</v>
      </c>
      <c r="G232" s="19">
        <f t="shared" si="105"/>
        <v>581.01484000000346</v>
      </c>
      <c r="H232" s="18">
        <f t="shared" si="106"/>
        <v>99.727372272382453</v>
      </c>
    </row>
    <row r="233" spans="1:8" ht="11.25" customHeight="1" x14ac:dyDescent="0.2">
      <c r="A233" s="54" t="s">
        <v>227</v>
      </c>
      <c r="B233" s="19">
        <v>176004.88</v>
      </c>
      <c r="C233" s="19">
        <v>141897.78474</v>
      </c>
      <c r="D233" s="19">
        <v>851.91859999999997</v>
      </c>
      <c r="E233" s="19">
        <f t="shared" si="103"/>
        <v>142749.70334000001</v>
      </c>
      <c r="F233" s="19">
        <f t="shared" si="104"/>
        <v>33255.176659999997</v>
      </c>
      <c r="G233" s="19">
        <f t="shared" si="105"/>
        <v>34107.095260000002</v>
      </c>
      <c r="H233" s="18">
        <f t="shared" si="106"/>
        <v>81.105537153288026</v>
      </c>
    </row>
    <row r="234" spans="1:8" ht="11.25" customHeight="1" x14ac:dyDescent="0.2">
      <c r="A234" s="54" t="s">
        <v>228</v>
      </c>
      <c r="B234" s="19">
        <v>134552.514</v>
      </c>
      <c r="C234" s="19">
        <v>83244.806890000007</v>
      </c>
      <c r="D234" s="19">
        <v>24192.061710000002</v>
      </c>
      <c r="E234" s="19">
        <f t="shared" si="103"/>
        <v>107436.86860000002</v>
      </c>
      <c r="F234" s="19">
        <f t="shared" si="104"/>
        <v>27115.645399999979</v>
      </c>
      <c r="G234" s="19">
        <f t="shared" si="105"/>
        <v>51307.707109999988</v>
      </c>
      <c r="H234" s="18">
        <f t="shared" si="106"/>
        <v>79.847537148209668</v>
      </c>
    </row>
    <row r="235" spans="1:8" ht="11.25" customHeight="1" x14ac:dyDescent="0.2">
      <c r="A235" s="54" t="s">
        <v>229</v>
      </c>
      <c r="B235" s="25">
        <f t="shared" ref="B235:C235" si="107">SUM(B236:B239)</f>
        <v>1036977.304</v>
      </c>
      <c r="C235" s="25">
        <f t="shared" si="107"/>
        <v>779285.46317999996</v>
      </c>
      <c r="D235" s="25">
        <f t="shared" ref="D235:G235" si="108">SUM(D236:D239)</f>
        <v>8015.5927299999994</v>
      </c>
      <c r="E235" s="25">
        <f t="shared" si="108"/>
        <v>787301.05591</v>
      </c>
      <c r="F235" s="25">
        <f t="shared" si="108"/>
        <v>249676.24808999998</v>
      </c>
      <c r="G235" s="25">
        <f t="shared" si="108"/>
        <v>257691.84082000001</v>
      </c>
      <c r="H235" s="18">
        <f t="shared" si="106"/>
        <v>75.92268923081464</v>
      </c>
    </row>
    <row r="236" spans="1:8" ht="11.25" customHeight="1" x14ac:dyDescent="0.2">
      <c r="A236" s="54" t="s">
        <v>230</v>
      </c>
      <c r="B236" s="19">
        <v>413116.97200000001</v>
      </c>
      <c r="C236" s="19">
        <v>315671.94968999998</v>
      </c>
      <c r="D236" s="19">
        <v>2464.8771900000002</v>
      </c>
      <c r="E236" s="19">
        <f t="shared" ref="E236:E253" si="109">C236+D236</f>
        <v>318136.82688000001</v>
      </c>
      <c r="F236" s="19">
        <f t="shared" ref="F236:F253" si="110">B236-E236</f>
        <v>94980.145120000001</v>
      </c>
      <c r="G236" s="19">
        <f t="shared" ref="G236:G253" si="111">B236-C236</f>
        <v>97445.022310000029</v>
      </c>
      <c r="H236" s="18">
        <f t="shared" si="106"/>
        <v>77.008897828579165</v>
      </c>
    </row>
    <row r="237" spans="1:8" ht="11.25" customHeight="1" x14ac:dyDescent="0.2">
      <c r="A237" s="54" t="s">
        <v>294</v>
      </c>
      <c r="B237" s="19">
        <v>165018.70300000001</v>
      </c>
      <c r="C237" s="19">
        <v>161913.63924000002</v>
      </c>
      <c r="D237" s="19">
        <v>1395.4374399999999</v>
      </c>
      <c r="E237" s="19">
        <f t="shared" si="109"/>
        <v>163309.07668000003</v>
      </c>
      <c r="F237" s="19">
        <f t="shared" si="110"/>
        <v>1709.6263199999812</v>
      </c>
      <c r="G237" s="19">
        <f t="shared" si="111"/>
        <v>3105.06375999999</v>
      </c>
      <c r="H237" s="18">
        <f t="shared" si="106"/>
        <v>98.963980270769682</v>
      </c>
    </row>
    <row r="238" spans="1:8" ht="11.25" customHeight="1" x14ac:dyDescent="0.2">
      <c r="A238" s="54" t="s">
        <v>231</v>
      </c>
      <c r="B238" s="19">
        <v>120731.731</v>
      </c>
      <c r="C238" s="19">
        <v>107156.08937</v>
      </c>
      <c r="D238" s="19">
        <v>4038.8616099999999</v>
      </c>
      <c r="E238" s="19">
        <f t="shared" si="109"/>
        <v>111194.95097999999</v>
      </c>
      <c r="F238" s="19">
        <f t="shared" si="110"/>
        <v>9536.7800200000056</v>
      </c>
      <c r="G238" s="19">
        <f t="shared" si="111"/>
        <v>13575.641629999998</v>
      </c>
      <c r="H238" s="18">
        <f t="shared" si="106"/>
        <v>92.100850421833186</v>
      </c>
    </row>
    <row r="239" spans="1:8" ht="11.25" customHeight="1" x14ac:dyDescent="0.2">
      <c r="A239" s="54" t="s">
        <v>295</v>
      </c>
      <c r="B239" s="19">
        <v>338109.89799999999</v>
      </c>
      <c r="C239" s="19">
        <v>194543.78487999999</v>
      </c>
      <c r="D239" s="19">
        <v>116.41649000000001</v>
      </c>
      <c r="E239" s="19">
        <f t="shared" si="109"/>
        <v>194660.20137</v>
      </c>
      <c r="F239" s="19">
        <f t="shared" si="110"/>
        <v>143449.69662999999</v>
      </c>
      <c r="G239" s="19">
        <f t="shared" si="111"/>
        <v>143566.11311999999</v>
      </c>
      <c r="H239" s="18">
        <f t="shared" si="106"/>
        <v>57.573056133955589</v>
      </c>
    </row>
    <row r="240" spans="1:8" ht="11.25" customHeight="1" x14ac:dyDescent="0.2">
      <c r="A240" s="54" t="s">
        <v>284</v>
      </c>
      <c r="B240" s="19">
        <v>120630.81199999999</v>
      </c>
      <c r="C240" s="19">
        <v>118097.10935</v>
      </c>
      <c r="D240" s="19">
        <v>1680.21686</v>
      </c>
      <c r="E240" s="19">
        <f t="shared" si="109"/>
        <v>119777.32621</v>
      </c>
      <c r="F240" s="19">
        <f t="shared" si="110"/>
        <v>853.48578999999154</v>
      </c>
      <c r="G240" s="19">
        <f t="shared" si="111"/>
        <v>2533.702649999992</v>
      </c>
      <c r="H240" s="18">
        <f t="shared" si="106"/>
        <v>99.292481103418268</v>
      </c>
    </row>
    <row r="241" spans="1:8" ht="11.25" customHeight="1" x14ac:dyDescent="0.2">
      <c r="A241" s="54" t="s">
        <v>232</v>
      </c>
      <c r="B241" s="19">
        <v>2326671.3229999999</v>
      </c>
      <c r="C241" s="19">
        <v>2267807.1596399997</v>
      </c>
      <c r="D241" s="19">
        <v>4085.7856699999998</v>
      </c>
      <c r="E241" s="19">
        <f t="shared" si="109"/>
        <v>2271892.9453099999</v>
      </c>
      <c r="F241" s="19">
        <f t="shared" si="110"/>
        <v>54778.377689999994</v>
      </c>
      <c r="G241" s="19">
        <f t="shared" si="111"/>
        <v>58864.163360000122</v>
      </c>
      <c r="H241" s="18">
        <f t="shared" si="106"/>
        <v>97.645633177815199</v>
      </c>
    </row>
    <row r="242" spans="1:8" ht="11.25" customHeight="1" x14ac:dyDescent="0.2">
      <c r="A242" s="54" t="s">
        <v>233</v>
      </c>
      <c r="B242" s="19">
        <v>497211.23400000005</v>
      </c>
      <c r="C242" s="19">
        <v>337570.43754000001</v>
      </c>
      <c r="D242" s="19">
        <v>7285.5160300000007</v>
      </c>
      <c r="E242" s="19">
        <f t="shared" si="109"/>
        <v>344855.95357000001</v>
      </c>
      <c r="F242" s="19">
        <f t="shared" si="110"/>
        <v>152355.28043000004</v>
      </c>
      <c r="G242" s="19">
        <f t="shared" si="111"/>
        <v>159640.79646000004</v>
      </c>
      <c r="H242" s="18">
        <f t="shared" si="106"/>
        <v>69.358037386983085</v>
      </c>
    </row>
    <row r="243" spans="1:8" ht="11.25" customHeight="1" x14ac:dyDescent="0.2">
      <c r="A243" s="54" t="s">
        <v>296</v>
      </c>
      <c r="B243" s="19">
        <v>6248581.1919999998</v>
      </c>
      <c r="C243" s="19">
        <v>5641731.3727700002</v>
      </c>
      <c r="D243" s="19">
        <v>583871.41278999997</v>
      </c>
      <c r="E243" s="19">
        <f t="shared" si="109"/>
        <v>6225602.7855600007</v>
      </c>
      <c r="F243" s="19">
        <f t="shared" si="110"/>
        <v>22978.406439999118</v>
      </c>
      <c r="G243" s="19">
        <f t="shared" si="111"/>
        <v>606849.81922999956</v>
      </c>
      <c r="H243" s="18">
        <f t="shared" si="106"/>
        <v>99.632262017025269</v>
      </c>
    </row>
    <row r="244" spans="1:8" ht="11.25" customHeight="1" x14ac:dyDescent="0.2">
      <c r="A244" s="54" t="s">
        <v>297</v>
      </c>
      <c r="B244" s="19">
        <v>37183.712</v>
      </c>
      <c r="C244" s="19">
        <v>23530.831539999999</v>
      </c>
      <c r="D244" s="19">
        <v>967.51690000000008</v>
      </c>
      <c r="E244" s="19">
        <f t="shared" si="109"/>
        <v>24498.348439999998</v>
      </c>
      <c r="F244" s="19">
        <f t="shared" si="110"/>
        <v>12685.363560000002</v>
      </c>
      <c r="G244" s="19">
        <f t="shared" si="111"/>
        <v>13652.88046</v>
      </c>
      <c r="H244" s="18">
        <f t="shared" si="106"/>
        <v>65.884622923069102</v>
      </c>
    </row>
    <row r="245" spans="1:8" ht="11.25" customHeight="1" x14ac:dyDescent="0.2">
      <c r="A245" s="63" t="s">
        <v>76</v>
      </c>
      <c r="B245" s="19">
        <v>326290.17200000002</v>
      </c>
      <c r="C245" s="19">
        <v>235275.87257000001</v>
      </c>
      <c r="D245" s="19">
        <v>6605.4247599999999</v>
      </c>
      <c r="E245" s="19">
        <f t="shared" si="109"/>
        <v>241881.29733</v>
      </c>
      <c r="F245" s="19">
        <f t="shared" si="110"/>
        <v>84408.874670000019</v>
      </c>
      <c r="G245" s="19">
        <f t="shared" si="111"/>
        <v>91014.299430000014</v>
      </c>
      <c r="H245" s="18">
        <f t="shared" si="106"/>
        <v>74.130733343080891</v>
      </c>
    </row>
    <row r="246" spans="1:8" ht="11.25" customHeight="1" x14ac:dyDescent="0.2">
      <c r="A246" s="63" t="s">
        <v>234</v>
      </c>
      <c r="B246" s="19">
        <v>1836558.0960000004</v>
      </c>
      <c r="C246" s="19">
        <v>1805582.0828</v>
      </c>
      <c r="D246" s="19">
        <v>8996.1779499999993</v>
      </c>
      <c r="E246" s="19">
        <f t="shared" si="109"/>
        <v>1814578.2607499999</v>
      </c>
      <c r="F246" s="19">
        <f t="shared" si="110"/>
        <v>21979.835250000469</v>
      </c>
      <c r="G246" s="19">
        <f t="shared" si="111"/>
        <v>30976.013200000394</v>
      </c>
      <c r="H246" s="18">
        <f t="shared" si="106"/>
        <v>98.803205011707917</v>
      </c>
    </row>
    <row r="247" spans="1:8" ht="11.25" customHeight="1" x14ac:dyDescent="0.2">
      <c r="A247" s="63" t="s">
        <v>235</v>
      </c>
      <c r="B247" s="19">
        <v>92652.911999999997</v>
      </c>
      <c r="C247" s="19">
        <v>82548.414720000001</v>
      </c>
      <c r="D247" s="19">
        <v>4792.4005099999995</v>
      </c>
      <c r="E247" s="19">
        <f t="shared" si="109"/>
        <v>87340.815230000007</v>
      </c>
      <c r="F247" s="19">
        <f t="shared" si="110"/>
        <v>5312.0967699999892</v>
      </c>
      <c r="G247" s="19">
        <f t="shared" si="111"/>
        <v>10104.497279999996</v>
      </c>
      <c r="H247" s="18">
        <f t="shared" si="106"/>
        <v>94.266670463633147</v>
      </c>
    </row>
    <row r="248" spans="1:8" ht="11.25" customHeight="1" x14ac:dyDescent="0.2">
      <c r="A248" s="63" t="s">
        <v>285</v>
      </c>
      <c r="B248" s="19">
        <v>760650.9659999999</v>
      </c>
      <c r="C248" s="19">
        <v>571900.01055999997</v>
      </c>
      <c r="D248" s="19">
        <v>124.57615</v>
      </c>
      <c r="E248" s="19">
        <f t="shared" si="109"/>
        <v>572024.58670999995</v>
      </c>
      <c r="F248" s="19">
        <f t="shared" si="110"/>
        <v>188626.37928999995</v>
      </c>
      <c r="G248" s="19">
        <f t="shared" si="111"/>
        <v>188750.95543999993</v>
      </c>
      <c r="H248" s="18">
        <f t="shared" si="106"/>
        <v>75.201979919657404</v>
      </c>
    </row>
    <row r="249" spans="1:8" ht="11.25" customHeight="1" x14ac:dyDescent="0.2">
      <c r="A249" s="63" t="s">
        <v>236</v>
      </c>
      <c r="B249" s="19">
        <v>710039.64</v>
      </c>
      <c r="C249" s="19">
        <v>504817.78119999997</v>
      </c>
      <c r="D249" s="19">
        <v>66946.059280000001</v>
      </c>
      <c r="E249" s="19">
        <f t="shared" si="109"/>
        <v>571763.84048000001</v>
      </c>
      <c r="F249" s="19">
        <f t="shared" si="110"/>
        <v>138275.79952</v>
      </c>
      <c r="G249" s="19">
        <f t="shared" si="111"/>
        <v>205221.85880000005</v>
      </c>
      <c r="H249" s="18">
        <f t="shared" si="106"/>
        <v>80.525622552566219</v>
      </c>
    </row>
    <row r="250" spans="1:8" ht="11.25" customHeight="1" x14ac:dyDescent="0.2">
      <c r="A250" s="63" t="s">
        <v>237</v>
      </c>
      <c r="B250" s="19">
        <v>75628</v>
      </c>
      <c r="C250" s="19">
        <v>56512.595310000004</v>
      </c>
      <c r="D250" s="19">
        <v>9780.1745500000015</v>
      </c>
      <c r="E250" s="19">
        <f t="shared" si="109"/>
        <v>66292.76986</v>
      </c>
      <c r="F250" s="19">
        <f t="shared" si="110"/>
        <v>9335.2301399999997</v>
      </c>
      <c r="G250" s="19">
        <f t="shared" si="111"/>
        <v>19115.404689999996</v>
      </c>
      <c r="H250" s="18">
        <f t="shared" si="106"/>
        <v>87.656383693869998</v>
      </c>
    </row>
    <row r="251" spans="1:8" ht="11.25" customHeight="1" x14ac:dyDescent="0.2">
      <c r="A251" s="63" t="s">
        <v>238</v>
      </c>
      <c r="B251" s="19">
        <v>434280.59</v>
      </c>
      <c r="C251" s="19">
        <v>376184.36585</v>
      </c>
      <c r="D251" s="19">
        <v>6598.8784400000004</v>
      </c>
      <c r="E251" s="19">
        <f t="shared" si="109"/>
        <v>382783.24429</v>
      </c>
      <c r="F251" s="19">
        <f t="shared" si="110"/>
        <v>51497.345710000023</v>
      </c>
      <c r="G251" s="19">
        <f t="shared" si="111"/>
        <v>58096.224150000024</v>
      </c>
      <c r="H251" s="18">
        <f t="shared" si="106"/>
        <v>88.141918636059685</v>
      </c>
    </row>
    <row r="252" spans="1:8" ht="11.25" customHeight="1" x14ac:dyDescent="0.2">
      <c r="A252" s="54" t="s">
        <v>239</v>
      </c>
      <c r="B252" s="19">
        <v>263480.16799999995</v>
      </c>
      <c r="C252" s="19">
        <v>235570.82905</v>
      </c>
      <c r="D252" s="19">
        <v>649.08906999999999</v>
      </c>
      <c r="E252" s="19">
        <f t="shared" si="109"/>
        <v>236219.91811999999</v>
      </c>
      <c r="F252" s="19">
        <f t="shared" si="110"/>
        <v>27260.249879999959</v>
      </c>
      <c r="G252" s="19">
        <f t="shared" si="111"/>
        <v>27909.338949999947</v>
      </c>
      <c r="H252" s="18">
        <f t="shared" si="106"/>
        <v>89.653775429504066</v>
      </c>
    </row>
    <row r="253" spans="1:8" ht="11.25" customHeight="1" x14ac:dyDescent="0.2">
      <c r="A253" s="54" t="s">
        <v>304</v>
      </c>
      <c r="B253" s="19">
        <v>376520.30199999997</v>
      </c>
      <c r="C253" s="19">
        <v>364221.54123000003</v>
      </c>
      <c r="D253" s="19">
        <v>0</v>
      </c>
      <c r="E253" s="19">
        <f t="shared" si="109"/>
        <v>364221.54123000003</v>
      </c>
      <c r="F253" s="19">
        <f t="shared" si="110"/>
        <v>12298.760769999935</v>
      </c>
      <c r="G253" s="19">
        <f t="shared" si="111"/>
        <v>12298.760769999935</v>
      </c>
      <c r="H253" s="18">
        <f t="shared" si="106"/>
        <v>96.733573009298198</v>
      </c>
    </row>
    <row r="254" spans="1:8" ht="11.25" customHeight="1" x14ac:dyDescent="0.2">
      <c r="A254" s="58"/>
      <c r="B254" s="19"/>
      <c r="C254" s="20"/>
      <c r="D254" s="19"/>
      <c r="E254" s="20"/>
      <c r="F254" s="20"/>
      <c r="G254" s="20"/>
      <c r="H254" s="18" t="str">
        <f t="shared" si="106"/>
        <v/>
      </c>
    </row>
    <row r="255" spans="1:8" ht="11.25" customHeight="1" x14ac:dyDescent="0.2">
      <c r="A255" s="52" t="s">
        <v>240</v>
      </c>
      <c r="B255" s="25">
        <f t="shared" ref="B255:C255" si="112">SUM(B256:B260)</f>
        <v>35311598</v>
      </c>
      <c r="C255" s="25">
        <f t="shared" si="112"/>
        <v>30713348.24825</v>
      </c>
      <c r="D255" s="25">
        <f t="shared" ref="D255:G255" si="113">SUM(D256:D260)</f>
        <v>346218.48482000001</v>
      </c>
      <c r="E255" s="25">
        <f t="shared" si="113"/>
        <v>31059566.733069997</v>
      </c>
      <c r="F255" s="25">
        <f t="shared" si="113"/>
        <v>4252031.2669299999</v>
      </c>
      <c r="G255" s="25">
        <f t="shared" si="113"/>
        <v>4598249.7517499989</v>
      </c>
      <c r="H255" s="18">
        <f t="shared" si="106"/>
        <v>87.958541930246241</v>
      </c>
    </row>
    <row r="256" spans="1:8" ht="11.25" customHeight="1" x14ac:dyDescent="0.2">
      <c r="A256" s="63" t="s">
        <v>241</v>
      </c>
      <c r="B256" s="19">
        <v>30635158</v>
      </c>
      <c r="C256" s="19">
        <v>26922293.552700002</v>
      </c>
      <c r="D256" s="19">
        <v>305020.21332000004</v>
      </c>
      <c r="E256" s="19">
        <f t="shared" ref="E256:E260" si="114">C256+D256</f>
        <v>27227313.76602</v>
      </c>
      <c r="F256" s="19">
        <f>B256-E256</f>
        <v>3407844.23398</v>
      </c>
      <c r="G256" s="19">
        <f>B256-C256</f>
        <v>3712864.4472999983</v>
      </c>
      <c r="H256" s="18">
        <f t="shared" si="106"/>
        <v>88.876035064092051</v>
      </c>
    </row>
    <row r="257" spans="1:9" ht="11.25" customHeight="1" x14ac:dyDescent="0.2">
      <c r="A257" s="63" t="s">
        <v>242</v>
      </c>
      <c r="B257" s="19">
        <v>88737.999999999985</v>
      </c>
      <c r="C257" s="19">
        <v>81632.947040000014</v>
      </c>
      <c r="D257" s="19">
        <v>288.63102000000003</v>
      </c>
      <c r="E257" s="19">
        <f t="shared" si="114"/>
        <v>81921.578060000014</v>
      </c>
      <c r="F257" s="19">
        <f>B257-E257</f>
        <v>6816.4219399999711</v>
      </c>
      <c r="G257" s="19">
        <f>B257-C257</f>
        <v>7105.0529599999718</v>
      </c>
      <c r="H257" s="18">
        <f t="shared" si="106"/>
        <v>92.318485947395729</v>
      </c>
    </row>
    <row r="258" spans="1:9" ht="11.25" customHeight="1" x14ac:dyDescent="0.2">
      <c r="A258" s="63" t="s">
        <v>243</v>
      </c>
      <c r="B258" s="19">
        <v>1638542.0000000002</v>
      </c>
      <c r="C258" s="19">
        <v>1149973.4520099999</v>
      </c>
      <c r="D258" s="19">
        <v>4567.2561500000002</v>
      </c>
      <c r="E258" s="19">
        <f t="shared" si="114"/>
        <v>1154540.7081599999</v>
      </c>
      <c r="F258" s="19">
        <f>B258-E258</f>
        <v>484001.29184000031</v>
      </c>
      <c r="G258" s="19">
        <f>B258-C258</f>
        <v>488568.54799000034</v>
      </c>
      <c r="H258" s="18">
        <f t="shared" si="106"/>
        <v>70.461465629809908</v>
      </c>
    </row>
    <row r="259" spans="1:9" ht="11.25" customHeight="1" x14ac:dyDescent="0.2">
      <c r="A259" s="63" t="s">
        <v>244</v>
      </c>
      <c r="B259" s="19">
        <v>2383314</v>
      </c>
      <c r="C259" s="19">
        <v>2056864.9205999998</v>
      </c>
      <c r="D259" s="19">
        <v>34633.039250000002</v>
      </c>
      <c r="E259" s="19">
        <f t="shared" si="114"/>
        <v>2091497.9598499998</v>
      </c>
      <c r="F259" s="19">
        <f>B259-E259</f>
        <v>291816.04015000025</v>
      </c>
      <c r="G259" s="19">
        <f>B259-C259</f>
        <v>326449.07940000016</v>
      </c>
      <c r="H259" s="18">
        <f t="shared" si="106"/>
        <v>87.75587102035233</v>
      </c>
    </row>
    <row r="260" spans="1:9" ht="11.25" customHeight="1" x14ac:dyDescent="0.2">
      <c r="A260" s="63" t="s">
        <v>245</v>
      </c>
      <c r="B260" s="19">
        <v>565846</v>
      </c>
      <c r="C260" s="19">
        <v>502583.37589999998</v>
      </c>
      <c r="D260" s="19">
        <v>1709.3450800000001</v>
      </c>
      <c r="E260" s="19">
        <f t="shared" si="114"/>
        <v>504292.72097999998</v>
      </c>
      <c r="F260" s="19">
        <f>B260-E260</f>
        <v>61553.279020000016</v>
      </c>
      <c r="G260" s="19">
        <f>B260-C260</f>
        <v>63262.624100000015</v>
      </c>
      <c r="H260" s="18">
        <f t="shared" ref="H260:H274" si="115">IFERROR(E260/B260*100,"")</f>
        <v>89.121902598940352</v>
      </c>
    </row>
    <row r="261" spans="1:9" ht="11.25" customHeight="1" x14ac:dyDescent="0.2">
      <c r="A261" s="58"/>
      <c r="B261" s="19"/>
      <c r="C261" s="20"/>
      <c r="D261" s="19"/>
      <c r="E261" s="20"/>
      <c r="F261" s="20"/>
      <c r="G261" s="20"/>
      <c r="H261" s="18" t="str">
        <f t="shared" si="115"/>
        <v/>
      </c>
    </row>
    <row r="262" spans="1:9" ht="11.25" customHeight="1" x14ac:dyDescent="0.2">
      <c r="A262" s="52" t="s">
        <v>246</v>
      </c>
      <c r="B262" s="23">
        <f t="shared" ref="B262:G262" si="116">+B263+B264</f>
        <v>1375098.1369999999</v>
      </c>
      <c r="C262" s="23">
        <f t="shared" si="116"/>
        <v>1230289.0879000002</v>
      </c>
      <c r="D262" s="23">
        <f t="shared" si="116"/>
        <v>10152.666130000001</v>
      </c>
      <c r="E262" s="25">
        <f t="shared" si="116"/>
        <v>1240441.75403</v>
      </c>
      <c r="F262" s="25">
        <f t="shared" si="116"/>
        <v>134656.38296999977</v>
      </c>
      <c r="G262" s="25">
        <f t="shared" si="116"/>
        <v>144809.04909999971</v>
      </c>
      <c r="H262" s="18">
        <f t="shared" si="115"/>
        <v>90.207507424613738</v>
      </c>
    </row>
    <row r="263" spans="1:9" ht="11.25" customHeight="1" x14ac:dyDescent="0.2">
      <c r="A263" s="63" t="s">
        <v>247</v>
      </c>
      <c r="B263" s="19">
        <v>1328266.1249999998</v>
      </c>
      <c r="C263" s="19">
        <v>1186757.2623300001</v>
      </c>
      <c r="D263" s="19">
        <v>9307.2880300000015</v>
      </c>
      <c r="E263" s="19">
        <f t="shared" ref="E263:E264" si="117">C263+D263</f>
        <v>1196064.55036</v>
      </c>
      <c r="F263" s="19">
        <f>B263-E263</f>
        <v>132201.57463999977</v>
      </c>
      <c r="G263" s="19">
        <f>B263-C263</f>
        <v>141508.86266999971</v>
      </c>
      <c r="H263" s="18">
        <f t="shared" si="115"/>
        <v>90.047056673977906</v>
      </c>
    </row>
    <row r="264" spans="1:9" ht="11.25" customHeight="1" x14ac:dyDescent="0.2">
      <c r="A264" s="63" t="s">
        <v>248</v>
      </c>
      <c r="B264" s="19">
        <v>46832.01200000001</v>
      </c>
      <c r="C264" s="19">
        <v>43531.825570000001</v>
      </c>
      <c r="D264" s="19">
        <v>845.37810000000002</v>
      </c>
      <c r="E264" s="19">
        <f t="shared" si="117"/>
        <v>44377.203670000003</v>
      </c>
      <c r="F264" s="19">
        <f>B264-E264</f>
        <v>2454.8083300000071</v>
      </c>
      <c r="G264" s="19">
        <f>B264-C264</f>
        <v>3300.1864300000088</v>
      </c>
      <c r="H264" s="18">
        <f t="shared" si="115"/>
        <v>94.758268489510968</v>
      </c>
    </row>
    <row r="265" spans="1:9" ht="11.4" x14ac:dyDescent="0.2">
      <c r="A265" s="58"/>
      <c r="B265" s="21"/>
      <c r="C265" s="21"/>
      <c r="D265" s="21"/>
      <c r="E265" s="21"/>
      <c r="F265" s="21"/>
      <c r="G265" s="21"/>
      <c r="H265" s="18" t="str">
        <f t="shared" si="115"/>
        <v/>
      </c>
    </row>
    <row r="266" spans="1:9" ht="11.25" customHeight="1" x14ac:dyDescent="0.2">
      <c r="A266" s="64" t="s">
        <v>249</v>
      </c>
      <c r="B266" s="19">
        <v>7758602.1549999993</v>
      </c>
      <c r="C266" s="19">
        <v>7585838.9832499996</v>
      </c>
      <c r="D266" s="19">
        <v>24558.904399999999</v>
      </c>
      <c r="E266" s="19">
        <f t="shared" ref="E266" si="118">C266+D266</f>
        <v>7610397.8876499999</v>
      </c>
      <c r="F266" s="19">
        <f>B266-E266</f>
        <v>148204.2673499994</v>
      </c>
      <c r="G266" s="19">
        <f>B266-C266</f>
        <v>172763.17174999975</v>
      </c>
      <c r="H266" s="18">
        <f t="shared" si="115"/>
        <v>98.089807101985642</v>
      </c>
    </row>
    <row r="267" spans="1:9" ht="11.25" customHeight="1" x14ac:dyDescent="0.2">
      <c r="A267" s="58"/>
      <c r="B267" s="21"/>
      <c r="C267" s="21"/>
      <c r="D267" s="21"/>
      <c r="E267" s="21"/>
      <c r="F267" s="21"/>
      <c r="G267" s="21"/>
      <c r="H267" s="18" t="str">
        <f t="shared" si="115"/>
        <v/>
      </c>
    </row>
    <row r="268" spans="1:9" ht="11.25" customHeight="1" x14ac:dyDescent="0.2">
      <c r="A268" s="52" t="s">
        <v>250</v>
      </c>
      <c r="B268" s="19">
        <v>18965636.962000001</v>
      </c>
      <c r="C268" s="19">
        <v>17033416.29329</v>
      </c>
      <c r="D268" s="19">
        <v>11292.572199999999</v>
      </c>
      <c r="E268" s="19">
        <f t="shared" ref="E268" si="119">C268+D268</f>
        <v>17044708.865490001</v>
      </c>
      <c r="F268" s="19">
        <f>B268-E268</f>
        <v>1920928.0965100005</v>
      </c>
      <c r="G268" s="19">
        <f>B268-C268</f>
        <v>1932220.6687100008</v>
      </c>
      <c r="H268" s="18">
        <f t="shared" si="115"/>
        <v>89.871533972948981</v>
      </c>
    </row>
    <row r="269" spans="1:9" ht="11.25" customHeight="1" x14ac:dyDescent="0.2">
      <c r="A269" s="58"/>
      <c r="B269" s="21"/>
      <c r="C269" s="21"/>
      <c r="D269" s="21"/>
      <c r="E269" s="21"/>
      <c r="F269" s="21"/>
      <c r="G269" s="21"/>
      <c r="H269" s="18" t="str">
        <f t="shared" si="115"/>
        <v/>
      </c>
    </row>
    <row r="270" spans="1:9" ht="11.25" customHeight="1" x14ac:dyDescent="0.2">
      <c r="A270" s="52" t="s">
        <v>251</v>
      </c>
      <c r="B270" s="19">
        <v>2952779</v>
      </c>
      <c r="C270" s="19">
        <v>2688367.9695900003</v>
      </c>
      <c r="D270" s="19">
        <v>3206.2146899999998</v>
      </c>
      <c r="E270" s="19">
        <f t="shared" ref="E270" si="120">C270+D270</f>
        <v>2691574.1842800002</v>
      </c>
      <c r="F270" s="19">
        <f>B270-E270</f>
        <v>261204.81571999984</v>
      </c>
      <c r="G270" s="19">
        <f>B270-C270</f>
        <v>264411.03040999966</v>
      </c>
      <c r="H270" s="18">
        <f t="shared" si="115"/>
        <v>91.153932762323237</v>
      </c>
    </row>
    <row r="271" spans="1:9" ht="11.25" customHeight="1" x14ac:dyDescent="0.2">
      <c r="A271" s="58"/>
      <c r="B271" s="19"/>
      <c r="C271" s="19"/>
      <c r="D271" s="19"/>
      <c r="E271" s="19"/>
      <c r="F271" s="19"/>
      <c r="G271" s="19"/>
      <c r="H271" s="18" t="str">
        <f t="shared" si="115"/>
        <v/>
      </c>
      <c r="I271" s="53"/>
    </row>
    <row r="272" spans="1:9" ht="11.25" customHeight="1" x14ac:dyDescent="0.2">
      <c r="A272" s="52" t="s">
        <v>252</v>
      </c>
      <c r="B272" s="25">
        <f t="shared" ref="B272:G272" si="121">+B273+B274</f>
        <v>589709.52999999991</v>
      </c>
      <c r="C272" s="25">
        <f t="shared" si="121"/>
        <v>580741.12286999996</v>
      </c>
      <c r="D272" s="25">
        <f t="shared" si="121"/>
        <v>3018.3518599999998</v>
      </c>
      <c r="E272" s="25">
        <f t="shared" si="121"/>
        <v>583759.4747299999</v>
      </c>
      <c r="F272" s="25">
        <f t="shared" si="121"/>
        <v>5950.0552699999607</v>
      </c>
      <c r="G272" s="25">
        <f t="shared" si="121"/>
        <v>8968.4071299999778</v>
      </c>
      <c r="H272" s="18">
        <f t="shared" si="115"/>
        <v>98.991019312507973</v>
      </c>
    </row>
    <row r="273" spans="1:9" ht="11.25" customHeight="1" x14ac:dyDescent="0.2">
      <c r="A273" s="54" t="s">
        <v>253</v>
      </c>
      <c r="B273" s="19">
        <v>566026.20399999991</v>
      </c>
      <c r="C273" s="19">
        <v>557786.51128999994</v>
      </c>
      <c r="D273" s="19">
        <v>2986.2975499999998</v>
      </c>
      <c r="E273" s="19">
        <f t="shared" ref="E273:E274" si="122">C273+D273</f>
        <v>560772.80883999995</v>
      </c>
      <c r="F273" s="19">
        <f>B273-E273</f>
        <v>5253.3951599999564</v>
      </c>
      <c r="G273" s="19">
        <f>B273-C273</f>
        <v>8239.6927099999739</v>
      </c>
      <c r="H273" s="18">
        <f t="shared" si="115"/>
        <v>99.071881279899202</v>
      </c>
    </row>
    <row r="274" spans="1:9" ht="11.25" customHeight="1" x14ac:dyDescent="0.2">
      <c r="A274" s="54" t="s">
        <v>254</v>
      </c>
      <c r="B274" s="19">
        <v>23683.326000000001</v>
      </c>
      <c r="C274" s="19">
        <v>22954.611579999997</v>
      </c>
      <c r="D274" s="19">
        <v>32.054310000000001</v>
      </c>
      <c r="E274" s="19">
        <f t="shared" si="122"/>
        <v>22986.665889999997</v>
      </c>
      <c r="F274" s="19">
        <f>B274-E274</f>
        <v>696.66011000000435</v>
      </c>
      <c r="G274" s="19">
        <f>B274-C274</f>
        <v>728.71442000000388</v>
      </c>
      <c r="H274" s="18">
        <f t="shared" si="115"/>
        <v>97.058436344624894</v>
      </c>
    </row>
    <row r="275" spans="1:9" ht="12" customHeight="1" x14ac:dyDescent="0.2">
      <c r="B275" s="22"/>
      <c r="C275" s="22"/>
      <c r="D275" s="22"/>
      <c r="E275" s="22"/>
      <c r="F275" s="22"/>
      <c r="G275" s="22"/>
      <c r="H275" s="18"/>
    </row>
    <row r="276" spans="1:9" ht="11.25" customHeight="1" x14ac:dyDescent="0.2">
      <c r="A276" s="51" t="s">
        <v>255</v>
      </c>
      <c r="B276" s="65">
        <f t="shared" ref="B276:G276" si="123">B277+B279</f>
        <v>680348418.26417994</v>
      </c>
      <c r="C276" s="65">
        <f t="shared" si="123"/>
        <v>677016186.53515005</v>
      </c>
      <c r="D276" s="65">
        <f t="shared" si="123"/>
        <v>165326.81829999998</v>
      </c>
      <c r="E276" s="65">
        <f t="shared" si="123"/>
        <v>677181513.35345006</v>
      </c>
      <c r="F276" s="65">
        <f t="shared" si="123"/>
        <v>3166904.9107297831</v>
      </c>
      <c r="G276" s="65">
        <f t="shared" si="123"/>
        <v>3332231.7290297793</v>
      </c>
      <c r="H276" s="18">
        <f t="shared" ref="H276:H283" si="124">IFERROR(E276/B276*100,"")</f>
        <v>99.534517193585927</v>
      </c>
    </row>
    <row r="277" spans="1:9" ht="11.25" customHeight="1" x14ac:dyDescent="0.2">
      <c r="A277" s="54" t="s">
        <v>256</v>
      </c>
      <c r="B277" s="19">
        <v>82925775.629229978</v>
      </c>
      <c r="C277" s="19">
        <v>81793720.065799996</v>
      </c>
      <c r="D277" s="19">
        <v>13881.330179999999</v>
      </c>
      <c r="E277" s="19">
        <f t="shared" ref="E277" si="125">C277+D277</f>
        <v>81807601.39598</v>
      </c>
      <c r="F277" s="19">
        <f>B277-E277</f>
        <v>1118174.2332499772</v>
      </c>
      <c r="G277" s="19">
        <f>B277-C277</f>
        <v>1132055.5634299815</v>
      </c>
      <c r="H277" s="18">
        <f t="shared" si="124"/>
        <v>98.651596292268096</v>
      </c>
    </row>
    <row r="278" spans="1:9" ht="11.25" customHeight="1" x14ac:dyDescent="0.2">
      <c r="A278" s="66"/>
      <c r="B278" s="20"/>
      <c r="C278" s="20"/>
      <c r="D278" s="20"/>
      <c r="E278" s="20"/>
      <c r="F278" s="20"/>
      <c r="G278" s="20"/>
      <c r="H278" s="18" t="str">
        <f t="shared" si="124"/>
        <v/>
      </c>
    </row>
    <row r="279" spans="1:9" ht="11.25" customHeight="1" x14ac:dyDescent="0.2">
      <c r="A279" s="54" t="s">
        <v>257</v>
      </c>
      <c r="B279" s="25">
        <f t="shared" ref="B279:G279" si="126">SUM(B280:B281)</f>
        <v>597422642.63494992</v>
      </c>
      <c r="C279" s="25">
        <f t="shared" si="126"/>
        <v>595222466.4693501</v>
      </c>
      <c r="D279" s="25">
        <f t="shared" ref="D279" si="127">SUM(D280:D281)</f>
        <v>151445.48811999999</v>
      </c>
      <c r="E279" s="25">
        <f t="shared" si="126"/>
        <v>595373911.95747006</v>
      </c>
      <c r="F279" s="25">
        <f t="shared" si="126"/>
        <v>2048730.6774798059</v>
      </c>
      <c r="G279" s="25">
        <f t="shared" si="126"/>
        <v>2200176.1655997979</v>
      </c>
      <c r="H279" s="18">
        <f t="shared" si="124"/>
        <v>99.657071806243593</v>
      </c>
    </row>
    <row r="280" spans="1:9" ht="11.4" x14ac:dyDescent="0.2">
      <c r="A280" s="54" t="s">
        <v>258</v>
      </c>
      <c r="B280" s="19">
        <v>595097864.95294988</v>
      </c>
      <c r="C280" s="19">
        <v>593082207.38700008</v>
      </c>
      <c r="D280" s="19">
        <v>135055.41195000001</v>
      </c>
      <c r="E280" s="19">
        <f t="shared" ref="E280:E281" si="128">C280+D280</f>
        <v>593217262.79895008</v>
      </c>
      <c r="F280" s="19">
        <f>B280-E280</f>
        <v>1880602.1539998055</v>
      </c>
      <c r="G280" s="19">
        <f>B280-C280</f>
        <v>2015657.5659497976</v>
      </c>
      <c r="H280" s="18">
        <f t="shared" si="124"/>
        <v>99.683984388996507</v>
      </c>
    </row>
    <row r="281" spans="1:9" ht="11.25" customHeight="1" x14ac:dyDescent="0.2">
      <c r="A281" s="67" t="s">
        <v>305</v>
      </c>
      <c r="B281" s="19">
        <v>2324777.682</v>
      </c>
      <c r="C281" s="19">
        <v>2140259.0823499998</v>
      </c>
      <c r="D281" s="19">
        <v>16390.07617</v>
      </c>
      <c r="E281" s="19">
        <f t="shared" si="128"/>
        <v>2156649.1585199996</v>
      </c>
      <c r="F281" s="19">
        <f>B281-E281</f>
        <v>168128.52348000044</v>
      </c>
      <c r="G281" s="19">
        <f>B281-C281</f>
        <v>184518.59965000022</v>
      </c>
      <c r="H281" s="18">
        <f t="shared" si="124"/>
        <v>92.767974125794268</v>
      </c>
    </row>
    <row r="282" spans="1:9" ht="11.25" customHeight="1" x14ac:dyDescent="0.2">
      <c r="A282" s="67"/>
      <c r="B282" s="20"/>
      <c r="C282" s="20"/>
      <c r="D282" s="20"/>
      <c r="E282" s="20"/>
      <c r="F282" s="20"/>
      <c r="G282" s="20"/>
      <c r="H282" s="18" t="str">
        <f t="shared" si="124"/>
        <v/>
      </c>
    </row>
    <row r="283" spans="1:9" ht="11.25" customHeight="1" thickBot="1" x14ac:dyDescent="0.25">
      <c r="A283" s="68" t="s">
        <v>259</v>
      </c>
      <c r="B283" s="69">
        <f t="shared" ref="B283:G283" si="129">+B276+B9</f>
        <v>2737973981.10602</v>
      </c>
      <c r="C283" s="69">
        <f>+C276+C9</f>
        <v>2545719807.00425</v>
      </c>
      <c r="D283" s="69">
        <f t="shared" si="129"/>
        <v>38452755.007120006</v>
      </c>
      <c r="E283" s="70">
        <f t="shared" si="129"/>
        <v>2584172561.0113702</v>
      </c>
      <c r="F283" s="69">
        <f t="shared" si="129"/>
        <v>153801420.09464976</v>
      </c>
      <c r="G283" s="69">
        <f t="shared" si="129"/>
        <v>192254174.23176977</v>
      </c>
      <c r="H283" s="18">
        <f t="shared" si="124"/>
        <v>94.382655892423017</v>
      </c>
      <c r="I283" s="71"/>
    </row>
    <row r="284" spans="1:9" ht="11.25" customHeight="1" thickTop="1" x14ac:dyDescent="0.2">
      <c r="A284" s="54"/>
      <c r="B284" s="20"/>
      <c r="C284" s="21"/>
      <c r="D284" s="20"/>
      <c r="E284" s="21"/>
      <c r="F284" s="21"/>
      <c r="G284" s="21"/>
      <c r="H284" s="18"/>
    </row>
    <row r="285" spans="1:9" s="71" customFormat="1" ht="13.2" customHeight="1" x14ac:dyDescent="0.25">
      <c r="A285" s="71" t="s">
        <v>325</v>
      </c>
      <c r="E285" s="91"/>
    </row>
    <row r="286" spans="1:9" s="71" customFormat="1" ht="13.2" customHeight="1" x14ac:dyDescent="0.25">
      <c r="A286" s="71" t="s">
        <v>286</v>
      </c>
      <c r="E286" s="91"/>
    </row>
    <row r="287" spans="1:9" s="71" customFormat="1" ht="24" customHeight="1" x14ac:dyDescent="0.25">
      <c r="A287" s="92" t="s">
        <v>327</v>
      </c>
      <c r="B287" s="92"/>
      <c r="C287" s="92"/>
      <c r="D287" s="92"/>
      <c r="E287" s="92"/>
      <c r="F287" s="92"/>
      <c r="G287" s="92"/>
      <c r="H287" s="92"/>
    </row>
    <row r="288" spans="1:9" s="71" customFormat="1" ht="13.2" customHeight="1" x14ac:dyDescent="0.25">
      <c r="A288" s="71" t="s">
        <v>287</v>
      </c>
      <c r="E288" s="91"/>
    </row>
    <row r="289" spans="1:7" s="71" customFormat="1" ht="13.2" customHeight="1" x14ac:dyDescent="0.25">
      <c r="A289" s="71" t="s">
        <v>306</v>
      </c>
      <c r="E289" s="91"/>
    </row>
    <row r="290" spans="1:7" s="71" customFormat="1" ht="13.2" customHeight="1" x14ac:dyDescent="0.25">
      <c r="A290" s="71" t="s">
        <v>326</v>
      </c>
      <c r="E290" s="91"/>
    </row>
    <row r="291" spans="1:7" s="71" customFormat="1" ht="13.2" customHeight="1" x14ac:dyDescent="0.25">
      <c r="A291" s="71" t="s">
        <v>288</v>
      </c>
      <c r="E291" s="91"/>
    </row>
    <row r="292" spans="1:7" x14ac:dyDescent="0.2">
      <c r="E292" s="50"/>
      <c r="G292" s="72"/>
    </row>
    <row r="293" spans="1:7" x14ac:dyDescent="0.2">
      <c r="E293" s="50"/>
      <c r="G293" s="72"/>
    </row>
    <row r="294" spans="1:7" x14ac:dyDescent="0.2">
      <c r="E294" s="50"/>
      <c r="G294" s="72"/>
    </row>
    <row r="295" spans="1:7" x14ac:dyDescent="0.2">
      <c r="E295" s="50"/>
      <c r="G295" s="72"/>
    </row>
    <row r="296" spans="1:7" x14ac:dyDescent="0.2">
      <c r="E296" s="50"/>
      <c r="G296" s="72"/>
    </row>
    <row r="297" spans="1:7" x14ac:dyDescent="0.2">
      <c r="E297" s="50"/>
      <c r="G297" s="72"/>
    </row>
    <row r="298" spans="1:7" x14ac:dyDescent="0.2">
      <c r="E298" s="50"/>
      <c r="G298" s="72"/>
    </row>
    <row r="299" spans="1:7" x14ac:dyDescent="0.2">
      <c r="E299" s="50"/>
      <c r="G299" s="72"/>
    </row>
    <row r="300" spans="1:7" x14ac:dyDescent="0.2">
      <c r="E300" s="50"/>
      <c r="G300" s="72"/>
    </row>
    <row r="301" spans="1:7" x14ac:dyDescent="0.2">
      <c r="E301" s="50"/>
      <c r="G301" s="72"/>
    </row>
    <row r="302" spans="1:7" x14ac:dyDescent="0.2">
      <c r="E302" s="50"/>
      <c r="G302" s="72"/>
    </row>
    <row r="303" spans="1:7" x14ac:dyDescent="0.2">
      <c r="E303" s="50"/>
      <c r="G303" s="72"/>
    </row>
    <row r="304" spans="1:7" x14ac:dyDescent="0.2">
      <c r="E304" s="50"/>
      <c r="G304" s="72"/>
    </row>
    <row r="305" spans="5:7" x14ac:dyDescent="0.2">
      <c r="E305" s="50"/>
      <c r="G305" s="72"/>
    </row>
    <row r="306" spans="5:7" x14ac:dyDescent="0.2">
      <c r="E306" s="50"/>
      <c r="G306" s="72"/>
    </row>
    <row r="307" spans="5:7" x14ac:dyDescent="0.2">
      <c r="E307" s="50"/>
      <c r="G307" s="72"/>
    </row>
    <row r="308" spans="5:7" x14ac:dyDescent="0.2">
      <c r="E308" s="50"/>
      <c r="G308" s="72"/>
    </row>
    <row r="309" spans="5:7" x14ac:dyDescent="0.2">
      <c r="E309" s="50"/>
      <c r="G309" s="72"/>
    </row>
    <row r="310" spans="5:7" x14ac:dyDescent="0.2">
      <c r="E310" s="50"/>
      <c r="G310" s="72"/>
    </row>
    <row r="311" spans="5:7" x14ac:dyDescent="0.2">
      <c r="E311" s="50"/>
      <c r="G311" s="72"/>
    </row>
    <row r="312" spans="5:7" x14ac:dyDescent="0.2">
      <c r="E312" s="50"/>
      <c r="G312" s="72"/>
    </row>
    <row r="313" spans="5:7" x14ac:dyDescent="0.2">
      <c r="E313" s="50"/>
      <c r="G313" s="72"/>
    </row>
    <row r="314" spans="5:7" x14ac:dyDescent="0.2">
      <c r="E314" s="50"/>
      <c r="G314" s="72"/>
    </row>
    <row r="315" spans="5:7" x14ac:dyDescent="0.2">
      <c r="E315" s="50"/>
      <c r="G315" s="72"/>
    </row>
    <row r="316" spans="5:7" x14ac:dyDescent="0.2">
      <c r="E316" s="50"/>
      <c r="G316" s="72"/>
    </row>
    <row r="317" spans="5:7" x14ac:dyDescent="0.2">
      <c r="E317" s="50"/>
      <c r="G317" s="72"/>
    </row>
    <row r="318" spans="5:7" x14ac:dyDescent="0.2">
      <c r="E318" s="50"/>
      <c r="G318" s="72"/>
    </row>
    <row r="319" spans="5:7" x14ac:dyDescent="0.2">
      <c r="E319" s="50"/>
      <c r="G319" s="72"/>
    </row>
    <row r="320" spans="5:7" x14ac:dyDescent="0.2">
      <c r="E320" s="50"/>
      <c r="G320" s="72"/>
    </row>
    <row r="321" spans="5:7" x14ac:dyDescent="0.2">
      <c r="E321" s="50"/>
      <c r="G321" s="72"/>
    </row>
    <row r="322" spans="5:7" x14ac:dyDescent="0.2">
      <c r="E322" s="50"/>
      <c r="G322" s="72"/>
    </row>
    <row r="323" spans="5:7" x14ac:dyDescent="0.2">
      <c r="E323" s="50"/>
      <c r="G323" s="72"/>
    </row>
    <row r="324" spans="5:7" x14ac:dyDescent="0.2">
      <c r="E324" s="50"/>
      <c r="G324" s="72"/>
    </row>
    <row r="325" spans="5:7" x14ac:dyDescent="0.2">
      <c r="E325" s="50"/>
      <c r="G325" s="72"/>
    </row>
    <row r="326" spans="5:7" x14ac:dyDescent="0.2">
      <c r="E326" s="50"/>
      <c r="G326" s="72"/>
    </row>
    <row r="327" spans="5:7" x14ac:dyDescent="0.2">
      <c r="E327" s="50"/>
      <c r="G327" s="72"/>
    </row>
    <row r="328" spans="5:7" x14ac:dyDescent="0.2">
      <c r="E328" s="50"/>
      <c r="G328" s="72"/>
    </row>
  </sheetData>
  <mergeCells count="7">
    <mergeCell ref="C5:E6"/>
    <mergeCell ref="A287:H287"/>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9" orientation="portrait" r:id="rId1"/>
  <headerFooter alignWithMargins="0">
    <oddFooter>Page &amp;P of &amp;N</oddFooter>
  </headerFooter>
  <rowBreaks count="3" manualBreakCount="3">
    <brk id="78" max="7" man="1"/>
    <brk id="149" max="7" man="1"/>
    <brk id="22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C344-8026-4EDF-A8F4-EAD1A3967172}">
  <sheetPr>
    <pageSetUpPr fitToPage="1"/>
  </sheetPr>
  <dimension ref="A1:R8"/>
  <sheetViews>
    <sheetView view="pageBreakPreview" zoomScale="85" zoomScaleNormal="70" zoomScaleSheetLayoutView="85" workbookViewId="0">
      <selection activeCell="P18" sqref="P18"/>
    </sheetView>
  </sheetViews>
  <sheetFormatPr defaultRowHeight="13.2" x14ac:dyDescent="0.25"/>
  <cols>
    <col min="1" max="1" width="38.6640625" customWidth="1"/>
    <col min="2" max="2" width="11.109375" bestFit="1" customWidth="1"/>
    <col min="3" max="3" width="11.21875" bestFit="1" customWidth="1"/>
    <col min="4" max="8" width="11.109375" bestFit="1" customWidth="1"/>
    <col min="9" max="9" width="12.21875" bestFit="1" customWidth="1"/>
    <col min="10" max="10" width="11.109375" customWidth="1"/>
    <col min="11" max="11" width="10.33203125" bestFit="1" customWidth="1"/>
    <col min="12" max="12" width="11" customWidth="1"/>
    <col min="13" max="13" width="9.44140625" bestFit="1" customWidth="1"/>
    <col min="14" max="14" width="11.33203125" customWidth="1"/>
    <col min="15" max="17" width="11" customWidth="1"/>
  </cols>
  <sheetData>
    <row r="1" spans="1:18" x14ac:dyDescent="0.25">
      <c r="A1" s="1" t="s">
        <v>309</v>
      </c>
    </row>
    <row r="2" spans="1:18" x14ac:dyDescent="0.25">
      <c r="A2" t="s">
        <v>260</v>
      </c>
    </row>
    <row r="3" spans="1:18" x14ac:dyDescent="0.25">
      <c r="A3" t="s">
        <v>261</v>
      </c>
      <c r="K3" t="s">
        <v>262</v>
      </c>
    </row>
    <row r="4" spans="1:18" x14ac:dyDescent="0.25">
      <c r="B4" s="2" t="s">
        <v>273</v>
      </c>
      <c r="C4" s="2" t="s">
        <v>274</v>
      </c>
      <c r="D4" s="2" t="s">
        <v>275</v>
      </c>
      <c r="E4" s="2" t="s">
        <v>276</v>
      </c>
      <c r="F4" s="2" t="s">
        <v>267</v>
      </c>
      <c r="G4" s="2" t="s">
        <v>268</v>
      </c>
      <c r="H4" s="2" t="s">
        <v>269</v>
      </c>
      <c r="I4" s="2" t="s">
        <v>270</v>
      </c>
      <c r="J4" s="28"/>
      <c r="K4" s="28" t="s">
        <v>263</v>
      </c>
      <c r="L4" s="28" t="s">
        <v>264</v>
      </c>
      <c r="M4" s="28" t="s">
        <v>265</v>
      </c>
      <c r="N4" s="28" t="s">
        <v>266</v>
      </c>
      <c r="O4" s="28" t="s">
        <v>267</v>
      </c>
      <c r="P4" s="28" t="s">
        <v>289</v>
      </c>
      <c r="Q4" s="28" t="s">
        <v>290</v>
      </c>
    </row>
    <row r="5" spans="1:18" x14ac:dyDescent="0.25">
      <c r="A5" t="s">
        <v>271</v>
      </c>
      <c r="B5" s="29">
        <v>293580.61320975999</v>
      </c>
      <c r="C5" s="29">
        <v>316382.30033131997</v>
      </c>
      <c r="D5" s="29">
        <v>350072.44878208998</v>
      </c>
      <c r="E5" s="29">
        <v>438617.31756846001</v>
      </c>
      <c r="F5" s="29">
        <v>494149.65776479</v>
      </c>
      <c r="G5" s="29">
        <v>363225.40532940999</v>
      </c>
      <c r="H5" s="29">
        <v>481946.23811788001</v>
      </c>
      <c r="I5" s="30">
        <f>SUM(B5:H5)</f>
        <v>2737973.9811037104</v>
      </c>
      <c r="J5" s="30"/>
      <c r="K5" s="30">
        <f>+B5</f>
        <v>293580.61320975999</v>
      </c>
      <c r="L5" s="30">
        <f>+K5+C5</f>
        <v>609962.91354107996</v>
      </c>
      <c r="M5" s="30">
        <f t="shared" ref="M5:Q5" si="0">+L5+D5</f>
        <v>960035.36232316995</v>
      </c>
      <c r="N5" s="30">
        <f t="shared" si="0"/>
        <v>1398652.6798916301</v>
      </c>
      <c r="O5" s="30">
        <f t="shared" si="0"/>
        <v>1892802.3376564202</v>
      </c>
      <c r="P5" s="30">
        <f t="shared" si="0"/>
        <v>2256027.7429858302</v>
      </c>
      <c r="Q5" s="30">
        <f t="shared" si="0"/>
        <v>2737973.9811037104</v>
      </c>
      <c r="R5" s="30" t="b">
        <f>Q5=I5</f>
        <v>1</v>
      </c>
    </row>
    <row r="6" spans="1:18" x14ac:dyDescent="0.25">
      <c r="A6" t="s">
        <v>272</v>
      </c>
      <c r="B6" s="29">
        <v>205027.27659585001</v>
      </c>
      <c r="C6" s="29">
        <v>328770.03557215002</v>
      </c>
      <c r="D6" s="29">
        <v>419123.19223714003</v>
      </c>
      <c r="E6" s="29">
        <v>347143.38293193001</v>
      </c>
      <c r="F6" s="29">
        <v>477191.72166729998</v>
      </c>
      <c r="G6" s="29">
        <v>456840.1566094</v>
      </c>
      <c r="H6" s="29">
        <v>350076.7954376</v>
      </c>
      <c r="I6" s="30">
        <f>SUM(B6:H6)</f>
        <v>2584172.5610513701</v>
      </c>
      <c r="J6" s="30"/>
      <c r="K6" s="30">
        <f>B6</f>
        <v>205027.27659585001</v>
      </c>
      <c r="L6" s="30">
        <f>+K6+C6</f>
        <v>533797.31216800003</v>
      </c>
      <c r="M6" s="30">
        <f t="shared" ref="M6:Q6" si="1">+L6+D6</f>
        <v>952920.50440514006</v>
      </c>
      <c r="N6" s="30">
        <f t="shared" si="1"/>
        <v>1300063.88733707</v>
      </c>
      <c r="O6" s="30">
        <f t="shared" si="1"/>
        <v>1777255.6090043699</v>
      </c>
      <c r="P6" s="30">
        <f t="shared" si="1"/>
        <v>2234095.7656137701</v>
      </c>
      <c r="Q6" s="30">
        <f t="shared" si="1"/>
        <v>2584172.5610513701</v>
      </c>
      <c r="R6" s="30" t="b">
        <f t="shared" ref="R6:R8" si="2">Q6=I6</f>
        <v>1</v>
      </c>
    </row>
    <row r="7" spans="1:18" hidden="1" x14ac:dyDescent="0.25">
      <c r="A7" t="s">
        <v>277</v>
      </c>
      <c r="B7" s="29">
        <f t="shared" ref="B7:I7" si="3">+B6/B5*100</f>
        <v>69.836790091231379</v>
      </c>
      <c r="C7" s="29">
        <f t="shared" si="3"/>
        <v>103.91543244608104</v>
      </c>
      <c r="D7" s="29">
        <f t="shared" si="3"/>
        <v>119.72470089985063</v>
      </c>
      <c r="E7" s="29">
        <f t="shared" si="3"/>
        <v>79.144933186033498</v>
      </c>
      <c r="F7" s="29">
        <f t="shared" si="3"/>
        <v>96.568259062609357</v>
      </c>
      <c r="G7" s="29">
        <f t="shared" ref="G7" si="4">+G6/G5*100</f>
        <v>125.77318378792654</v>
      </c>
      <c r="H7" s="29">
        <f t="shared" si="3"/>
        <v>72.638142545678335</v>
      </c>
      <c r="I7" s="29">
        <f t="shared" si="3"/>
        <v>94.382655893963573</v>
      </c>
      <c r="J7" s="31"/>
      <c r="K7" s="31"/>
      <c r="L7" s="31"/>
      <c r="M7" s="31"/>
      <c r="N7" s="31"/>
      <c r="O7" s="31"/>
      <c r="P7" s="31"/>
      <c r="Q7" s="31"/>
      <c r="R7" s="30" t="b">
        <f t="shared" si="2"/>
        <v>0</v>
      </c>
    </row>
    <row r="8" spans="1:18" x14ac:dyDescent="0.25">
      <c r="A8" t="s">
        <v>278</v>
      </c>
      <c r="B8" s="29">
        <f>+B6/B5*100</f>
        <v>69.836790091231379</v>
      </c>
      <c r="C8" s="29">
        <f>L8</f>
        <v>87.513076667086537</v>
      </c>
      <c r="D8" s="29">
        <f>M8</f>
        <v>99.258896265986209</v>
      </c>
      <c r="E8" s="29">
        <f>N8</f>
        <v>92.951159785987841</v>
      </c>
      <c r="F8" s="29">
        <f>O8</f>
        <v>93.895467775303203</v>
      </c>
      <c r="G8" s="29">
        <f t="shared" ref="G8:H8" si="5">P8</f>
        <v>99.027849837385716</v>
      </c>
      <c r="H8" s="29">
        <f t="shared" si="5"/>
        <v>94.382655893963573</v>
      </c>
      <c r="I8" s="29">
        <f>+I6/I5*100</f>
        <v>94.382655893963573</v>
      </c>
      <c r="J8" s="31"/>
      <c r="K8" s="29">
        <f>+K6/K5*100</f>
        <v>69.836790091231379</v>
      </c>
      <c r="L8" s="29">
        <f t="shared" ref="L8" si="6">+L6/L5*100</f>
        <v>87.513076667086537</v>
      </c>
      <c r="M8" s="29">
        <f t="shared" ref="M8" si="7">+M6/M5*100</f>
        <v>99.258896265986209</v>
      </c>
      <c r="N8" s="29">
        <f t="shared" ref="N8:Q8" si="8">+N6/N5*100</f>
        <v>92.951159785987841</v>
      </c>
      <c r="O8" s="29">
        <f t="shared" si="8"/>
        <v>93.895467775303203</v>
      </c>
      <c r="P8" s="29">
        <f t="shared" si="8"/>
        <v>99.027849837385716</v>
      </c>
      <c r="Q8" s="29">
        <f t="shared" si="8"/>
        <v>94.382655893963573</v>
      </c>
      <c r="R8" s="30" t="b">
        <f t="shared" si="2"/>
        <v>1</v>
      </c>
    </row>
  </sheetData>
  <printOptions horizontalCentered="1"/>
  <pageMargins left="0.35433070866141736" right="0.35433070866141736" top="0.6692913385826772" bottom="0.47244094488188981" header="0.51181102362204722" footer="0.51181102362204722"/>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Dianne M. Cruz</cp:lastModifiedBy>
  <cp:lastPrinted>2024-08-22T06:22:10Z</cp:lastPrinted>
  <dcterms:created xsi:type="dcterms:W3CDTF">2014-06-18T02:22:11Z</dcterms:created>
  <dcterms:modified xsi:type="dcterms:W3CDTF">2024-08-22T06:34:05Z</dcterms:modified>
</cp:coreProperties>
</file>