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bmgovph-my.sharepoint.com/personal/mdcruz_dbm_gov_ph/Documents/Documents/CPD/ACTUAL DISBURSEMENT (BANK)/bank reports/2024/WEBSITE/For website/August 2023/"/>
    </mc:Choice>
  </mc:AlternateContent>
  <xr:revisionPtr revIDLastSave="111" documentId="13_ncr:1_{58678C11-222E-4695-A3F1-DEAE25AE6CFD}" xr6:coauthVersionLast="47" xr6:coauthVersionMax="47" xr10:uidLastSave="{6401166B-4E77-4825-8346-3532A9CD4C86}"/>
  <bookViews>
    <workbookView xWindow="-108" yWindow="-108" windowWidth="23256" windowHeight="12576" xr2:uid="{00000000-000D-0000-FFFF-FFFF00000000}"/>
  </bookViews>
  <sheets>
    <sheet name="By Department" sheetId="26" r:id="rId1"/>
    <sheet name="By Agency" sheetId="27" r:id="rId2"/>
    <sheet name="Graph " sheetId="16" r:id="rId3"/>
  </sheets>
  <definedNames>
    <definedName name="_xlnm._FilterDatabase" localSheetId="1" hidden="1">'By Agency'!#REF!</definedName>
    <definedName name="_xlnm.Print_Area" localSheetId="1">'By Agency'!$A$1:$H$291</definedName>
    <definedName name="_xlnm.Print_Area" localSheetId="0">'By Department'!$A$1:$U$63</definedName>
    <definedName name="_xlnm.Print_Area" localSheetId="2">'Graph '!$A$12:$N$57</definedName>
    <definedName name="_xlnm.Print_Titles" localSheetId="1">'By Agency'!$1:$8</definedName>
    <definedName name="Z_081E09AD_AB62_433B_A53E_F457872E493D_.wvu.PrintArea" localSheetId="1" hidden="1">'By Agency'!$A$1:$F$289</definedName>
    <definedName name="Z_081E09AD_AB62_433B_A53E_F457872E493D_.wvu.PrintTitles" localSheetId="1" hidden="1">'By Agency'!$1:$8</definedName>
    <definedName name="Z_081E09AD_AB62_433B_A53E_F457872E493D_.wvu.Rows" localSheetId="1" hidden="1">'By Agency'!$134:$134,'By Agency'!$191:$192</definedName>
    <definedName name="Z_0A72D1F9_6F9D_1548_A9BD_D2852F16C0D3_.wvu.PrintArea" localSheetId="1" hidden="1">'By Agency'!$A$1:$F$289</definedName>
    <definedName name="Z_0A72D1F9_6F9D_1548_A9BD_D2852F16C0D3_.wvu.PrintTitles" localSheetId="1" hidden="1">'By Agency'!$1:$8</definedName>
    <definedName name="Z_0A72D1F9_6F9D_1548_A9BD_D2852F16C0D3_.wvu.Rows" localSheetId="1" hidden="1">'By Agency'!$134:$134,'By Agency'!$191:$192</definedName>
    <definedName name="Z_149BABA1_3CBB_4AB5_8307_CDFFE2416884_.wvu.Cols" localSheetId="1" hidden="1">'By Agency'!#REF!</definedName>
    <definedName name="Z_149BABA1_3CBB_4AB5_8307_CDFFE2416884_.wvu.PrintArea" localSheetId="1" hidden="1">'By Agency'!$A$1:$F$289</definedName>
    <definedName name="Z_149BABA1_3CBB_4AB5_8307_CDFFE2416884_.wvu.PrintTitles" localSheetId="1" hidden="1">'By Agency'!$1:$8</definedName>
    <definedName name="Z_149BABA1_3CBB_4AB5_8307_CDFFE2416884_.wvu.Rows" localSheetId="1" hidden="1">'By Agency'!$134:$134,'By Agency'!$191:$192,'By Agency'!$277:$279,'By Agency'!$280:$281,'By Agency'!$282:$285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1" hidden="1">'By Agency'!#REF!</definedName>
    <definedName name="Z_97AE4AC2_2269_476F_89AE_42BE1A190109_.wvu.PrintArea" localSheetId="1" hidden="1">'By Agency'!$A$1:$H$289</definedName>
    <definedName name="Z_97AE4AC2_2269_476F_89AE_42BE1A190109_.wvu.PrintTitles" localSheetId="1" hidden="1">'By Agency'!$1:$8</definedName>
    <definedName name="Z_97AE4AC2_2269_476F_89AE_42BE1A190109_.wvu.Rows" localSheetId="1" hidden="1">'By Agency'!$134:$134,'By Agency'!$191:$192,'By Agency'!$275:$279,'By Agency'!$280:$281,'By Agency'!$282:$285</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1" hidden="1">'By Agency'!$A$1:$H$293</definedName>
    <definedName name="Z_D5067B77_BADA_4D46_9CA2_CCC5AFBA88BD_.wvu.PrintTitles" localSheetId="1" hidden="1">'By Agency'!$1:$8</definedName>
    <definedName name="Z_D5067B77_BADA_4D46_9CA2_CCC5AFBA88BD_.wvu.Rows" localSheetId="1" hidden="1">'By Agency'!$191:$191</definedName>
    <definedName name="Z_E72949E6_F470_4685_A8B8_FC40C2B684D5_.wvu.PrintArea" localSheetId="1" hidden="1">'By Agency'!$A$1:$F$289</definedName>
    <definedName name="Z_E72949E6_F470_4685_A8B8_FC40C2B684D5_.wvu.PrintTitles" localSheetId="1" hidden="1">'By Agency'!$1:$8</definedName>
    <definedName name="Z_E72949E6_F470_4685_A8B8_FC40C2B684D5_.wvu.Rows" localSheetId="1" hidden="1">'By Agency'!$134:$134,'By Agency'!$191:$192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3" i="27" l="1"/>
  <c r="C171" i="27" s="1"/>
  <c r="G23" i="27"/>
  <c r="F23" i="27"/>
  <c r="C10" i="27"/>
  <c r="C23" i="27"/>
  <c r="C35" i="27"/>
  <c r="C39" i="27"/>
  <c r="C52" i="27"/>
  <c r="C60" i="27"/>
  <c r="C72" i="27"/>
  <c r="C79" i="27"/>
  <c r="C84" i="27"/>
  <c r="C88" i="27"/>
  <c r="C94" i="27"/>
  <c r="C106" i="27"/>
  <c r="C119" i="27"/>
  <c r="C128" i="27"/>
  <c r="C132" i="27"/>
  <c r="C133" i="27"/>
  <c r="C138" i="27"/>
  <c r="C141" i="27"/>
  <c r="C145" i="27"/>
  <c r="C150" i="27"/>
  <c r="C181" i="27"/>
  <c r="C187" i="27"/>
  <c r="C195" i="27"/>
  <c r="C204" i="27"/>
  <c r="C213" i="27"/>
  <c r="C222" i="27"/>
  <c r="C235" i="27"/>
  <c r="C255" i="27"/>
  <c r="C262" i="27"/>
  <c r="C272" i="27"/>
  <c r="H282" i="27"/>
  <c r="H278" i="27"/>
  <c r="D272" i="27"/>
  <c r="H271" i="27"/>
  <c r="H269" i="27"/>
  <c r="H267" i="27"/>
  <c r="H265" i="27"/>
  <c r="B262" i="27"/>
  <c r="H261" i="27"/>
  <c r="E257" i="27"/>
  <c r="H257" i="27" s="1"/>
  <c r="D255" i="27"/>
  <c r="H254" i="27"/>
  <c r="E241" i="27"/>
  <c r="H241" i="27" s="1"/>
  <c r="E237" i="27"/>
  <c r="H237" i="27" s="1"/>
  <c r="D235" i="27"/>
  <c r="D222" i="27" s="1"/>
  <c r="G231" i="27"/>
  <c r="G230" i="27"/>
  <c r="H221" i="27"/>
  <c r="G219" i="27"/>
  <c r="D213" i="27"/>
  <c r="G215" i="27"/>
  <c r="B213" i="27"/>
  <c r="H212" i="27"/>
  <c r="G211" i="27"/>
  <c r="D204" i="27"/>
  <c r="B204" i="27"/>
  <c r="H203" i="27"/>
  <c r="D195" i="27"/>
  <c r="H194" i="27"/>
  <c r="G193" i="27"/>
  <c r="D187" i="27"/>
  <c r="H186" i="27"/>
  <c r="H180" i="27"/>
  <c r="G178" i="27"/>
  <c r="D171" i="27"/>
  <c r="H170" i="27"/>
  <c r="G154" i="27"/>
  <c r="H149" i="27"/>
  <c r="H147" i="27"/>
  <c r="G142" i="27"/>
  <c r="D138" i="27"/>
  <c r="G134" i="27"/>
  <c r="E129" i="27"/>
  <c r="D128" i="27"/>
  <c r="B128" i="27"/>
  <c r="D119" i="27"/>
  <c r="H118" i="27"/>
  <c r="G117" i="27"/>
  <c r="G113" i="27"/>
  <c r="G112" i="27"/>
  <c r="E112" i="27"/>
  <c r="H112" i="27" s="1"/>
  <c r="G109" i="27"/>
  <c r="E108" i="27"/>
  <c r="H108" i="27" s="1"/>
  <c r="D106" i="27"/>
  <c r="H105" i="27"/>
  <c r="E104" i="27"/>
  <c r="H104" i="27" s="1"/>
  <c r="G104" i="27"/>
  <c r="E101" i="27"/>
  <c r="E100" i="27"/>
  <c r="H100" i="27" s="1"/>
  <c r="G98" i="27"/>
  <c r="G97" i="27"/>
  <c r="D94" i="27"/>
  <c r="B94" i="27"/>
  <c r="H87" i="27"/>
  <c r="D84" i="27"/>
  <c r="H83" i="27"/>
  <c r="G81" i="27"/>
  <c r="D79" i="27"/>
  <c r="H78" i="27"/>
  <c r="G75" i="27"/>
  <c r="H71" i="27"/>
  <c r="G67" i="27"/>
  <c r="G65" i="27"/>
  <c r="G61" i="27"/>
  <c r="H59" i="27"/>
  <c r="G53" i="27"/>
  <c r="H51" i="27"/>
  <c r="H49" i="27"/>
  <c r="H47" i="27"/>
  <c r="G45" i="27"/>
  <c r="G41" i="27"/>
  <c r="D39" i="27"/>
  <c r="B39" i="27"/>
  <c r="H38" i="27"/>
  <c r="D35" i="27"/>
  <c r="H34" i="27"/>
  <c r="G33" i="27"/>
  <c r="G29" i="27"/>
  <c r="D23" i="27"/>
  <c r="H22" i="27"/>
  <c r="H20" i="27"/>
  <c r="H18" i="27"/>
  <c r="H16" i="27"/>
  <c r="B10" i="27"/>
  <c r="D10" i="27"/>
  <c r="R53" i="26"/>
  <c r="L53" i="26"/>
  <c r="G53" i="26"/>
  <c r="O52" i="26"/>
  <c r="T52" i="26"/>
  <c r="G52" i="26"/>
  <c r="P52" i="26"/>
  <c r="T50" i="26"/>
  <c r="L50" i="26"/>
  <c r="K48" i="26"/>
  <c r="J48" i="26"/>
  <c r="I48" i="26"/>
  <c r="H48" i="26"/>
  <c r="E48" i="26"/>
  <c r="C48" i="26"/>
  <c r="T46" i="26"/>
  <c r="L46" i="26"/>
  <c r="N44" i="26"/>
  <c r="O44" i="26"/>
  <c r="M43" i="26"/>
  <c r="P42" i="26"/>
  <c r="R42" i="26"/>
  <c r="G42" i="26"/>
  <c r="M41" i="26"/>
  <c r="T41" i="26"/>
  <c r="G41" i="26"/>
  <c r="O40" i="26"/>
  <c r="G40" i="26"/>
  <c r="P40" i="26"/>
  <c r="T39" i="26"/>
  <c r="L39" i="26"/>
  <c r="P38" i="26"/>
  <c r="N37" i="26"/>
  <c r="O37" i="26"/>
  <c r="M37" i="26"/>
  <c r="R36" i="26"/>
  <c r="R35" i="26"/>
  <c r="P35" i="26"/>
  <c r="G35" i="26"/>
  <c r="M34" i="26"/>
  <c r="T34" i="26"/>
  <c r="G34" i="26"/>
  <c r="N34" i="26"/>
  <c r="T33" i="26"/>
  <c r="R33" i="26"/>
  <c r="L33" i="26"/>
  <c r="P32" i="26"/>
  <c r="O32" i="26"/>
  <c r="T32" i="26"/>
  <c r="G32" i="26"/>
  <c r="N32" i="26"/>
  <c r="M31" i="26"/>
  <c r="L31" i="26"/>
  <c r="O29" i="26"/>
  <c r="N29" i="26"/>
  <c r="P29" i="26"/>
  <c r="S28" i="26"/>
  <c r="R28" i="26"/>
  <c r="R27" i="26"/>
  <c r="P27" i="26"/>
  <c r="N27" i="26"/>
  <c r="O27" i="26"/>
  <c r="G27" i="26"/>
  <c r="N26" i="26"/>
  <c r="M26" i="26"/>
  <c r="S26" i="26"/>
  <c r="R25" i="26"/>
  <c r="L25" i="26"/>
  <c r="P25" i="26"/>
  <c r="O25" i="26"/>
  <c r="G25" i="26"/>
  <c r="P24" i="26"/>
  <c r="O24" i="26"/>
  <c r="M24" i="26"/>
  <c r="Q24" i="26" s="1"/>
  <c r="G24" i="26"/>
  <c r="N24" i="26"/>
  <c r="R23" i="26"/>
  <c r="M23" i="26"/>
  <c r="L23" i="26"/>
  <c r="G23" i="26"/>
  <c r="O22" i="26"/>
  <c r="O21" i="26"/>
  <c r="L21" i="26"/>
  <c r="M21" i="26"/>
  <c r="P20" i="26"/>
  <c r="O20" i="26"/>
  <c r="R20" i="26"/>
  <c r="N19" i="26"/>
  <c r="M19" i="26"/>
  <c r="T19" i="26"/>
  <c r="R18" i="26"/>
  <c r="P18" i="26"/>
  <c r="G18" i="26"/>
  <c r="P17" i="26"/>
  <c r="O17" i="26"/>
  <c r="N17" i="26"/>
  <c r="M17" i="26"/>
  <c r="G17" i="26"/>
  <c r="M16" i="26"/>
  <c r="L16" i="26"/>
  <c r="R16" i="26"/>
  <c r="D10" i="26"/>
  <c r="S16" i="26"/>
  <c r="R15" i="26"/>
  <c r="P15" i="26"/>
  <c r="T15" i="26"/>
  <c r="O15" i="26"/>
  <c r="G15" i="26"/>
  <c r="O14" i="26"/>
  <c r="N14" i="26"/>
  <c r="M14" i="26"/>
  <c r="L13" i="26"/>
  <c r="R13" i="26"/>
  <c r="P12" i="26"/>
  <c r="O12" i="26"/>
  <c r="I10" i="26"/>
  <c r="I8" i="26" s="1"/>
  <c r="H10" i="26"/>
  <c r="N12" i="26"/>
  <c r="G12" i="26"/>
  <c r="K10" i="26"/>
  <c r="C10" i="26"/>
  <c r="C8" i="26" s="1"/>
  <c r="K8" i="26" l="1"/>
  <c r="G100" i="27"/>
  <c r="E230" i="27"/>
  <c r="H230" i="27" s="1"/>
  <c r="E97" i="27"/>
  <c r="G108" i="27"/>
  <c r="E113" i="27"/>
  <c r="E146" i="27"/>
  <c r="E145" i="27" s="1"/>
  <c r="E109" i="27"/>
  <c r="H109" i="27" s="1"/>
  <c r="G15" i="27"/>
  <c r="E15" i="27"/>
  <c r="G21" i="27"/>
  <c r="E29" i="27"/>
  <c r="F29" i="27" s="1"/>
  <c r="E61" i="27"/>
  <c r="F61" i="27" s="1"/>
  <c r="G73" i="27"/>
  <c r="G77" i="27"/>
  <c r="G46" i="27"/>
  <c r="E69" i="27"/>
  <c r="F69" i="27" s="1"/>
  <c r="E77" i="27"/>
  <c r="F77" i="27" s="1"/>
  <c r="G12" i="27"/>
  <c r="E17" i="27"/>
  <c r="F17" i="27" s="1"/>
  <c r="G57" i="27"/>
  <c r="E67" i="27"/>
  <c r="F67" i="27" s="1"/>
  <c r="E75" i="27"/>
  <c r="E37" i="27"/>
  <c r="F37" i="27" s="1"/>
  <c r="G17" i="27"/>
  <c r="G42" i="27"/>
  <c r="E57" i="27"/>
  <c r="F57" i="27" s="1"/>
  <c r="G62" i="27"/>
  <c r="E63" i="27"/>
  <c r="F63" i="27" s="1"/>
  <c r="G30" i="27"/>
  <c r="E45" i="27"/>
  <c r="F45" i="27" s="1"/>
  <c r="E53" i="27"/>
  <c r="F53" i="27" s="1"/>
  <c r="E65" i="27"/>
  <c r="F65" i="27" s="1"/>
  <c r="G54" i="27"/>
  <c r="E73" i="27"/>
  <c r="F73" i="27" s="1"/>
  <c r="E33" i="27"/>
  <c r="G63" i="27"/>
  <c r="E81" i="27"/>
  <c r="E25" i="27"/>
  <c r="E21" i="27"/>
  <c r="G25" i="27"/>
  <c r="G37" i="27"/>
  <c r="E41" i="27"/>
  <c r="G68" i="27"/>
  <c r="G69" i="27"/>
  <c r="G32" i="27"/>
  <c r="G36" i="27"/>
  <c r="G44" i="27"/>
  <c r="G66" i="27"/>
  <c r="G70" i="27"/>
  <c r="G74" i="27"/>
  <c r="G76" i="27"/>
  <c r="D88" i="27"/>
  <c r="H113" i="27"/>
  <c r="F113" i="27"/>
  <c r="E115" i="27"/>
  <c r="G115" i="27"/>
  <c r="D52" i="27"/>
  <c r="D60" i="27"/>
  <c r="D72" i="27"/>
  <c r="H129" i="27"/>
  <c r="F129" i="27"/>
  <c r="B23" i="27"/>
  <c r="B35" i="27"/>
  <c r="B79" i="27"/>
  <c r="E121" i="27"/>
  <c r="G102" i="27"/>
  <c r="E102" i="27"/>
  <c r="E126" i="27"/>
  <c r="G151" i="27"/>
  <c r="F33" i="27"/>
  <c r="F41" i="27"/>
  <c r="B52" i="27"/>
  <c r="B60" i="27"/>
  <c r="B72" i="27"/>
  <c r="F81" i="27"/>
  <c r="G89" i="27"/>
  <c r="E98" i="27"/>
  <c r="H101" i="27"/>
  <c r="F101" i="27"/>
  <c r="G110" i="27"/>
  <c r="E110" i="27"/>
  <c r="E117" i="27"/>
  <c r="F117" i="27" s="1"/>
  <c r="H97" i="27"/>
  <c r="F97" i="27"/>
  <c r="G114" i="27"/>
  <c r="E114" i="27"/>
  <c r="G125" i="27"/>
  <c r="E185" i="27"/>
  <c r="G185" i="27"/>
  <c r="E123" i="27"/>
  <c r="E92" i="27"/>
  <c r="F100" i="27"/>
  <c r="F104" i="27"/>
  <c r="F108" i="27"/>
  <c r="F112" i="27"/>
  <c r="E134" i="27"/>
  <c r="F134" i="27" s="1"/>
  <c r="G140" i="27"/>
  <c r="G146" i="27"/>
  <c r="E154" i="27"/>
  <c r="F154" i="27" s="1"/>
  <c r="G155" i="27"/>
  <c r="E189" i="27"/>
  <c r="G189" i="27"/>
  <c r="G92" i="27"/>
  <c r="G123" i="27"/>
  <c r="G179" i="27"/>
  <c r="B84" i="27"/>
  <c r="B88" i="27"/>
  <c r="G101" i="27"/>
  <c r="B119" i="27"/>
  <c r="G126" i="27"/>
  <c r="G136" i="27"/>
  <c r="D150" i="27"/>
  <c r="G152" i="27"/>
  <c r="E167" i="27"/>
  <c r="G183" i="27"/>
  <c r="E183" i="27"/>
  <c r="G91" i="27"/>
  <c r="F98" i="27"/>
  <c r="G129" i="27"/>
  <c r="D133" i="27"/>
  <c r="D145" i="27"/>
  <c r="D141" i="27" s="1"/>
  <c r="G121" i="27"/>
  <c r="G122" i="27"/>
  <c r="D181" i="27"/>
  <c r="B106" i="27"/>
  <c r="E142" i="27"/>
  <c r="G135" i="27"/>
  <c r="G139" i="27"/>
  <c r="G172" i="27"/>
  <c r="G175" i="27"/>
  <c r="B187" i="27"/>
  <c r="E163" i="27"/>
  <c r="G188" i="27"/>
  <c r="E233" i="27"/>
  <c r="E199" i="27"/>
  <c r="E207" i="27"/>
  <c r="F207" i="27" s="1"/>
  <c r="F142" i="27"/>
  <c r="B145" i="27"/>
  <c r="B141" i="27" s="1"/>
  <c r="E193" i="27"/>
  <c r="G160" i="27"/>
  <c r="G163" i="27"/>
  <c r="G228" i="27"/>
  <c r="B138" i="27"/>
  <c r="B133" i="27" s="1"/>
  <c r="B150" i="27"/>
  <c r="G159" i="27"/>
  <c r="G164" i="27"/>
  <c r="G167" i="27"/>
  <c r="G168" i="27"/>
  <c r="B171" i="27"/>
  <c r="E178" i="27"/>
  <c r="G199" i="27"/>
  <c r="G200" i="27"/>
  <c r="G158" i="27"/>
  <c r="G166" i="27"/>
  <c r="G174" i="27"/>
  <c r="G190" i="27"/>
  <c r="E215" i="27"/>
  <c r="F215" i="27" s="1"/>
  <c r="E231" i="27"/>
  <c r="G233" i="27"/>
  <c r="F233" i="27"/>
  <c r="F178" i="27"/>
  <c r="B181" i="27"/>
  <c r="E219" i="27"/>
  <c r="G223" i="27"/>
  <c r="G227" i="27"/>
  <c r="E211" i="27"/>
  <c r="G216" i="27"/>
  <c r="G207" i="27"/>
  <c r="E223" i="27"/>
  <c r="F223" i="27" s="1"/>
  <c r="E227" i="27"/>
  <c r="F227" i="27" s="1"/>
  <c r="G196" i="27"/>
  <c r="G198" i="27"/>
  <c r="G202" i="27"/>
  <c r="G210" i="27"/>
  <c r="G218" i="27"/>
  <c r="G220" i="27"/>
  <c r="G224" i="27"/>
  <c r="G232" i="27"/>
  <c r="D262" i="27"/>
  <c r="G274" i="27"/>
  <c r="E274" i="27"/>
  <c r="E238" i="27"/>
  <c r="E242" i="27"/>
  <c r="G266" i="27"/>
  <c r="E266" i="27"/>
  <c r="G234" i="27"/>
  <c r="E258" i="27"/>
  <c r="G206" i="27"/>
  <c r="G214" i="27"/>
  <c r="G226" i="27"/>
  <c r="B235" i="27"/>
  <c r="G237" i="27"/>
  <c r="F237" i="27"/>
  <c r="G241" i="27"/>
  <c r="F241" i="27"/>
  <c r="G280" i="27"/>
  <c r="B279" i="27"/>
  <c r="F219" i="27"/>
  <c r="E250" i="27"/>
  <c r="G270" i="27"/>
  <c r="E270" i="27"/>
  <c r="B255" i="27"/>
  <c r="G257" i="27"/>
  <c r="F257" i="27"/>
  <c r="B195" i="27"/>
  <c r="E246" i="27"/>
  <c r="B272" i="27"/>
  <c r="D279" i="27"/>
  <c r="G238" i="27"/>
  <c r="G242" i="27"/>
  <c r="G246" i="27"/>
  <c r="G250" i="27"/>
  <c r="G258" i="27"/>
  <c r="E280" i="27"/>
  <c r="G245" i="27"/>
  <c r="G249" i="27"/>
  <c r="G253" i="27"/>
  <c r="R10" i="26"/>
  <c r="S10" i="26"/>
  <c r="H8" i="26"/>
  <c r="Q17" i="26"/>
  <c r="G38" i="26"/>
  <c r="M38" i="26"/>
  <c r="F48" i="26"/>
  <c r="P50" i="26"/>
  <c r="P48" i="26" s="1"/>
  <c r="U53" i="26"/>
  <c r="E10" i="26"/>
  <c r="E8" i="26" s="1"/>
  <c r="R12" i="26"/>
  <c r="M13" i="26"/>
  <c r="P14" i="26"/>
  <c r="Q14" i="26" s="1"/>
  <c r="S15" i="26"/>
  <c r="N16" i="26"/>
  <c r="Q16" i="26" s="1"/>
  <c r="L18" i="26"/>
  <c r="T18" i="26"/>
  <c r="G19" i="26"/>
  <c r="O19" i="26"/>
  <c r="S20" i="26"/>
  <c r="N25" i="26"/>
  <c r="O26" i="26"/>
  <c r="P31" i="26"/>
  <c r="T31" i="26"/>
  <c r="O43" i="26"/>
  <c r="G45" i="26"/>
  <c r="M45" i="26"/>
  <c r="N53" i="26"/>
  <c r="T16" i="26"/>
  <c r="O28" i="26"/>
  <c r="G43" i="26"/>
  <c r="G14" i="26"/>
  <c r="S18" i="26"/>
  <c r="P46" i="26"/>
  <c r="F10" i="26"/>
  <c r="S12" i="26"/>
  <c r="N13" i="26"/>
  <c r="L15" i="26"/>
  <c r="G16" i="26"/>
  <c r="U16" i="26" s="1"/>
  <c r="O16" i="26"/>
  <c r="R17" i="26"/>
  <c r="M18" i="26"/>
  <c r="P19" i="26"/>
  <c r="Q19" i="26" s="1"/>
  <c r="T20" i="26"/>
  <c r="N21" i="26"/>
  <c r="G22" i="26"/>
  <c r="M22" i="26"/>
  <c r="R22" i="26"/>
  <c r="N23" i="26"/>
  <c r="T25" i="26"/>
  <c r="G26" i="26"/>
  <c r="G30" i="26"/>
  <c r="M30" i="26"/>
  <c r="R30" i="26"/>
  <c r="N40" i="26"/>
  <c r="S45" i="26"/>
  <c r="T53" i="26"/>
  <c r="L12" i="26"/>
  <c r="T12" i="26"/>
  <c r="G13" i="26"/>
  <c r="O13" i="26"/>
  <c r="R14" i="26"/>
  <c r="M15" i="26"/>
  <c r="P16" i="26"/>
  <c r="S17" i="26"/>
  <c r="N18" i="26"/>
  <c r="L20" i="26"/>
  <c r="N22" i="26"/>
  <c r="P23" i="26"/>
  <c r="T26" i="26"/>
  <c r="M29" i="26"/>
  <c r="Q29" i="26" s="1"/>
  <c r="S30" i="26"/>
  <c r="O35" i="26"/>
  <c r="P37" i="26"/>
  <c r="Q37" i="26" s="1"/>
  <c r="T38" i="26"/>
  <c r="G39" i="26"/>
  <c r="R43" i="26"/>
  <c r="N52" i="26"/>
  <c r="O36" i="26"/>
  <c r="N31" i="26"/>
  <c r="S38" i="26"/>
  <c r="S43" i="26"/>
  <c r="M12" i="26"/>
  <c r="P13" i="26"/>
  <c r="S14" i="26"/>
  <c r="N15" i="26"/>
  <c r="L17" i="26"/>
  <c r="T17" i="26"/>
  <c r="O18" i="26"/>
  <c r="R19" i="26"/>
  <c r="M20" i="26"/>
  <c r="G21" i="26"/>
  <c r="P21" i="26"/>
  <c r="S22" i="26"/>
  <c r="T23" i="26"/>
  <c r="T27" i="26"/>
  <c r="L27" i="26"/>
  <c r="S27" i="26"/>
  <c r="L28" i="26"/>
  <c r="O34" i="26"/>
  <c r="N39" i="26"/>
  <c r="M44" i="26"/>
  <c r="P45" i="26"/>
  <c r="G50" i="26"/>
  <c r="U50" i="26"/>
  <c r="T29" i="26"/>
  <c r="L29" i="26"/>
  <c r="S29" i="26"/>
  <c r="R29" i="26"/>
  <c r="T42" i="26"/>
  <c r="L42" i="26"/>
  <c r="S42" i="26"/>
  <c r="T44" i="26"/>
  <c r="L44" i="26"/>
  <c r="S44" i="26"/>
  <c r="R44" i="26"/>
  <c r="L14" i="26"/>
  <c r="T14" i="26"/>
  <c r="S19" i="26"/>
  <c r="N20" i="26"/>
  <c r="S21" i="26"/>
  <c r="R21" i="26"/>
  <c r="T21" i="26"/>
  <c r="P22" i="26"/>
  <c r="G28" i="26"/>
  <c r="T28" i="26"/>
  <c r="M28" i="26"/>
  <c r="P30" i="26"/>
  <c r="G33" i="26"/>
  <c r="U33" i="26"/>
  <c r="T35" i="26"/>
  <c r="L35" i="26"/>
  <c r="S35" i="26"/>
  <c r="G36" i="26"/>
  <c r="M36" i="26"/>
  <c r="O42" i="26"/>
  <c r="P44" i="26"/>
  <c r="T45" i="26"/>
  <c r="G46" i="26"/>
  <c r="D48" i="26"/>
  <c r="D8" i="26" s="1"/>
  <c r="N50" i="26"/>
  <c r="S13" i="26"/>
  <c r="T13" i="26"/>
  <c r="U23" i="26"/>
  <c r="U25" i="26"/>
  <c r="J10" i="26"/>
  <c r="J8" i="26" s="1"/>
  <c r="L19" i="26"/>
  <c r="G20" i="26"/>
  <c r="T22" i="26"/>
  <c r="G29" i="26"/>
  <c r="T30" i="26"/>
  <c r="G31" i="26"/>
  <c r="N33" i="26"/>
  <c r="S36" i="26"/>
  <c r="T37" i="26"/>
  <c r="L37" i="26"/>
  <c r="S37" i="26"/>
  <c r="R37" i="26"/>
  <c r="P39" i="26"/>
  <c r="T40" i="26"/>
  <c r="O41" i="26"/>
  <c r="N46" i="26"/>
  <c r="S25" i="26"/>
  <c r="S33" i="26"/>
  <c r="L36" i="26"/>
  <c r="T36" i="26"/>
  <c r="G37" i="26"/>
  <c r="R38" i="26"/>
  <c r="M39" i="26"/>
  <c r="N41" i="26"/>
  <c r="L43" i="26"/>
  <c r="T43" i="26"/>
  <c r="G44" i="26"/>
  <c r="R45" i="26"/>
  <c r="M46" i="26"/>
  <c r="M50" i="26"/>
  <c r="S53" i="26"/>
  <c r="L22" i="26"/>
  <c r="O23" i="26"/>
  <c r="Q23" i="26" s="1"/>
  <c r="R24" i="26"/>
  <c r="M25" i="26"/>
  <c r="P26" i="26"/>
  <c r="N28" i="26"/>
  <c r="L30" i="26"/>
  <c r="O31" i="26"/>
  <c r="R32" i="26"/>
  <c r="M33" i="26"/>
  <c r="P34" i="26"/>
  <c r="N36" i="26"/>
  <c r="L38" i="26"/>
  <c r="O39" i="26"/>
  <c r="R40" i="26"/>
  <c r="P41" i="26"/>
  <c r="N43" i="26"/>
  <c r="L45" i="26"/>
  <c r="O46" i="26"/>
  <c r="R48" i="26"/>
  <c r="O50" i="26"/>
  <c r="O48" i="26" s="1"/>
  <c r="R52" i="26"/>
  <c r="M53" i="26"/>
  <c r="S24" i="26"/>
  <c r="S32" i="26"/>
  <c r="S40" i="26"/>
  <c r="S52" i="26"/>
  <c r="L24" i="26"/>
  <c r="T24" i="26"/>
  <c r="R26" i="26"/>
  <c r="M27" i="26"/>
  <c r="Q27" i="26" s="1"/>
  <c r="P28" i="26"/>
  <c r="N30" i="26"/>
  <c r="L32" i="26"/>
  <c r="O33" i="26"/>
  <c r="R34" i="26"/>
  <c r="M35" i="26"/>
  <c r="P36" i="26"/>
  <c r="N38" i="26"/>
  <c r="L40" i="26"/>
  <c r="R41" i="26"/>
  <c r="M42" i="26"/>
  <c r="P43" i="26"/>
  <c r="Q43" i="26" s="1"/>
  <c r="N45" i="26"/>
  <c r="L52" i="26"/>
  <c r="O53" i="26"/>
  <c r="O30" i="26"/>
  <c r="R31" i="26"/>
  <c r="M32" i="26"/>
  <c r="Q32" i="26" s="1"/>
  <c r="P33" i="26"/>
  <c r="S34" i="26"/>
  <c r="N35" i="26"/>
  <c r="O38" i="26"/>
  <c r="R39" i="26"/>
  <c r="M40" i="26"/>
  <c r="S41" i="26"/>
  <c r="N42" i="26"/>
  <c r="O45" i="26"/>
  <c r="R46" i="26"/>
  <c r="R50" i="26"/>
  <c r="M52" i="26"/>
  <c r="P53" i="26"/>
  <c r="S23" i="26"/>
  <c r="L26" i="26"/>
  <c r="S31" i="26"/>
  <c r="L34" i="26"/>
  <c r="S39" i="26"/>
  <c r="L41" i="26"/>
  <c r="S46" i="26"/>
  <c r="S50" i="26"/>
  <c r="F8" i="26" l="1"/>
  <c r="Q34" i="26"/>
  <c r="Q40" i="26"/>
  <c r="Q31" i="26"/>
  <c r="Q45" i="26"/>
  <c r="Q25" i="26"/>
  <c r="N10" i="26"/>
  <c r="Q15" i="26"/>
  <c r="S48" i="26"/>
  <c r="Q22" i="26"/>
  <c r="P10" i="26"/>
  <c r="P8" i="26" s="1"/>
  <c r="O10" i="26"/>
  <c r="O8" i="26" s="1"/>
  <c r="Q41" i="26"/>
  <c r="T48" i="26"/>
  <c r="Q21" i="26"/>
  <c r="Q26" i="26"/>
  <c r="F109" i="27"/>
  <c r="H146" i="27"/>
  <c r="F230" i="27"/>
  <c r="F146" i="27"/>
  <c r="G143" i="27"/>
  <c r="H25" i="27"/>
  <c r="E281" i="27"/>
  <c r="E279" i="27" s="1"/>
  <c r="E252" i="27"/>
  <c r="G252" i="27"/>
  <c r="E236" i="27"/>
  <c r="G236" i="27"/>
  <c r="E225" i="27"/>
  <c r="G225" i="27"/>
  <c r="E202" i="27"/>
  <c r="E165" i="27"/>
  <c r="G165" i="27"/>
  <c r="H219" i="27"/>
  <c r="E182" i="27"/>
  <c r="H178" i="27"/>
  <c r="H193" i="27"/>
  <c r="F193" i="27"/>
  <c r="E176" i="27"/>
  <c r="G176" i="27"/>
  <c r="E82" i="27"/>
  <c r="G82" i="27"/>
  <c r="E139" i="27"/>
  <c r="E85" i="27"/>
  <c r="H117" i="27"/>
  <c r="H98" i="27"/>
  <c r="E28" i="27"/>
  <c r="G35" i="27"/>
  <c r="H21" i="27"/>
  <c r="H65" i="27"/>
  <c r="H45" i="27"/>
  <c r="E62" i="27"/>
  <c r="E277" i="27"/>
  <c r="H246" i="27"/>
  <c r="F246" i="27"/>
  <c r="H274" i="27"/>
  <c r="F274" i="27"/>
  <c r="E157" i="27"/>
  <c r="G157" i="27"/>
  <c r="E166" i="27"/>
  <c r="G153" i="27"/>
  <c r="E153" i="27"/>
  <c r="E192" i="27"/>
  <c r="H189" i="27"/>
  <c r="F189" i="27"/>
  <c r="H123" i="27"/>
  <c r="F123" i="27"/>
  <c r="H110" i="27"/>
  <c r="F110" i="27"/>
  <c r="E24" i="27"/>
  <c r="H280" i="27"/>
  <c r="E217" i="27"/>
  <c r="G217" i="27"/>
  <c r="G213" i="27" s="1"/>
  <c r="H258" i="27"/>
  <c r="F258" i="27"/>
  <c r="G277" i="27"/>
  <c r="E218" i="27"/>
  <c r="E208" i="27"/>
  <c r="E161" i="27"/>
  <c r="G161" i="27"/>
  <c r="E220" i="27"/>
  <c r="E174" i="27"/>
  <c r="E164" i="27"/>
  <c r="H233" i="27"/>
  <c r="E124" i="27"/>
  <c r="G124" i="27"/>
  <c r="E224" i="27"/>
  <c r="E156" i="27"/>
  <c r="E96" i="27"/>
  <c r="G96" i="27"/>
  <c r="D132" i="27"/>
  <c r="D9" i="27" s="1"/>
  <c r="E136" i="27"/>
  <c r="E55" i="27"/>
  <c r="G55" i="27"/>
  <c r="H102" i="27"/>
  <c r="F102" i="27"/>
  <c r="H145" i="27"/>
  <c r="E80" i="27"/>
  <c r="E56" i="27"/>
  <c r="E26" i="27"/>
  <c r="H73" i="27"/>
  <c r="H67" i="27"/>
  <c r="H69" i="27"/>
  <c r="G72" i="27"/>
  <c r="D276" i="27"/>
  <c r="E264" i="27"/>
  <c r="G264" i="27"/>
  <c r="E205" i="27"/>
  <c r="G205" i="27"/>
  <c r="H250" i="27"/>
  <c r="F250" i="27"/>
  <c r="F280" i="27"/>
  <c r="E251" i="27"/>
  <c r="E216" i="27"/>
  <c r="H215" i="27"/>
  <c r="E162" i="27"/>
  <c r="G162" i="27"/>
  <c r="B132" i="27"/>
  <c r="F163" i="27"/>
  <c r="H163" i="27"/>
  <c r="E148" i="27"/>
  <c r="G148" i="27"/>
  <c r="H154" i="27"/>
  <c r="E135" i="27"/>
  <c r="E31" i="27"/>
  <c r="G31" i="27"/>
  <c r="F25" i="27"/>
  <c r="H121" i="27"/>
  <c r="H115" i="27"/>
  <c r="F115" i="27"/>
  <c r="E44" i="27"/>
  <c r="H37" i="27"/>
  <c r="E66" i="27"/>
  <c r="E14" i="27"/>
  <c r="G14" i="27"/>
  <c r="E46" i="27"/>
  <c r="H61" i="27"/>
  <c r="F21" i="27"/>
  <c r="H211" i="27"/>
  <c r="E107" i="27"/>
  <c r="G107" i="27"/>
  <c r="H15" i="27"/>
  <c r="E273" i="27"/>
  <c r="E244" i="27"/>
  <c r="G244" i="27"/>
  <c r="G273" i="27"/>
  <c r="E243" i="27"/>
  <c r="E201" i="27"/>
  <c r="G201" i="27"/>
  <c r="H242" i="27"/>
  <c r="F242" i="27"/>
  <c r="E214" i="27"/>
  <c r="H227" i="27"/>
  <c r="G251" i="27"/>
  <c r="E158" i="27"/>
  <c r="E159" i="27"/>
  <c r="H207" i="27"/>
  <c r="E188" i="27"/>
  <c r="E184" i="27"/>
  <c r="E172" i="27"/>
  <c r="E144" i="27"/>
  <c r="G144" i="27"/>
  <c r="F183" i="27"/>
  <c r="H183" i="27"/>
  <c r="G192" i="27"/>
  <c r="G130" i="27"/>
  <c r="G128" i="27" s="1"/>
  <c r="E130" i="27"/>
  <c r="H134" i="27"/>
  <c r="H92" i="27"/>
  <c r="F92" i="27"/>
  <c r="E27" i="27"/>
  <c r="G27" i="27"/>
  <c r="E111" i="27"/>
  <c r="G111" i="27"/>
  <c r="E40" i="27"/>
  <c r="G24" i="27"/>
  <c r="H33" i="27"/>
  <c r="G28" i="27"/>
  <c r="B276" i="27"/>
  <c r="H266" i="27"/>
  <c r="F266" i="27"/>
  <c r="E43" i="27"/>
  <c r="G43" i="27"/>
  <c r="E30" i="27"/>
  <c r="E253" i="27"/>
  <c r="E268" i="27"/>
  <c r="G268" i="27"/>
  <c r="G243" i="27"/>
  <c r="E197" i="27"/>
  <c r="G197" i="27"/>
  <c r="E247" i="27"/>
  <c r="E260" i="27"/>
  <c r="G260" i="27"/>
  <c r="E210" i="27"/>
  <c r="E177" i="27"/>
  <c r="G177" i="27"/>
  <c r="B222" i="27"/>
  <c r="E160" i="27"/>
  <c r="E196" i="27"/>
  <c r="E175" i="27"/>
  <c r="G145" i="27"/>
  <c r="E122" i="27"/>
  <c r="F121" i="27"/>
  <c r="H114" i="27"/>
  <c r="F114" i="27"/>
  <c r="E19" i="27"/>
  <c r="G19" i="27"/>
  <c r="E151" i="27"/>
  <c r="E95" i="27"/>
  <c r="G95" i="27"/>
  <c r="E99" i="27"/>
  <c r="G99" i="27"/>
  <c r="E68" i="27"/>
  <c r="H41" i="27"/>
  <c r="G13" i="27"/>
  <c r="E13" i="27"/>
  <c r="H81" i="27"/>
  <c r="E54" i="27"/>
  <c r="H53" i="27"/>
  <c r="G80" i="27"/>
  <c r="E42" i="27"/>
  <c r="E103" i="27"/>
  <c r="G103" i="27"/>
  <c r="E58" i="27"/>
  <c r="G58" i="27"/>
  <c r="E209" i="27"/>
  <c r="G209" i="27"/>
  <c r="E152" i="27"/>
  <c r="E48" i="27"/>
  <c r="E50" i="27"/>
  <c r="H57" i="27"/>
  <c r="H17" i="27"/>
  <c r="E249" i="27"/>
  <c r="E240" i="27"/>
  <c r="G240" i="27"/>
  <c r="C279" i="27"/>
  <c r="E239" i="27"/>
  <c r="G263" i="27"/>
  <c r="E263" i="27"/>
  <c r="G239" i="27"/>
  <c r="G281" i="27"/>
  <c r="G247" i="27"/>
  <c r="E234" i="27"/>
  <c r="H238" i="27"/>
  <c r="F238" i="27"/>
  <c r="E226" i="27"/>
  <c r="G208" i="27"/>
  <c r="E173" i="27"/>
  <c r="E171" i="27" s="1"/>
  <c r="G173" i="27"/>
  <c r="E190" i="27"/>
  <c r="G184" i="27"/>
  <c r="G138" i="27"/>
  <c r="F145" i="27"/>
  <c r="H199" i="27"/>
  <c r="F199" i="27"/>
  <c r="G156" i="27"/>
  <c r="G182" i="27"/>
  <c r="E168" i="27"/>
  <c r="E137" i="27"/>
  <c r="G137" i="27"/>
  <c r="G133" i="27" s="1"/>
  <c r="E143" i="27"/>
  <c r="G116" i="27"/>
  <c r="E116" i="27"/>
  <c r="E179" i="27"/>
  <c r="E90" i="27"/>
  <c r="E140" i="27"/>
  <c r="E89" i="27"/>
  <c r="G90" i="27"/>
  <c r="E36" i="27"/>
  <c r="E70" i="27"/>
  <c r="G26" i="27"/>
  <c r="H63" i="27"/>
  <c r="E11" i="27"/>
  <c r="G56" i="27"/>
  <c r="F15" i="27"/>
  <c r="E248" i="27"/>
  <c r="G248" i="27"/>
  <c r="E198" i="27"/>
  <c r="G191" i="27"/>
  <c r="E191" i="27"/>
  <c r="E155" i="27"/>
  <c r="E125" i="27"/>
  <c r="E76" i="27"/>
  <c r="E245" i="27"/>
  <c r="E256" i="27"/>
  <c r="G256" i="27"/>
  <c r="E229" i="27"/>
  <c r="G229" i="27"/>
  <c r="H270" i="27"/>
  <c r="F270" i="27"/>
  <c r="F211" i="27"/>
  <c r="G259" i="27"/>
  <c r="E259" i="27"/>
  <c r="E206" i="27"/>
  <c r="H223" i="27"/>
  <c r="E169" i="27"/>
  <c r="G169" i="27"/>
  <c r="E232" i="27"/>
  <c r="H231" i="27"/>
  <c r="F231" i="27"/>
  <c r="E200" i="27"/>
  <c r="E228" i="27"/>
  <c r="H142" i="27"/>
  <c r="E91" i="27"/>
  <c r="F167" i="27"/>
  <c r="H167" i="27"/>
  <c r="E120" i="27"/>
  <c r="G120" i="27"/>
  <c r="E86" i="27"/>
  <c r="H185" i="27"/>
  <c r="F185" i="27"/>
  <c r="G85" i="27"/>
  <c r="F126" i="27"/>
  <c r="H126" i="27"/>
  <c r="G86" i="27"/>
  <c r="E64" i="27"/>
  <c r="E32" i="27"/>
  <c r="G48" i="27"/>
  <c r="E12" i="27"/>
  <c r="G50" i="27"/>
  <c r="G40" i="27"/>
  <c r="G64" i="27"/>
  <c r="G60" i="27" s="1"/>
  <c r="H75" i="27"/>
  <c r="F75" i="27"/>
  <c r="H77" i="27"/>
  <c r="E74" i="27"/>
  <c r="H29" i="27"/>
  <c r="G11" i="27"/>
  <c r="U40" i="26"/>
  <c r="U45" i="26"/>
  <c r="U36" i="26"/>
  <c r="Q28" i="26"/>
  <c r="U52" i="26"/>
  <c r="Q33" i="26"/>
  <c r="U43" i="26"/>
  <c r="U31" i="26"/>
  <c r="U19" i="26"/>
  <c r="L48" i="26"/>
  <c r="Q20" i="26"/>
  <c r="U39" i="26"/>
  <c r="Q30" i="26"/>
  <c r="U18" i="26"/>
  <c r="U26" i="26"/>
  <c r="U13" i="26"/>
  <c r="Q52" i="26"/>
  <c r="Q35" i="26"/>
  <c r="U22" i="26"/>
  <c r="U35" i="26"/>
  <c r="G48" i="26"/>
  <c r="U42" i="26"/>
  <c r="U44" i="26"/>
  <c r="L10" i="26"/>
  <c r="U12" i="26"/>
  <c r="Q42" i="26"/>
  <c r="U30" i="26"/>
  <c r="M48" i="26"/>
  <c r="Q50" i="26"/>
  <c r="Q39" i="26"/>
  <c r="U37" i="26"/>
  <c r="U29" i="26"/>
  <c r="Q44" i="26"/>
  <c r="U21" i="26"/>
  <c r="T8" i="26"/>
  <c r="S8" i="26"/>
  <c r="R8" i="26"/>
  <c r="U41" i="26"/>
  <c r="U24" i="26"/>
  <c r="U32" i="26"/>
  <c r="Q46" i="26"/>
  <c r="Q36" i="26"/>
  <c r="Q13" i="26"/>
  <c r="Q38" i="26"/>
  <c r="T10" i="26"/>
  <c r="U28" i="26"/>
  <c r="G10" i="26"/>
  <c r="G8" i="26" s="1"/>
  <c r="Q53" i="26"/>
  <c r="N48" i="26"/>
  <c r="N8" i="26" s="1"/>
  <c r="U27" i="26"/>
  <c r="U15" i="26"/>
  <c r="U34" i="26"/>
  <c r="U38" i="26"/>
  <c r="U46" i="26"/>
  <c r="U14" i="26"/>
  <c r="U17" i="26"/>
  <c r="Q12" i="26"/>
  <c r="M10" i="26"/>
  <c r="U20" i="26"/>
  <c r="Q18" i="26"/>
  <c r="U48" i="26" l="1"/>
  <c r="Q10" i="26"/>
  <c r="G141" i="27"/>
  <c r="E72" i="27"/>
  <c r="H72" i="27" s="1"/>
  <c r="E52" i="27"/>
  <c r="H52" i="27"/>
  <c r="G181" i="27"/>
  <c r="H152" i="27"/>
  <c r="F152" i="27"/>
  <c r="H156" i="27"/>
  <c r="F156" i="27"/>
  <c r="H32" i="27"/>
  <c r="F32" i="27"/>
  <c r="H120" i="27"/>
  <c r="E119" i="27"/>
  <c r="F120" i="27"/>
  <c r="H76" i="27"/>
  <c r="F76" i="27"/>
  <c r="F70" i="27"/>
  <c r="H70" i="27"/>
  <c r="H116" i="27"/>
  <c r="F116" i="27"/>
  <c r="H168" i="27"/>
  <c r="F168" i="27"/>
  <c r="H173" i="27"/>
  <c r="F173" i="27"/>
  <c r="F171" i="27" s="1"/>
  <c r="E195" i="27"/>
  <c r="H196" i="27"/>
  <c r="F196" i="27"/>
  <c r="H210" i="27"/>
  <c r="F210" i="27"/>
  <c r="H159" i="27"/>
  <c r="F159" i="27"/>
  <c r="G279" i="27"/>
  <c r="G276" i="27" s="1"/>
  <c r="H244" i="27"/>
  <c r="F244" i="27"/>
  <c r="G106" i="27"/>
  <c r="E204" i="27"/>
  <c r="H205" i="27"/>
  <c r="F205" i="27"/>
  <c r="D283" i="27"/>
  <c r="H96" i="27"/>
  <c r="F96" i="27"/>
  <c r="H218" i="27"/>
  <c r="F218" i="27"/>
  <c r="H192" i="27"/>
  <c r="F192" i="27"/>
  <c r="F62" i="27"/>
  <c r="H62" i="27"/>
  <c r="H82" i="27"/>
  <c r="F82" i="27"/>
  <c r="H252" i="27"/>
  <c r="F252" i="27"/>
  <c r="H151" i="27"/>
  <c r="E150" i="27"/>
  <c r="F151" i="27"/>
  <c r="H260" i="27"/>
  <c r="F260" i="27"/>
  <c r="E272" i="27"/>
  <c r="H273" i="27"/>
  <c r="F273" i="27"/>
  <c r="H85" i="27"/>
  <c r="F85" i="27"/>
  <c r="E84" i="27"/>
  <c r="G132" i="27"/>
  <c r="H198" i="27"/>
  <c r="F198" i="27"/>
  <c r="H234" i="27"/>
  <c r="F234" i="27"/>
  <c r="G262" i="27"/>
  <c r="H249" i="27"/>
  <c r="F249" i="27"/>
  <c r="H48" i="27"/>
  <c r="F48" i="27"/>
  <c r="G79" i="27"/>
  <c r="H13" i="27"/>
  <c r="F13" i="27"/>
  <c r="H99" i="27"/>
  <c r="F99" i="27"/>
  <c r="F175" i="27"/>
  <c r="H175" i="27"/>
  <c r="H160" i="27"/>
  <c r="F160" i="27"/>
  <c r="G88" i="27"/>
  <c r="H184" i="27"/>
  <c r="F184" i="27"/>
  <c r="E106" i="27"/>
  <c r="H107" i="27"/>
  <c r="F107" i="27"/>
  <c r="F46" i="27"/>
  <c r="H46" i="27"/>
  <c r="H55" i="27"/>
  <c r="F55" i="27"/>
  <c r="H124" i="27"/>
  <c r="F124" i="27"/>
  <c r="H220" i="27"/>
  <c r="F220" i="27"/>
  <c r="H166" i="27"/>
  <c r="F166" i="27"/>
  <c r="F74" i="27"/>
  <c r="H74" i="27"/>
  <c r="F58" i="27"/>
  <c r="H58" i="27"/>
  <c r="H201" i="27"/>
  <c r="F201" i="27"/>
  <c r="H281" i="27"/>
  <c r="F281" i="27"/>
  <c r="H86" i="27"/>
  <c r="F86" i="27"/>
  <c r="H228" i="27"/>
  <c r="F228" i="27"/>
  <c r="H125" i="27"/>
  <c r="F125" i="27"/>
  <c r="F11" i="27"/>
  <c r="H11" i="27"/>
  <c r="E10" i="27"/>
  <c r="H36" i="27"/>
  <c r="F36" i="27"/>
  <c r="E35" i="27"/>
  <c r="H143" i="27"/>
  <c r="F143" i="27"/>
  <c r="H268" i="27"/>
  <c r="F268" i="27"/>
  <c r="H40" i="27"/>
  <c r="F40" i="27"/>
  <c r="E39" i="27"/>
  <c r="H158" i="27"/>
  <c r="F158" i="27"/>
  <c r="H148" i="27"/>
  <c r="F148" i="27"/>
  <c r="H216" i="27"/>
  <c r="F216" i="27"/>
  <c r="F26" i="27"/>
  <c r="H26" i="27"/>
  <c r="H136" i="27"/>
  <c r="F136" i="27"/>
  <c r="H153" i="27"/>
  <c r="F153" i="27"/>
  <c r="H28" i="27"/>
  <c r="F28" i="27"/>
  <c r="H176" i="27"/>
  <c r="F176" i="27"/>
  <c r="G235" i="27"/>
  <c r="G39" i="27"/>
  <c r="G255" i="27"/>
  <c r="H12" i="27"/>
  <c r="F12" i="27"/>
  <c r="H91" i="27"/>
  <c r="F91" i="27"/>
  <c r="H232" i="27"/>
  <c r="F232" i="27"/>
  <c r="H206" i="27"/>
  <c r="F206" i="27"/>
  <c r="E255" i="27"/>
  <c r="H256" i="27"/>
  <c r="F256" i="27"/>
  <c r="H155" i="27"/>
  <c r="F155" i="27"/>
  <c r="H248" i="27"/>
  <c r="F248" i="27"/>
  <c r="H90" i="27"/>
  <c r="F90" i="27"/>
  <c r="H226" i="27"/>
  <c r="F226" i="27"/>
  <c r="H247" i="27"/>
  <c r="F247" i="27"/>
  <c r="H43" i="27"/>
  <c r="F43" i="27"/>
  <c r="H27" i="27"/>
  <c r="F27" i="27"/>
  <c r="F130" i="27"/>
  <c r="H130" i="27"/>
  <c r="E128" i="27"/>
  <c r="H144" i="27"/>
  <c r="F144" i="27"/>
  <c r="E187" i="27"/>
  <c r="H188" i="27"/>
  <c r="F188" i="27"/>
  <c r="H243" i="27"/>
  <c r="F243" i="27"/>
  <c r="H14" i="27"/>
  <c r="F14" i="27"/>
  <c r="H44" i="27"/>
  <c r="F44" i="27"/>
  <c r="H31" i="27"/>
  <c r="F31" i="27"/>
  <c r="H264" i="27"/>
  <c r="F264" i="27"/>
  <c r="H224" i="27"/>
  <c r="F224" i="27"/>
  <c r="H161" i="27"/>
  <c r="F161" i="27"/>
  <c r="H157" i="27"/>
  <c r="F157" i="27"/>
  <c r="C276" i="27"/>
  <c r="E138" i="27"/>
  <c r="H182" i="27"/>
  <c r="E181" i="27"/>
  <c r="F182" i="27"/>
  <c r="H64" i="27"/>
  <c r="F64" i="27"/>
  <c r="H140" i="27"/>
  <c r="F140" i="27"/>
  <c r="H239" i="27"/>
  <c r="F239" i="27"/>
  <c r="H165" i="27"/>
  <c r="F165" i="27"/>
  <c r="G119" i="27"/>
  <c r="H200" i="27"/>
  <c r="F200" i="27"/>
  <c r="H209" i="27"/>
  <c r="F209" i="27"/>
  <c r="H103" i="27"/>
  <c r="F103" i="27"/>
  <c r="F54" i="27"/>
  <c r="H54" i="27"/>
  <c r="H177" i="27"/>
  <c r="F177" i="27"/>
  <c r="H253" i="27"/>
  <c r="F253" i="27"/>
  <c r="H56" i="27"/>
  <c r="F56" i="27"/>
  <c r="H164" i="27"/>
  <c r="F164" i="27"/>
  <c r="H24" i="27"/>
  <c r="F24" i="27"/>
  <c r="E23" i="27"/>
  <c r="E276" i="27"/>
  <c r="H277" i="27"/>
  <c r="F277" i="27"/>
  <c r="H139" i="27"/>
  <c r="F139" i="27"/>
  <c r="H202" i="27"/>
  <c r="F202" i="27"/>
  <c r="E235" i="27"/>
  <c r="E222" i="27" s="1"/>
  <c r="H236" i="27"/>
  <c r="F236" i="27"/>
  <c r="E141" i="27"/>
  <c r="H259" i="27"/>
  <c r="F259" i="27"/>
  <c r="H229" i="27"/>
  <c r="F229" i="27"/>
  <c r="F191" i="27"/>
  <c r="H191" i="27"/>
  <c r="F179" i="27"/>
  <c r="H179" i="27"/>
  <c r="H137" i="27"/>
  <c r="F137" i="27"/>
  <c r="H190" i="27"/>
  <c r="F190" i="27"/>
  <c r="H240" i="27"/>
  <c r="F240" i="27"/>
  <c r="F50" i="27"/>
  <c r="H50" i="27"/>
  <c r="H68" i="27"/>
  <c r="F68" i="27"/>
  <c r="G94" i="27"/>
  <c r="H122" i="27"/>
  <c r="F122" i="27"/>
  <c r="G272" i="27"/>
  <c r="E60" i="27"/>
  <c r="F66" i="27"/>
  <c r="H66" i="27"/>
  <c r="H135" i="27"/>
  <c r="F135" i="27"/>
  <c r="G150" i="27"/>
  <c r="G171" i="27"/>
  <c r="G195" i="27"/>
  <c r="H208" i="27"/>
  <c r="F208" i="27"/>
  <c r="G187" i="27"/>
  <c r="G52" i="27"/>
  <c r="H279" i="27"/>
  <c r="G10" i="27"/>
  <c r="G84" i="27"/>
  <c r="H169" i="27"/>
  <c r="F169" i="27"/>
  <c r="H245" i="27"/>
  <c r="F245" i="27"/>
  <c r="H89" i="27"/>
  <c r="E88" i="27"/>
  <c r="F89" i="27"/>
  <c r="H263" i="27"/>
  <c r="E262" i="27"/>
  <c r="F263" i="27"/>
  <c r="B9" i="27"/>
  <c r="B283" i="27" s="1"/>
  <c r="F42" i="27"/>
  <c r="H42" i="27"/>
  <c r="F95" i="27"/>
  <c r="E94" i="27"/>
  <c r="H95" i="27"/>
  <c r="H19" i="27"/>
  <c r="F19" i="27"/>
  <c r="H197" i="27"/>
  <c r="F197" i="27"/>
  <c r="F30" i="27"/>
  <c r="H30" i="27"/>
  <c r="H111" i="27"/>
  <c r="F111" i="27"/>
  <c r="H172" i="27"/>
  <c r="F172" i="27"/>
  <c r="H214" i="27"/>
  <c r="F214" i="27"/>
  <c r="E213" i="27"/>
  <c r="H162" i="27"/>
  <c r="F162" i="27"/>
  <c r="H251" i="27"/>
  <c r="F251" i="27"/>
  <c r="G204" i="27"/>
  <c r="H80" i="27"/>
  <c r="E79" i="27"/>
  <c r="F80" i="27"/>
  <c r="H174" i="27"/>
  <c r="F174" i="27"/>
  <c r="H217" i="27"/>
  <c r="F217" i="27"/>
  <c r="H225" i="27"/>
  <c r="F225" i="27"/>
  <c r="Q48" i="26"/>
  <c r="Q8" i="26" s="1"/>
  <c r="L8" i="26"/>
  <c r="U10" i="26"/>
  <c r="M8" i="26"/>
  <c r="H222" i="27" l="1"/>
  <c r="F235" i="27"/>
  <c r="F222" i="27" s="1"/>
  <c r="F52" i="27"/>
  <c r="F181" i="27"/>
  <c r="F187" i="27"/>
  <c r="H10" i="27"/>
  <c r="F72" i="27"/>
  <c r="H84" i="27"/>
  <c r="H204" i="27"/>
  <c r="H195" i="27"/>
  <c r="H128" i="27"/>
  <c r="F79" i="27"/>
  <c r="F128" i="27"/>
  <c r="F262" i="27"/>
  <c r="H181" i="27"/>
  <c r="G222" i="27"/>
  <c r="F141" i="27"/>
  <c r="F60" i="27"/>
  <c r="H171" i="27"/>
  <c r="F94" i="27"/>
  <c r="H235" i="27"/>
  <c r="H187" i="27"/>
  <c r="F39" i="27"/>
  <c r="F150" i="27"/>
  <c r="H119" i="27"/>
  <c r="H262" i="27"/>
  <c r="F84" i="27"/>
  <c r="H94" i="27"/>
  <c r="H39" i="27"/>
  <c r="F10" i="27"/>
  <c r="F106" i="27"/>
  <c r="H213" i="27"/>
  <c r="F88" i="27"/>
  <c r="H60" i="27"/>
  <c r="H35" i="27"/>
  <c r="F272" i="27"/>
  <c r="H150" i="27"/>
  <c r="H141" i="27"/>
  <c r="H272" i="27"/>
  <c r="F119" i="27"/>
  <c r="F213" i="27"/>
  <c r="H88" i="27"/>
  <c r="H276" i="27"/>
  <c r="H138" i="27"/>
  <c r="F138" i="27"/>
  <c r="H255" i="27"/>
  <c r="F35" i="27"/>
  <c r="H106" i="27"/>
  <c r="F195" i="27"/>
  <c r="H79" i="27"/>
  <c r="F255" i="27"/>
  <c r="H23" i="27"/>
  <c r="F279" i="27"/>
  <c r="F276" i="27" s="1"/>
  <c r="F204" i="27"/>
  <c r="E133" i="27"/>
  <c r="U8" i="26"/>
  <c r="G9" i="27" l="1"/>
  <c r="G283" i="27" s="1"/>
  <c r="H133" i="27"/>
  <c r="E132" i="27"/>
  <c r="F133" i="27"/>
  <c r="C9" i="27"/>
  <c r="C283" i="27" s="1"/>
  <c r="H132" i="27" l="1"/>
  <c r="E9" i="27"/>
  <c r="E283" i="27" s="1"/>
  <c r="F132" i="27"/>
  <c r="J6" i="16"/>
  <c r="H9" i="27" l="1"/>
  <c r="F9" i="27"/>
  <c r="F283" i="27" s="1"/>
  <c r="H283" i="27" l="1"/>
  <c r="H7" i="16"/>
  <c r="B8" i="16" l="1"/>
  <c r="G7" i="16" l="1"/>
  <c r="I7" i="16"/>
  <c r="F7" i="16"/>
  <c r="E7" i="16"/>
  <c r="D7" i="16"/>
  <c r="C7" i="16"/>
  <c r="B7" i="16"/>
  <c r="L6" i="16"/>
  <c r="M6" i="16" s="1"/>
  <c r="N6" i="16" s="1"/>
  <c r="O6" i="16" s="1"/>
  <c r="P6" i="16" s="1"/>
  <c r="Q6" i="16" s="1"/>
  <c r="R6" i="16" s="1"/>
  <c r="S6" i="16" s="1"/>
  <c r="L5" i="16"/>
  <c r="M5" i="16" s="1"/>
  <c r="N5" i="16" s="1"/>
  <c r="J5" i="16"/>
  <c r="J8" i="16" s="1"/>
  <c r="O5" i="16" l="1"/>
  <c r="N8" i="16"/>
  <c r="D8" i="16" s="1"/>
  <c r="T6" i="16"/>
  <c r="J7" i="16"/>
  <c r="T7" i="16" s="1"/>
  <c r="M8" i="16"/>
  <c r="C8" i="16" s="1"/>
  <c r="L8" i="16"/>
  <c r="P5" i="16" l="1"/>
  <c r="O8" i="16"/>
  <c r="E8" i="16" l="1"/>
  <c r="F8" i="16"/>
  <c r="Q5" i="16"/>
  <c r="P8" i="16"/>
  <c r="G8" i="16" s="1"/>
  <c r="R5" i="16" l="1"/>
  <c r="Q8" i="16"/>
  <c r="H8" i="16" s="1"/>
  <c r="S5" i="16" l="1"/>
  <c r="R8" i="16"/>
  <c r="S8" i="16" l="1"/>
  <c r="I8" i="16" s="1"/>
  <c r="T5" i="16"/>
  <c r="T8" i="16" l="1"/>
</calcChain>
</file>

<file path=xl/sharedStrings.xml><?xml version="1.0" encoding="utf-8"?>
<sst xmlns="http://schemas.openxmlformats.org/spreadsheetml/2006/main" count="366" uniqueCount="337">
  <si>
    <t>(in thousand pesos)</t>
  </si>
  <si>
    <t>DEPARTMENT</t>
  </si>
  <si>
    <r>
      <t>NCA RELEASES</t>
    </r>
    <r>
      <rPr>
        <vertAlign val="superscript"/>
        <sz val="10"/>
        <rFont val="Arial"/>
        <family val="2"/>
      </rPr>
      <t>/3</t>
    </r>
  </si>
  <si>
    <r>
      <t>NCAs UTILIZED</t>
    </r>
    <r>
      <rPr>
        <vertAlign val="superscript"/>
        <sz val="10"/>
        <rFont val="Arial"/>
        <family val="2"/>
      </rPr>
      <t>/4</t>
    </r>
  </si>
  <si>
    <t>Q1</t>
  </si>
  <si>
    <t>Q2</t>
  </si>
  <si>
    <t>July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</si>
  <si>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</si>
  <si>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</si>
  <si>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</si>
  <si>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</si>
  <si>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</si>
  <si>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</si>
  <si>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</si>
  <si>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</si>
  <si>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</si>
  <si>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</si>
  <si>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</si>
  <si>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</si>
  <si>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</si>
  <si>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</si>
  <si>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</si>
  <si>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</si>
  <si>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</si>
  <si>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</si>
  <si>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</si>
  <si>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</si>
  <si>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</si>
  <si>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</si>
  <si>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</si>
  <si>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Other Executive Offices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</si>
  <si>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</si>
  <si>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</si>
  <si>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</si>
  <si>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</si>
  <si>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</si>
  <si>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</si>
  <si>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</si>
  <si>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</si>
  <si>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</si>
  <si>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</si>
  <si>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</si>
  <si>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/3</t>
  </si>
  <si>
    <t>/4</t>
  </si>
  <si>
    <t>Refers to checks issued/ADA chargeable against NCAs credited</t>
  </si>
  <si>
    <t>/5</t>
  </si>
  <si>
    <t>Percent of NCAs utilized over NCA releases</t>
  </si>
  <si>
    <t>/6</t>
  </si>
  <si>
    <t>/7</t>
  </si>
  <si>
    <r>
      <t xml:space="preserve">     Owned and Controlled Corporations</t>
    </r>
    <r>
      <rPr>
        <vertAlign val="superscript"/>
        <sz val="10"/>
        <rFont val="Arial"/>
        <family val="2"/>
      </rPr>
      <t>/6</t>
    </r>
  </si>
  <si>
    <t>Department of Budget and Management</t>
  </si>
  <si>
    <t>In Thousand Pesos</t>
  </si>
  <si>
    <t>PARTICULARS</t>
  </si>
  <si>
    <r>
      <t xml:space="preserve">NCA RELEASES </t>
    </r>
    <r>
      <rPr>
        <b/>
        <vertAlign val="superscript"/>
        <sz val="8.5"/>
        <rFont val="Arial"/>
        <family val="2"/>
      </rPr>
      <t>/1</t>
    </r>
  </si>
  <si>
    <r>
      <t xml:space="preserve">BANK BALANCE </t>
    </r>
    <r>
      <rPr>
        <b/>
        <vertAlign val="superscript"/>
        <sz val="8"/>
        <rFont val="Arial"/>
        <family val="2"/>
      </rPr>
      <t>/6</t>
    </r>
  </si>
  <si>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</si>
  <si>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</si>
  <si>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</si>
  <si>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</si>
  <si>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</si>
  <si>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</si>
  <si>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</si>
  <si>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</si>
  <si>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</si>
  <si>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</si>
  <si>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</si>
  <si>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</si>
  <si>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</si>
  <si>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</si>
  <si>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</si>
  <si>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</si>
  <si>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</si>
  <si>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</si>
  <si>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</si>
  <si>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</si>
  <si>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</si>
  <si>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</si>
  <si>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</si>
  <si>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</si>
  <si>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</si>
  <si>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</si>
  <si>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</si>
  <si>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</si>
  <si>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</si>
  <si>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</si>
  <si>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</si>
  <si>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</si>
  <si>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</si>
  <si>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</si>
  <si>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</si>
  <si>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</si>
  <si>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</si>
  <si>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</si>
  <si>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</si>
  <si>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</si>
  <si>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</si>
  <si>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</si>
  <si>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</si>
  <si>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</si>
  <si>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</si>
  <si>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</si>
  <si>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</si>
  <si>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</si>
  <si>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</si>
  <si>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</si>
  <si>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</si>
  <si>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</si>
  <si>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</si>
  <si>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</si>
  <si>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</si>
  <si>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</si>
  <si>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</si>
  <si>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</si>
  <si>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</si>
  <si>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</si>
  <si>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</si>
  <si>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</si>
  <si>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</si>
  <si>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</si>
  <si>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</si>
  <si>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</si>
  <si>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</si>
  <si>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</si>
  <si>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</si>
  <si>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</si>
  <si>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</si>
  <si>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</si>
  <si>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</si>
  <si>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</si>
  <si>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</si>
  <si>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</si>
  <si>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</si>
  <si>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</si>
  <si>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</si>
  <si>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</si>
  <si>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</si>
  <si>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</si>
  <si>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</si>
  <si>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</si>
  <si>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</si>
  <si>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</si>
  <si>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</si>
  <si>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NWPC</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</si>
  <si>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</si>
  <si>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</si>
  <si>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</si>
  <si>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</si>
  <si>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</si>
  <si>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</si>
  <si>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</si>
  <si>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</si>
  <si>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</si>
  <si>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</si>
  <si>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</si>
  <si>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</si>
  <si>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</si>
  <si>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</si>
  <si>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</si>
  <si>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</si>
  <si>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</si>
  <si>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</si>
  <si>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</si>
  <si>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</si>
  <si>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</si>
  <si>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</si>
  <si>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</si>
  <si>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</si>
  <si>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</si>
  <si>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</si>
  <si>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</si>
  <si>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</si>
  <si>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</si>
  <si>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</si>
  <si>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</si>
  <si>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</si>
  <si>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</si>
  <si>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</si>
  <si>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</si>
  <si>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</si>
  <si>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</si>
  <si>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</si>
  <si>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</si>
  <si>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</si>
  <si>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</si>
  <si>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</si>
  <si>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</si>
  <si>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</si>
  <si>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</si>
  <si>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</si>
  <si>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</si>
  <si>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</si>
  <si>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</si>
  <si>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</si>
  <si>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</si>
  <si>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</si>
  <si>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DOTr</t>
  </si>
  <si>
    <t xml:space="preserve">    CAB</t>
  </si>
  <si>
    <t xml:space="preserve">    MARINA</t>
  </si>
  <si>
    <t xml:space="preserve">    OTC</t>
  </si>
  <si>
    <t xml:space="preserve">    OTS</t>
  </si>
  <si>
    <t xml:space="preserve">    PCG</t>
  </si>
  <si>
    <t xml:space="preserve">    TRB</t>
  </si>
  <si>
    <t>NEDA</t>
  </si>
  <si>
    <t xml:space="preserve">    PNVSCA</t>
  </si>
  <si>
    <t xml:space="preserve">    PPPCP</t>
  </si>
  <si>
    <t xml:space="preserve">    PSRTI</t>
  </si>
  <si>
    <t xml:space="preserve">    TARIFF</t>
  </si>
  <si>
    <t xml:space="preserve">    PSA</t>
  </si>
  <si>
    <t xml:space="preserve">    CPD</t>
  </si>
  <si>
    <t xml:space="preserve">    NPO</t>
  </si>
  <si>
    <t xml:space="preserve">    NIB</t>
  </si>
  <si>
    <t xml:space="preserve">    PIA</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</si>
  <si>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</si>
  <si>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</si>
  <si>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</si>
  <si>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</si>
  <si>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</si>
  <si>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</si>
  <si>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</si>
  <si>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</si>
  <si>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</si>
  <si>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</si>
  <si>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</si>
  <si>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</si>
  <si>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</si>
  <si>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</si>
  <si>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</si>
  <si>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</si>
  <si>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NICA</t>
  </si>
  <si>
    <t xml:space="preserve">   NSC  </t>
  </si>
  <si>
    <t xml:space="preserve">   PDEA</t>
  </si>
  <si>
    <t xml:space="preserve">   PHILRACOM</t>
  </si>
  <si>
    <t xml:space="preserve">   PSC  </t>
  </si>
  <si>
    <t xml:space="preserve">   PLLO</t>
  </si>
  <si>
    <t xml:space="preserve">   PMS</t>
  </si>
  <si>
    <t xml:space="preserve">   ARTA</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</si>
  <si>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</si>
  <si>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</si>
  <si>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</si>
  <si>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</si>
  <si>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</si>
  <si>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</si>
  <si>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</si>
  <si>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</si>
  <si>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</si>
  <si>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</si>
  <si>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</si>
  <si>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</si>
  <si>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</si>
  <si>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</si>
  <si>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</si>
  <si>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Special Purpose Funds (SPFs)</t>
  </si>
  <si>
    <t xml:space="preserve">BSGC   </t>
  </si>
  <si>
    <t>ALGU</t>
  </si>
  <si>
    <t xml:space="preserve">    LGUs</t>
  </si>
  <si>
    <t>TOTAL (Departments &amp; SPFs)</t>
  </si>
  <si>
    <t>All Departments</t>
  </si>
  <si>
    <t>in millions</t>
  </si>
  <si>
    <t>CUMULATIVE</t>
  </si>
  <si>
    <t>JAN</t>
  </si>
  <si>
    <t>FEB</t>
  </si>
  <si>
    <t>MAR</t>
  </si>
  <si>
    <t>APR</t>
  </si>
  <si>
    <t>MAY</t>
  </si>
  <si>
    <t>JUNE</t>
  </si>
  <si>
    <t>JULY</t>
  </si>
  <si>
    <t>Monthly NCA Credited</t>
  </si>
  <si>
    <t>Monthly NCA Utilized</t>
  </si>
  <si>
    <t>JANUARY</t>
  </si>
  <si>
    <t>FEBRUARY</t>
  </si>
  <si>
    <t>MARCH</t>
  </si>
  <si>
    <t>APRIL</t>
  </si>
  <si>
    <t>NCA Utilized / NCAs Credited - Flow</t>
  </si>
  <si>
    <t>NCA Utilized / NCAs Credited - Cumulative</t>
  </si>
  <si>
    <t xml:space="preserve">Department of Transportation </t>
  </si>
  <si>
    <r>
      <t xml:space="preserve">NCAs UTILIZED </t>
    </r>
    <r>
      <rPr>
        <b/>
        <vertAlign val="superscript"/>
        <sz val="8"/>
        <rFont val="Arial"/>
        <family val="2"/>
      </rPr>
      <t>/2</t>
    </r>
  </si>
  <si>
    <t xml:space="preserve">   PFIDA</t>
  </si>
  <si>
    <t xml:space="preserve">   PCVF</t>
  </si>
  <si>
    <t xml:space="preserve">    PCIEERD </t>
  </si>
  <si>
    <t xml:space="preserve">   NCSC</t>
  </si>
  <si>
    <t xml:space="preserve">   PHILSA</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</si>
  <si>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</si>
  <si>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</si>
  <si>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/7</t>
    </r>
    <r>
      <rPr>
        <sz val="8"/>
        <rFont val="Arial"/>
        <family val="2"/>
      </rPr>
      <t xml:space="preserve"> Amounts presented for Departments/Agencies include transfers from SPFs.</t>
    </r>
  </si>
  <si>
    <t>JUN</t>
  </si>
  <si>
    <t>JUL</t>
  </si>
  <si>
    <t>AUG</t>
  </si>
  <si>
    <t>AUGUST</t>
  </si>
  <si>
    <t>AS OF AUGUST</t>
  </si>
  <si>
    <t>August</t>
  </si>
  <si>
    <t>As of end       August</t>
  </si>
  <si>
    <t>As of end
Q2</t>
  </si>
  <si>
    <t>As of end
July</t>
  </si>
  <si>
    <t>Departmenf of Human Settlements and Urban Development</t>
  </si>
  <si>
    <t xml:space="preserve">  NAS</t>
  </si>
  <si>
    <t xml:space="preserve">  PNAC</t>
  </si>
  <si>
    <t xml:space="preserve">   OADR</t>
  </si>
  <si>
    <t xml:space="preserve">     NHCP</t>
  </si>
  <si>
    <t xml:space="preserve">     NAP</t>
  </si>
  <si>
    <t xml:space="preserve">   OPAPRU</t>
  </si>
  <si>
    <t xml:space="preserve">   OMB</t>
  </si>
  <si>
    <t>% of NCA UTILIZATION</t>
  </si>
  <si>
    <t>Department of Migrant Workers</t>
  </si>
  <si>
    <r>
      <t xml:space="preserve">UNUSED NCAs
</t>
    </r>
    <r>
      <rPr>
        <b/>
        <vertAlign val="superscript"/>
        <sz val="8"/>
        <rFont val="Arial"/>
        <family val="2"/>
      </rPr>
      <t xml:space="preserve">/5 </t>
    </r>
  </si>
  <si>
    <t xml:space="preserve">   SEC</t>
  </si>
  <si>
    <t>DMW</t>
  </si>
  <si>
    <t>OWWA</t>
  </si>
  <si>
    <t xml:space="preserve">   NACC</t>
  </si>
  <si>
    <t>PCSSD</t>
  </si>
  <si>
    <t xml:space="preserve">   MCB</t>
  </si>
  <si>
    <t xml:space="preserve">        MMDA (Fund 101)</t>
  </si>
  <si>
    <r>
      <rPr>
        <vertAlign val="superscript"/>
        <sz val="8"/>
        <rFont val="Arial"/>
        <family val="2"/>
      </rPr>
      <t>/5</t>
    </r>
    <r>
      <rPr>
        <sz val="8"/>
        <rFont val="Arial"/>
        <family val="2"/>
      </rPr>
      <t xml:space="preserve"> NCAs which remain unutilized or the NCA balances for which no checks/ADA has been charged.</t>
    </r>
  </si>
  <si>
    <t>Department of Social Welfare and Development</t>
  </si>
  <si>
    <t>NCAs CREDITED VS NCA UTILIZATION, JANUARY-AUGUST 2024</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</si>
  <si>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(Net of Trust)</t>
    </r>
  </si>
  <si>
    <t>UNUSED NCAs</t>
  </si>
  <si>
    <r>
      <t xml:space="preserve">% of NCA UTILIZATION </t>
    </r>
    <r>
      <rPr>
        <vertAlign val="superscript"/>
        <sz val="10"/>
        <rFont val="Arial"/>
        <family val="2"/>
      </rPr>
      <t>/5</t>
    </r>
  </si>
  <si>
    <t>Department of Information and Communications Technology</t>
  </si>
  <si>
    <t>Presidential Communications Office</t>
  </si>
  <si>
    <r>
      <t>Allocations to Local Government Units</t>
    </r>
    <r>
      <rPr>
        <vertAlign val="superscript"/>
        <sz val="10"/>
        <rFont val="Arial"/>
        <family val="2"/>
      </rPr>
      <t xml:space="preserve"> /7</t>
    </r>
  </si>
  <si>
    <t>Source: Report of Authorized Government Servicing Banks (AGSBs) as of August 31, 2024</t>
  </si>
  <si>
    <t xml:space="preserve">Notice of Cash Allocation (NCA) refers to cash authority issued by the DBM to central, regional and provincial offices and operating units through the AGSBs of the MDS, to cover the cash requirements of the agencies. </t>
  </si>
  <si>
    <t>NCAs credited by AGSBs inclusive of Lapsed NCA, but net of NCAs for Trust</t>
  </si>
  <si>
    <t>BSGC: Total budget support covered by NCA releases (i.e. subsidy and equity). Details to be coordinated with Bureau of the Treasury</t>
  </si>
  <si>
    <t>ALGU: inclusive of NTA, special shares for LGUs, MMDA, BARMM and other transfers to LGUs</t>
  </si>
  <si>
    <t>REPORT ON NCA UTILIZATION (Net of  Trust), as of August 31, 2024</t>
  </si>
  <si>
    <t>Based on Report of Authorized Government Servicing Banks (AGSB)</t>
  </si>
  <si>
    <t xml:space="preserve">   TESDA</t>
  </si>
  <si>
    <t>PCO</t>
  </si>
  <si>
    <t xml:space="preserve">    PCO-Proper</t>
  </si>
  <si>
    <t>PBS - BBS</t>
  </si>
  <si>
    <t xml:space="preserve">    BCS</t>
  </si>
  <si>
    <t>PBS (RTVM)</t>
  </si>
  <si>
    <r>
      <rPr>
        <vertAlign val="superscript"/>
        <sz val="8"/>
        <rFont val="Arial"/>
        <family val="2"/>
      </rPr>
      <t>/1</t>
    </r>
    <r>
      <rPr>
        <sz val="8"/>
        <rFont val="Arial"/>
        <family val="2"/>
      </rPr>
      <t xml:space="preserve"> NCA Releases refer to NCAs credited by the  AGSBs to the agencies' MDS sub-accounts, inclusive of lapsed NCAs.</t>
    </r>
  </si>
  <si>
    <r>
      <rPr>
        <vertAlign val="superscript"/>
        <sz val="8"/>
        <rFont val="Arial"/>
        <family val="2"/>
      </rPr>
      <t>/6</t>
    </r>
    <r>
      <rPr>
        <sz val="8"/>
        <rFont val="Arial"/>
        <family val="2"/>
      </rPr>
      <t xml:space="preserve"> Bank Balance refers to the difference between the NCAs credited by the AGSBs to the agency's MDS sub-accounts and the cash disbursement.</t>
    </r>
  </si>
  <si>
    <r>
      <rPr>
        <vertAlign val="superscript"/>
        <sz val="8"/>
        <rFont val="Arial"/>
        <family val="2"/>
      </rPr>
      <t>/3</t>
    </r>
    <r>
      <rPr>
        <sz val="8"/>
        <rFont val="Arial"/>
        <family val="2"/>
      </rPr>
      <t xml:space="preserve"> Cash Disbursement refers to negotiated checks (checks presented for encashment at the banks) and to the ADA credited by the AGSBs to the bank accounts of the 
    agency's creditors/payees</t>
    </r>
  </si>
  <si>
    <t>AS OF AUGUST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</si>
</sst>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_(* \(#,##0\);_(* &quot;-&quot;??_);_(@_)"/>
    <numFmt numFmtId="167" formatCode="_(* #,##0.0_);_(* \(#,##0.0\);_(* &quot;-&quot;??_);_(@_)"/>
    <numFmt numFmtId="168" formatCode="_-* #,##0_-;\-* #,##0_-;_-* &quot;-&quot;??_-;_-@_-"/>
  </numFmts>
  <fonts count="43" x14ac:knownFonts="1">
    <font>
      <sz val="10"/>
      <name val="Arial"/>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vertAlign val="superscript"/>
      <sz val="8"/>
      <name val="Arial"/>
      <family val="2"/>
    </font>
    <font>
      <sz val="10"/>
      <name val="Arial"/>
      <family val="2"/>
    </font>
    <font>
      <sz val="10"/>
      <color theme="1"/>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4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3" borderId="0" applyNumberFormat="0" applyBorder="0" applyAlignment="0" applyProtection="0"/>
    <xf numFmtId="0" fontId="5" fillId="20" borderId="1" applyNumberFormat="0" applyAlignment="0" applyProtection="0"/>
    <xf numFmtId="0" fontId="6" fillId="21" borderId="2" applyNumberFormat="0" applyAlignment="0" applyProtection="0"/>
    <xf numFmtId="0" fontId="7" fillId="0" borderId="0" applyNumberFormat="0" applyFill="0" applyBorder="0" applyAlignment="0" applyProtection="0"/>
    <xf numFmtId="0" fontId="8" fillId="4"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7" borderId="1" applyNumberFormat="0" applyAlignment="0" applyProtection="0"/>
    <xf numFmtId="0" fontId="13" fillId="0" borderId="6" applyNumberFormat="0" applyFill="0" applyAlignment="0" applyProtection="0"/>
    <xf numFmtId="0" fontId="14" fillId="22" borderId="0" applyNumberFormat="0" applyBorder="0" applyAlignment="0" applyProtection="0"/>
    <xf numFmtId="0" fontId="15" fillId="0" borderId="0"/>
    <xf numFmtId="0" fontId="15" fillId="23" borderId="7" applyNumberFormat="0" applyFont="0" applyAlignment="0" applyProtection="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165" fontId="15" fillId="0" borderId="0" applyFont="0" applyFill="0" applyBorder="0" applyAlignment="0" applyProtection="0"/>
    <xf numFmtId="0" fontId="1" fillId="0" borderId="0"/>
    <xf numFmtId="0" fontId="15" fillId="0" borderId="0"/>
    <xf numFmtId="43" fontId="41" fillId="0" borderId="0" applyFont="0" applyFill="0" applyBorder="0" applyAlignment="0" applyProtection="0"/>
  </cellStyleXfs>
  <cellXfs count="92">
    <xf numFmtId="0" fontId="0" fillId="0" borderId="0" xfId="0"/>
    <xf numFmtId="0" fontId="15" fillId="0" borderId="0" xfId="0" applyFont="1"/>
    <xf numFmtId="0" fontId="15" fillId="0" borderId="0" xfId="43" applyNumberFormat="1" applyFont="1"/>
    <xf numFmtId="166" fontId="26" fillId="25" borderId="0" xfId="43" applyNumberFormat="1" applyFont="1" applyFill="1" applyBorder="1"/>
    <xf numFmtId="166" fontId="26" fillId="0" borderId="0" xfId="43" applyNumberFormat="1" applyFont="1" applyBorder="1"/>
    <xf numFmtId="166" fontId="35" fillId="0" borderId="11" xfId="43" applyNumberFormat="1" applyFont="1" applyBorder="1" applyAlignment="1">
      <alignment horizontal="right"/>
    </xf>
    <xf numFmtId="166" fontId="36" fillId="0" borderId="0" xfId="43" applyNumberFormat="1" applyFont="1" applyBorder="1" applyAlignment="1"/>
    <xf numFmtId="166" fontId="35" fillId="0" borderId="0" xfId="43" applyNumberFormat="1" applyFont="1" applyFill="1"/>
    <xf numFmtId="166" fontId="35" fillId="0" borderId="0" xfId="43" applyNumberFormat="1" applyFont="1"/>
    <xf numFmtId="166" fontId="35" fillId="0" borderId="0" xfId="43" applyNumberFormat="1" applyFont="1" applyBorder="1"/>
    <xf numFmtId="166" fontId="35" fillId="0" borderId="0" xfId="43" applyNumberFormat="1" applyFont="1" applyFill="1" applyBorder="1"/>
    <xf numFmtId="166" fontId="35" fillId="0" borderId="11" xfId="43" applyNumberFormat="1" applyFont="1" applyBorder="1"/>
    <xf numFmtId="0" fontId="15" fillId="0" borderId="0" xfId="45" applyAlignment="1">
      <alignment horizontal="left" indent="2"/>
    </xf>
    <xf numFmtId="166" fontId="35" fillId="0" borderId="11" xfId="43" applyNumberFormat="1" applyFont="1" applyFill="1" applyBorder="1"/>
    <xf numFmtId="166" fontId="35" fillId="0" borderId="11" xfId="43" applyNumberFormat="1" applyFont="1" applyBorder="1" applyAlignment="1"/>
    <xf numFmtId="166" fontId="35" fillId="0" borderId="11" xfId="43" applyNumberFormat="1" applyFont="1" applyFill="1" applyBorder="1" applyAlignment="1">
      <alignment horizontal="right" vertical="top"/>
    </xf>
    <xf numFmtId="0" fontId="15" fillId="0" borderId="0" xfId="0" applyFont="1" applyAlignment="1">
      <alignment horizontal="center"/>
    </xf>
    <xf numFmtId="0" fontId="0" fillId="0" borderId="0" xfId="0" applyAlignment="1">
      <alignment horizontal="center"/>
    </xf>
    <xf numFmtId="166" fontId="0" fillId="0" borderId="0" xfId="0" applyNumberFormat="1"/>
    <xf numFmtId="164" fontId="0" fillId="0" borderId="0" xfId="0" applyNumberFormat="1"/>
    <xf numFmtId="167" fontId="0" fillId="0" borderId="0" xfId="0" applyNumberFormat="1"/>
    <xf numFmtId="166" fontId="28" fillId="26" borderId="12" xfId="43" applyNumberFormat="1" applyFont="1" applyFill="1" applyBorder="1" applyAlignment="1">
      <alignment horizontal="center" vertical="center"/>
    </xf>
    <xf numFmtId="166" fontId="35" fillId="0" borderId="11" xfId="43" applyNumberFormat="1" applyFont="1" applyFill="1" applyBorder="1" applyAlignment="1">
      <alignment horizontal="right"/>
    </xf>
    <xf numFmtId="166" fontId="35" fillId="0" borderId="11" xfId="43" applyNumberFormat="1" applyFont="1" applyFill="1" applyBorder="1" applyAlignment="1"/>
    <xf numFmtId="168" fontId="0" fillId="0" borderId="0" xfId="46" applyNumberFormat="1" applyFont="1"/>
    <xf numFmtId="166" fontId="28" fillId="26" borderId="14" xfId="43" applyNumberFormat="1" applyFont="1" applyFill="1" applyBorder="1" applyAlignment="1">
      <alignment horizontal="center" vertical="center"/>
    </xf>
    <xf numFmtId="0" fontId="15" fillId="0" borderId="10" xfId="0" applyFont="1" applyBorder="1" applyAlignment="1">
      <alignment horizontal="center" vertical="center" wrapText="1"/>
    </xf>
    <xf numFmtId="0" fontId="15" fillId="0" borderId="0" xfId="0" applyFont="1" applyAlignment="1">
      <alignment horizontal="center" vertical="center" wrapText="1"/>
    </xf>
    <xf numFmtId="164" fontId="15" fillId="0" borderId="0" xfId="0" applyNumberFormat="1" applyFont="1"/>
    <xf numFmtId="167" fontId="15" fillId="0" borderId="0" xfId="0" applyNumberFormat="1" applyFont="1"/>
    <xf numFmtId="0" fontId="21" fillId="0" borderId="0" xfId="0" applyFont="1"/>
    <xf numFmtId="164" fontId="21" fillId="0" borderId="0" xfId="0" applyNumberFormat="1" applyFont="1"/>
    <xf numFmtId="166" fontId="22" fillId="0" borderId="0" xfId="0" applyNumberFormat="1" applyFont="1"/>
    <xf numFmtId="166" fontId="23" fillId="0" borderId="0" xfId="0" applyNumberFormat="1" applyFont="1"/>
    <xf numFmtId="164" fontId="24" fillId="0" borderId="0" xfId="0" applyNumberFormat="1" applyFont="1"/>
    <xf numFmtId="0" fontId="15" fillId="0" borderId="0" xfId="0" applyFont="1" applyAlignment="1">
      <alignment wrapText="1"/>
    </xf>
    <xf numFmtId="0" fontId="15" fillId="0" borderId="11" xfId="0" applyFont="1" applyBorder="1"/>
    <xf numFmtId="164" fontId="15" fillId="0" borderId="11" xfId="0" applyNumberFormat="1" applyFont="1" applyBorder="1"/>
    <xf numFmtId="167" fontId="15" fillId="0" borderId="11" xfId="0" applyNumberFormat="1" applyFont="1" applyBorder="1"/>
    <xf numFmtId="0" fontId="20" fillId="0" borderId="0" xfId="0" applyFont="1" applyAlignment="1">
      <alignment vertical="center"/>
    </xf>
    <xf numFmtId="0" fontId="20" fillId="0" borderId="0" xfId="0" applyFont="1"/>
    <xf numFmtId="0" fontId="25" fillId="25" borderId="0" xfId="0" applyFont="1" applyFill="1"/>
    <xf numFmtId="0" fontId="26" fillId="25" borderId="0" xfId="0" applyFont="1" applyFill="1"/>
    <xf numFmtId="0" fontId="27" fillId="24" borderId="0" xfId="0" applyFont="1" applyFill="1" applyAlignment="1">
      <alignment horizontal="left"/>
    </xf>
    <xf numFmtId="164" fontId="26" fillId="25" borderId="0" xfId="0" applyNumberFormat="1" applyFont="1" applyFill="1" applyAlignment="1">
      <alignment horizontal="left"/>
    </xf>
    <xf numFmtId="0" fontId="28" fillId="25" borderId="0" xfId="0" applyFont="1" applyFill="1" applyAlignment="1">
      <alignment horizontal="left"/>
    </xf>
    <xf numFmtId="164" fontId="26" fillId="25" borderId="0" xfId="0" applyNumberFormat="1" applyFont="1" applyFill="1"/>
    <xf numFmtId="0" fontId="28" fillId="25" borderId="0" xfId="0" applyFont="1" applyFill="1"/>
    <xf numFmtId="0" fontId="26" fillId="0" borderId="0" xfId="0" applyFont="1" applyAlignment="1">
      <alignment horizontal="center" vertical="center"/>
    </xf>
    <xf numFmtId="0" fontId="28" fillId="26" borderId="10" xfId="0" applyFont="1" applyFill="1" applyBorder="1" applyAlignment="1">
      <alignment horizontal="center" vertical="center" wrapText="1"/>
    </xf>
    <xf numFmtId="0" fontId="28" fillId="0" borderId="0" xfId="0" applyFont="1" applyAlignment="1">
      <alignment horizontal="center"/>
    </xf>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6" fontId="26" fillId="0" borderId="0" xfId="0" applyNumberFormat="1" applyFont="1"/>
    <xf numFmtId="0" fontId="26" fillId="0" borderId="0" xfId="0" applyFont="1" applyAlignment="1">
      <alignment horizontal="left" indent="1"/>
    </xf>
    <xf numFmtId="0" fontId="26" fillId="0" borderId="0" xfId="0" applyFont="1" applyAlignment="1" applyProtection="1">
      <alignment horizontal="left" indent="1"/>
      <protection locked="0"/>
    </xf>
    <xf numFmtId="0" fontId="26" fillId="0" borderId="0" xfId="0" quotePrefix="1" applyFont="1" applyAlignment="1">
      <alignment horizontal="left" indent="1"/>
    </xf>
    <xf numFmtId="0" fontId="37" fillId="0" borderId="0" xfId="0" applyFont="1" applyAlignment="1">
      <alignment horizontal="left" indent="1"/>
    </xf>
    <xf numFmtId="0" fontId="26" fillId="0" borderId="0" xfId="0" applyFont="1" applyAlignment="1">
      <alignment horizontal="left" indent="2"/>
    </xf>
    <xf numFmtId="0" fontId="26" fillId="0" borderId="0" xfId="0" applyFont="1" applyAlignment="1">
      <alignment horizontal="left" wrapText="1" indent="2"/>
    </xf>
    <xf numFmtId="0" fontId="26" fillId="0" borderId="0" xfId="0" applyFont="1" applyAlignment="1">
      <alignment horizontal="left" indent="3"/>
    </xf>
    <xf numFmtId="0" fontId="26" fillId="0" borderId="0" xfId="0" applyFont="1" applyAlignment="1">
      <alignment horizontal="left" wrapText="1" indent="3"/>
    </xf>
    <xf numFmtId="0" fontId="42" fillId="0" borderId="0" xfId="0" applyFont="1" applyAlignment="1">
      <alignment horizontal="left"/>
    </xf>
    <xf numFmtId="0" fontId="38" fillId="0" borderId="0" xfId="0" applyFont="1" applyAlignment="1">
      <alignment horizontal="left" indent="1"/>
    </xf>
    <xf numFmtId="0" fontId="34" fillId="0" borderId="0" xfId="0" applyFont="1" applyAlignment="1">
      <alignment horizontal="left" vertical="top" indent="1"/>
    </xf>
    <xf numFmtId="166" fontId="35" fillId="0" borderId="11" xfId="43" applyNumberFormat="1" applyFont="1" applyBorder="1" applyAlignment="1">
      <alignment horizontal="right" vertical="top"/>
    </xf>
    <xf numFmtId="0" fontId="28" fillId="0" borderId="0" xfId="0" applyFont="1" applyAlignment="1">
      <alignment horizontal="left" indent="1"/>
    </xf>
    <xf numFmtId="0" fontId="26" fillId="0" borderId="0" xfId="0" applyFont="1" applyAlignment="1">
      <alignment horizontal="left"/>
    </xf>
    <xf numFmtId="0" fontId="28" fillId="0" borderId="0" xfId="0" applyFont="1" applyAlignment="1">
      <alignment horizontal="left" vertical="center"/>
    </xf>
    <xf numFmtId="166" fontId="25" fillId="0" borderId="20" xfId="0" applyNumberFormat="1" applyFont="1" applyBorder="1" applyAlignment="1">
      <alignment vertical="center"/>
    </xf>
    <xf numFmtId="166" fontId="39" fillId="0" borderId="20" xfId="0" applyNumberFormat="1" applyFont="1" applyBorder="1" applyAlignment="1">
      <alignment vertical="center"/>
    </xf>
    <xf numFmtId="0" fontId="26" fillId="0" borderId="0" xfId="0" applyFont="1" applyAlignment="1">
      <alignment vertical="center"/>
    </xf>
    <xf numFmtId="0" fontId="37" fillId="0" borderId="0" xfId="0" applyFont="1"/>
    <xf numFmtId="0" fontId="37" fillId="0" borderId="0" xfId="0" applyFont="1" applyAlignment="1">
      <alignment vertical="center"/>
    </xf>
    <xf numFmtId="0" fontId="15" fillId="0" borderId="10" xfId="0" applyFont="1" applyBorder="1" applyAlignment="1">
      <alignment horizontal="center" vertical="center" wrapText="1"/>
    </xf>
    <xf numFmtId="166" fontId="28" fillId="26" borderId="13" xfId="43" applyNumberFormat="1" applyFont="1" applyFill="1" applyBorder="1" applyAlignment="1">
      <alignment horizontal="center" vertical="center"/>
    </xf>
    <xf numFmtId="166" fontId="28" fillId="26" borderId="14" xfId="43" applyNumberFormat="1" applyFont="1" applyFill="1" applyBorder="1" applyAlignment="1">
      <alignment horizontal="center" vertical="center"/>
    </xf>
    <xf numFmtId="166" fontId="28" fillId="26" borderId="11" xfId="43" applyNumberFormat="1" applyFont="1" applyFill="1" applyBorder="1" applyAlignment="1">
      <alignment horizontal="center" vertical="center"/>
    </xf>
    <xf numFmtId="166" fontId="28" fillId="26" borderId="16" xfId="43" applyNumberFormat="1" applyFont="1" applyFill="1" applyBorder="1" applyAlignment="1">
      <alignment horizontal="center" vertical="center"/>
    </xf>
    <xf numFmtId="0" fontId="26" fillId="0" borderId="0" xfId="0" applyFont="1" applyAlignment="1">
      <alignment horizontal="left" vertical="center"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8" xfId="0" applyFont="1" applyFill="1" applyBorder="1" applyAlignment="1">
      <alignment horizontal="center" vertical="center"/>
    </xf>
    <xf numFmtId="0" fontId="29" fillId="26" borderId="15" xfId="0" applyFont="1" applyFill="1" applyBorder="1" applyAlignment="1">
      <alignment horizontal="center" vertical="center" wrapText="1"/>
    </xf>
    <xf numFmtId="0" fontId="0" fillId="0" borderId="19" xfId="0" applyBorder="1" applyAlignment="1">
      <alignment horizontal="center" vertical="center"/>
    </xf>
    <xf numFmtId="0" fontId="28" fillId="26" borderId="15" xfId="0" applyFont="1" applyFill="1" applyBorder="1" applyAlignment="1">
      <alignment horizontal="center" vertical="center" wrapText="1"/>
    </xf>
    <xf numFmtId="0" fontId="28" fillId="26" borderId="19"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8" fillId="26" borderId="16" xfId="0" applyFont="1" applyFill="1" applyBorder="1" applyAlignment="1">
      <alignment horizontal="center" vertical="center" wrapText="1"/>
    </xf>
    <xf numFmtId="166" fontId="32" fillId="26" borderId="17" xfId="43" applyNumberFormat="1" applyFont="1" applyFill="1" applyBorder="1" applyAlignment="1">
      <alignment horizontal="center" vertical="center" wrapText="1"/>
    </xf>
    <xf numFmtId="166" fontId="32" fillId="26" borderId="16" xfId="43" applyNumberFormat="1" applyFont="1" applyFill="1" applyBorder="1" applyAlignment="1">
      <alignment horizontal="center" vertical="center" wrapText="1"/>
    </xf>
  </cellXfs>
  <cellStyles count="4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6" builtinId="3"/>
    <cellStyle name="Comma 2" xfId="43" xr:uid="{00000000-0005-0000-0000-00001B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6000000}"/>
    <cellStyle name="Normal 3" xfId="45" xr:uid="{00000000-0005-0000-0000-000027000000}"/>
    <cellStyle name="Normal 3 2" xfId="44"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AUGUST 2024</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40175318565735552"/>
          <c:y val="3.2073739262669605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5894949964931946"/>
          <c:y val="0.13341770354431259"/>
          <c:w val="0.67352744471015091"/>
          <c:h val="0.70662517364583133"/>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'!$B$5:$I$5</c:f>
              <c:numCache>
                <c:formatCode>_(* #,##0_);_(* \(#,##0\);_(* "-"??_);_(@_)</c:formatCode>
                <c:ptCount val="8"/>
                <c:pt idx="0">
                  <c:v>293580.61320975999</c:v>
                </c:pt>
                <c:pt idx="1">
                  <c:v>316382.30033131997</c:v>
                </c:pt>
                <c:pt idx="2">
                  <c:v>350072.44878208998</c:v>
                </c:pt>
                <c:pt idx="3">
                  <c:v>438617.31756846001</c:v>
                </c:pt>
                <c:pt idx="4">
                  <c:v>494149.65776479</c:v>
                </c:pt>
                <c:pt idx="5">
                  <c:v>363225.40532940999</c:v>
                </c:pt>
                <c:pt idx="6">
                  <c:v>481946.23811788001</c:v>
                </c:pt>
                <c:pt idx="7">
                  <c:v>386646.66709899</c:v>
                </c:pt>
              </c:numCache>
            </c:numRef>
          </c:val>
          <c:extLst>
            <c:ext xmlns:c16="http://schemas.microsoft.com/office/drawing/2014/chart" uri="{C3380CC4-5D6E-409C-BE32-E72D297353CC}">
              <c16:uniqueId val="{00000000-9838-454A-A2B4-45C3AB6BAD6E}"/>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'!$B$6:$I$6</c:f>
              <c:numCache>
                <c:formatCode>_-* #,##0_-;\-* #,##0_-;_-* "-"??_-;_-@_-</c:formatCode>
                <c:ptCount val="8"/>
                <c:pt idx="0" formatCode="_(* #,##0_);_(* \(#,##0\);_(* &quot;-&quot;??_);_(@_)">
                  <c:v>205027.27659585001</c:v>
                </c:pt>
                <c:pt idx="1">
                  <c:v>328770.03557215002</c:v>
                </c:pt>
                <c:pt idx="2">
                  <c:v>419123.19223714003</c:v>
                </c:pt>
                <c:pt idx="3">
                  <c:v>347143.38293193001</c:v>
                </c:pt>
                <c:pt idx="4">
                  <c:v>477191.72166729998</c:v>
                </c:pt>
                <c:pt idx="5">
                  <c:v>456840.1566094</c:v>
                </c:pt>
                <c:pt idx="6">
                  <c:v>350076.7954376</c:v>
                </c:pt>
                <c:pt idx="7">
                  <c:v>378480.35236674</c:v>
                </c:pt>
              </c:numCache>
            </c:numRef>
          </c:val>
          <c:extLst>
            <c:ext xmlns:c16="http://schemas.microsoft.com/office/drawing/2014/chart" uri="{C3380CC4-5D6E-409C-BE32-E72D297353CC}">
              <c16:uniqueId val="{00000001-9838-454A-A2B4-45C3AB6BAD6E}"/>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'!$B$4:$I$4</c:f>
              <c:strCache>
                <c:ptCount val="8"/>
                <c:pt idx="0">
                  <c:v>JANUARY</c:v>
                </c:pt>
                <c:pt idx="1">
                  <c:v>FEBRUARY</c:v>
                </c:pt>
                <c:pt idx="2">
                  <c:v>MARCH</c:v>
                </c:pt>
                <c:pt idx="3">
                  <c:v>APRIL</c:v>
                </c:pt>
                <c:pt idx="4">
                  <c:v>MAY</c:v>
                </c:pt>
                <c:pt idx="5">
                  <c:v>JUNE</c:v>
                </c:pt>
                <c:pt idx="6">
                  <c:v>JULY</c:v>
                </c:pt>
                <c:pt idx="7">
                  <c:v>AUGUST</c:v>
                </c:pt>
              </c:strCache>
            </c:strRef>
          </c:cat>
          <c:val>
            <c:numRef>
              <c:f>'Graph '!$B$8:$I$8</c:f>
              <c:numCache>
                <c:formatCode>_(* #,##0_);_(* \(#,##0\);_(* "-"??_);_(@_)</c:formatCode>
                <c:ptCount val="8"/>
                <c:pt idx="0">
                  <c:v>69.836790091231379</c:v>
                </c:pt>
                <c:pt idx="1">
                  <c:v>87.513076667086537</c:v>
                </c:pt>
                <c:pt idx="2">
                  <c:v>99.258896265986209</c:v>
                </c:pt>
                <c:pt idx="3">
                  <c:v>92.951159785987841</c:v>
                </c:pt>
                <c:pt idx="4">
                  <c:v>92.951159785987841</c:v>
                </c:pt>
                <c:pt idx="5">
                  <c:v>93.895467775303203</c:v>
                </c:pt>
                <c:pt idx="6">
                  <c:v>99.027849837385716</c:v>
                </c:pt>
                <c:pt idx="7">
                  <c:v>94.816403236733549</c:v>
                </c:pt>
              </c:numCache>
            </c:numRef>
          </c:val>
          <c:smooth val="0"/>
          <c:extLst>
            <c:ext xmlns:c16="http://schemas.microsoft.com/office/drawing/2014/chart" uri="{C3380CC4-5D6E-409C-BE32-E72D297353CC}">
              <c16:uniqueId val="{00000002-9838-454A-A2B4-45C3AB6BAD6E}"/>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0821822629"/>
              <c:y val="0.95778627765851732"/>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50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7253422977314617"/>
              <c:y val="0.3799930866966149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13</xdr:col>
      <xdr:colOff>457200</xdr:colOff>
      <xdr:row>55</xdr:row>
      <xdr:rowOff>87085</xdr:rowOff>
    </xdr:to>
    <xdr:graphicFrame macro="">
      <xdr:nvGraphicFramePr>
        <xdr:cNvPr id="2" name="Chart 1">
          <a:extLst>
            <a:ext uri="{FF2B5EF4-FFF2-40B4-BE49-F238E27FC236}">
              <a16:creationId xmlns:a16="http://schemas.microsoft.com/office/drawing/2014/main" id="{E3383C51-A28E-4D78-B343-D62C67D25D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7031B-4F07-4256-95C6-74C7C9020F1D}">
  <dimension ref="A1:AG73"/>
  <sheetViews>
    <sheetView tabSelected="1" view="pageBreakPreview" topLeftCell="E1" zoomScale="85" zoomScaleNormal="100" zoomScaleSheetLayoutView="85" workbookViewId="0">
      <selection activeCell="W5" sqref="W5"/>
    </sheetView>
  </sheetViews>
  <sheetFormatPr defaultColWidth="9.109375" defaultRowHeight="13.2" x14ac:dyDescent="0.25"/>
  <cols>
    <col min="1" max="1" width="2.109375" style="1" customWidth="1"/>
    <col min="2" max="2" width="50.77734375" style="1" customWidth="1"/>
    <col min="3" max="3" width="13.109375" style="1" customWidth="1"/>
    <col min="4" max="4" width="14" style="1" customWidth="1"/>
    <col min="5" max="5" width="13.33203125" style="1" customWidth="1"/>
    <col min="6" max="6" width="12.6640625" style="1" customWidth="1"/>
    <col min="7" max="7" width="14" style="1" customWidth="1"/>
    <col min="8" max="8" width="12.88671875" style="1" customWidth="1"/>
    <col min="9" max="9" width="14" style="1" customWidth="1"/>
    <col min="10" max="10" width="12.6640625" style="1" customWidth="1"/>
    <col min="11" max="11" width="12.88671875" style="1" customWidth="1"/>
    <col min="12" max="12" width="14" style="1" customWidth="1"/>
    <col min="13" max="14" width="12" style="1" customWidth="1"/>
    <col min="15" max="16" width="12.44140625" style="1" customWidth="1"/>
    <col min="17" max="17" width="12.6640625" style="1" customWidth="1"/>
    <col min="18" max="18" width="6.6640625" style="1" customWidth="1"/>
    <col min="19" max="19" width="9.109375" style="1"/>
    <col min="20" max="20" width="0" style="1" hidden="1" customWidth="1"/>
    <col min="21" max="16384" width="9.109375" style="1"/>
  </cols>
  <sheetData>
    <row r="1" spans="1:32" ht="15.6" x14ac:dyDescent="0.25">
      <c r="A1" s="1" t="s">
        <v>314</v>
      </c>
    </row>
    <row r="2" spans="1:32" x14ac:dyDescent="0.25">
      <c r="A2" s="1" t="s">
        <v>336</v>
      </c>
    </row>
    <row r="3" spans="1:32" x14ac:dyDescent="0.25">
      <c r="A3" s="1" t="s">
        <v>0</v>
      </c>
    </row>
    <row r="5" spans="1:32" s="27" customFormat="1" ht="18.75" customHeight="1" x14ac:dyDescent="0.25">
      <c r="A5" s="75" t="s">
        <v>1</v>
      </c>
      <c r="B5" s="75"/>
      <c r="C5" s="75" t="s">
        <v>2</v>
      </c>
      <c r="D5" s="75"/>
      <c r="E5" s="75"/>
      <c r="F5" s="75"/>
      <c r="G5" s="75"/>
      <c r="H5" s="75" t="s">
        <v>3</v>
      </c>
      <c r="I5" s="75"/>
      <c r="J5" s="75"/>
      <c r="K5" s="75"/>
      <c r="L5" s="75"/>
      <c r="M5" s="75" t="s">
        <v>315</v>
      </c>
      <c r="N5" s="75"/>
      <c r="O5" s="75"/>
      <c r="P5" s="75"/>
      <c r="Q5" s="75"/>
      <c r="R5" s="75" t="s">
        <v>316</v>
      </c>
      <c r="S5" s="75"/>
      <c r="T5" s="75"/>
      <c r="U5" s="75"/>
    </row>
    <row r="6" spans="1:32" s="27" customFormat="1" ht="26.4" x14ac:dyDescent="0.25">
      <c r="A6" s="75"/>
      <c r="B6" s="75"/>
      <c r="C6" s="26" t="s">
        <v>4</v>
      </c>
      <c r="D6" s="26" t="s">
        <v>5</v>
      </c>
      <c r="E6" s="26" t="s">
        <v>6</v>
      </c>
      <c r="F6" s="26" t="s">
        <v>289</v>
      </c>
      <c r="G6" s="26" t="s">
        <v>290</v>
      </c>
      <c r="H6" s="26" t="s">
        <v>4</v>
      </c>
      <c r="I6" s="26" t="s">
        <v>5</v>
      </c>
      <c r="J6" s="26" t="s">
        <v>6</v>
      </c>
      <c r="K6" s="26" t="s">
        <v>289</v>
      </c>
      <c r="L6" s="26" t="s">
        <v>290</v>
      </c>
      <c r="M6" s="26" t="s">
        <v>4</v>
      </c>
      <c r="N6" s="26" t="s">
        <v>5</v>
      </c>
      <c r="O6" s="26" t="s">
        <v>6</v>
      </c>
      <c r="P6" s="26" t="s">
        <v>289</v>
      </c>
      <c r="Q6" s="26" t="s">
        <v>290</v>
      </c>
      <c r="R6" s="26" t="s">
        <v>4</v>
      </c>
      <c r="S6" s="26" t="s">
        <v>291</v>
      </c>
      <c r="T6" s="26" t="s">
        <v>292</v>
      </c>
      <c r="U6" s="26" t="s">
        <v>290</v>
      </c>
    </row>
    <row r="7" spans="1:32" x14ac:dyDescent="0.25">
      <c r="A7" s="16"/>
      <c r="B7" s="16"/>
      <c r="C7" s="28"/>
      <c r="D7" s="28"/>
      <c r="E7" s="28"/>
      <c r="F7" s="28"/>
      <c r="G7" s="28"/>
      <c r="H7" s="28"/>
      <c r="I7" s="28"/>
      <c r="J7" s="28"/>
      <c r="K7" s="28"/>
      <c r="L7" s="28"/>
      <c r="M7" s="28"/>
      <c r="N7" s="28"/>
      <c r="O7" s="28"/>
      <c r="P7" s="28"/>
      <c r="Q7" s="28"/>
      <c r="R7" s="29"/>
      <c r="S7" s="29"/>
      <c r="T7" s="29"/>
      <c r="U7" s="29"/>
    </row>
    <row r="8" spans="1:32" s="30" customFormat="1" x14ac:dyDescent="0.25">
      <c r="A8" s="30" t="s">
        <v>7</v>
      </c>
      <c r="C8" s="31">
        <f t="shared" ref="C8:Q8" si="0">+C10+C48</f>
        <v>960035362.32317019</v>
      </c>
      <c r="D8" s="31">
        <f t="shared" si="0"/>
        <v>1295992380.6626601</v>
      </c>
      <c r="E8" s="31">
        <f t="shared" si="0"/>
        <v>481946238.11787999</v>
      </c>
      <c r="F8" s="31">
        <f t="shared" si="0"/>
        <v>386646667.09899032</v>
      </c>
      <c r="G8" s="31">
        <f t="shared" si="0"/>
        <v>3124620648.2026997</v>
      </c>
      <c r="H8" s="31">
        <f t="shared" si="0"/>
        <v>952920504.40514004</v>
      </c>
      <c r="I8" s="31">
        <f t="shared" si="0"/>
        <v>1281175261.2086301</v>
      </c>
      <c r="J8" s="31">
        <f t="shared" si="0"/>
        <v>350076795.4375999</v>
      </c>
      <c r="K8" s="31">
        <f t="shared" si="0"/>
        <v>378480352.36674023</v>
      </c>
      <c r="L8" s="31">
        <f t="shared" si="0"/>
        <v>2962652913.4181104</v>
      </c>
      <c r="M8" s="31">
        <f t="shared" si="0"/>
        <v>7114857.918030031</v>
      </c>
      <c r="N8" s="31">
        <f t="shared" si="0"/>
        <v>14817119.454030026</v>
      </c>
      <c r="O8" s="31">
        <f t="shared" si="0"/>
        <v>131869442.68028001</v>
      </c>
      <c r="P8" s="31">
        <f t="shared" si="0"/>
        <v>8166314.7322499864</v>
      </c>
      <c r="Q8" s="31">
        <f t="shared" si="0"/>
        <v>161967734.78459004</v>
      </c>
      <c r="R8" s="32">
        <f>+H8/C8*100</f>
        <v>99.258896265986181</v>
      </c>
      <c r="S8" s="32">
        <f>((H8+I8)/(C8+D8))*100</f>
        <v>99.027849837385702</v>
      </c>
      <c r="T8" s="32">
        <f>((H8+I8+J8)/(C8+D8+E8))*100</f>
        <v>94.382655893963559</v>
      </c>
      <c r="U8" s="32">
        <f>+L8/G8*100</f>
        <v>94.816403236733578</v>
      </c>
      <c r="W8" s="30" t="b">
        <v>1</v>
      </c>
      <c r="X8" s="30" t="b">
        <v>1</v>
      </c>
      <c r="Y8" s="30" t="b">
        <v>1</v>
      </c>
      <c r="Z8" s="30" t="b">
        <v>1</v>
      </c>
      <c r="AA8" s="30" t="b">
        <v>1</v>
      </c>
      <c r="AB8" s="30" t="b">
        <v>1</v>
      </c>
      <c r="AC8" s="30" t="b">
        <v>1</v>
      </c>
      <c r="AD8" s="30" t="b">
        <v>1</v>
      </c>
      <c r="AE8" s="30" t="b">
        <v>1</v>
      </c>
      <c r="AF8" s="30" t="b">
        <v>1</v>
      </c>
    </row>
    <row r="9" spans="1:32" x14ac:dyDescent="0.25">
      <c r="C9" s="28"/>
      <c r="D9" s="28"/>
      <c r="E9" s="28"/>
      <c r="F9" s="28"/>
      <c r="G9" s="28"/>
      <c r="H9" s="28"/>
      <c r="I9" s="28"/>
      <c r="J9" s="28"/>
      <c r="K9" s="28"/>
      <c r="L9" s="28"/>
      <c r="M9" s="28"/>
      <c r="N9" s="28"/>
      <c r="O9" s="28"/>
      <c r="P9" s="28"/>
      <c r="Q9" s="28"/>
      <c r="R9" s="33"/>
      <c r="S9" s="33"/>
      <c r="T9" s="33"/>
      <c r="U9" s="33"/>
    </row>
    <row r="10" spans="1:32" ht="15" x14ac:dyDescent="0.4">
      <c r="A10" s="1" t="s">
        <v>8</v>
      </c>
      <c r="C10" s="34">
        <f t="shared" ref="C10:Q10" si="1">SUM(C12:C46)</f>
        <v>666029861.56817007</v>
      </c>
      <c r="D10" s="34">
        <f t="shared" si="1"/>
        <v>1009021469.994</v>
      </c>
      <c r="E10" s="34">
        <f t="shared" si="1"/>
        <v>382574231.27693003</v>
      </c>
      <c r="F10" s="34">
        <f t="shared" si="1"/>
        <v>293520047.01894033</v>
      </c>
      <c r="G10" s="34">
        <f t="shared" si="1"/>
        <v>2351145609.8580399</v>
      </c>
      <c r="H10" s="34">
        <f t="shared" si="1"/>
        <v>659136282.78928006</v>
      </c>
      <c r="I10" s="34">
        <f t="shared" si="1"/>
        <v>995250058.15210998</v>
      </c>
      <c r="J10" s="34">
        <f t="shared" si="1"/>
        <v>252604706.75653002</v>
      </c>
      <c r="K10" s="34">
        <f t="shared" si="1"/>
        <v>285871108.47621018</v>
      </c>
      <c r="L10" s="34">
        <f t="shared" si="1"/>
        <v>2192862156.1741304</v>
      </c>
      <c r="M10" s="34">
        <f t="shared" si="1"/>
        <v>6893578.7788899839</v>
      </c>
      <c r="N10" s="34">
        <f t="shared" si="1"/>
        <v>13771411.841890085</v>
      </c>
      <c r="O10" s="34">
        <f t="shared" si="1"/>
        <v>129969524.52039999</v>
      </c>
      <c r="P10" s="34">
        <f t="shared" si="1"/>
        <v>7648938.5427300446</v>
      </c>
      <c r="Q10" s="34">
        <f t="shared" si="1"/>
        <v>158283453.68391007</v>
      </c>
      <c r="R10" s="33">
        <f>+H10/C10*100</f>
        <v>98.964974518911347</v>
      </c>
      <c r="S10" s="33">
        <f>((H10+I10)/(C10+D10))*100</f>
        <v>98.766307024065497</v>
      </c>
      <c r="T10" s="33">
        <f>((H10+I10+J10)/(C10+D10+E10))*100</f>
        <v>92.679206661228704</v>
      </c>
      <c r="U10" s="33">
        <f>+L10/G10*100</f>
        <v>93.267815782219188</v>
      </c>
    </row>
    <row r="11" spans="1:32" x14ac:dyDescent="0.25">
      <c r="C11" s="28"/>
      <c r="D11" s="28"/>
      <c r="E11" s="28"/>
      <c r="F11" s="28"/>
      <c r="G11" s="28"/>
      <c r="H11" s="28"/>
      <c r="I11" s="28"/>
      <c r="J11" s="28"/>
      <c r="K11" s="28"/>
      <c r="L11" s="28"/>
      <c r="M11" s="28"/>
      <c r="N11" s="28"/>
      <c r="O11" s="28"/>
      <c r="P11" s="28"/>
      <c r="Q11" s="28"/>
      <c r="R11" s="33"/>
      <c r="S11" s="33"/>
      <c r="T11" s="33"/>
      <c r="U11" s="33"/>
    </row>
    <row r="12" spans="1:32" x14ac:dyDescent="0.25">
      <c r="B12" s="2" t="s">
        <v>9</v>
      </c>
      <c r="C12" s="28">
        <v>5593079</v>
      </c>
      <c r="D12" s="28">
        <v>12769483.215</v>
      </c>
      <c r="E12" s="28">
        <v>6464874</v>
      </c>
      <c r="F12" s="28">
        <v>3491561</v>
      </c>
      <c r="G12" s="28">
        <f>SUM(C12:F12)</f>
        <v>28318997.215</v>
      </c>
      <c r="H12" s="28">
        <v>5568705.6059500007</v>
      </c>
      <c r="I12" s="28">
        <v>12579493.335690001</v>
      </c>
      <c r="J12" s="28">
        <v>2972752.6282199994</v>
      </c>
      <c r="K12" s="28">
        <v>3553682.2665399984</v>
      </c>
      <c r="L12" s="28">
        <f>SUM(H12:K12)</f>
        <v>24674633.836399999</v>
      </c>
      <c r="M12" s="28">
        <f t="shared" ref="M12:P46" si="2">+C12-H12</f>
        <v>24373.394049999304</v>
      </c>
      <c r="N12" s="28">
        <f t="shared" si="2"/>
        <v>189989.87930999883</v>
      </c>
      <c r="O12" s="28">
        <f t="shared" si="2"/>
        <v>3492121.3717800006</v>
      </c>
      <c r="P12" s="28">
        <f t="shared" si="2"/>
        <v>-62121.266539998353</v>
      </c>
      <c r="Q12" s="28">
        <f>SUM(M12:P12)</f>
        <v>3644363.3786000004</v>
      </c>
      <c r="R12" s="33">
        <f t="shared" ref="R12:R46" si="3">+H12/C12*100</f>
        <v>99.564222245922167</v>
      </c>
      <c r="S12" s="33">
        <f t="shared" ref="S12:S46" si="4">((H12+I12)/(C12+D12))*100</f>
        <v>98.832606959474916</v>
      </c>
      <c r="T12" s="33">
        <f t="shared" ref="T12:T46" si="5">((H12+I12+J12)/(C12+D12+E12))*100</f>
        <v>85.07101332154204</v>
      </c>
      <c r="U12" s="33">
        <f t="shared" ref="U12:U46" si="6">+L12/G12*100</f>
        <v>87.131029566719064</v>
      </c>
      <c r="W12" s="1" t="b">
        <v>1</v>
      </c>
      <c r="X12" s="1" t="b">
        <v>1</v>
      </c>
      <c r="Y12" s="1" t="b">
        <v>1</v>
      </c>
      <c r="Z12" s="1" t="b">
        <v>1</v>
      </c>
      <c r="AA12" s="1" t="b">
        <v>1</v>
      </c>
      <c r="AB12" s="1" t="b">
        <v>1</v>
      </c>
      <c r="AC12" s="1" t="b">
        <v>1</v>
      </c>
      <c r="AD12" s="1" t="b">
        <v>1</v>
      </c>
      <c r="AE12" s="1" t="b">
        <v>1</v>
      </c>
      <c r="AF12" s="1" t="b">
        <v>1</v>
      </c>
    </row>
    <row r="13" spans="1:32" x14ac:dyDescent="0.25">
      <c r="B13" s="2" t="s">
        <v>10</v>
      </c>
      <c r="C13" s="28">
        <v>2402329.2570000002</v>
      </c>
      <c r="D13" s="28">
        <v>2494644.852</v>
      </c>
      <c r="E13" s="28">
        <v>925276.32799999975</v>
      </c>
      <c r="F13" s="28">
        <v>925041.32799999975</v>
      </c>
      <c r="G13" s="28">
        <f t="shared" ref="G13:G46" si="7">SUM(C13:F13)</f>
        <v>6747291.7649999997</v>
      </c>
      <c r="H13" s="28">
        <v>2139149.0157400002</v>
      </c>
      <c r="I13" s="28">
        <v>2197664.1420100001</v>
      </c>
      <c r="J13" s="28">
        <v>593122.34800000023</v>
      </c>
      <c r="K13" s="28">
        <v>705674.31031000055</v>
      </c>
      <c r="L13" s="28">
        <f t="shared" ref="L13:L46" si="8">SUM(H13:K13)</f>
        <v>5635609.816060001</v>
      </c>
      <c r="M13" s="28">
        <f t="shared" si="2"/>
        <v>263180.24126000004</v>
      </c>
      <c r="N13" s="28">
        <f t="shared" si="2"/>
        <v>296980.70998999989</v>
      </c>
      <c r="O13" s="28">
        <f t="shared" si="2"/>
        <v>332153.97999999952</v>
      </c>
      <c r="P13" s="28">
        <f t="shared" si="2"/>
        <v>219367.01768999919</v>
      </c>
      <c r="Q13" s="28">
        <f t="shared" ref="Q13:Q46" si="9">SUM(M13:P13)</f>
        <v>1111681.9489399986</v>
      </c>
      <c r="R13" s="33">
        <f t="shared" si="3"/>
        <v>89.044788906718964</v>
      </c>
      <c r="S13" s="33">
        <f t="shared" si="4"/>
        <v>88.561079989773745</v>
      </c>
      <c r="T13" s="33">
        <f t="shared" si="5"/>
        <v>84.674054458746753</v>
      </c>
      <c r="U13" s="33">
        <f t="shared" si="6"/>
        <v>83.524027303716295</v>
      </c>
      <c r="W13" s="1" t="b">
        <v>1</v>
      </c>
      <c r="X13" s="1" t="b">
        <v>1</v>
      </c>
      <c r="Y13" s="1" t="b">
        <v>1</v>
      </c>
      <c r="Z13" s="1" t="b">
        <v>1</v>
      </c>
      <c r="AA13" s="1" t="b">
        <v>1</v>
      </c>
      <c r="AB13" s="1" t="b">
        <v>1</v>
      </c>
      <c r="AC13" s="1" t="b">
        <v>1</v>
      </c>
      <c r="AD13" s="1" t="b">
        <v>1</v>
      </c>
      <c r="AE13" s="1" t="b">
        <v>1</v>
      </c>
      <c r="AF13" s="1" t="b">
        <v>1</v>
      </c>
    </row>
    <row r="14" spans="1:32" x14ac:dyDescent="0.25">
      <c r="B14" s="2" t="s">
        <v>11</v>
      </c>
      <c r="C14" s="28">
        <v>348845</v>
      </c>
      <c r="D14" s="28">
        <v>462449</v>
      </c>
      <c r="E14" s="28">
        <v>219440</v>
      </c>
      <c r="F14" s="28">
        <v>161164.42200000002</v>
      </c>
      <c r="G14" s="28">
        <f t="shared" si="7"/>
        <v>1191898.422</v>
      </c>
      <c r="H14" s="28">
        <v>248689.13722</v>
      </c>
      <c r="I14" s="28">
        <v>354137.41455999995</v>
      </c>
      <c r="J14" s="28">
        <v>126082.65473000007</v>
      </c>
      <c r="K14" s="28">
        <v>166696.61366999999</v>
      </c>
      <c r="L14" s="28">
        <f t="shared" si="8"/>
        <v>895605.82018000004</v>
      </c>
      <c r="M14" s="28">
        <f t="shared" si="2"/>
        <v>100155.86278</v>
      </c>
      <c r="N14" s="28">
        <f t="shared" si="2"/>
        <v>108311.58544000005</v>
      </c>
      <c r="O14" s="28">
        <f t="shared" si="2"/>
        <v>93357.345269999932</v>
      </c>
      <c r="P14" s="28">
        <f t="shared" si="2"/>
        <v>-5532.1916699999711</v>
      </c>
      <c r="Q14" s="28">
        <f t="shared" si="9"/>
        <v>296292.60181999998</v>
      </c>
      <c r="R14" s="33">
        <f t="shared" si="3"/>
        <v>71.289293875503446</v>
      </c>
      <c r="S14" s="33">
        <f t="shared" si="4"/>
        <v>74.304327627222676</v>
      </c>
      <c r="T14" s="33">
        <f t="shared" si="5"/>
        <v>70.717489333814555</v>
      </c>
      <c r="U14" s="33">
        <f t="shared" si="6"/>
        <v>75.14111971699549</v>
      </c>
      <c r="W14" s="1" t="b">
        <v>1</v>
      </c>
      <c r="X14" s="1" t="b">
        <v>1</v>
      </c>
      <c r="Y14" s="1" t="b">
        <v>1</v>
      </c>
      <c r="Z14" s="1" t="b">
        <v>1</v>
      </c>
      <c r="AA14" s="1" t="b">
        <v>1</v>
      </c>
      <c r="AB14" s="1" t="b">
        <v>1</v>
      </c>
      <c r="AC14" s="1" t="b">
        <v>1</v>
      </c>
      <c r="AD14" s="1" t="b">
        <v>1</v>
      </c>
      <c r="AE14" s="1" t="b">
        <v>1</v>
      </c>
      <c r="AF14" s="1" t="b">
        <v>1</v>
      </c>
    </row>
    <row r="15" spans="1:32" x14ac:dyDescent="0.25">
      <c r="B15" s="2" t="s">
        <v>12</v>
      </c>
      <c r="C15" s="28">
        <v>1561867.5730000001</v>
      </c>
      <c r="D15" s="28">
        <v>3277335.352</v>
      </c>
      <c r="E15" s="28">
        <v>1570971.0030000005</v>
      </c>
      <c r="F15" s="28">
        <v>701992.18800000008</v>
      </c>
      <c r="G15" s="28">
        <f t="shared" si="7"/>
        <v>7112166.1160000004</v>
      </c>
      <c r="H15" s="28">
        <v>1560551.9550700001</v>
      </c>
      <c r="I15" s="28">
        <v>3220035.3804799998</v>
      </c>
      <c r="J15" s="28">
        <v>795269.24129000027</v>
      </c>
      <c r="K15" s="28">
        <v>732718.76467999909</v>
      </c>
      <c r="L15" s="28">
        <f t="shared" si="8"/>
        <v>6308575.3415199993</v>
      </c>
      <c r="M15" s="28">
        <f t="shared" si="2"/>
        <v>1315.6179299999494</v>
      </c>
      <c r="N15" s="28">
        <f t="shared" si="2"/>
        <v>57299.971520000137</v>
      </c>
      <c r="O15" s="28">
        <f t="shared" si="2"/>
        <v>775701.76171000022</v>
      </c>
      <c r="P15" s="28">
        <f t="shared" si="2"/>
        <v>-30726.576679999009</v>
      </c>
      <c r="Q15" s="28">
        <f t="shared" si="9"/>
        <v>803590.7744800013</v>
      </c>
      <c r="R15" s="33">
        <f t="shared" si="3"/>
        <v>99.91576635863737</v>
      </c>
      <c r="S15" s="33">
        <f t="shared" si="4"/>
        <v>98.78873462513458</v>
      </c>
      <c r="T15" s="33">
        <f t="shared" si="5"/>
        <v>86.98448184821234</v>
      </c>
      <c r="U15" s="33">
        <f t="shared" si="6"/>
        <v>88.701181027363944</v>
      </c>
      <c r="W15" s="1" t="b">
        <v>1</v>
      </c>
      <c r="X15" s="1" t="b">
        <v>1</v>
      </c>
      <c r="Y15" s="1" t="b">
        <v>1</v>
      </c>
      <c r="Z15" s="1" t="b">
        <v>1</v>
      </c>
      <c r="AA15" s="1" t="b">
        <v>1</v>
      </c>
      <c r="AB15" s="1" t="b">
        <v>1</v>
      </c>
      <c r="AC15" s="1" t="b">
        <v>1</v>
      </c>
      <c r="AD15" s="1" t="b">
        <v>1</v>
      </c>
      <c r="AE15" s="1" t="b">
        <v>1</v>
      </c>
      <c r="AF15" s="1" t="b">
        <v>1</v>
      </c>
    </row>
    <row r="16" spans="1:32" x14ac:dyDescent="0.25">
      <c r="B16" s="2" t="s">
        <v>13</v>
      </c>
      <c r="C16" s="28">
        <v>6895808.5596599998</v>
      </c>
      <c r="D16" s="28">
        <v>29564524.135370012</v>
      </c>
      <c r="E16" s="28">
        <v>9502258.2130099982</v>
      </c>
      <c r="F16" s="28">
        <v>6847816.1779999956</v>
      </c>
      <c r="G16" s="28">
        <f t="shared" si="7"/>
        <v>52810407.086040005</v>
      </c>
      <c r="H16" s="28">
        <v>6747839.5281099994</v>
      </c>
      <c r="I16" s="28">
        <v>26591582.857259996</v>
      </c>
      <c r="J16" s="28">
        <v>3330352.6768699996</v>
      </c>
      <c r="K16" s="28">
        <v>3670341.9970100075</v>
      </c>
      <c r="L16" s="28">
        <f t="shared" si="8"/>
        <v>40340117.059249997</v>
      </c>
      <c r="M16" s="28">
        <f t="shared" si="2"/>
        <v>147969.03155000042</v>
      </c>
      <c r="N16" s="28">
        <f t="shared" si="2"/>
        <v>2972941.2781100161</v>
      </c>
      <c r="O16" s="28">
        <f t="shared" si="2"/>
        <v>6171905.5361399986</v>
      </c>
      <c r="P16" s="28">
        <f t="shared" si="2"/>
        <v>3177474.1809899881</v>
      </c>
      <c r="Q16" s="28">
        <f t="shared" si="9"/>
        <v>12470290.026790004</v>
      </c>
      <c r="R16" s="33">
        <f t="shared" si="3"/>
        <v>97.854217815505933</v>
      </c>
      <c r="S16" s="33">
        <f t="shared" si="4"/>
        <v>91.440258278045178</v>
      </c>
      <c r="T16" s="33">
        <f t="shared" si="5"/>
        <v>79.781784137468037</v>
      </c>
      <c r="U16" s="33">
        <f t="shared" si="6"/>
        <v>76.386680741784275</v>
      </c>
      <c r="W16" s="1" t="b">
        <v>1</v>
      </c>
      <c r="X16" s="1" t="b">
        <v>1</v>
      </c>
      <c r="Y16" s="1" t="b">
        <v>1</v>
      </c>
      <c r="Z16" s="1" t="b">
        <v>1</v>
      </c>
      <c r="AA16" s="1" t="b">
        <v>1</v>
      </c>
      <c r="AB16" s="1" t="b">
        <v>1</v>
      </c>
      <c r="AC16" s="1" t="b">
        <v>1</v>
      </c>
      <c r="AD16" s="1" t="b">
        <v>1</v>
      </c>
      <c r="AE16" s="1" t="b">
        <v>1</v>
      </c>
      <c r="AF16" s="1" t="b">
        <v>1</v>
      </c>
    </row>
    <row r="17" spans="2:32" x14ac:dyDescent="0.25">
      <c r="B17" s="2" t="s">
        <v>50</v>
      </c>
      <c r="C17" s="28">
        <v>575203.44200000004</v>
      </c>
      <c r="D17" s="28">
        <v>898481.2995699998</v>
      </c>
      <c r="E17" s="28">
        <v>123976</v>
      </c>
      <c r="F17" s="28">
        <v>187673.5430000003</v>
      </c>
      <c r="G17" s="28">
        <f t="shared" si="7"/>
        <v>1785334.2845700001</v>
      </c>
      <c r="H17" s="28">
        <v>521419.69549000013</v>
      </c>
      <c r="I17" s="28">
        <v>497853.15588999988</v>
      </c>
      <c r="J17" s="28">
        <v>103292.22262999986</v>
      </c>
      <c r="K17" s="28">
        <v>186886.78287000023</v>
      </c>
      <c r="L17" s="28">
        <f t="shared" si="8"/>
        <v>1309451.8568800001</v>
      </c>
      <c r="M17" s="28">
        <f t="shared" si="2"/>
        <v>53783.74650999991</v>
      </c>
      <c r="N17" s="28">
        <f t="shared" si="2"/>
        <v>400628.14367999992</v>
      </c>
      <c r="O17" s="28">
        <f t="shared" si="2"/>
        <v>20683.777370000142</v>
      </c>
      <c r="P17" s="28">
        <f t="shared" si="2"/>
        <v>786.76013000006787</v>
      </c>
      <c r="Q17" s="28">
        <f t="shared" si="9"/>
        <v>475882.42769000004</v>
      </c>
      <c r="R17" s="33">
        <f t="shared" si="3"/>
        <v>90.649613235450715</v>
      </c>
      <c r="S17" s="33">
        <f t="shared" si="4"/>
        <v>69.164918562847504</v>
      </c>
      <c r="T17" s="33">
        <f t="shared" si="5"/>
        <v>70.263044262254965</v>
      </c>
      <c r="U17" s="33">
        <f t="shared" si="6"/>
        <v>73.344911829516747</v>
      </c>
      <c r="W17" s="1" t="b">
        <v>1</v>
      </c>
      <c r="X17" s="1" t="b">
        <v>1</v>
      </c>
      <c r="Y17" s="1" t="b">
        <v>1</v>
      </c>
      <c r="Z17" s="1" t="b">
        <v>1</v>
      </c>
      <c r="AA17" s="1" t="b">
        <v>1</v>
      </c>
      <c r="AB17" s="1" t="b">
        <v>1</v>
      </c>
      <c r="AC17" s="1" t="b">
        <v>1</v>
      </c>
      <c r="AD17" s="1" t="b">
        <v>1</v>
      </c>
      <c r="AE17" s="1" t="b">
        <v>1</v>
      </c>
      <c r="AF17" s="1" t="b">
        <v>1</v>
      </c>
    </row>
    <row r="18" spans="2:32" x14ac:dyDescent="0.25">
      <c r="B18" s="2" t="s">
        <v>14</v>
      </c>
      <c r="C18" s="28">
        <v>138565096.24599999</v>
      </c>
      <c r="D18" s="28">
        <v>171299305.17548001</v>
      </c>
      <c r="E18" s="28">
        <v>59794003.072560012</v>
      </c>
      <c r="F18" s="28">
        <v>51957348.007500052</v>
      </c>
      <c r="G18" s="28">
        <f t="shared" si="7"/>
        <v>421615752.50154006</v>
      </c>
      <c r="H18" s="28">
        <v>138057936.93987</v>
      </c>
      <c r="I18" s="28">
        <v>169168713.68861997</v>
      </c>
      <c r="J18" s="28">
        <v>42440726.416490078</v>
      </c>
      <c r="K18" s="28">
        <v>49870467.184689999</v>
      </c>
      <c r="L18" s="28">
        <f t="shared" si="8"/>
        <v>399537844.22967005</v>
      </c>
      <c r="M18" s="28">
        <f t="shared" si="2"/>
        <v>507159.30612999201</v>
      </c>
      <c r="N18" s="28">
        <f t="shared" si="2"/>
        <v>2130591.4868600368</v>
      </c>
      <c r="O18" s="28">
        <f t="shared" si="2"/>
        <v>17353276.656069934</v>
      </c>
      <c r="P18" s="28">
        <f t="shared" si="2"/>
        <v>2086880.8228100538</v>
      </c>
      <c r="Q18" s="28">
        <f t="shared" si="9"/>
        <v>22077908.271870017</v>
      </c>
      <c r="R18" s="33">
        <f t="shared" si="3"/>
        <v>99.633992022616141</v>
      </c>
      <c r="S18" s="33">
        <f t="shared" si="4"/>
        <v>99.148740293854488</v>
      </c>
      <c r="T18" s="33">
        <f t="shared" si="5"/>
        <v>94.592026799330554</v>
      </c>
      <c r="U18" s="33">
        <f t="shared" si="6"/>
        <v>94.763500144177044</v>
      </c>
      <c r="W18" s="1" t="b">
        <v>1</v>
      </c>
      <c r="X18" s="1" t="b">
        <v>1</v>
      </c>
      <c r="Y18" s="1" t="b">
        <v>1</v>
      </c>
      <c r="Z18" s="1" t="b">
        <v>1</v>
      </c>
      <c r="AA18" s="1" t="b">
        <v>1</v>
      </c>
      <c r="AB18" s="1" t="b">
        <v>1</v>
      </c>
      <c r="AC18" s="1" t="b">
        <v>1</v>
      </c>
      <c r="AD18" s="1" t="b">
        <v>1</v>
      </c>
      <c r="AE18" s="1" t="b">
        <v>1</v>
      </c>
      <c r="AF18" s="1" t="b">
        <v>1</v>
      </c>
    </row>
    <row r="19" spans="2:32" x14ac:dyDescent="0.25">
      <c r="B19" s="2" t="s">
        <v>15</v>
      </c>
      <c r="C19" s="28">
        <v>20711689.203000002</v>
      </c>
      <c r="D19" s="28">
        <v>30995608.298</v>
      </c>
      <c r="E19" s="28">
        <v>10272713.401999995</v>
      </c>
      <c r="F19" s="28">
        <v>7753221.7990000099</v>
      </c>
      <c r="G19" s="28">
        <f t="shared" si="7"/>
        <v>69733232.702000007</v>
      </c>
      <c r="H19" s="28">
        <v>20602427.047119997</v>
      </c>
      <c r="I19" s="28">
        <v>30497824.943439998</v>
      </c>
      <c r="J19" s="28">
        <v>6793344.7243800089</v>
      </c>
      <c r="K19" s="28">
        <v>7905299.6073199958</v>
      </c>
      <c r="L19" s="28">
        <f t="shared" si="8"/>
        <v>65798896.32226</v>
      </c>
      <c r="M19" s="28">
        <f t="shared" si="2"/>
        <v>109262.15588000417</v>
      </c>
      <c r="N19" s="28">
        <f t="shared" si="2"/>
        <v>497783.35456000268</v>
      </c>
      <c r="O19" s="28">
        <f t="shared" si="2"/>
        <v>3479368.6776199862</v>
      </c>
      <c r="P19" s="28">
        <f t="shared" si="2"/>
        <v>-152077.80831998587</v>
      </c>
      <c r="Q19" s="28">
        <f t="shared" si="9"/>
        <v>3934336.3797400072</v>
      </c>
      <c r="R19" s="33">
        <f t="shared" si="3"/>
        <v>99.472461396996152</v>
      </c>
      <c r="S19" s="33">
        <f t="shared" si="4"/>
        <v>98.825996445804833</v>
      </c>
      <c r="T19" s="33">
        <f t="shared" si="5"/>
        <v>93.406883721825551</v>
      </c>
      <c r="U19" s="33">
        <f t="shared" si="6"/>
        <v>94.358018082206058</v>
      </c>
      <c r="W19" s="1" t="b">
        <v>1</v>
      </c>
      <c r="X19" s="1" t="b">
        <v>1</v>
      </c>
      <c r="Y19" s="1" t="b">
        <v>1</v>
      </c>
      <c r="Z19" s="1" t="b">
        <v>1</v>
      </c>
      <c r="AA19" s="1" t="b">
        <v>1</v>
      </c>
      <c r="AB19" s="1" t="b">
        <v>1</v>
      </c>
      <c r="AC19" s="1" t="b">
        <v>1</v>
      </c>
      <c r="AD19" s="1" t="b">
        <v>1</v>
      </c>
      <c r="AE19" s="1" t="b">
        <v>1</v>
      </c>
      <c r="AF19" s="1" t="b">
        <v>1</v>
      </c>
    </row>
    <row r="20" spans="2:32" x14ac:dyDescent="0.25">
      <c r="B20" s="2" t="s">
        <v>16</v>
      </c>
      <c r="C20" s="28">
        <v>344498.46500000003</v>
      </c>
      <c r="D20" s="28">
        <v>1120625.297</v>
      </c>
      <c r="E20" s="28">
        <v>217195.46899999981</v>
      </c>
      <c r="F20" s="28">
        <v>181398.27500000014</v>
      </c>
      <c r="G20" s="28">
        <f t="shared" si="7"/>
        <v>1863717.5060000001</v>
      </c>
      <c r="H20" s="28">
        <v>343047.72758000001</v>
      </c>
      <c r="I20" s="28">
        <v>986650.61323000025</v>
      </c>
      <c r="J20" s="28">
        <v>100722.12837999966</v>
      </c>
      <c r="K20" s="28">
        <v>121608.81742000021</v>
      </c>
      <c r="L20" s="28">
        <f t="shared" si="8"/>
        <v>1552029.2866100001</v>
      </c>
      <c r="M20" s="28">
        <f t="shared" si="2"/>
        <v>1450.7374200000195</v>
      </c>
      <c r="N20" s="28">
        <f t="shared" si="2"/>
        <v>133974.68376999977</v>
      </c>
      <c r="O20" s="28">
        <f t="shared" si="2"/>
        <v>116473.34062000015</v>
      </c>
      <c r="P20" s="28">
        <f t="shared" si="2"/>
        <v>59789.457579999929</v>
      </c>
      <c r="Q20" s="28">
        <f t="shared" si="9"/>
        <v>311688.21938999987</v>
      </c>
      <c r="R20" s="33">
        <f t="shared" si="3"/>
        <v>99.578884213606003</v>
      </c>
      <c r="S20" s="33">
        <f t="shared" si="4"/>
        <v>90.75672481039183</v>
      </c>
      <c r="T20" s="33">
        <f t="shared" si="5"/>
        <v>85.026696647801685</v>
      </c>
      <c r="U20" s="33">
        <f t="shared" si="6"/>
        <v>83.275994436573171</v>
      </c>
      <c r="W20" s="1" t="b">
        <v>1</v>
      </c>
      <c r="X20" s="1" t="b">
        <v>1</v>
      </c>
      <c r="Y20" s="1" t="b">
        <v>1</v>
      </c>
      <c r="Z20" s="1" t="b">
        <v>1</v>
      </c>
      <c r="AA20" s="1" t="b">
        <v>1</v>
      </c>
      <c r="AB20" s="1" t="b">
        <v>1</v>
      </c>
      <c r="AC20" s="1" t="b">
        <v>1</v>
      </c>
      <c r="AD20" s="1" t="b">
        <v>1</v>
      </c>
      <c r="AE20" s="1" t="b">
        <v>1</v>
      </c>
      <c r="AF20" s="1" t="b">
        <v>1</v>
      </c>
    </row>
    <row r="21" spans="2:32" x14ac:dyDescent="0.25">
      <c r="B21" s="2" t="s">
        <v>17</v>
      </c>
      <c r="C21" s="28">
        <v>4758212.1619999995</v>
      </c>
      <c r="D21" s="28">
        <v>7086932.0846300023</v>
      </c>
      <c r="E21" s="28">
        <v>2481285.7342799995</v>
      </c>
      <c r="F21" s="28">
        <v>1695620.7147199996</v>
      </c>
      <c r="G21" s="28">
        <f t="shared" si="7"/>
        <v>16022050.695630001</v>
      </c>
      <c r="H21" s="28">
        <v>4691999.1736399997</v>
      </c>
      <c r="I21" s="28">
        <v>6242171.594419999</v>
      </c>
      <c r="J21" s="28">
        <v>1394787.6079200022</v>
      </c>
      <c r="K21" s="28">
        <v>1631951.7925099973</v>
      </c>
      <c r="L21" s="28">
        <f t="shared" si="8"/>
        <v>13960910.168489998</v>
      </c>
      <c r="M21" s="28">
        <f t="shared" si="2"/>
        <v>66212.988359999843</v>
      </c>
      <c r="N21" s="28">
        <f t="shared" si="2"/>
        <v>844760.49021000322</v>
      </c>
      <c r="O21" s="28">
        <f t="shared" si="2"/>
        <v>1086498.1263599973</v>
      </c>
      <c r="P21" s="28">
        <f t="shared" si="2"/>
        <v>63668.922210002318</v>
      </c>
      <c r="Q21" s="28">
        <f t="shared" si="9"/>
        <v>2061140.5271400027</v>
      </c>
      <c r="R21" s="33">
        <f t="shared" si="3"/>
        <v>98.608448171168376</v>
      </c>
      <c r="S21" s="33">
        <f t="shared" si="4"/>
        <v>92.309308695593302</v>
      </c>
      <c r="T21" s="33">
        <f t="shared" si="5"/>
        <v>86.057436447240278</v>
      </c>
      <c r="U21" s="33">
        <f t="shared" si="6"/>
        <v>87.135601014530707</v>
      </c>
      <c r="W21" s="1" t="b">
        <v>1</v>
      </c>
      <c r="X21" s="1" t="b">
        <v>1</v>
      </c>
      <c r="Y21" s="1" t="b">
        <v>1</v>
      </c>
      <c r="Z21" s="1" t="b">
        <v>1</v>
      </c>
      <c r="AA21" s="1" t="b">
        <v>1</v>
      </c>
      <c r="AB21" s="1" t="b">
        <v>1</v>
      </c>
      <c r="AC21" s="1" t="b">
        <v>1</v>
      </c>
      <c r="AD21" s="1" t="b">
        <v>1</v>
      </c>
      <c r="AE21" s="1" t="b">
        <v>1</v>
      </c>
      <c r="AF21" s="1" t="b">
        <v>1</v>
      </c>
    </row>
    <row r="22" spans="2:32" x14ac:dyDescent="0.25">
      <c r="B22" s="2" t="s">
        <v>18</v>
      </c>
      <c r="C22" s="28">
        <v>20579134.434999969</v>
      </c>
      <c r="D22" s="28">
        <v>7630612.2190000303</v>
      </c>
      <c r="E22" s="28">
        <v>1913381.5269999728</v>
      </c>
      <c r="F22" s="28">
        <v>2653093.3250000626</v>
      </c>
      <c r="G22" s="28">
        <f t="shared" si="7"/>
        <v>32776221.506000035</v>
      </c>
      <c r="H22" s="28">
        <v>20214334.401279978</v>
      </c>
      <c r="I22" s="28">
        <v>6065679.8647400104</v>
      </c>
      <c r="J22" s="28">
        <v>1298831.7554100305</v>
      </c>
      <c r="K22" s="28">
        <v>2066235.7151600048</v>
      </c>
      <c r="L22" s="28">
        <f t="shared" si="8"/>
        <v>29645081.736590024</v>
      </c>
      <c r="M22" s="28">
        <f t="shared" si="2"/>
        <v>364800.0337199904</v>
      </c>
      <c r="N22" s="28">
        <f t="shared" si="2"/>
        <v>1564932.35426002</v>
      </c>
      <c r="O22" s="28">
        <f t="shared" si="2"/>
        <v>614549.77158994228</v>
      </c>
      <c r="P22" s="28">
        <f t="shared" si="2"/>
        <v>586857.60984005779</v>
      </c>
      <c r="Q22" s="28">
        <f t="shared" si="9"/>
        <v>3131139.7694100104</v>
      </c>
      <c r="R22" s="33">
        <f t="shared" si="3"/>
        <v>98.227330528053898</v>
      </c>
      <c r="S22" s="33">
        <f t="shared" si="4"/>
        <v>93.159341657163068</v>
      </c>
      <c r="T22" s="33">
        <f t="shared" si="5"/>
        <v>91.553725282838499</v>
      </c>
      <c r="U22" s="33">
        <f t="shared" si="6"/>
        <v>90.446916619608459</v>
      </c>
      <c r="W22" s="1" t="b">
        <v>1</v>
      </c>
      <c r="X22" s="1" t="b">
        <v>1</v>
      </c>
      <c r="Y22" s="1" t="b">
        <v>1</v>
      </c>
      <c r="Z22" s="1" t="b">
        <v>1</v>
      </c>
      <c r="AA22" s="1" t="b">
        <v>1</v>
      </c>
      <c r="AB22" s="1" t="b">
        <v>1</v>
      </c>
      <c r="AC22" s="1" t="b">
        <v>1</v>
      </c>
      <c r="AD22" s="1" t="b">
        <v>1</v>
      </c>
      <c r="AE22" s="1" t="b">
        <v>1</v>
      </c>
      <c r="AF22" s="1" t="b">
        <v>1</v>
      </c>
    </row>
    <row r="23" spans="2:32" x14ac:dyDescent="0.25">
      <c r="B23" s="2" t="s">
        <v>19</v>
      </c>
      <c r="C23" s="28">
        <v>3257524</v>
      </c>
      <c r="D23" s="28">
        <v>5463063.0299999993</v>
      </c>
      <c r="E23" s="28">
        <v>1038190.5470000021</v>
      </c>
      <c r="F23" s="28">
        <v>1267875.8849999998</v>
      </c>
      <c r="G23" s="28">
        <f t="shared" si="7"/>
        <v>11026653.462000001</v>
      </c>
      <c r="H23" s="28">
        <v>3256317.3976999996</v>
      </c>
      <c r="I23" s="28">
        <v>5212958.2186700003</v>
      </c>
      <c r="J23" s="28">
        <v>313871.14433999918</v>
      </c>
      <c r="K23" s="28">
        <v>1673694.3185900003</v>
      </c>
      <c r="L23" s="28">
        <f t="shared" si="8"/>
        <v>10456841.079299999</v>
      </c>
      <c r="M23" s="28">
        <f t="shared" si="2"/>
        <v>1206.602300000377</v>
      </c>
      <c r="N23" s="28">
        <f t="shared" si="2"/>
        <v>250104.81132999901</v>
      </c>
      <c r="O23" s="28">
        <f t="shared" si="2"/>
        <v>724319.40266000293</v>
      </c>
      <c r="P23" s="28">
        <f t="shared" si="2"/>
        <v>-405818.4335900005</v>
      </c>
      <c r="Q23" s="28">
        <f t="shared" si="9"/>
        <v>569812.38270000182</v>
      </c>
      <c r="R23" s="33">
        <f t="shared" si="3"/>
        <v>99.962959526929026</v>
      </c>
      <c r="S23" s="33">
        <f t="shared" si="4"/>
        <v>97.118182379632771</v>
      </c>
      <c r="T23" s="33">
        <f t="shared" si="5"/>
        <v>90.002530454332515</v>
      </c>
      <c r="U23" s="33">
        <f t="shared" si="6"/>
        <v>94.832408720708543</v>
      </c>
      <c r="W23" s="1" t="b">
        <v>1</v>
      </c>
      <c r="X23" s="1" t="b">
        <v>1</v>
      </c>
      <c r="Y23" s="1" t="b">
        <v>1</v>
      </c>
      <c r="Z23" s="1" t="b">
        <v>1</v>
      </c>
      <c r="AA23" s="1" t="b">
        <v>1</v>
      </c>
      <c r="AB23" s="1" t="b">
        <v>1</v>
      </c>
      <c r="AC23" s="1" t="b">
        <v>1</v>
      </c>
      <c r="AD23" s="1" t="b">
        <v>1</v>
      </c>
      <c r="AE23" s="1" t="b">
        <v>1</v>
      </c>
      <c r="AF23" s="1" t="b">
        <v>1</v>
      </c>
    </row>
    <row r="24" spans="2:32" x14ac:dyDescent="0.25">
      <c r="B24" s="2" t="s">
        <v>20</v>
      </c>
      <c r="C24" s="28">
        <v>44974628.927510001</v>
      </c>
      <c r="D24" s="28">
        <v>60272656.148539998</v>
      </c>
      <c r="E24" s="28">
        <v>31272582.43566002</v>
      </c>
      <c r="F24" s="28">
        <v>25284216.834999979</v>
      </c>
      <c r="G24" s="28">
        <f t="shared" si="7"/>
        <v>161804084.34671</v>
      </c>
      <c r="H24" s="28">
        <v>43423404.908569999</v>
      </c>
      <c r="I24" s="28">
        <v>60100611.490269996</v>
      </c>
      <c r="J24" s="28">
        <v>19829337.79497999</v>
      </c>
      <c r="K24" s="28">
        <v>25119429.322180048</v>
      </c>
      <c r="L24" s="28">
        <f t="shared" si="8"/>
        <v>148472783.51600003</v>
      </c>
      <c r="M24" s="28">
        <f t="shared" si="2"/>
        <v>1551224.0189400017</v>
      </c>
      <c r="N24" s="28">
        <f t="shared" si="2"/>
        <v>172044.65827000141</v>
      </c>
      <c r="O24" s="28">
        <f t="shared" si="2"/>
        <v>11443244.64068003</v>
      </c>
      <c r="P24" s="28">
        <f t="shared" si="2"/>
        <v>164787.51281993091</v>
      </c>
      <c r="Q24" s="28">
        <f t="shared" si="9"/>
        <v>13331300.830709964</v>
      </c>
      <c r="R24" s="33">
        <f t="shared" si="3"/>
        <v>96.550890900200059</v>
      </c>
      <c r="S24" s="33">
        <f t="shared" si="4"/>
        <v>98.362647857410479</v>
      </c>
      <c r="T24" s="33">
        <f t="shared" si="5"/>
        <v>90.35560643452817</v>
      </c>
      <c r="U24" s="33">
        <f t="shared" si="6"/>
        <v>91.760837877155211</v>
      </c>
      <c r="W24" s="1" t="b">
        <v>1</v>
      </c>
      <c r="X24" s="1" t="b">
        <v>1</v>
      </c>
      <c r="Y24" s="1" t="b">
        <v>1</v>
      </c>
      <c r="Z24" s="1" t="b">
        <v>1</v>
      </c>
      <c r="AA24" s="1" t="b">
        <v>1</v>
      </c>
      <c r="AB24" s="1" t="b">
        <v>1</v>
      </c>
      <c r="AC24" s="1" t="b">
        <v>1</v>
      </c>
      <c r="AD24" s="1" t="b">
        <v>1</v>
      </c>
      <c r="AE24" s="1" t="b">
        <v>1</v>
      </c>
      <c r="AF24" s="1" t="b">
        <v>1</v>
      </c>
    </row>
    <row r="25" spans="2:32" x14ac:dyDescent="0.25">
      <c r="B25" s="2" t="s">
        <v>293</v>
      </c>
      <c r="C25" s="28">
        <v>360028.75699999998</v>
      </c>
      <c r="D25" s="28">
        <v>486861.255</v>
      </c>
      <c r="E25" s="28">
        <v>174516.99999999988</v>
      </c>
      <c r="F25" s="28">
        <v>184765</v>
      </c>
      <c r="G25" s="28">
        <f t="shared" si="7"/>
        <v>1206172.0119999999</v>
      </c>
      <c r="H25" s="28">
        <v>353171.37968000001</v>
      </c>
      <c r="I25" s="28">
        <v>455700.08611000015</v>
      </c>
      <c r="J25" s="28">
        <v>101667.2050399998</v>
      </c>
      <c r="K25" s="28">
        <v>138080.26496000006</v>
      </c>
      <c r="L25" s="28">
        <f t="shared" si="8"/>
        <v>1048618.93579</v>
      </c>
      <c r="M25" s="28">
        <f t="shared" si="2"/>
        <v>6857.3773199999705</v>
      </c>
      <c r="N25" s="28">
        <f t="shared" si="2"/>
        <v>31161.168889999855</v>
      </c>
      <c r="O25" s="28">
        <f t="shared" si="2"/>
        <v>72849.794960000087</v>
      </c>
      <c r="P25" s="28">
        <f t="shared" si="2"/>
        <v>46684.735039999941</v>
      </c>
      <c r="Q25" s="28">
        <f t="shared" si="9"/>
        <v>157553.07620999985</v>
      </c>
      <c r="R25" s="33">
        <f t="shared" si="3"/>
        <v>98.095325113154786</v>
      </c>
      <c r="S25" s="33">
        <f t="shared" si="4"/>
        <v>95.510804747807114</v>
      </c>
      <c r="T25" s="33">
        <f t="shared" si="5"/>
        <v>89.145527701742481</v>
      </c>
      <c r="U25" s="33">
        <f t="shared" si="6"/>
        <v>86.937760564618387</v>
      </c>
      <c r="W25" s="1" t="b">
        <v>1</v>
      </c>
      <c r="X25" s="1" t="b">
        <v>1</v>
      </c>
      <c r="Y25" s="1" t="b">
        <v>1</v>
      </c>
      <c r="Z25" s="1" t="b">
        <v>1</v>
      </c>
      <c r="AA25" s="1" t="b">
        <v>1</v>
      </c>
      <c r="AB25" s="1" t="b">
        <v>1</v>
      </c>
      <c r="AC25" s="1" t="b">
        <v>1</v>
      </c>
      <c r="AD25" s="1" t="b">
        <v>1</v>
      </c>
      <c r="AE25" s="1" t="b">
        <v>1</v>
      </c>
      <c r="AF25" s="1" t="b">
        <v>1</v>
      </c>
    </row>
    <row r="26" spans="2:32" x14ac:dyDescent="0.25">
      <c r="B26" s="2" t="s">
        <v>317</v>
      </c>
      <c r="C26" s="28">
        <v>1508338.7549999999</v>
      </c>
      <c r="D26" s="28">
        <v>3406216.2790000001</v>
      </c>
      <c r="E26" s="28">
        <v>536265.26900000218</v>
      </c>
      <c r="F26" s="28">
        <v>741192.88499999885</v>
      </c>
      <c r="G26" s="28">
        <f>SUM(C26:F26)</f>
        <v>6192013.188000001</v>
      </c>
      <c r="H26" s="28">
        <v>1416582.6911800001</v>
      </c>
      <c r="I26" s="28">
        <v>2927463.5511400001</v>
      </c>
      <c r="J26" s="28">
        <v>304343.22831000108</v>
      </c>
      <c r="K26" s="28">
        <v>335110.2841499988</v>
      </c>
      <c r="L26" s="28">
        <f>SUM(H26:K26)</f>
        <v>4983499.7547800001</v>
      </c>
      <c r="M26" s="28">
        <f t="shared" si="2"/>
        <v>91756.063819999807</v>
      </c>
      <c r="N26" s="28">
        <f t="shared" si="2"/>
        <v>478752.72785999998</v>
      </c>
      <c r="O26" s="28">
        <f t="shared" si="2"/>
        <v>231922.0406900011</v>
      </c>
      <c r="P26" s="28">
        <f t="shared" si="2"/>
        <v>406082.60085000005</v>
      </c>
      <c r="Q26" s="28">
        <f>SUM(M26:P26)</f>
        <v>1208513.4332200009</v>
      </c>
      <c r="R26" s="33">
        <f t="shared" si="3"/>
        <v>93.916746916709712</v>
      </c>
      <c r="S26" s="33">
        <f t="shared" si="4"/>
        <v>88.39144566022577</v>
      </c>
      <c r="T26" s="33">
        <f t="shared" si="5"/>
        <v>85.278714252818759</v>
      </c>
      <c r="U26" s="33">
        <f t="shared" si="6"/>
        <v>80.48270576099425</v>
      </c>
      <c r="W26" s="1" t="b">
        <v>1</v>
      </c>
      <c r="X26" s="1" t="b">
        <v>1</v>
      </c>
      <c r="Y26" s="1" t="b">
        <v>1</v>
      </c>
      <c r="Z26" s="1" t="b">
        <v>1</v>
      </c>
      <c r="AA26" s="1" t="b">
        <v>1</v>
      </c>
      <c r="AB26" s="1" t="b">
        <v>1</v>
      </c>
      <c r="AC26" s="1" t="b">
        <v>1</v>
      </c>
      <c r="AD26" s="1" t="b">
        <v>1</v>
      </c>
      <c r="AE26" s="1" t="b">
        <v>1</v>
      </c>
      <c r="AF26" s="1" t="b">
        <v>1</v>
      </c>
    </row>
    <row r="27" spans="2:32" x14ac:dyDescent="0.25">
      <c r="B27" s="2" t="s">
        <v>21</v>
      </c>
      <c r="C27" s="28">
        <v>69662117.149000004</v>
      </c>
      <c r="D27" s="28">
        <v>83984920.466999993</v>
      </c>
      <c r="E27" s="28">
        <v>29790752.18900001</v>
      </c>
      <c r="F27" s="28">
        <v>25327850.879999995</v>
      </c>
      <c r="G27" s="28">
        <f t="shared" si="7"/>
        <v>208765640.685</v>
      </c>
      <c r="H27" s="28">
        <v>69539776.028669998</v>
      </c>
      <c r="I27" s="28">
        <v>83703789.097810015</v>
      </c>
      <c r="J27" s="28">
        <v>20283478.244839996</v>
      </c>
      <c r="K27" s="28">
        <v>23800652.313899964</v>
      </c>
      <c r="L27" s="28">
        <f t="shared" si="8"/>
        <v>197327695.68521997</v>
      </c>
      <c r="M27" s="28">
        <f t="shared" si="2"/>
        <v>122341.12033000588</v>
      </c>
      <c r="N27" s="28">
        <f t="shared" si="2"/>
        <v>281131.36918997765</v>
      </c>
      <c r="O27" s="28">
        <f t="shared" si="2"/>
        <v>9507273.9441600144</v>
      </c>
      <c r="P27" s="28">
        <f t="shared" si="2"/>
        <v>1527198.5661000311</v>
      </c>
      <c r="Q27" s="28">
        <f t="shared" si="9"/>
        <v>11437944.999780029</v>
      </c>
      <c r="R27" s="33">
        <f t="shared" si="3"/>
        <v>99.824379267617829</v>
      </c>
      <c r="S27" s="33">
        <f t="shared" si="4"/>
        <v>99.737403014219922</v>
      </c>
      <c r="T27" s="33">
        <f t="shared" si="5"/>
        <v>94.597216612664482</v>
      </c>
      <c r="U27" s="33">
        <f t="shared" si="6"/>
        <v>94.521155415110485</v>
      </c>
      <c r="W27" s="1" t="b">
        <v>1</v>
      </c>
      <c r="X27" s="1" t="b">
        <v>1</v>
      </c>
      <c r="Y27" s="1" t="b">
        <v>1</v>
      </c>
      <c r="Z27" s="1" t="b">
        <v>1</v>
      </c>
      <c r="AA27" s="1" t="b">
        <v>1</v>
      </c>
      <c r="AB27" s="1" t="b">
        <v>1</v>
      </c>
      <c r="AC27" s="1" t="b">
        <v>1</v>
      </c>
      <c r="AD27" s="1" t="b">
        <v>1</v>
      </c>
      <c r="AE27" s="1" t="b">
        <v>1</v>
      </c>
      <c r="AF27" s="1" t="b">
        <v>1</v>
      </c>
    </row>
    <row r="28" spans="2:32" x14ac:dyDescent="0.25">
      <c r="B28" s="2" t="s">
        <v>22</v>
      </c>
      <c r="C28" s="28">
        <v>7279838.1260000002</v>
      </c>
      <c r="D28" s="28">
        <v>8358112.9910000004</v>
      </c>
      <c r="E28" s="28">
        <v>2758438.6390000004</v>
      </c>
      <c r="F28" s="28">
        <v>2326774.9479999989</v>
      </c>
      <c r="G28" s="28">
        <f t="shared" si="7"/>
        <v>20723164.704</v>
      </c>
      <c r="H28" s="28">
        <v>7005816.9560600007</v>
      </c>
      <c r="I28" s="28">
        <v>7971931.7078399984</v>
      </c>
      <c r="J28" s="28">
        <v>1973788.7490900047</v>
      </c>
      <c r="K28" s="28">
        <v>2214453.2309099957</v>
      </c>
      <c r="L28" s="28">
        <f t="shared" si="8"/>
        <v>19165990.6439</v>
      </c>
      <c r="M28" s="28">
        <f t="shared" si="2"/>
        <v>274021.16993999947</v>
      </c>
      <c r="N28" s="28">
        <f t="shared" si="2"/>
        <v>386181.28316000197</v>
      </c>
      <c r="O28" s="28">
        <f t="shared" si="2"/>
        <v>784649.88990999572</v>
      </c>
      <c r="P28" s="28">
        <f t="shared" si="2"/>
        <v>112321.71709000319</v>
      </c>
      <c r="Q28" s="28">
        <f t="shared" si="9"/>
        <v>1557174.0601000004</v>
      </c>
      <c r="R28" s="33">
        <f t="shared" si="3"/>
        <v>96.235889243727399</v>
      </c>
      <c r="S28" s="33">
        <f t="shared" si="4"/>
        <v>95.778203626801869</v>
      </c>
      <c r="T28" s="33">
        <f t="shared" si="5"/>
        <v>92.146000589388706</v>
      </c>
      <c r="U28" s="33">
        <f t="shared" si="6"/>
        <v>92.485828866671923</v>
      </c>
      <c r="W28" s="1" t="b">
        <v>1</v>
      </c>
      <c r="X28" s="1" t="b">
        <v>1</v>
      </c>
      <c r="Y28" s="1" t="b">
        <v>1</v>
      </c>
      <c r="Z28" s="1" t="b">
        <v>1</v>
      </c>
      <c r="AA28" s="1" t="b">
        <v>1</v>
      </c>
      <c r="AB28" s="1" t="b">
        <v>1</v>
      </c>
      <c r="AC28" s="1" t="b">
        <v>1</v>
      </c>
      <c r="AD28" s="1" t="b">
        <v>1</v>
      </c>
      <c r="AE28" s="1" t="b">
        <v>1</v>
      </c>
      <c r="AF28" s="1" t="b">
        <v>1</v>
      </c>
    </row>
    <row r="29" spans="2:32" x14ac:dyDescent="0.25">
      <c r="B29" s="1" t="s">
        <v>23</v>
      </c>
      <c r="C29" s="28">
        <v>8841268.1510000005</v>
      </c>
      <c r="D29" s="28">
        <v>13534352.777719997</v>
      </c>
      <c r="E29" s="28">
        <v>7548221.3920000009</v>
      </c>
      <c r="F29" s="28">
        <v>5750423.7190000005</v>
      </c>
      <c r="G29" s="28">
        <f t="shared" si="7"/>
        <v>35674266.039719999</v>
      </c>
      <c r="H29" s="28">
        <v>8838573.5916499998</v>
      </c>
      <c r="I29" s="28">
        <v>13484272.488699997</v>
      </c>
      <c r="J29" s="28">
        <v>4248586.6134000011</v>
      </c>
      <c r="K29" s="28">
        <v>4887143.3312999979</v>
      </c>
      <c r="L29" s="28">
        <f t="shared" si="8"/>
        <v>31458576.025049996</v>
      </c>
      <c r="M29" s="28">
        <f t="shared" si="2"/>
        <v>2694.5593500006944</v>
      </c>
      <c r="N29" s="28">
        <f t="shared" si="2"/>
        <v>50080.289020000026</v>
      </c>
      <c r="O29" s="28">
        <f t="shared" si="2"/>
        <v>3299634.7785999998</v>
      </c>
      <c r="P29" s="28">
        <f t="shared" si="2"/>
        <v>863280.38770000264</v>
      </c>
      <c r="Q29" s="28">
        <f t="shared" si="9"/>
        <v>4215690.0146700032</v>
      </c>
      <c r="R29" s="33">
        <f t="shared" si="3"/>
        <v>99.969522931507342</v>
      </c>
      <c r="S29" s="33">
        <f t="shared" si="4"/>
        <v>99.764141301204006</v>
      </c>
      <c r="T29" s="33">
        <f t="shared" si="5"/>
        <v>88.79686107472665</v>
      </c>
      <c r="U29" s="33">
        <f t="shared" si="6"/>
        <v>88.182826214346719</v>
      </c>
      <c r="W29" s="1" t="b">
        <v>1</v>
      </c>
      <c r="X29" s="1" t="b">
        <v>1</v>
      </c>
      <c r="Y29" s="1" t="b">
        <v>1</v>
      </c>
      <c r="Z29" s="1" t="b">
        <v>1</v>
      </c>
      <c r="AA29" s="1" t="b">
        <v>1</v>
      </c>
      <c r="AB29" s="1" t="b">
        <v>1</v>
      </c>
      <c r="AC29" s="1" t="b">
        <v>1</v>
      </c>
      <c r="AD29" s="1" t="b">
        <v>1</v>
      </c>
      <c r="AE29" s="1" t="b">
        <v>1</v>
      </c>
      <c r="AF29" s="1" t="b">
        <v>1</v>
      </c>
    </row>
    <row r="30" spans="2:32" x14ac:dyDescent="0.25">
      <c r="B30" s="1" t="s">
        <v>302</v>
      </c>
      <c r="C30" s="28">
        <v>3622093.2760000001</v>
      </c>
      <c r="D30" s="28">
        <v>1886258.298</v>
      </c>
      <c r="E30" s="28">
        <v>666902.74899999984</v>
      </c>
      <c r="F30" s="28">
        <v>2024382.7199999997</v>
      </c>
      <c r="G30" s="28">
        <f t="shared" si="7"/>
        <v>8199637.0429999996</v>
      </c>
      <c r="H30" s="28">
        <v>1664278.0725400001</v>
      </c>
      <c r="I30" s="28">
        <v>1886176.27</v>
      </c>
      <c r="J30" s="28">
        <v>631435.01827999996</v>
      </c>
      <c r="K30" s="28">
        <v>1864127.1669100011</v>
      </c>
      <c r="L30" s="28">
        <f t="shared" si="8"/>
        <v>6046016.5277300011</v>
      </c>
      <c r="M30" s="28">
        <f t="shared" si="2"/>
        <v>1957815.20346</v>
      </c>
      <c r="N30" s="28">
        <f t="shared" si="2"/>
        <v>82.027999999932945</v>
      </c>
      <c r="O30" s="28">
        <f t="shared" si="2"/>
        <v>35467.730719999876</v>
      </c>
      <c r="P30" s="28">
        <f t="shared" si="2"/>
        <v>160255.55308999866</v>
      </c>
      <c r="Q30" s="28">
        <f t="shared" si="9"/>
        <v>2153620.5152699985</v>
      </c>
      <c r="R30" s="33">
        <f t="shared" si="3"/>
        <v>45.947962841473775</v>
      </c>
      <c r="S30" s="33">
        <f t="shared" si="4"/>
        <v>64.455841186654069</v>
      </c>
      <c r="T30" s="33">
        <f t="shared" si="5"/>
        <v>67.720115514018161</v>
      </c>
      <c r="U30" s="33">
        <f t="shared" si="6"/>
        <v>73.735172618298563</v>
      </c>
      <c r="W30" s="1" t="b">
        <v>1</v>
      </c>
      <c r="X30" s="1" t="b">
        <v>1</v>
      </c>
      <c r="Y30" s="1" t="b">
        <v>1</v>
      </c>
      <c r="Z30" s="1" t="b">
        <v>1</v>
      </c>
      <c r="AA30" s="1" t="b">
        <v>1</v>
      </c>
      <c r="AB30" s="1" t="b">
        <v>1</v>
      </c>
      <c r="AC30" s="1" t="b">
        <v>1</v>
      </c>
      <c r="AD30" s="1" t="b">
        <v>1</v>
      </c>
      <c r="AE30" s="1" t="b">
        <v>1</v>
      </c>
      <c r="AF30" s="1" t="b">
        <v>1</v>
      </c>
    </row>
    <row r="31" spans="2:32" x14ac:dyDescent="0.25">
      <c r="B31" s="1" t="s">
        <v>24</v>
      </c>
      <c r="C31" s="28">
        <v>73796731.525999993</v>
      </c>
      <c r="D31" s="28">
        <v>92148984.662</v>
      </c>
      <c r="E31" s="28">
        <v>30004168.800000012</v>
      </c>
      <c r="F31" s="28">
        <v>28057844.951999992</v>
      </c>
      <c r="G31" s="28">
        <f t="shared" si="7"/>
        <v>224007729.94</v>
      </c>
      <c r="H31" s="28">
        <v>73054376.412919998</v>
      </c>
      <c r="I31" s="28">
        <v>91211682.332700014</v>
      </c>
      <c r="J31" s="28">
        <v>24232204.034469962</v>
      </c>
      <c r="K31" s="28">
        <v>22702677.787920028</v>
      </c>
      <c r="L31" s="28">
        <f t="shared" si="8"/>
        <v>211200940.56801</v>
      </c>
      <c r="M31" s="28">
        <f t="shared" si="2"/>
        <v>742355.11307999492</v>
      </c>
      <c r="N31" s="28">
        <f t="shared" si="2"/>
        <v>937302.32929998636</v>
      </c>
      <c r="O31" s="28">
        <f t="shared" si="2"/>
        <v>5771964.7655300498</v>
      </c>
      <c r="P31" s="28">
        <f t="shared" si="2"/>
        <v>5355167.1640799642</v>
      </c>
      <c r="Q31" s="28">
        <f t="shared" si="9"/>
        <v>12806789.371989995</v>
      </c>
      <c r="R31" s="33">
        <f t="shared" si="3"/>
        <v>98.994054211169981</v>
      </c>
      <c r="S31" s="33">
        <f t="shared" si="4"/>
        <v>98.987827175678888</v>
      </c>
      <c r="T31" s="33">
        <f t="shared" si="5"/>
        <v>96.197179596014365</v>
      </c>
      <c r="U31" s="33">
        <f t="shared" si="6"/>
        <v>94.282880606209318</v>
      </c>
      <c r="W31" s="1" t="b">
        <v>1</v>
      </c>
      <c r="X31" s="1" t="b">
        <v>1</v>
      </c>
      <c r="Y31" s="1" t="b">
        <v>1</v>
      </c>
      <c r="Z31" s="1" t="b">
        <v>1</v>
      </c>
      <c r="AA31" s="1" t="b">
        <v>1</v>
      </c>
      <c r="AB31" s="1" t="b">
        <v>1</v>
      </c>
      <c r="AC31" s="1" t="b">
        <v>1</v>
      </c>
      <c r="AD31" s="1" t="b">
        <v>1</v>
      </c>
      <c r="AE31" s="1" t="b">
        <v>1</v>
      </c>
      <c r="AF31" s="1" t="b">
        <v>1</v>
      </c>
    </row>
    <row r="32" spans="2:32" x14ac:dyDescent="0.25">
      <c r="B32" s="1" t="s">
        <v>25</v>
      </c>
      <c r="C32" s="28">
        <v>155395162.04100001</v>
      </c>
      <c r="D32" s="28">
        <v>299512227.97442997</v>
      </c>
      <c r="E32" s="28">
        <v>115388211.33805001</v>
      </c>
      <c r="F32" s="28">
        <v>75880691.769000173</v>
      </c>
      <c r="G32" s="28">
        <f t="shared" si="7"/>
        <v>646176293.12248015</v>
      </c>
      <c r="H32" s="28">
        <v>155241016.41168001</v>
      </c>
      <c r="I32" s="28">
        <v>298843390.70903993</v>
      </c>
      <c r="J32" s="28">
        <v>78929411.102149963</v>
      </c>
      <c r="K32" s="28">
        <v>83557289.01597017</v>
      </c>
      <c r="L32" s="28">
        <f t="shared" si="8"/>
        <v>616571107.2388401</v>
      </c>
      <c r="M32" s="28">
        <f t="shared" si="2"/>
        <v>154145.62931999564</v>
      </c>
      <c r="N32" s="28">
        <f t="shared" si="2"/>
        <v>668837.26539003849</v>
      </c>
      <c r="O32" s="28">
        <f t="shared" si="2"/>
        <v>36458800.235900044</v>
      </c>
      <c r="P32" s="28">
        <f t="shared" si="2"/>
        <v>-7676597.2469699979</v>
      </c>
      <c r="Q32" s="28">
        <f t="shared" si="9"/>
        <v>29605185.883640081</v>
      </c>
      <c r="R32" s="33">
        <f t="shared" si="3"/>
        <v>99.900804100143532</v>
      </c>
      <c r="S32" s="33">
        <f t="shared" si="4"/>
        <v>99.819087815943774</v>
      </c>
      <c r="T32" s="33">
        <f t="shared" si="5"/>
        <v>93.462726515489607</v>
      </c>
      <c r="U32" s="33">
        <f t="shared" si="6"/>
        <v>95.418404203506029</v>
      </c>
      <c r="W32" s="1" t="b">
        <v>1</v>
      </c>
      <c r="X32" s="1" t="b">
        <v>1</v>
      </c>
      <c r="Y32" s="1" t="b">
        <v>1</v>
      </c>
      <c r="Z32" s="1" t="b">
        <v>1</v>
      </c>
      <c r="AA32" s="1" t="b">
        <v>1</v>
      </c>
      <c r="AB32" s="1" t="b">
        <v>1</v>
      </c>
      <c r="AC32" s="1" t="b">
        <v>1</v>
      </c>
      <c r="AD32" s="1" t="b">
        <v>1</v>
      </c>
      <c r="AE32" s="1" t="b">
        <v>1</v>
      </c>
      <c r="AF32" s="1" t="b">
        <v>1</v>
      </c>
    </row>
    <row r="33" spans="1:33" x14ac:dyDescent="0.25">
      <c r="B33" s="1" t="s">
        <v>26</v>
      </c>
      <c r="C33" s="28">
        <v>5808741.0449999999</v>
      </c>
      <c r="D33" s="28">
        <v>6599754.6930000018</v>
      </c>
      <c r="E33" s="28">
        <v>4769515.7932300009</v>
      </c>
      <c r="F33" s="28">
        <v>1344528.3619999997</v>
      </c>
      <c r="G33" s="28">
        <f t="shared" si="7"/>
        <v>18522539.893230002</v>
      </c>
      <c r="H33" s="28">
        <v>5778880.1718099993</v>
      </c>
      <c r="I33" s="28">
        <v>6468880.0066000018</v>
      </c>
      <c r="J33" s="28">
        <v>1804747.6925900001</v>
      </c>
      <c r="K33" s="28">
        <v>2603053.3257899974</v>
      </c>
      <c r="L33" s="28">
        <f t="shared" si="8"/>
        <v>16655561.196789999</v>
      </c>
      <c r="M33" s="28">
        <f t="shared" si="2"/>
        <v>29860.873190000653</v>
      </c>
      <c r="N33" s="28">
        <f t="shared" si="2"/>
        <v>130874.68640000001</v>
      </c>
      <c r="O33" s="28">
        <f t="shared" si="2"/>
        <v>2964768.1006400008</v>
      </c>
      <c r="P33" s="28">
        <f t="shared" si="2"/>
        <v>-1258524.9637899976</v>
      </c>
      <c r="Q33" s="28">
        <f t="shared" si="9"/>
        <v>1866978.6964400038</v>
      </c>
      <c r="R33" s="33">
        <f t="shared" si="3"/>
        <v>99.485932098561975</v>
      </c>
      <c r="S33" s="33">
        <f t="shared" si="4"/>
        <v>98.704632995136052</v>
      </c>
      <c r="T33" s="33">
        <f t="shared" si="5"/>
        <v>81.805206880040998</v>
      </c>
      <c r="U33" s="33">
        <f t="shared" si="6"/>
        <v>89.920503844494974</v>
      </c>
      <c r="W33" s="1" t="b">
        <v>1</v>
      </c>
      <c r="X33" s="1" t="b">
        <v>1</v>
      </c>
      <c r="Y33" s="1" t="b">
        <v>1</v>
      </c>
      <c r="Z33" s="1" t="b">
        <v>1</v>
      </c>
      <c r="AA33" s="1" t="b">
        <v>1</v>
      </c>
      <c r="AB33" s="1" t="b">
        <v>1</v>
      </c>
      <c r="AC33" s="1" t="b">
        <v>1</v>
      </c>
      <c r="AD33" s="1" t="b">
        <v>1</v>
      </c>
      <c r="AE33" s="1" t="b">
        <v>1</v>
      </c>
      <c r="AF33" s="1" t="b">
        <v>1</v>
      </c>
    </row>
    <row r="34" spans="1:33" x14ac:dyDescent="0.25">
      <c r="B34" s="1" t="s">
        <v>312</v>
      </c>
      <c r="C34" s="28">
        <v>47292263.311999999</v>
      </c>
      <c r="D34" s="28">
        <v>76164206.878680006</v>
      </c>
      <c r="E34" s="28">
        <v>38371728.33013998</v>
      </c>
      <c r="F34" s="28">
        <v>27279990.367000014</v>
      </c>
      <c r="G34" s="28">
        <f t="shared" si="7"/>
        <v>189108188.88781998</v>
      </c>
      <c r="H34" s="28">
        <v>47269792.204640001</v>
      </c>
      <c r="I34" s="28">
        <v>76034885.741249993</v>
      </c>
      <c r="J34" s="28">
        <v>28840909.067619994</v>
      </c>
      <c r="K34" s="28">
        <v>29865789.210270017</v>
      </c>
      <c r="L34" s="28">
        <f t="shared" si="8"/>
        <v>182011376.22378001</v>
      </c>
      <c r="M34" s="28">
        <f t="shared" si="2"/>
        <v>22471.107359997928</v>
      </c>
      <c r="N34" s="28">
        <f t="shared" si="2"/>
        <v>129321.13743001223</v>
      </c>
      <c r="O34" s="28">
        <f t="shared" si="2"/>
        <v>9530819.2625199854</v>
      </c>
      <c r="P34" s="28">
        <f t="shared" si="2"/>
        <v>-2585798.8432700038</v>
      </c>
      <c r="Q34" s="28">
        <f t="shared" si="9"/>
        <v>7096812.6640399918</v>
      </c>
      <c r="R34" s="33">
        <f t="shared" si="3"/>
        <v>99.952484601526152</v>
      </c>
      <c r="S34" s="33">
        <f t="shared" si="4"/>
        <v>99.877047963095364</v>
      </c>
      <c r="T34" s="33">
        <f t="shared" si="5"/>
        <v>94.016734045232383</v>
      </c>
      <c r="U34" s="33">
        <f t="shared" si="6"/>
        <v>96.2472208603035</v>
      </c>
      <c r="W34" s="1" t="b">
        <v>1</v>
      </c>
      <c r="X34" s="1" t="b">
        <v>1</v>
      </c>
      <c r="Y34" s="1" t="b">
        <v>1</v>
      </c>
      <c r="Z34" s="1" t="b">
        <v>1</v>
      </c>
      <c r="AA34" s="1" t="b">
        <v>1</v>
      </c>
      <c r="AB34" s="1" t="b">
        <v>1</v>
      </c>
      <c r="AC34" s="1" t="b">
        <v>1</v>
      </c>
      <c r="AD34" s="1" t="b">
        <v>1</v>
      </c>
      <c r="AE34" s="1" t="b">
        <v>1</v>
      </c>
      <c r="AF34" s="1" t="b">
        <v>1</v>
      </c>
    </row>
    <row r="35" spans="1:33" x14ac:dyDescent="0.25">
      <c r="B35" s="1" t="s">
        <v>27</v>
      </c>
      <c r="C35" s="28">
        <v>652576.04399999999</v>
      </c>
      <c r="D35" s="28">
        <v>757946.81499999994</v>
      </c>
      <c r="E35" s="28">
        <v>706045.48099999991</v>
      </c>
      <c r="F35" s="28">
        <v>310353.98500000034</v>
      </c>
      <c r="G35" s="28">
        <f t="shared" si="7"/>
        <v>2426922.3250000002</v>
      </c>
      <c r="H35" s="28">
        <v>651746.64688999997</v>
      </c>
      <c r="I35" s="28">
        <v>733614.63605000009</v>
      </c>
      <c r="J35" s="28">
        <v>302649.14647999988</v>
      </c>
      <c r="K35" s="28">
        <v>240581.9590400001</v>
      </c>
      <c r="L35" s="28">
        <f t="shared" si="8"/>
        <v>1928592.38846</v>
      </c>
      <c r="M35" s="28">
        <f t="shared" si="2"/>
        <v>829.39711000001989</v>
      </c>
      <c r="N35" s="28">
        <f t="shared" si="2"/>
        <v>24332.178949999856</v>
      </c>
      <c r="O35" s="28">
        <f t="shared" si="2"/>
        <v>403396.33452000003</v>
      </c>
      <c r="P35" s="28">
        <f t="shared" si="2"/>
        <v>69772.025960000232</v>
      </c>
      <c r="Q35" s="28">
        <f t="shared" si="9"/>
        <v>498329.93654000014</v>
      </c>
      <c r="R35" s="33">
        <f t="shared" si="3"/>
        <v>99.872904143873228</v>
      </c>
      <c r="S35" s="33">
        <f t="shared" si="4"/>
        <v>98.216152549428486</v>
      </c>
      <c r="T35" s="33">
        <f t="shared" si="5"/>
        <v>79.752228998190532</v>
      </c>
      <c r="U35" s="33">
        <f t="shared" si="6"/>
        <v>79.46658896303984</v>
      </c>
      <c r="W35" s="1" t="b">
        <v>1</v>
      </c>
      <c r="X35" s="1" t="b">
        <v>1</v>
      </c>
      <c r="Y35" s="1" t="b">
        <v>1</v>
      </c>
      <c r="Z35" s="1" t="b">
        <v>1</v>
      </c>
      <c r="AA35" s="1" t="b">
        <v>1</v>
      </c>
      <c r="AB35" s="1" t="b">
        <v>1</v>
      </c>
      <c r="AC35" s="1" t="b">
        <v>1</v>
      </c>
      <c r="AD35" s="1" t="b">
        <v>1</v>
      </c>
      <c r="AE35" s="1" t="b">
        <v>1</v>
      </c>
      <c r="AF35" s="1" t="b">
        <v>1</v>
      </c>
    </row>
    <row r="36" spans="1:33" x14ac:dyDescent="0.25">
      <c r="B36" s="1" t="s">
        <v>28</v>
      </c>
      <c r="C36" s="28">
        <v>1545019.06</v>
      </c>
      <c r="D36" s="28">
        <v>2489856.139</v>
      </c>
      <c r="E36" s="28">
        <v>941608.08499999996</v>
      </c>
      <c r="F36" s="28">
        <v>646087.07199999969</v>
      </c>
      <c r="G36" s="28">
        <f t="shared" si="7"/>
        <v>5622570.3559999997</v>
      </c>
      <c r="H36" s="28">
        <v>1517953.33711</v>
      </c>
      <c r="I36" s="28">
        <v>2057008.8906699999</v>
      </c>
      <c r="J36" s="28">
        <v>421403.43229999999</v>
      </c>
      <c r="K36" s="28">
        <v>468823.12771000061</v>
      </c>
      <c r="L36" s="28">
        <f t="shared" si="8"/>
        <v>4465188.7877900004</v>
      </c>
      <c r="M36" s="28">
        <f t="shared" si="2"/>
        <v>27065.722890000092</v>
      </c>
      <c r="N36" s="28">
        <f t="shared" si="2"/>
        <v>432847.24833000009</v>
      </c>
      <c r="O36" s="28">
        <f t="shared" si="2"/>
        <v>520204.65269999998</v>
      </c>
      <c r="P36" s="28">
        <f t="shared" si="2"/>
        <v>177263.94428999908</v>
      </c>
      <c r="Q36" s="28">
        <f t="shared" si="9"/>
        <v>1157381.5682099992</v>
      </c>
      <c r="R36" s="33">
        <f t="shared" si="3"/>
        <v>98.248194886993815</v>
      </c>
      <c r="S36" s="33">
        <f t="shared" si="4"/>
        <v>88.601556466133459</v>
      </c>
      <c r="T36" s="33">
        <f t="shared" si="5"/>
        <v>80.305015248997265</v>
      </c>
      <c r="U36" s="33">
        <f t="shared" si="6"/>
        <v>79.415436447586202</v>
      </c>
      <c r="W36" s="1" t="b">
        <v>1</v>
      </c>
      <c r="X36" s="1" t="b">
        <v>1</v>
      </c>
      <c r="Y36" s="1" t="b">
        <v>1</v>
      </c>
      <c r="Z36" s="1" t="b">
        <v>1</v>
      </c>
      <c r="AA36" s="1" t="b">
        <v>1</v>
      </c>
      <c r="AB36" s="1" t="b">
        <v>1</v>
      </c>
      <c r="AC36" s="1" t="b">
        <v>1</v>
      </c>
      <c r="AD36" s="1" t="b">
        <v>1</v>
      </c>
      <c r="AE36" s="1" t="b">
        <v>1</v>
      </c>
      <c r="AF36" s="1" t="b">
        <v>1</v>
      </c>
    </row>
    <row r="37" spans="1:33" x14ac:dyDescent="0.25">
      <c r="B37" s="1" t="s">
        <v>274</v>
      </c>
      <c r="C37" s="28">
        <v>9602242.7990000006</v>
      </c>
      <c r="D37" s="28">
        <v>24951923.194139998</v>
      </c>
      <c r="E37" s="28">
        <v>8945219.4830000028</v>
      </c>
      <c r="F37" s="28">
        <v>6356914.3712200001</v>
      </c>
      <c r="G37" s="28">
        <f t="shared" si="7"/>
        <v>49856299.84736</v>
      </c>
      <c r="H37" s="28">
        <v>9597623.3650900014</v>
      </c>
      <c r="I37" s="28">
        <v>24905642.107779998</v>
      </c>
      <c r="J37" s="28">
        <v>4097139.4060299993</v>
      </c>
      <c r="K37" s="28">
        <v>4545429.9515400007</v>
      </c>
      <c r="L37" s="28">
        <f t="shared" si="8"/>
        <v>43145834.83044</v>
      </c>
      <c r="M37" s="28">
        <f t="shared" si="2"/>
        <v>4619.4339099992067</v>
      </c>
      <c r="N37" s="28">
        <f t="shared" si="2"/>
        <v>46281.086360000074</v>
      </c>
      <c r="O37" s="28">
        <f t="shared" si="2"/>
        <v>4848080.0769700035</v>
      </c>
      <c r="P37" s="28">
        <f t="shared" si="2"/>
        <v>1811484.4196799994</v>
      </c>
      <c r="Q37" s="28">
        <f t="shared" si="9"/>
        <v>6710465.0169200022</v>
      </c>
      <c r="R37" s="33">
        <f t="shared" si="3"/>
        <v>99.951892135965565</v>
      </c>
      <c r="S37" s="33">
        <f t="shared" si="4"/>
        <v>99.852693535476732</v>
      </c>
      <c r="T37" s="33">
        <f t="shared" si="5"/>
        <v>88.737816537828664</v>
      </c>
      <c r="U37" s="33">
        <f t="shared" si="6"/>
        <v>86.540386997300729</v>
      </c>
      <c r="W37" s="1" t="b">
        <v>1</v>
      </c>
      <c r="X37" s="1" t="b">
        <v>1</v>
      </c>
      <c r="Y37" s="1" t="b">
        <v>1</v>
      </c>
      <c r="Z37" s="1" t="b">
        <v>1</v>
      </c>
      <c r="AA37" s="1" t="b">
        <v>1</v>
      </c>
      <c r="AB37" s="1" t="b">
        <v>1</v>
      </c>
      <c r="AC37" s="1" t="b">
        <v>1</v>
      </c>
      <c r="AD37" s="1" t="b">
        <v>1</v>
      </c>
      <c r="AE37" s="1" t="b">
        <v>1</v>
      </c>
      <c r="AF37" s="1" t="b">
        <v>1</v>
      </c>
    </row>
    <row r="38" spans="1:33" x14ac:dyDescent="0.25">
      <c r="B38" s="1" t="s">
        <v>29</v>
      </c>
      <c r="C38" s="28">
        <v>3837402.3470000001</v>
      </c>
      <c r="D38" s="28">
        <v>4494104.9440000001</v>
      </c>
      <c r="E38" s="28">
        <v>2225588.6690000007</v>
      </c>
      <c r="F38" s="28">
        <v>998422.09399999864</v>
      </c>
      <c r="G38" s="28">
        <f t="shared" si="7"/>
        <v>11555518.054</v>
      </c>
      <c r="H38" s="28">
        <v>3821153.1920800004</v>
      </c>
      <c r="I38" s="28">
        <v>4464233.4446200002</v>
      </c>
      <c r="J38" s="28">
        <v>554860.16710999794</v>
      </c>
      <c r="K38" s="28">
        <v>1755487.0710600019</v>
      </c>
      <c r="L38" s="28">
        <f t="shared" si="8"/>
        <v>10595733.87487</v>
      </c>
      <c r="M38" s="28">
        <f t="shared" si="2"/>
        <v>16249.154919999652</v>
      </c>
      <c r="N38" s="28">
        <f t="shared" si="2"/>
        <v>29871.499379999936</v>
      </c>
      <c r="O38" s="28">
        <f t="shared" si="2"/>
        <v>1670728.5018900027</v>
      </c>
      <c r="P38" s="28">
        <f t="shared" si="2"/>
        <v>-757064.97706000321</v>
      </c>
      <c r="Q38" s="28">
        <f t="shared" si="9"/>
        <v>959784.17912999913</v>
      </c>
      <c r="R38" s="33">
        <f t="shared" si="3"/>
        <v>99.576558477567431</v>
      </c>
      <c r="S38" s="33">
        <f t="shared" si="4"/>
        <v>99.446430847515174</v>
      </c>
      <c r="T38" s="33">
        <f t="shared" si="5"/>
        <v>83.737486495386534</v>
      </c>
      <c r="U38" s="33">
        <f t="shared" si="6"/>
        <v>91.694148417709712</v>
      </c>
      <c r="W38" s="1" t="b">
        <v>1</v>
      </c>
      <c r="X38" s="1" t="b">
        <v>1</v>
      </c>
      <c r="Y38" s="1" t="b">
        <v>1</v>
      </c>
      <c r="Z38" s="1" t="b">
        <v>1</v>
      </c>
      <c r="AA38" s="1" t="b">
        <v>1</v>
      </c>
      <c r="AB38" s="1" t="b">
        <v>1</v>
      </c>
      <c r="AC38" s="1" t="b">
        <v>1</v>
      </c>
      <c r="AD38" s="1" t="b">
        <v>1</v>
      </c>
      <c r="AE38" s="1" t="b">
        <v>1</v>
      </c>
      <c r="AF38" s="1" t="b">
        <v>1</v>
      </c>
    </row>
    <row r="39" spans="1:33" x14ac:dyDescent="0.25">
      <c r="B39" s="1" t="s">
        <v>318</v>
      </c>
      <c r="C39" s="28">
        <v>432272.08500000002</v>
      </c>
      <c r="D39" s="28">
        <v>703937.68186000013</v>
      </c>
      <c r="E39" s="28">
        <v>236429.08199999994</v>
      </c>
      <c r="F39" s="28">
        <v>163582.82200000016</v>
      </c>
      <c r="G39" s="28">
        <f t="shared" si="7"/>
        <v>1536221.6708600002</v>
      </c>
      <c r="H39" s="28">
        <v>432094.52727000002</v>
      </c>
      <c r="I39" s="28">
        <v>679385.18454000005</v>
      </c>
      <c r="J39" s="28">
        <v>125329.04142000014</v>
      </c>
      <c r="K39" s="28">
        <v>126979.95836999989</v>
      </c>
      <c r="L39" s="28">
        <f t="shared" si="8"/>
        <v>1363788.7116</v>
      </c>
      <c r="M39" s="28">
        <f t="shared" si="2"/>
        <v>177.55773000000045</v>
      </c>
      <c r="N39" s="28">
        <f t="shared" si="2"/>
        <v>24552.497320000082</v>
      </c>
      <c r="O39" s="28">
        <f t="shared" si="2"/>
        <v>111100.0405799998</v>
      </c>
      <c r="P39" s="28">
        <f t="shared" si="2"/>
        <v>36602.863630000269</v>
      </c>
      <c r="Q39" s="28">
        <f t="shared" si="9"/>
        <v>172432.95926000015</v>
      </c>
      <c r="R39" s="33">
        <f t="shared" si="3"/>
        <v>99.958924544017222</v>
      </c>
      <c r="S39" s="33">
        <f t="shared" si="4"/>
        <v>97.823460440905791</v>
      </c>
      <c r="T39" s="33">
        <f t="shared" si="5"/>
        <v>90.104454952385396</v>
      </c>
      <c r="U39" s="33">
        <f t="shared" si="6"/>
        <v>88.775515765021751</v>
      </c>
      <c r="W39" s="1" t="b">
        <v>1</v>
      </c>
      <c r="X39" s="1" t="b">
        <v>1</v>
      </c>
      <c r="Y39" s="1" t="b">
        <v>1</v>
      </c>
      <c r="Z39" s="1" t="b">
        <v>1</v>
      </c>
      <c r="AA39" s="1" t="b">
        <v>1</v>
      </c>
      <c r="AB39" s="1" t="b">
        <v>1</v>
      </c>
      <c r="AC39" s="1" t="b">
        <v>1</v>
      </c>
      <c r="AD39" s="1" t="b">
        <v>1</v>
      </c>
      <c r="AE39" s="1" t="b">
        <v>1</v>
      </c>
      <c r="AF39" s="1" t="b">
        <v>1</v>
      </c>
    </row>
    <row r="40" spans="1:33" x14ac:dyDescent="0.25">
      <c r="B40" s="1" t="s">
        <v>30</v>
      </c>
      <c r="C40" s="28">
        <v>8059530.7249999996</v>
      </c>
      <c r="D40" s="28">
        <v>18222600.121579997</v>
      </c>
      <c r="E40" s="28">
        <v>2510852.2780000009</v>
      </c>
      <c r="F40" s="28">
        <v>5757414.1524999999</v>
      </c>
      <c r="G40" s="28">
        <f t="shared" si="7"/>
        <v>34550397.277079999</v>
      </c>
      <c r="H40" s="28">
        <v>7815856.6433899989</v>
      </c>
      <c r="I40" s="28">
        <v>17734833.023770005</v>
      </c>
      <c r="J40" s="28">
        <v>1163373.1620000005</v>
      </c>
      <c r="K40" s="28">
        <v>3984921.404649999</v>
      </c>
      <c r="L40" s="28">
        <f t="shared" si="8"/>
        <v>30698984.233810004</v>
      </c>
      <c r="M40" s="28">
        <f t="shared" si="2"/>
        <v>243674.08161000069</v>
      </c>
      <c r="N40" s="28">
        <f t="shared" si="2"/>
        <v>487767.09780999273</v>
      </c>
      <c r="O40" s="28">
        <f t="shared" si="2"/>
        <v>1347479.1160000004</v>
      </c>
      <c r="P40" s="28">
        <f t="shared" si="2"/>
        <v>1772492.7478500009</v>
      </c>
      <c r="Q40" s="28">
        <f t="shared" si="9"/>
        <v>3851413.0432699947</v>
      </c>
      <c r="R40" s="33">
        <f t="shared" si="3"/>
        <v>96.976572334985406</v>
      </c>
      <c r="S40" s="33">
        <f t="shared" si="4"/>
        <v>97.216963937628464</v>
      </c>
      <c r="T40" s="33">
        <f t="shared" si="5"/>
        <v>92.77976760370737</v>
      </c>
      <c r="U40" s="33">
        <f t="shared" si="6"/>
        <v>88.852767705148963</v>
      </c>
      <c r="W40" s="1" t="b">
        <v>1</v>
      </c>
      <c r="X40" s="1" t="b">
        <v>1</v>
      </c>
      <c r="Y40" s="1" t="b">
        <v>1</v>
      </c>
      <c r="Z40" s="1" t="b">
        <v>1</v>
      </c>
      <c r="AA40" s="1" t="b">
        <v>1</v>
      </c>
      <c r="AB40" s="1" t="b">
        <v>1</v>
      </c>
      <c r="AC40" s="1" t="b">
        <v>1</v>
      </c>
      <c r="AD40" s="1" t="b">
        <v>1</v>
      </c>
      <c r="AE40" s="1" t="b">
        <v>1</v>
      </c>
      <c r="AF40" s="1" t="b">
        <v>1</v>
      </c>
      <c r="AG40" s="28"/>
    </row>
    <row r="41" spans="1:33" x14ac:dyDescent="0.25">
      <c r="B41" s="1" t="s">
        <v>31</v>
      </c>
      <c r="C41" s="28">
        <v>11444477</v>
      </c>
      <c r="D41" s="28">
        <v>16855792</v>
      </c>
      <c r="E41" s="28">
        <v>7011329</v>
      </c>
      <c r="F41" s="28">
        <v>4064217</v>
      </c>
      <c r="G41" s="28">
        <f t="shared" si="7"/>
        <v>39375815</v>
      </c>
      <c r="H41" s="28">
        <v>11442549.61211</v>
      </c>
      <c r="I41" s="28">
        <v>16851007.131299999</v>
      </c>
      <c r="J41" s="28">
        <v>2766009.9896600023</v>
      </c>
      <c r="K41" s="28">
        <v>3080956.5890100002</v>
      </c>
      <c r="L41" s="28">
        <f t="shared" si="8"/>
        <v>34140523.322080001</v>
      </c>
      <c r="M41" s="28">
        <f t="shared" si="2"/>
        <v>1927.3878899998963</v>
      </c>
      <c r="N41" s="28">
        <f t="shared" si="2"/>
        <v>4784.8687000013888</v>
      </c>
      <c r="O41" s="28">
        <f t="shared" si="2"/>
        <v>4245319.0103399977</v>
      </c>
      <c r="P41" s="28">
        <f t="shared" si="2"/>
        <v>983260.41098999977</v>
      </c>
      <c r="Q41" s="28">
        <f t="shared" si="9"/>
        <v>5235291.6779199988</v>
      </c>
      <c r="R41" s="33">
        <f t="shared" si="3"/>
        <v>99.983158794499744</v>
      </c>
      <c r="S41" s="33">
        <f t="shared" si="4"/>
        <v>99.976282004280591</v>
      </c>
      <c r="T41" s="33">
        <f t="shared" si="5"/>
        <v>87.958541930246255</v>
      </c>
      <c r="U41" s="33">
        <f t="shared" si="6"/>
        <v>86.704296335402844</v>
      </c>
      <c r="W41" s="1" t="b">
        <v>1</v>
      </c>
      <c r="X41" s="1" t="b">
        <v>1</v>
      </c>
      <c r="Y41" s="1" t="b">
        <v>1</v>
      </c>
      <c r="Z41" s="1" t="b">
        <v>1</v>
      </c>
      <c r="AA41" s="1" t="b">
        <v>1</v>
      </c>
      <c r="AB41" s="1" t="b">
        <v>1</v>
      </c>
      <c r="AC41" s="1" t="b">
        <v>1</v>
      </c>
      <c r="AD41" s="1" t="b">
        <v>1</v>
      </c>
      <c r="AE41" s="1" t="b">
        <v>1</v>
      </c>
      <c r="AF41" s="1" t="b">
        <v>1</v>
      </c>
    </row>
    <row r="42" spans="1:33" x14ac:dyDescent="0.25">
      <c r="B42" s="1" t="s">
        <v>32</v>
      </c>
      <c r="C42" s="28">
        <v>371864.27500000002</v>
      </c>
      <c r="D42" s="28">
        <v>727431.01199999999</v>
      </c>
      <c r="E42" s="28">
        <v>275802.85000000009</v>
      </c>
      <c r="F42" s="28">
        <v>159813</v>
      </c>
      <c r="G42" s="28">
        <f t="shared" si="7"/>
        <v>1534911.1370000001</v>
      </c>
      <c r="H42" s="28">
        <v>371834.50439000002</v>
      </c>
      <c r="I42" s="28">
        <v>725033.47693999985</v>
      </c>
      <c r="J42" s="28">
        <v>143573.77270000032</v>
      </c>
      <c r="K42" s="28">
        <v>139099.58316999977</v>
      </c>
      <c r="L42" s="28">
        <f t="shared" si="8"/>
        <v>1379541.3372</v>
      </c>
      <c r="M42" s="28">
        <f t="shared" si="2"/>
        <v>29.770610000006855</v>
      </c>
      <c r="N42" s="28">
        <f t="shared" si="2"/>
        <v>2397.5350600001402</v>
      </c>
      <c r="O42" s="28">
        <f t="shared" si="2"/>
        <v>132229.07729999977</v>
      </c>
      <c r="P42" s="28">
        <f t="shared" si="2"/>
        <v>20713.416830000235</v>
      </c>
      <c r="Q42" s="28">
        <f t="shared" si="9"/>
        <v>155369.79980000015</v>
      </c>
      <c r="R42" s="33">
        <f t="shared" si="3"/>
        <v>99.991994226925939</v>
      </c>
      <c r="S42" s="33">
        <f t="shared" si="4"/>
        <v>99.779194389468884</v>
      </c>
      <c r="T42" s="33">
        <f t="shared" si="5"/>
        <v>90.207507424613738</v>
      </c>
      <c r="U42" s="33">
        <f t="shared" si="6"/>
        <v>89.877602940345326</v>
      </c>
      <c r="W42" s="1" t="b">
        <v>1</v>
      </c>
      <c r="X42" s="1" t="b">
        <v>1</v>
      </c>
      <c r="Y42" s="1" t="b">
        <v>1</v>
      </c>
      <c r="Z42" s="1" t="b">
        <v>1</v>
      </c>
      <c r="AA42" s="1" t="b">
        <v>1</v>
      </c>
      <c r="AB42" s="1" t="b">
        <v>1</v>
      </c>
      <c r="AC42" s="1" t="b">
        <v>1</v>
      </c>
      <c r="AD42" s="1" t="b">
        <v>1</v>
      </c>
      <c r="AE42" s="1" t="b">
        <v>1</v>
      </c>
      <c r="AF42" s="1" t="b">
        <v>1</v>
      </c>
    </row>
    <row r="43" spans="1:33" x14ac:dyDescent="0.25">
      <c r="B43" s="1" t="s">
        <v>33</v>
      </c>
      <c r="C43" s="28">
        <v>2872548.7960000001</v>
      </c>
      <c r="D43" s="28">
        <v>3867150.3590000002</v>
      </c>
      <c r="E43" s="28">
        <v>1018903</v>
      </c>
      <c r="F43" s="28">
        <v>1156114.7810000004</v>
      </c>
      <c r="G43" s="28">
        <f t="shared" si="7"/>
        <v>8914716.9360000007</v>
      </c>
      <c r="H43" s="28">
        <v>2870176.6010599998</v>
      </c>
      <c r="I43" s="28">
        <v>3862709.3523599994</v>
      </c>
      <c r="J43" s="28">
        <v>877511.93423000164</v>
      </c>
      <c r="K43" s="28">
        <v>1275496.8518000012</v>
      </c>
      <c r="L43" s="28">
        <f t="shared" si="8"/>
        <v>8885894.7394500021</v>
      </c>
      <c r="M43" s="28">
        <f t="shared" si="2"/>
        <v>2372.1949400003068</v>
      </c>
      <c r="N43" s="28">
        <f t="shared" si="2"/>
        <v>4441.0066400007345</v>
      </c>
      <c r="O43" s="28">
        <f t="shared" si="2"/>
        <v>141391.06576999836</v>
      </c>
      <c r="P43" s="28">
        <f t="shared" si="2"/>
        <v>-119382.0708000008</v>
      </c>
      <c r="Q43" s="28">
        <f t="shared" si="9"/>
        <v>28822.196549998596</v>
      </c>
      <c r="R43" s="33">
        <f t="shared" si="3"/>
        <v>99.917418463237127</v>
      </c>
      <c r="S43" s="33">
        <f t="shared" si="4"/>
        <v>99.89890941089044</v>
      </c>
      <c r="T43" s="33">
        <f t="shared" si="5"/>
        <v>98.089807101985642</v>
      </c>
      <c r="U43" s="33">
        <f t="shared" si="6"/>
        <v>99.676689717049712</v>
      </c>
      <c r="W43" s="1" t="b">
        <v>1</v>
      </c>
      <c r="X43" s="1" t="b">
        <v>1</v>
      </c>
      <c r="Y43" s="1" t="b">
        <v>1</v>
      </c>
      <c r="Z43" s="1" t="b">
        <v>1</v>
      </c>
      <c r="AA43" s="1" t="b">
        <v>1</v>
      </c>
      <c r="AB43" s="1" t="b">
        <v>1</v>
      </c>
      <c r="AC43" s="1" t="b">
        <v>1</v>
      </c>
      <c r="AD43" s="1" t="b">
        <v>1</v>
      </c>
      <c r="AE43" s="1" t="b">
        <v>1</v>
      </c>
      <c r="AF43" s="1" t="b">
        <v>1</v>
      </c>
    </row>
    <row r="44" spans="1:33" x14ac:dyDescent="0.25">
      <c r="B44" s="1" t="s">
        <v>34</v>
      </c>
      <c r="C44" s="28">
        <v>1776467.9620000001</v>
      </c>
      <c r="D44" s="28">
        <v>14773171</v>
      </c>
      <c r="E44" s="28">
        <v>2415998.0000000019</v>
      </c>
      <c r="F44" s="28">
        <v>1319653</v>
      </c>
      <c r="G44" s="28">
        <f t="shared" si="7"/>
        <v>20285289.962000001</v>
      </c>
      <c r="H44" s="28">
        <v>1776428.79544</v>
      </c>
      <c r="I44" s="28">
        <v>14773171</v>
      </c>
      <c r="J44" s="28">
        <v>495109.07005000114</v>
      </c>
      <c r="K44" s="28">
        <v>690968.43713000044</v>
      </c>
      <c r="L44" s="28">
        <f t="shared" si="8"/>
        <v>17735677.302620001</v>
      </c>
      <c r="M44" s="28">
        <f t="shared" si="2"/>
        <v>39.1665600000415</v>
      </c>
      <c r="N44" s="28">
        <f t="shared" si="2"/>
        <v>0</v>
      </c>
      <c r="O44" s="28">
        <f t="shared" si="2"/>
        <v>1920888.9299500007</v>
      </c>
      <c r="P44" s="28">
        <f t="shared" si="2"/>
        <v>628684.56286999956</v>
      </c>
      <c r="Q44" s="28">
        <f t="shared" si="9"/>
        <v>2549612.6593800001</v>
      </c>
      <c r="R44" s="33">
        <f t="shared" si="3"/>
        <v>99.997795256608185</v>
      </c>
      <c r="S44" s="33">
        <f t="shared" si="4"/>
        <v>99.999763338885586</v>
      </c>
      <c r="T44" s="33">
        <f t="shared" si="5"/>
        <v>89.871533972948981</v>
      </c>
      <c r="U44" s="33">
        <f t="shared" si="6"/>
        <v>87.431223984689723</v>
      </c>
      <c r="W44" s="1" t="b">
        <v>1</v>
      </c>
      <c r="X44" s="1" t="b">
        <v>1</v>
      </c>
      <c r="Y44" s="1" t="b">
        <v>1</v>
      </c>
      <c r="Z44" s="1" t="b">
        <v>1</v>
      </c>
      <c r="AA44" s="1" t="b">
        <v>1</v>
      </c>
      <c r="AB44" s="1" t="b">
        <v>1</v>
      </c>
      <c r="AC44" s="1" t="b">
        <v>1</v>
      </c>
      <c r="AD44" s="1" t="b">
        <v>1</v>
      </c>
      <c r="AE44" s="1" t="b">
        <v>1</v>
      </c>
      <c r="AF44" s="1" t="b">
        <v>1</v>
      </c>
    </row>
    <row r="45" spans="1:33" x14ac:dyDescent="0.25">
      <c r="B45" s="1" t="s">
        <v>35</v>
      </c>
      <c r="C45" s="28">
        <v>1096163</v>
      </c>
      <c r="D45" s="28">
        <v>1460494</v>
      </c>
      <c r="E45" s="28">
        <v>396122</v>
      </c>
      <c r="F45" s="28">
        <v>490042</v>
      </c>
      <c r="G45" s="28">
        <f t="shared" si="7"/>
        <v>3442821</v>
      </c>
      <c r="H45" s="28">
        <v>1095981.2239999999</v>
      </c>
      <c r="I45" s="28">
        <v>1460494</v>
      </c>
      <c r="J45" s="28">
        <v>135098.96028000023</v>
      </c>
      <c r="K45" s="28">
        <v>121128.61149999965</v>
      </c>
      <c r="L45" s="28">
        <f t="shared" si="8"/>
        <v>2812702.7957799998</v>
      </c>
      <c r="M45" s="28">
        <f t="shared" si="2"/>
        <v>181.77600000007078</v>
      </c>
      <c r="N45" s="28">
        <f t="shared" si="2"/>
        <v>0</v>
      </c>
      <c r="O45" s="28">
        <f t="shared" si="2"/>
        <v>261023.03971999977</v>
      </c>
      <c r="P45" s="28">
        <f t="shared" si="2"/>
        <v>368913.38850000035</v>
      </c>
      <c r="Q45" s="28">
        <f t="shared" si="9"/>
        <v>630118.20422000019</v>
      </c>
      <c r="R45" s="33">
        <f t="shared" si="3"/>
        <v>99.983417064797848</v>
      </c>
      <c r="S45" s="33">
        <f t="shared" si="4"/>
        <v>99.992890090457962</v>
      </c>
      <c r="T45" s="33">
        <f t="shared" si="5"/>
        <v>91.153932762323237</v>
      </c>
      <c r="U45" s="33">
        <f t="shared" si="6"/>
        <v>81.697619358659651</v>
      </c>
      <c r="W45" s="1" t="b">
        <v>1</v>
      </c>
      <c r="X45" s="1" t="b">
        <v>1</v>
      </c>
      <c r="Y45" s="1" t="b">
        <v>1</v>
      </c>
      <c r="Z45" s="1" t="b">
        <v>1</v>
      </c>
      <c r="AA45" s="1" t="b">
        <v>1</v>
      </c>
      <c r="AB45" s="1" t="b">
        <v>1</v>
      </c>
      <c r="AC45" s="1" t="b">
        <v>1</v>
      </c>
      <c r="AD45" s="1" t="b">
        <v>1</v>
      </c>
      <c r="AE45" s="1" t="b">
        <v>1</v>
      </c>
      <c r="AF45" s="1" t="b">
        <v>1</v>
      </c>
    </row>
    <row r="46" spans="1:33" x14ac:dyDescent="0.25">
      <c r="B46" s="1" t="s">
        <v>36</v>
      </c>
      <c r="C46" s="28">
        <v>204799.06700000001</v>
      </c>
      <c r="D46" s="28">
        <v>299446.34499999997</v>
      </c>
      <c r="E46" s="28">
        <v>85464.118000000017</v>
      </c>
      <c r="F46" s="28">
        <v>70963.638999999966</v>
      </c>
      <c r="G46" s="28">
        <f t="shared" si="7"/>
        <v>660673.16899999999</v>
      </c>
      <c r="H46" s="28">
        <v>204797.88628000001</v>
      </c>
      <c r="I46" s="28">
        <v>299377.21360999998</v>
      </c>
      <c r="J46" s="28">
        <v>79584.374840000004</v>
      </c>
      <c r="K46" s="28">
        <v>68171.506200000062</v>
      </c>
      <c r="L46" s="28">
        <f t="shared" si="8"/>
        <v>651930.98092999996</v>
      </c>
      <c r="M46" s="28">
        <f t="shared" si="2"/>
        <v>1.1807200000039302</v>
      </c>
      <c r="N46" s="28">
        <f t="shared" si="2"/>
        <v>69.131389999995008</v>
      </c>
      <c r="O46" s="28">
        <f t="shared" si="2"/>
        <v>5879.7431600000127</v>
      </c>
      <c r="P46" s="28">
        <f t="shared" si="2"/>
        <v>2792.1327999999048</v>
      </c>
      <c r="Q46" s="28">
        <f t="shared" si="9"/>
        <v>8742.1880699999165</v>
      </c>
      <c r="R46" s="33">
        <f t="shared" si="3"/>
        <v>99.999423473936048</v>
      </c>
      <c r="S46" s="33">
        <f t="shared" si="4"/>
        <v>99.986055974268325</v>
      </c>
      <c r="T46" s="33">
        <f t="shared" si="5"/>
        <v>98.991019312507959</v>
      </c>
      <c r="U46" s="33">
        <f t="shared" si="6"/>
        <v>98.676775676658352</v>
      </c>
      <c r="W46" s="1" t="b">
        <v>1</v>
      </c>
      <c r="X46" s="1" t="b">
        <v>1</v>
      </c>
      <c r="Y46" s="1" t="b">
        <v>1</v>
      </c>
      <c r="Z46" s="1" t="b">
        <v>1</v>
      </c>
      <c r="AA46" s="1" t="b">
        <v>1</v>
      </c>
      <c r="AB46" s="1" t="b">
        <v>1</v>
      </c>
      <c r="AC46" s="1" t="b">
        <v>1</v>
      </c>
      <c r="AD46" s="1" t="b">
        <v>1</v>
      </c>
      <c r="AE46" s="1" t="b">
        <v>1</v>
      </c>
      <c r="AF46" s="1" t="b">
        <v>1</v>
      </c>
    </row>
    <row r="47" spans="1:33" x14ac:dyDescent="0.25">
      <c r="C47" s="28"/>
      <c r="D47" s="28"/>
      <c r="E47" s="28"/>
      <c r="F47" s="28"/>
      <c r="G47" s="28"/>
      <c r="H47" s="28"/>
      <c r="I47" s="28"/>
      <c r="J47" s="28"/>
      <c r="K47" s="28"/>
      <c r="L47" s="28"/>
      <c r="M47" s="28"/>
      <c r="N47" s="28"/>
      <c r="O47" s="28"/>
      <c r="P47" s="28"/>
      <c r="Q47" s="28"/>
      <c r="R47" s="33"/>
      <c r="S47" s="33"/>
      <c r="T47" s="33"/>
      <c r="U47" s="33"/>
    </row>
    <row r="48" spans="1:33" ht="15" x14ac:dyDescent="0.4">
      <c r="A48" s="1" t="s">
        <v>37</v>
      </c>
      <c r="C48" s="34">
        <f t="shared" ref="C48:Q48" si="10">SUM(C50:C52)</f>
        <v>294005500.75500005</v>
      </c>
      <c r="D48" s="34">
        <f t="shared" si="10"/>
        <v>286970910.66866004</v>
      </c>
      <c r="E48" s="34">
        <f t="shared" si="10"/>
        <v>99372006.840949923</v>
      </c>
      <c r="F48" s="34">
        <f>SUM(F50:F52)</f>
        <v>93126620.080049962</v>
      </c>
      <c r="G48" s="34">
        <f t="shared" si="10"/>
        <v>773475038.34466004</v>
      </c>
      <c r="H48" s="34">
        <f t="shared" si="10"/>
        <v>293784221.61585999</v>
      </c>
      <c r="I48" s="34">
        <f t="shared" si="10"/>
        <v>285925203.0565201</v>
      </c>
      <c r="J48" s="34">
        <f t="shared" si="10"/>
        <v>97472088.681069896</v>
      </c>
      <c r="K48" s="34">
        <f>SUM(K50:K52)</f>
        <v>92609243.89053002</v>
      </c>
      <c r="L48" s="34">
        <f t="shared" si="10"/>
        <v>769790757.24397993</v>
      </c>
      <c r="M48" s="34">
        <f t="shared" si="10"/>
        <v>221279.13914004713</v>
      </c>
      <c r="N48" s="34">
        <f t="shared" si="10"/>
        <v>1045707.6121399403</v>
      </c>
      <c r="O48" s="34">
        <f t="shared" si="10"/>
        <v>1899918.1598800272</v>
      </c>
      <c r="P48" s="34">
        <f>SUM(P50:P52)</f>
        <v>517376.18951994181</v>
      </c>
      <c r="Q48" s="34">
        <f t="shared" si="10"/>
        <v>3684281.1006799564</v>
      </c>
      <c r="R48" s="33">
        <f>+H48/C48*100</f>
        <v>99.924736394872951</v>
      </c>
      <c r="S48" s="33">
        <f>((H48+I48)/(C48+D48))*100</f>
        <v>99.781921137180902</v>
      </c>
      <c r="T48" s="33">
        <f>((H48+I48+J48)/(C48+D48+E48))*100</f>
        <v>99.534517193523001</v>
      </c>
      <c r="U48" s="33">
        <f>+L48/G48*100</f>
        <v>99.523671622478602</v>
      </c>
    </row>
    <row r="49" spans="1:32" x14ac:dyDescent="0.25">
      <c r="C49" s="28"/>
      <c r="D49" s="28"/>
      <c r="E49" s="28"/>
      <c r="F49" s="28"/>
      <c r="G49" s="28"/>
      <c r="H49" s="28"/>
      <c r="I49" s="28"/>
      <c r="J49" s="28"/>
      <c r="K49" s="28"/>
      <c r="L49" s="28"/>
      <c r="M49" s="28"/>
      <c r="N49" s="28"/>
      <c r="O49" s="28"/>
      <c r="P49" s="28"/>
      <c r="Q49" s="28"/>
      <c r="R49" s="33"/>
      <c r="S49" s="33"/>
      <c r="T49" s="33"/>
      <c r="U49" s="33"/>
    </row>
    <row r="50" spans="1:32" x14ac:dyDescent="0.25">
      <c r="B50" s="1" t="s">
        <v>38</v>
      </c>
      <c r="C50" s="28">
        <v>32938043.511999998</v>
      </c>
      <c r="D50" s="28">
        <v>38802272.314229995</v>
      </c>
      <c r="E50" s="28">
        <v>11185459.803000003</v>
      </c>
      <c r="F50" s="28">
        <v>9614808.4029999971</v>
      </c>
      <c r="G50" s="28">
        <f>SUM(C50:F50)</f>
        <v>92540584.03222999</v>
      </c>
      <c r="H50" s="28">
        <v>32796294.504149999</v>
      </c>
      <c r="I50" s="28">
        <v>38008980.451200008</v>
      </c>
      <c r="J50" s="28">
        <v>11002326.440629989</v>
      </c>
      <c r="K50" s="28">
        <v>9655409.1421599984</v>
      </c>
      <c r="L50" s="28">
        <f>SUM(H50:K50)</f>
        <v>91463010.538139999</v>
      </c>
      <c r="M50" s="28">
        <f>+C50-H50</f>
        <v>141749.00784999877</v>
      </c>
      <c r="N50" s="28">
        <f>+D50-I50</f>
        <v>793291.86302998662</v>
      </c>
      <c r="O50" s="28">
        <f>+E50-J50</f>
        <v>183133.36237001419</v>
      </c>
      <c r="P50" s="28">
        <f>+F50-K50</f>
        <v>-40600.739160001278</v>
      </c>
      <c r="Q50" s="28">
        <f>SUM(M50:P50)</f>
        <v>1077573.4940899983</v>
      </c>
      <c r="R50" s="33">
        <f>+H50/C50*100</f>
        <v>99.569649582257796</v>
      </c>
      <c r="S50" s="33">
        <f>((H50+I50)/(C50+D50))*100</f>
        <v>98.696631231531171</v>
      </c>
      <c r="T50" s="33">
        <f>((H50+I50+J50)/(C50+D50+E50))*100</f>
        <v>98.651596292268067</v>
      </c>
      <c r="U50" s="33">
        <f>+L50/G50*100</f>
        <v>98.835566572916051</v>
      </c>
      <c r="W50" s="1" t="b">
        <v>1</v>
      </c>
      <c r="X50" s="1" t="b">
        <v>1</v>
      </c>
      <c r="Y50" s="1" t="b">
        <v>1</v>
      </c>
      <c r="Z50" s="1" t="b">
        <v>1</v>
      </c>
      <c r="AA50" s="1" t="b">
        <v>1</v>
      </c>
      <c r="AB50" s="1" t="b">
        <v>1</v>
      </c>
      <c r="AC50" s="1" t="b">
        <v>1</v>
      </c>
      <c r="AD50" s="1" t="b">
        <v>1</v>
      </c>
      <c r="AE50" s="1" t="b">
        <v>1</v>
      </c>
      <c r="AF50" s="1" t="b">
        <v>1</v>
      </c>
    </row>
    <row r="51" spans="1:32" ht="15.6" x14ac:dyDescent="0.25">
      <c r="B51" s="1" t="s">
        <v>49</v>
      </c>
      <c r="C51" s="28"/>
      <c r="D51" s="28"/>
      <c r="E51" s="28"/>
      <c r="F51" s="28"/>
      <c r="G51" s="28"/>
      <c r="H51" s="28"/>
      <c r="I51" s="28"/>
      <c r="J51" s="28"/>
      <c r="K51" s="28"/>
      <c r="L51" s="28"/>
      <c r="M51" s="28"/>
      <c r="N51" s="28"/>
      <c r="O51" s="28"/>
      <c r="P51" s="28"/>
      <c r="Q51" s="28"/>
      <c r="R51" s="33"/>
      <c r="S51" s="33"/>
      <c r="T51" s="33"/>
      <c r="U51" s="33"/>
    </row>
    <row r="52" spans="1:32" ht="15.6" x14ac:dyDescent="0.25">
      <c r="B52" s="1" t="s">
        <v>319</v>
      </c>
      <c r="C52" s="28">
        <v>261067457.24300003</v>
      </c>
      <c r="D52" s="28">
        <v>248168638.35443002</v>
      </c>
      <c r="E52" s="28">
        <v>88186547.03794992</v>
      </c>
      <c r="F52" s="28">
        <v>83511811.677049965</v>
      </c>
      <c r="G52" s="28">
        <f>SUM(C52:F52)</f>
        <v>680934454.31243002</v>
      </c>
      <c r="H52" s="28">
        <v>260987927.11170998</v>
      </c>
      <c r="I52" s="28">
        <v>247916222.60532007</v>
      </c>
      <c r="J52" s="28">
        <v>86469762.240439907</v>
      </c>
      <c r="K52" s="28">
        <v>82953834.748370022</v>
      </c>
      <c r="L52" s="28">
        <f>SUM(H52:K52)</f>
        <v>678327746.70583999</v>
      </c>
      <c r="M52" s="28">
        <f t="shared" ref="M52:P53" si="11">+C52-H52</f>
        <v>79530.131290048361</v>
      </c>
      <c r="N52" s="28">
        <f t="shared" si="11"/>
        <v>252415.74910995364</v>
      </c>
      <c r="O52" s="28">
        <f t="shared" si="11"/>
        <v>1716784.797510013</v>
      </c>
      <c r="P52" s="28">
        <f t="shared" si="11"/>
        <v>557976.92867994308</v>
      </c>
      <c r="Q52" s="28">
        <f>SUM(M52:P52)</f>
        <v>2606707.6065899581</v>
      </c>
      <c r="R52" s="33">
        <f>+H52/C52*100</f>
        <v>99.969536558815136</v>
      </c>
      <c r="S52" s="33">
        <f>((H52+I52)/(C52+D52))*100</f>
        <v>99.934814934905475</v>
      </c>
      <c r="T52" s="33">
        <f>((H52+I52+J52)/(C52+D52+E52))*100</f>
        <v>99.657071806171814</v>
      </c>
      <c r="U52" s="33">
        <f>+L52/G52*100</f>
        <v>99.617186707166667</v>
      </c>
      <c r="W52" s="1" t="b">
        <v>1</v>
      </c>
      <c r="X52" s="1" t="b">
        <v>1</v>
      </c>
      <c r="Y52" s="1" t="b">
        <v>1</v>
      </c>
      <c r="Z52" s="1" t="b">
        <v>1</v>
      </c>
      <c r="AA52" s="1" t="b">
        <v>1</v>
      </c>
      <c r="AB52" s="1" t="b">
        <v>1</v>
      </c>
      <c r="AC52" s="1" t="b">
        <v>1</v>
      </c>
      <c r="AD52" s="1" t="b">
        <v>1</v>
      </c>
      <c r="AE52" s="1" t="b">
        <v>1</v>
      </c>
      <c r="AF52" s="1" t="b">
        <v>1</v>
      </c>
    </row>
    <row r="53" spans="1:32" ht="24.75" customHeight="1" x14ac:dyDescent="0.25">
      <c r="B53" s="35" t="s">
        <v>39</v>
      </c>
      <c r="C53" s="28">
        <v>663489.31799999997</v>
      </c>
      <c r="D53" s="28">
        <v>1245189.7709999999</v>
      </c>
      <c r="E53" s="28">
        <v>416098.59300000011</v>
      </c>
      <c r="F53" s="28">
        <v>751920.59499999974</v>
      </c>
      <c r="G53" s="28">
        <f>SUM(C53:F53)</f>
        <v>3076698.2769999998</v>
      </c>
      <c r="H53" s="28">
        <v>663489.19725999993</v>
      </c>
      <c r="I53" s="28">
        <v>1245189.7092499998</v>
      </c>
      <c r="J53" s="28">
        <v>247970.25200999971</v>
      </c>
      <c r="K53" s="28">
        <v>835053.15724000055</v>
      </c>
      <c r="L53" s="28">
        <f>SUM(H53:K53)</f>
        <v>2991702.3157599997</v>
      </c>
      <c r="M53" s="28">
        <f t="shared" si="11"/>
        <v>0.12074000004213303</v>
      </c>
      <c r="N53" s="28">
        <f t="shared" si="11"/>
        <v>6.1750000109896064E-2</v>
      </c>
      <c r="O53" s="28">
        <f t="shared" si="11"/>
        <v>168128.3409900004</v>
      </c>
      <c r="P53" s="28">
        <f t="shared" si="11"/>
        <v>-83132.562240000814</v>
      </c>
      <c r="Q53" s="28">
        <f>SUM(M53:P53)</f>
        <v>84995.961239999742</v>
      </c>
      <c r="R53" s="33">
        <f>+H53/C53*100</f>
        <v>99.99998180226919</v>
      </c>
      <c r="S53" s="33">
        <f>((H53+I53)/(C53+D53))*100</f>
        <v>99.999990438937516</v>
      </c>
      <c r="T53" s="33">
        <f>((H53+I53+J53)/(C53+D53+E53))*100</f>
        <v>92.76797412579424</v>
      </c>
      <c r="U53" s="33">
        <f>+L53/G53*100</f>
        <v>97.237429426362951</v>
      </c>
      <c r="W53" s="1" t="b">
        <v>1</v>
      </c>
      <c r="X53" s="1" t="b">
        <v>1</v>
      </c>
      <c r="Y53" s="1" t="b">
        <v>1</v>
      </c>
      <c r="Z53" s="1" t="b">
        <v>1</v>
      </c>
      <c r="AA53" s="1" t="b">
        <v>1</v>
      </c>
      <c r="AB53" s="1" t="b">
        <v>1</v>
      </c>
      <c r="AC53" s="1" t="b">
        <v>1</v>
      </c>
      <c r="AD53" s="1" t="b">
        <v>1</v>
      </c>
      <c r="AE53" s="1" t="b">
        <v>1</v>
      </c>
      <c r="AF53" s="1" t="b">
        <v>1</v>
      </c>
    </row>
    <row r="54" spans="1:32" x14ac:dyDescent="0.25">
      <c r="C54" s="28"/>
      <c r="D54" s="28"/>
      <c r="E54" s="28"/>
      <c r="F54" s="28"/>
      <c r="G54" s="28"/>
      <c r="H54" s="28"/>
      <c r="I54" s="28"/>
      <c r="J54" s="28"/>
      <c r="K54" s="28"/>
      <c r="L54" s="28"/>
      <c r="M54" s="28"/>
      <c r="N54" s="28"/>
      <c r="O54" s="28"/>
      <c r="P54" s="28"/>
      <c r="Q54" s="28"/>
      <c r="R54" s="29"/>
      <c r="S54" s="29"/>
      <c r="T54" s="29"/>
      <c r="U54" s="29"/>
    </row>
    <row r="55" spans="1:32" x14ac:dyDescent="0.25">
      <c r="A55" s="36"/>
      <c r="B55" s="36"/>
      <c r="C55" s="37"/>
      <c r="D55" s="37"/>
      <c r="E55" s="37"/>
      <c r="F55" s="37"/>
      <c r="G55" s="37"/>
      <c r="H55" s="37"/>
      <c r="I55" s="37"/>
      <c r="J55" s="37"/>
      <c r="K55" s="37"/>
      <c r="L55" s="37"/>
      <c r="M55" s="37"/>
      <c r="N55" s="37"/>
      <c r="O55" s="37"/>
      <c r="P55" s="37"/>
      <c r="Q55" s="37"/>
      <c r="R55" s="38"/>
      <c r="S55" s="38"/>
      <c r="T55" s="38"/>
      <c r="U55" s="38"/>
    </row>
    <row r="56" spans="1:32" x14ac:dyDescent="0.25">
      <c r="C56" s="28"/>
      <c r="D56" s="28"/>
      <c r="E56" s="28"/>
      <c r="F56" s="28"/>
      <c r="G56" s="28"/>
      <c r="H56" s="28"/>
      <c r="I56" s="28"/>
      <c r="J56" s="28"/>
      <c r="K56" s="28"/>
      <c r="L56" s="28"/>
      <c r="M56" s="28"/>
      <c r="N56" s="28"/>
      <c r="O56" s="28"/>
      <c r="P56" s="28"/>
      <c r="Q56" s="28"/>
      <c r="R56" s="29"/>
      <c r="S56" s="29"/>
      <c r="T56" s="29"/>
      <c r="U56" s="29"/>
    </row>
    <row r="57" spans="1:32" ht="18" customHeight="1" x14ac:dyDescent="0.25">
      <c r="A57" s="39" t="s">
        <v>40</v>
      </c>
      <c r="B57" s="1" t="s">
        <v>320</v>
      </c>
      <c r="G57" s="28"/>
      <c r="H57" s="28"/>
      <c r="I57" s="28"/>
      <c r="J57" s="28"/>
      <c r="K57" s="28"/>
    </row>
    <row r="58" spans="1:32" ht="18" customHeight="1" x14ac:dyDescent="0.25">
      <c r="A58" s="39" t="s">
        <v>41</v>
      </c>
      <c r="B58" s="1" t="s">
        <v>321</v>
      </c>
      <c r="G58" s="28"/>
      <c r="H58" s="28"/>
      <c r="I58" s="28"/>
      <c r="J58" s="28"/>
      <c r="K58" s="28"/>
    </row>
    <row r="59" spans="1:32" ht="18" customHeight="1" x14ac:dyDescent="0.25">
      <c r="A59" s="40" t="s">
        <v>42</v>
      </c>
      <c r="B59" s="1" t="s">
        <v>322</v>
      </c>
      <c r="C59" s="28"/>
      <c r="D59" s="28"/>
      <c r="E59" s="28"/>
      <c r="F59" s="28"/>
      <c r="G59" s="28"/>
      <c r="H59" s="28"/>
      <c r="I59" s="28"/>
      <c r="J59" s="28"/>
      <c r="K59" s="28"/>
    </row>
    <row r="60" spans="1:32" ht="18" customHeight="1" x14ac:dyDescent="0.25">
      <c r="A60" s="40" t="s">
        <v>43</v>
      </c>
      <c r="B60" s="1" t="s">
        <v>44</v>
      </c>
      <c r="C60" s="28"/>
      <c r="D60" s="28"/>
      <c r="E60" s="28"/>
      <c r="F60" s="28"/>
      <c r="G60" s="28"/>
      <c r="H60" s="28"/>
      <c r="I60" s="28"/>
      <c r="J60" s="28"/>
      <c r="K60" s="28"/>
    </row>
    <row r="61" spans="1:32" ht="18" customHeight="1" x14ac:dyDescent="0.25">
      <c r="A61" s="40" t="s">
        <v>45</v>
      </c>
      <c r="B61" s="1" t="s">
        <v>46</v>
      </c>
      <c r="C61" s="28"/>
      <c r="D61" s="28"/>
      <c r="E61" s="28"/>
      <c r="F61" s="28"/>
      <c r="G61" s="28"/>
      <c r="H61" s="28"/>
      <c r="I61" s="28"/>
      <c r="J61" s="28"/>
      <c r="K61" s="28"/>
    </row>
    <row r="62" spans="1:32" ht="18" customHeight="1" x14ac:dyDescent="0.25">
      <c r="A62" s="40" t="s">
        <v>47</v>
      </c>
      <c r="B62" s="1" t="s">
        <v>323</v>
      </c>
      <c r="C62" s="28"/>
      <c r="D62" s="28"/>
      <c r="E62" s="28"/>
      <c r="F62" s="28"/>
      <c r="G62" s="28"/>
      <c r="H62" s="28"/>
      <c r="I62" s="28"/>
      <c r="J62" s="28"/>
      <c r="K62" s="28"/>
    </row>
    <row r="63" spans="1:32" ht="18" customHeight="1" x14ac:dyDescent="0.25">
      <c r="A63" s="40" t="s">
        <v>48</v>
      </c>
      <c r="B63" s="1" t="s">
        <v>324</v>
      </c>
      <c r="C63" s="28"/>
      <c r="D63" s="28"/>
      <c r="E63" s="28"/>
      <c r="F63" s="28"/>
      <c r="G63" s="28"/>
      <c r="H63" s="28"/>
      <c r="I63" s="28"/>
      <c r="J63" s="28"/>
      <c r="K63" s="28"/>
    </row>
    <row r="64" spans="1:32" x14ac:dyDescent="0.25">
      <c r="C64" s="28">
        <v>0</v>
      </c>
      <c r="D64" s="28">
        <v>0</v>
      </c>
      <c r="E64" s="28">
        <v>0</v>
      </c>
      <c r="F64" s="28">
        <v>0</v>
      </c>
      <c r="G64" s="28">
        <v>0</v>
      </c>
      <c r="H64" s="28">
        <v>0</v>
      </c>
      <c r="I64" s="28">
        <v>0</v>
      </c>
      <c r="J64" s="28">
        <v>0</v>
      </c>
      <c r="K64" s="28">
        <v>0</v>
      </c>
      <c r="L64" s="28">
        <v>0</v>
      </c>
      <c r="M64" s="28"/>
      <c r="N64" s="28"/>
      <c r="O64" s="28"/>
      <c r="P64" s="28"/>
      <c r="Q64" s="28"/>
    </row>
    <row r="65" spans="3:17" x14ac:dyDescent="0.25">
      <c r="C65" s="28"/>
      <c r="D65" s="28"/>
      <c r="E65" s="28"/>
      <c r="F65" s="28"/>
      <c r="G65" s="28"/>
      <c r="H65" s="28"/>
      <c r="I65" s="28"/>
      <c r="J65" s="28"/>
      <c r="K65" s="28"/>
      <c r="L65" s="28"/>
      <c r="M65" s="28"/>
      <c r="N65" s="28"/>
      <c r="O65" s="28"/>
      <c r="P65" s="28"/>
      <c r="Q65" s="28"/>
    </row>
    <row r="66" spans="3:17" x14ac:dyDescent="0.25">
      <c r="C66" s="28"/>
      <c r="D66" s="28"/>
      <c r="E66" s="28"/>
      <c r="F66" s="28"/>
      <c r="G66" s="28"/>
      <c r="H66" s="28"/>
      <c r="I66" s="28"/>
      <c r="J66" s="28"/>
      <c r="K66" s="28"/>
      <c r="L66" s="28"/>
      <c r="M66" s="28"/>
      <c r="N66" s="28"/>
      <c r="O66" s="28"/>
      <c r="P66" s="28"/>
      <c r="Q66" s="28"/>
    </row>
    <row r="67" spans="3:17" x14ac:dyDescent="0.25">
      <c r="C67" s="28"/>
      <c r="D67" s="28"/>
      <c r="E67" s="28"/>
      <c r="F67" s="28"/>
      <c r="G67" s="28"/>
      <c r="H67" s="28"/>
      <c r="I67" s="28"/>
      <c r="J67" s="28"/>
      <c r="K67" s="28"/>
      <c r="L67" s="28"/>
      <c r="M67" s="28"/>
      <c r="N67" s="28"/>
      <c r="O67" s="28"/>
      <c r="P67" s="28"/>
      <c r="Q67" s="28"/>
    </row>
    <row r="68" spans="3:17" x14ac:dyDescent="0.25">
      <c r="C68" s="28"/>
      <c r="D68" s="28"/>
      <c r="E68" s="28"/>
      <c r="F68" s="28"/>
      <c r="G68" s="28"/>
      <c r="H68" s="28"/>
      <c r="I68" s="28"/>
      <c r="J68" s="28"/>
      <c r="K68" s="28"/>
      <c r="L68" s="28"/>
      <c r="M68" s="28"/>
      <c r="N68" s="28"/>
      <c r="O68" s="28"/>
      <c r="P68" s="28"/>
      <c r="Q68" s="28"/>
    </row>
    <row r="69" spans="3:17" x14ac:dyDescent="0.25">
      <c r="C69" s="28"/>
      <c r="D69" s="28"/>
      <c r="E69" s="28"/>
      <c r="F69" s="28"/>
      <c r="G69" s="28"/>
      <c r="H69" s="28"/>
      <c r="I69" s="28"/>
      <c r="J69" s="28"/>
      <c r="K69" s="28"/>
      <c r="L69" s="28"/>
      <c r="M69" s="28"/>
      <c r="N69" s="28"/>
      <c r="O69" s="28"/>
      <c r="P69" s="28"/>
      <c r="Q69" s="28"/>
    </row>
    <row r="70" spans="3:17" x14ac:dyDescent="0.25">
      <c r="C70" s="28"/>
      <c r="D70" s="28"/>
      <c r="E70" s="28"/>
      <c r="F70" s="28"/>
      <c r="G70" s="28"/>
      <c r="H70" s="28"/>
      <c r="I70" s="28"/>
      <c r="J70" s="28"/>
      <c r="K70" s="28"/>
      <c r="L70" s="28"/>
      <c r="M70" s="28"/>
      <c r="N70" s="28"/>
      <c r="O70" s="28"/>
      <c r="P70" s="28"/>
      <c r="Q70" s="28"/>
    </row>
    <row r="71" spans="3:17" x14ac:dyDescent="0.25">
      <c r="C71" s="28"/>
      <c r="D71" s="28"/>
      <c r="E71" s="28"/>
      <c r="F71" s="28"/>
      <c r="G71" s="28"/>
      <c r="H71" s="28"/>
      <c r="I71" s="28"/>
      <c r="J71" s="28"/>
      <c r="K71" s="28"/>
      <c r="L71" s="28"/>
      <c r="M71" s="28"/>
      <c r="N71" s="28"/>
      <c r="O71" s="28"/>
      <c r="P71" s="28"/>
      <c r="Q71" s="28"/>
    </row>
    <row r="72" spans="3:17" x14ac:dyDescent="0.25">
      <c r="C72" s="28"/>
      <c r="D72" s="28"/>
      <c r="E72" s="28"/>
      <c r="F72" s="28"/>
      <c r="G72" s="28"/>
      <c r="H72" s="28"/>
      <c r="I72" s="28"/>
      <c r="J72" s="28"/>
      <c r="K72" s="28"/>
      <c r="L72" s="28"/>
      <c r="M72" s="28"/>
      <c r="N72" s="28"/>
      <c r="O72" s="28"/>
      <c r="P72" s="28"/>
      <c r="Q72" s="28"/>
    </row>
    <row r="73" spans="3:17" x14ac:dyDescent="0.25">
      <c r="C73" s="28"/>
      <c r="D73" s="28"/>
      <c r="E73" s="28"/>
      <c r="F73" s="28"/>
      <c r="G73" s="28"/>
      <c r="H73" s="28"/>
      <c r="I73" s="28"/>
      <c r="J73" s="28"/>
      <c r="K73" s="28"/>
      <c r="L73" s="28"/>
      <c r="M73" s="28"/>
      <c r="N73" s="28"/>
      <c r="O73" s="28"/>
      <c r="P73" s="28"/>
      <c r="Q73" s="28"/>
    </row>
  </sheetData>
  <mergeCells count="5">
    <mergeCell ref="A5:B6"/>
    <mergeCell ref="C5:G5"/>
    <mergeCell ref="H5:L5"/>
    <mergeCell ref="M5:Q5"/>
    <mergeCell ref="R5:U5"/>
  </mergeCells>
  <printOptions horizontalCentered="1"/>
  <pageMargins left="0.19685039370078741" right="0.19685039370078741" top="0.39370078740157483" bottom="0.39370078740157483" header="0.31496062992125984" footer="0.15748031496062992"/>
  <pageSetup paperSize="9" scale="5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EC1C8-E284-4E06-A623-9658781797D1}">
  <dimension ref="A1:I328"/>
  <sheetViews>
    <sheetView view="pageBreakPreview" zoomScaleNormal="115" zoomScaleSheetLayoutView="100" workbookViewId="0">
      <pane ySplit="7" topLeftCell="A281" activePane="bottomLeft" state="frozen"/>
      <selection pane="bottomLeft" activeCell="C174" sqref="C174"/>
    </sheetView>
  </sheetViews>
  <sheetFormatPr defaultColWidth="9.109375" defaultRowHeight="10.199999999999999" x14ac:dyDescent="0.2"/>
  <cols>
    <col min="1" max="1" width="25" style="51" customWidth="1"/>
    <col min="2" max="3" width="13.6640625" style="51" customWidth="1"/>
    <col min="4" max="4" width="12.44140625" style="51" customWidth="1"/>
    <col min="5" max="5" width="13" style="73" customWidth="1"/>
    <col min="6" max="7" width="12" style="51" bestFit="1" customWidth="1"/>
    <col min="8" max="8" width="8.33203125" style="51" customWidth="1"/>
    <col min="9" max="16384" width="9.109375" style="51"/>
  </cols>
  <sheetData>
    <row r="1" spans="1:9" s="42" customFormat="1" ht="9" customHeight="1" x14ac:dyDescent="0.25">
      <c r="A1" s="41"/>
      <c r="F1" s="3"/>
      <c r="G1" s="3"/>
    </row>
    <row r="2" spans="1:9" s="42" customFormat="1" ht="15" x14ac:dyDescent="0.4">
      <c r="A2" s="43" t="s">
        <v>325</v>
      </c>
      <c r="B2" s="44"/>
      <c r="C2" s="44"/>
      <c r="D2" s="44"/>
      <c r="E2" s="44"/>
      <c r="F2" s="44"/>
      <c r="G2" s="44"/>
    </row>
    <row r="3" spans="1:9" s="42" customFormat="1" x14ac:dyDescent="0.2">
      <c r="A3" s="45" t="s">
        <v>326</v>
      </c>
      <c r="B3" s="44"/>
      <c r="C3" s="44"/>
      <c r="D3" s="44"/>
      <c r="E3" s="44"/>
      <c r="F3" s="46"/>
      <c r="G3" s="46"/>
    </row>
    <row r="4" spans="1:9" s="42" customFormat="1" x14ac:dyDescent="0.2">
      <c r="A4" s="47" t="s">
        <v>51</v>
      </c>
      <c r="B4" s="46"/>
      <c r="C4" s="46"/>
      <c r="D4" s="46"/>
      <c r="E4" s="46"/>
      <c r="F4" s="46"/>
      <c r="G4" s="46"/>
    </row>
    <row r="5" spans="1:9" s="48" customFormat="1" ht="6" customHeight="1" x14ac:dyDescent="0.25">
      <c r="A5" s="81" t="s">
        <v>52</v>
      </c>
      <c r="B5" s="21"/>
      <c r="C5" s="76" t="s">
        <v>275</v>
      </c>
      <c r="D5" s="76"/>
      <c r="E5" s="77"/>
      <c r="F5" s="21"/>
      <c r="G5" s="25"/>
      <c r="H5" s="25"/>
    </row>
    <row r="6" spans="1:9" s="48" customFormat="1" ht="12" customHeight="1" x14ac:dyDescent="0.25">
      <c r="A6" s="82"/>
      <c r="B6" s="84" t="s">
        <v>53</v>
      </c>
      <c r="C6" s="78"/>
      <c r="D6" s="78"/>
      <c r="E6" s="79"/>
      <c r="F6" s="86" t="s">
        <v>303</v>
      </c>
      <c r="G6" s="88" t="s">
        <v>54</v>
      </c>
      <c r="H6" s="90" t="s">
        <v>301</v>
      </c>
    </row>
    <row r="7" spans="1:9" s="48" customFormat="1" ht="42.75" customHeight="1" x14ac:dyDescent="0.25">
      <c r="A7" s="83"/>
      <c r="B7" s="85"/>
      <c r="C7" s="49" t="s">
        <v>55</v>
      </c>
      <c r="D7" s="49" t="s">
        <v>56</v>
      </c>
      <c r="E7" s="49" t="s">
        <v>7</v>
      </c>
      <c r="F7" s="87"/>
      <c r="G7" s="89"/>
      <c r="H7" s="91"/>
    </row>
    <row r="8" spans="1:9" x14ac:dyDescent="0.2">
      <c r="A8" s="50"/>
      <c r="B8" s="4"/>
      <c r="C8" s="4"/>
      <c r="D8" s="4"/>
      <c r="E8" s="4"/>
      <c r="F8" s="4"/>
      <c r="G8" s="4"/>
      <c r="H8" s="4"/>
    </row>
    <row r="9" spans="1:9" ht="13.8" x14ac:dyDescent="0.25">
      <c r="A9" s="52" t="s">
        <v>57</v>
      </c>
      <c r="B9" s="13">
        <f t="shared" ref="B9:G9" si="0">B10+B17+B19+B21+B23+B35+B39+B48+B50+B52+B60+B72+B79+B84+B88+B94+B106+B119+B132+B148+B150+B171+B181+B187+B195+B204+B213+B222+B255+B262+B266+B268+B270+B272+B128</f>
        <v>2351145609.8600702</v>
      </c>
      <c r="C9" s="13">
        <f t="shared" si="0"/>
        <v>2141103700.5339699</v>
      </c>
      <c r="D9" s="13">
        <f t="shared" si="0"/>
        <v>51758455.65516001</v>
      </c>
      <c r="E9" s="13">
        <f t="shared" si="0"/>
        <v>2192862156.1891308</v>
      </c>
      <c r="F9" s="13">
        <f t="shared" si="0"/>
        <v>158283453.6709401</v>
      </c>
      <c r="G9" s="13">
        <f t="shared" si="0"/>
        <v>210041909.32610014</v>
      </c>
      <c r="H9" s="6">
        <f t="shared" ref="H9:H40" si="1">IFERROR(E9/B9*100,"")</f>
        <v>93.267815782776637</v>
      </c>
    </row>
    <row r="10" spans="1:9" ht="11.25" customHeight="1" x14ac:dyDescent="0.2">
      <c r="A10" s="53" t="s">
        <v>58</v>
      </c>
      <c r="B10" s="5">
        <f t="shared" ref="B10:G10" si="2">SUM(B11:B15)</f>
        <v>28318997.215</v>
      </c>
      <c r="C10" s="5">
        <f t="shared" si="2"/>
        <v>24109684.724729996</v>
      </c>
      <c r="D10" s="5">
        <f t="shared" si="2"/>
        <v>564949.11167000001</v>
      </c>
      <c r="E10" s="22">
        <f t="shared" si="2"/>
        <v>24674633.836399999</v>
      </c>
      <c r="F10" s="22">
        <f t="shared" si="2"/>
        <v>3644363.3786000013</v>
      </c>
      <c r="G10" s="22">
        <f t="shared" si="2"/>
        <v>4209312.49027</v>
      </c>
      <c r="H10" s="6">
        <f t="shared" si="1"/>
        <v>87.131029566719064</v>
      </c>
      <c r="I10" s="54"/>
    </row>
    <row r="11" spans="1:9" ht="11.25" customHeight="1" x14ac:dyDescent="0.2">
      <c r="A11" s="55" t="s">
        <v>59</v>
      </c>
      <c r="B11" s="7">
        <v>9238110</v>
      </c>
      <c r="C11" s="7">
        <v>5687060.2413500026</v>
      </c>
      <c r="D11" s="7">
        <v>129071.37686000002</v>
      </c>
      <c r="E11" s="7">
        <f>C11+D11</f>
        <v>5816131.6182100028</v>
      </c>
      <c r="F11" s="7">
        <f>B11-E11</f>
        <v>3421978.3817899972</v>
      </c>
      <c r="G11" s="7">
        <f>B11-C11</f>
        <v>3551049.7586499974</v>
      </c>
      <c r="H11" s="6">
        <f t="shared" si="1"/>
        <v>62.958025161098995</v>
      </c>
    </row>
    <row r="12" spans="1:9" ht="11.25" customHeight="1" x14ac:dyDescent="0.2">
      <c r="A12" s="56" t="s">
        <v>60</v>
      </c>
      <c r="B12" s="7">
        <v>195114</v>
      </c>
      <c r="C12" s="7">
        <v>129221.06759000001</v>
      </c>
      <c r="D12" s="7">
        <v>2141.4037799999996</v>
      </c>
      <c r="E12" s="7">
        <f t="shared" ref="E12:E15" si="3">C12+D12</f>
        <v>131362.47137000001</v>
      </c>
      <c r="F12" s="7">
        <f>B12-E12</f>
        <v>63751.528629999986</v>
      </c>
      <c r="G12" s="7">
        <f>B12-C12</f>
        <v>65892.932409999994</v>
      </c>
      <c r="H12" s="6">
        <f t="shared" si="1"/>
        <v>67.326010112037068</v>
      </c>
    </row>
    <row r="13" spans="1:9" ht="11.25" customHeight="1" x14ac:dyDescent="0.2">
      <c r="A13" s="55" t="s">
        <v>61</v>
      </c>
      <c r="B13" s="7">
        <v>650357</v>
      </c>
      <c r="C13" s="7">
        <v>574417.99102999992</v>
      </c>
      <c r="D13" s="7">
        <v>13115.78988</v>
      </c>
      <c r="E13" s="7">
        <f t="shared" si="3"/>
        <v>587533.78090999997</v>
      </c>
      <c r="F13" s="7">
        <f>B13-E13</f>
        <v>62823.219090000028</v>
      </c>
      <c r="G13" s="7">
        <f>B13-C13</f>
        <v>75939.008970000083</v>
      </c>
      <c r="H13" s="6">
        <f t="shared" si="1"/>
        <v>90.340194832991727</v>
      </c>
    </row>
    <row r="14" spans="1:9" ht="11.25" customHeight="1" x14ac:dyDescent="0.2">
      <c r="A14" s="55" t="s">
        <v>62</v>
      </c>
      <c r="B14" s="7">
        <v>18086818</v>
      </c>
      <c r="C14" s="7">
        <v>17573082.900349997</v>
      </c>
      <c r="D14" s="7">
        <v>420538.74114999996</v>
      </c>
      <c r="E14" s="7">
        <f t="shared" si="3"/>
        <v>17993621.641499996</v>
      </c>
      <c r="F14" s="7">
        <f>B14-E14</f>
        <v>93196.358500003815</v>
      </c>
      <c r="G14" s="7">
        <f>B14-C14</f>
        <v>513735.09965000302</v>
      </c>
      <c r="H14" s="6">
        <f t="shared" si="1"/>
        <v>99.48472772546279</v>
      </c>
    </row>
    <row r="15" spans="1:9" ht="11.25" customHeight="1" x14ac:dyDescent="0.2">
      <c r="A15" s="55" t="s">
        <v>63</v>
      </c>
      <c r="B15" s="7">
        <v>148598.21499999997</v>
      </c>
      <c r="C15" s="7">
        <v>145902.52440999998</v>
      </c>
      <c r="D15" s="7">
        <v>81.8</v>
      </c>
      <c r="E15" s="7">
        <f t="shared" si="3"/>
        <v>145984.32440999997</v>
      </c>
      <c r="F15" s="7">
        <f>B15-E15</f>
        <v>2613.8905899999954</v>
      </c>
      <c r="G15" s="7">
        <f>B15-C15</f>
        <v>2695.6905899999838</v>
      </c>
      <c r="H15" s="6">
        <f t="shared" si="1"/>
        <v>98.240967706106034</v>
      </c>
    </row>
    <row r="16" spans="1:9" ht="11.25" customHeight="1" x14ac:dyDescent="0.2">
      <c r="B16" s="7"/>
      <c r="C16" s="9"/>
      <c r="D16" s="9"/>
      <c r="E16" s="9"/>
      <c r="F16" s="9"/>
      <c r="G16" s="9"/>
      <c r="H16" s="6" t="str">
        <f t="shared" si="1"/>
        <v/>
      </c>
    </row>
    <row r="17" spans="1:9" ht="11.25" customHeight="1" x14ac:dyDescent="0.2">
      <c r="A17" s="53" t="s">
        <v>64</v>
      </c>
      <c r="B17" s="7">
        <v>6747291.7649999987</v>
      </c>
      <c r="C17" s="7">
        <v>5591512.2858500006</v>
      </c>
      <c r="D17" s="7">
        <v>44097.530210000004</v>
      </c>
      <c r="E17" s="7">
        <f t="shared" ref="E17" si="4">C17+D17</f>
        <v>5635609.816060001</v>
      </c>
      <c r="F17" s="7">
        <f>B17-E17</f>
        <v>1111681.9489399977</v>
      </c>
      <c r="G17" s="7">
        <f>B17-C17</f>
        <v>1155779.4791499982</v>
      </c>
      <c r="H17" s="6">
        <f t="shared" si="1"/>
        <v>83.524027303716309</v>
      </c>
    </row>
    <row r="18" spans="1:9" ht="11.25" customHeight="1" x14ac:dyDescent="0.2">
      <c r="A18" s="55"/>
      <c r="B18" s="10"/>
      <c r="C18" s="9"/>
      <c r="D18" s="10"/>
      <c r="E18" s="9"/>
      <c r="F18" s="9"/>
      <c r="G18" s="9"/>
      <c r="H18" s="6" t="str">
        <f t="shared" si="1"/>
        <v/>
      </c>
    </row>
    <row r="19" spans="1:9" ht="11.25" customHeight="1" x14ac:dyDescent="0.2">
      <c r="A19" s="53" t="s">
        <v>65</v>
      </c>
      <c r="B19" s="7">
        <v>1191898.422</v>
      </c>
      <c r="C19" s="7">
        <v>880853.78294000006</v>
      </c>
      <c r="D19" s="7">
        <v>14752.03724</v>
      </c>
      <c r="E19" s="7">
        <f t="shared" ref="E19:E21" si="5">C19+D19</f>
        <v>895605.82018000004</v>
      </c>
      <c r="F19" s="7">
        <f>B19-E19</f>
        <v>296292.60181999998</v>
      </c>
      <c r="G19" s="7">
        <f>B19-C19</f>
        <v>311044.63905999996</v>
      </c>
      <c r="H19" s="6">
        <f t="shared" si="1"/>
        <v>75.14111971699549</v>
      </c>
    </row>
    <row r="20" spans="1:9" ht="11.25" customHeight="1" x14ac:dyDescent="0.2">
      <c r="A20" s="55"/>
      <c r="B20" s="10"/>
      <c r="C20" s="9"/>
      <c r="D20" s="10"/>
      <c r="E20" s="9"/>
      <c r="F20" s="9"/>
      <c r="G20" s="9"/>
      <c r="H20" s="6" t="str">
        <f t="shared" si="1"/>
        <v/>
      </c>
    </row>
    <row r="21" spans="1:9" ht="11.25" customHeight="1" x14ac:dyDescent="0.2">
      <c r="A21" s="53" t="s">
        <v>66</v>
      </c>
      <c r="B21" s="7">
        <v>7112166.1160000004</v>
      </c>
      <c r="C21" s="7">
        <v>6250225.6485700002</v>
      </c>
      <c r="D21" s="7">
        <v>58349.692950000004</v>
      </c>
      <c r="E21" s="7">
        <f t="shared" si="5"/>
        <v>6308575.3415200002</v>
      </c>
      <c r="F21" s="7">
        <f>B21-E21</f>
        <v>803590.77448000014</v>
      </c>
      <c r="G21" s="7">
        <f>B21-C21</f>
        <v>861940.46743000019</v>
      </c>
      <c r="H21" s="6">
        <f t="shared" si="1"/>
        <v>88.701181027363958</v>
      </c>
    </row>
    <row r="22" spans="1:9" ht="11.25" customHeight="1" x14ac:dyDescent="0.2">
      <c r="A22" s="55"/>
      <c r="B22" s="9"/>
      <c r="C22" s="9"/>
      <c r="D22" s="9"/>
      <c r="E22" s="9"/>
      <c r="F22" s="9"/>
      <c r="G22" s="9"/>
      <c r="H22" s="6" t="str">
        <f t="shared" si="1"/>
        <v/>
      </c>
    </row>
    <row r="23" spans="1:9" ht="11.25" customHeight="1" x14ac:dyDescent="0.2">
      <c r="A23" s="53" t="s">
        <v>67</v>
      </c>
      <c r="B23" s="5">
        <f>SUM(B24:B33)</f>
        <v>52810407.085540012</v>
      </c>
      <c r="C23" s="5">
        <f>SUM(C24:C33)</f>
        <v>39458902.805370003</v>
      </c>
      <c r="D23" s="5">
        <f>SUM(D24:D33)</f>
        <v>881214.25387999997</v>
      </c>
      <c r="E23" s="22">
        <f t="shared" ref="E23:G23" si="6">SUM(E24:E33)</f>
        <v>40340117.059250005</v>
      </c>
      <c r="F23" s="22">
        <f>SUM(F24:F33)</f>
        <v>12470290.026290014</v>
      </c>
      <c r="G23" s="22">
        <f>SUM(G24:G33)</f>
        <v>13351504.28017001</v>
      </c>
      <c r="H23" s="6">
        <f t="shared" si="1"/>
        <v>76.386680742507494</v>
      </c>
      <c r="I23" s="54"/>
    </row>
    <row r="24" spans="1:9" ht="11.25" customHeight="1" x14ac:dyDescent="0.2">
      <c r="A24" s="55" t="s">
        <v>68</v>
      </c>
      <c r="B24" s="7">
        <v>37536475.737090014</v>
      </c>
      <c r="C24" s="7">
        <v>26927794.578840002</v>
      </c>
      <c r="D24" s="7">
        <v>534124.22770000005</v>
      </c>
      <c r="E24" s="7">
        <f t="shared" ref="E24:E33" si="7">C24+D24</f>
        <v>27461918.806540001</v>
      </c>
      <c r="F24" s="7">
        <f t="shared" ref="F24:F33" si="8">B24-E24</f>
        <v>10074556.930550013</v>
      </c>
      <c r="G24" s="7">
        <f t="shared" ref="G24:G33" si="9">B24-C24</f>
        <v>10608681.158250012</v>
      </c>
      <c r="H24" s="6">
        <f t="shared" si="1"/>
        <v>73.160621148577135</v>
      </c>
      <c r="I24" s="54"/>
    </row>
    <row r="25" spans="1:9" ht="11.25" customHeight="1" x14ac:dyDescent="0.2">
      <c r="A25" s="55" t="s">
        <v>69</v>
      </c>
      <c r="B25" s="7">
        <v>2072230.9239999999</v>
      </c>
      <c r="C25" s="7">
        <v>2021959.04767</v>
      </c>
      <c r="D25" s="7">
        <v>50232.858489999999</v>
      </c>
      <c r="E25" s="7">
        <f t="shared" si="7"/>
        <v>2072191.90616</v>
      </c>
      <c r="F25" s="7">
        <f t="shared" si="8"/>
        <v>39.017839999869466</v>
      </c>
      <c r="G25" s="7">
        <f t="shared" si="9"/>
        <v>50271.876329999883</v>
      </c>
      <c r="H25" s="6">
        <f t="shared" si="1"/>
        <v>99.998117109461688</v>
      </c>
      <c r="I25" s="54"/>
    </row>
    <row r="26" spans="1:9" ht="11.25" customHeight="1" x14ac:dyDescent="0.2">
      <c r="A26" s="55" t="s">
        <v>70</v>
      </c>
      <c r="B26" s="7">
        <v>5853193.8506099992</v>
      </c>
      <c r="C26" s="7">
        <v>4399037.8550800001</v>
      </c>
      <c r="D26" s="7">
        <v>101120.03579000001</v>
      </c>
      <c r="E26" s="7">
        <f t="shared" si="7"/>
        <v>4500157.8908700002</v>
      </c>
      <c r="F26" s="7">
        <f t="shared" si="8"/>
        <v>1353035.9597399989</v>
      </c>
      <c r="G26" s="7">
        <f t="shared" si="9"/>
        <v>1454155.995529999</v>
      </c>
      <c r="H26" s="6">
        <f t="shared" si="1"/>
        <v>76.883800634776676</v>
      </c>
      <c r="I26" s="54"/>
    </row>
    <row r="27" spans="1:9" ht="11.25" customHeight="1" x14ac:dyDescent="0.2">
      <c r="A27" s="55" t="s">
        <v>71</v>
      </c>
      <c r="B27" s="7">
        <v>137513.35299999997</v>
      </c>
      <c r="C27" s="7">
        <v>114397.58576</v>
      </c>
      <c r="D27" s="7">
        <v>662.43181000000004</v>
      </c>
      <c r="E27" s="7">
        <f t="shared" si="7"/>
        <v>115060.01757</v>
      </c>
      <c r="F27" s="7">
        <f t="shared" si="8"/>
        <v>22453.335429999977</v>
      </c>
      <c r="G27" s="7">
        <f t="shared" si="9"/>
        <v>23115.767239999972</v>
      </c>
      <c r="H27" s="6">
        <f t="shared" si="1"/>
        <v>83.671887173022412</v>
      </c>
      <c r="I27" s="54"/>
    </row>
    <row r="28" spans="1:9" ht="11.25" customHeight="1" x14ac:dyDescent="0.2">
      <c r="A28" s="55" t="s">
        <v>72</v>
      </c>
      <c r="B28" s="7">
        <v>353330.19700000004</v>
      </c>
      <c r="C28" s="7">
        <v>320535.03185000003</v>
      </c>
      <c r="D28" s="7">
        <v>71.264080000000007</v>
      </c>
      <c r="E28" s="7">
        <f t="shared" si="7"/>
        <v>320606.29593000002</v>
      </c>
      <c r="F28" s="7">
        <f t="shared" si="8"/>
        <v>32723.901070000022</v>
      </c>
      <c r="G28" s="7">
        <f t="shared" si="9"/>
        <v>32795.165150000015</v>
      </c>
      <c r="H28" s="6">
        <f t="shared" si="1"/>
        <v>90.738436355611015</v>
      </c>
      <c r="I28" s="54"/>
    </row>
    <row r="29" spans="1:9" ht="11.25" customHeight="1" x14ac:dyDescent="0.2">
      <c r="A29" s="55" t="s">
        <v>73</v>
      </c>
      <c r="B29" s="7">
        <v>655631.58121999993</v>
      </c>
      <c r="C29" s="7">
        <v>592765.22115</v>
      </c>
      <c r="D29" s="7">
        <v>56.506720000000001</v>
      </c>
      <c r="E29" s="7">
        <f t="shared" si="7"/>
        <v>592821.72786999994</v>
      </c>
      <c r="F29" s="7">
        <f t="shared" si="8"/>
        <v>62809.85334999999</v>
      </c>
      <c r="G29" s="7">
        <f t="shared" si="9"/>
        <v>62866.360069999937</v>
      </c>
      <c r="H29" s="6">
        <f t="shared" si="1"/>
        <v>90.419946941371649</v>
      </c>
      <c r="I29" s="54"/>
    </row>
    <row r="30" spans="1:9" ht="11.25" customHeight="1" x14ac:dyDescent="0.2">
      <c r="A30" s="55" t="s">
        <v>74</v>
      </c>
      <c r="B30" s="7">
        <v>5289147.3289999999</v>
      </c>
      <c r="C30" s="7">
        <v>4320711.3024700005</v>
      </c>
      <c r="D30" s="7">
        <v>191129.12615</v>
      </c>
      <c r="E30" s="7">
        <f t="shared" si="7"/>
        <v>4511840.4286200004</v>
      </c>
      <c r="F30" s="7">
        <f t="shared" si="8"/>
        <v>777306.90037999954</v>
      </c>
      <c r="G30" s="7">
        <f t="shared" si="9"/>
        <v>968436.02652999945</v>
      </c>
      <c r="H30" s="6">
        <f t="shared" si="1"/>
        <v>85.303738919918459</v>
      </c>
      <c r="I30" s="54"/>
    </row>
    <row r="31" spans="1:9" ht="11.25" customHeight="1" x14ac:dyDescent="0.2">
      <c r="A31" s="55" t="s">
        <v>276</v>
      </c>
      <c r="B31" s="7">
        <v>420525.25799999997</v>
      </c>
      <c r="C31" s="7">
        <v>312722.13624999998</v>
      </c>
      <c r="D31" s="7">
        <v>26.283849999999997</v>
      </c>
      <c r="E31" s="7">
        <f t="shared" si="7"/>
        <v>312748.42009999999</v>
      </c>
      <c r="F31" s="7">
        <f t="shared" si="8"/>
        <v>107776.83789999998</v>
      </c>
      <c r="G31" s="7">
        <f t="shared" si="9"/>
        <v>107803.12174999999</v>
      </c>
      <c r="H31" s="6">
        <f t="shared" si="1"/>
        <v>74.370900237340791</v>
      </c>
      <c r="I31" s="54"/>
    </row>
    <row r="32" spans="1:9" ht="11.25" customHeight="1" x14ac:dyDescent="0.2">
      <c r="A32" s="55" t="s">
        <v>75</v>
      </c>
      <c r="B32" s="7">
        <v>153649.50362</v>
      </c>
      <c r="C32" s="7">
        <v>139525.10261999996</v>
      </c>
      <c r="D32" s="7">
        <v>636.85874999999999</v>
      </c>
      <c r="E32" s="7">
        <f t="shared" si="7"/>
        <v>140161.96136999998</v>
      </c>
      <c r="F32" s="7">
        <f t="shared" si="8"/>
        <v>13487.542250000028</v>
      </c>
      <c r="G32" s="7">
        <f t="shared" si="9"/>
        <v>14124.401000000042</v>
      </c>
      <c r="H32" s="6">
        <f t="shared" si="1"/>
        <v>91.221877108463119</v>
      </c>
      <c r="I32" s="54"/>
    </row>
    <row r="33" spans="1:9" ht="11.25" customHeight="1" x14ac:dyDescent="0.2">
      <c r="A33" s="55" t="s">
        <v>76</v>
      </c>
      <c r="B33" s="7">
        <v>338709.35200000001</v>
      </c>
      <c r="C33" s="7">
        <v>309454.94368000003</v>
      </c>
      <c r="D33" s="7">
        <v>3154.6605399999999</v>
      </c>
      <c r="E33" s="7">
        <f t="shared" si="7"/>
        <v>312609.60422000004</v>
      </c>
      <c r="F33" s="7">
        <f t="shared" si="8"/>
        <v>26099.747779999976</v>
      </c>
      <c r="G33" s="7">
        <f t="shared" si="9"/>
        <v>29254.408319999988</v>
      </c>
      <c r="H33" s="6">
        <f t="shared" si="1"/>
        <v>92.294352775945796</v>
      </c>
      <c r="I33" s="54"/>
    </row>
    <row r="34" spans="1:9" ht="11.25" customHeight="1" x14ac:dyDescent="0.2">
      <c r="A34" s="55"/>
      <c r="B34" s="9"/>
      <c r="C34" s="9"/>
      <c r="D34" s="9"/>
      <c r="E34" s="9"/>
      <c r="F34" s="9"/>
      <c r="G34" s="9"/>
      <c r="H34" s="6" t="str">
        <f t="shared" si="1"/>
        <v/>
      </c>
    </row>
    <row r="35" spans="1:9" ht="11.25" customHeight="1" x14ac:dyDescent="0.2">
      <c r="A35" s="53" t="s">
        <v>77</v>
      </c>
      <c r="B35" s="11">
        <f t="shared" ref="B35:G35" si="10">+B36+B37</f>
        <v>1785334.2850000001</v>
      </c>
      <c r="C35" s="11">
        <f t="shared" si="10"/>
        <v>1301935.3966400002</v>
      </c>
      <c r="D35" s="11">
        <f t="shared" si="10"/>
        <v>7516.4602400000003</v>
      </c>
      <c r="E35" s="13">
        <f t="shared" si="10"/>
        <v>1309451.8568800003</v>
      </c>
      <c r="F35" s="13">
        <f t="shared" si="10"/>
        <v>475882.42812</v>
      </c>
      <c r="G35" s="13">
        <f t="shared" si="10"/>
        <v>483398.88835999998</v>
      </c>
      <c r="H35" s="6">
        <f t="shared" si="1"/>
        <v>73.344911811851546</v>
      </c>
    </row>
    <row r="36" spans="1:9" ht="11.25" customHeight="1" x14ac:dyDescent="0.2">
      <c r="A36" s="55" t="s">
        <v>78</v>
      </c>
      <c r="B36" s="7">
        <v>1716782.6520000002</v>
      </c>
      <c r="C36" s="7">
        <v>1245592.7710700002</v>
      </c>
      <c r="D36" s="7">
        <v>7303.4507100000001</v>
      </c>
      <c r="E36" s="7">
        <f t="shared" ref="E36:E37" si="11">C36+D36</f>
        <v>1252896.2217800003</v>
      </c>
      <c r="F36" s="7">
        <f>B36-E36</f>
        <v>463886.43021999998</v>
      </c>
      <c r="G36" s="7">
        <f>B36-C36</f>
        <v>471189.88092999998</v>
      </c>
      <c r="H36" s="6">
        <f t="shared" si="1"/>
        <v>72.979315134645248</v>
      </c>
    </row>
    <row r="37" spans="1:9" ht="11.25" customHeight="1" x14ac:dyDescent="0.2">
      <c r="A37" s="55" t="s">
        <v>79</v>
      </c>
      <c r="B37" s="7">
        <v>68551.633000000002</v>
      </c>
      <c r="C37" s="7">
        <v>56342.625569999989</v>
      </c>
      <c r="D37" s="7">
        <v>213.00953000000001</v>
      </c>
      <c r="E37" s="7">
        <f t="shared" si="11"/>
        <v>56555.635099999992</v>
      </c>
      <c r="F37" s="7">
        <f>B37-E37</f>
        <v>11995.997900000009</v>
      </c>
      <c r="G37" s="7">
        <f>B37-C37</f>
        <v>12209.007430000012</v>
      </c>
      <c r="H37" s="6">
        <f t="shared" si="1"/>
        <v>82.500784627552179</v>
      </c>
    </row>
    <row r="38" spans="1:9" ht="11.25" customHeight="1" x14ac:dyDescent="0.2">
      <c r="A38" s="55"/>
      <c r="B38" s="9"/>
      <c r="C38" s="9"/>
      <c r="D38" s="9"/>
      <c r="E38" s="9"/>
      <c r="F38" s="9"/>
      <c r="G38" s="9"/>
      <c r="H38" s="6" t="str">
        <f t="shared" si="1"/>
        <v/>
      </c>
    </row>
    <row r="39" spans="1:9" ht="11.25" customHeight="1" x14ac:dyDescent="0.2">
      <c r="A39" s="53" t="s">
        <v>80</v>
      </c>
      <c r="B39" s="11">
        <f>SUM(B40:B46)</f>
        <v>421615752.50203985</v>
      </c>
      <c r="C39" s="11">
        <f>SUM(C40:C46)</f>
        <v>396728579.60329002</v>
      </c>
      <c r="D39" s="11">
        <f>SUM(D40:D46)</f>
        <v>2809264.6263800003</v>
      </c>
      <c r="E39" s="13">
        <f t="shared" ref="E39:G39" si="12">SUM(E40:E46)</f>
        <v>399537844.22966999</v>
      </c>
      <c r="F39" s="13">
        <f t="shared" si="12"/>
        <v>22077908.272369951</v>
      </c>
      <c r="G39" s="13">
        <f t="shared" si="12"/>
        <v>24887172.898749921</v>
      </c>
      <c r="H39" s="6">
        <f t="shared" si="1"/>
        <v>94.763500144064693</v>
      </c>
    </row>
    <row r="40" spans="1:9" ht="11.25" customHeight="1" x14ac:dyDescent="0.2">
      <c r="A40" s="55" t="s">
        <v>81</v>
      </c>
      <c r="B40" s="7">
        <v>419931177.33803988</v>
      </c>
      <c r="C40" s="7">
        <v>395440145.78893995</v>
      </c>
      <c r="D40" s="7">
        <v>2777717.8716900004</v>
      </c>
      <c r="E40" s="7">
        <f t="shared" ref="E40:E46" si="13">C40+D40</f>
        <v>398217863.66062993</v>
      </c>
      <c r="F40" s="7">
        <f t="shared" ref="F40:F46" si="14">B40-E40</f>
        <v>21713313.677409947</v>
      </c>
      <c r="G40" s="7">
        <f t="shared" ref="G40:G46" si="15">B40-C40</f>
        <v>24491031.549099922</v>
      </c>
      <c r="H40" s="6">
        <f t="shared" si="1"/>
        <v>94.829316123882137</v>
      </c>
    </row>
    <row r="41" spans="1:9" ht="11.25" customHeight="1" x14ac:dyDescent="0.2">
      <c r="A41" s="57" t="s">
        <v>82</v>
      </c>
      <c r="B41" s="7">
        <v>150806</v>
      </c>
      <c r="C41" s="7">
        <v>132011.96156999998</v>
      </c>
      <c r="D41" s="7">
        <v>1342.0208</v>
      </c>
      <c r="E41" s="7">
        <f t="shared" si="13"/>
        <v>133353.98236999998</v>
      </c>
      <c r="F41" s="7">
        <f t="shared" si="14"/>
        <v>17452.017630000017</v>
      </c>
      <c r="G41" s="7">
        <f t="shared" si="15"/>
        <v>18794.038430000015</v>
      </c>
      <c r="H41" s="6">
        <f t="shared" ref="H41:H72" si="16">IFERROR(E41/B41*100,"")</f>
        <v>88.427504456056113</v>
      </c>
    </row>
    <row r="42" spans="1:9" ht="11.25" customHeight="1" x14ac:dyDescent="0.2">
      <c r="A42" s="57" t="s">
        <v>83</v>
      </c>
      <c r="B42" s="7">
        <v>45645</v>
      </c>
      <c r="C42" s="7">
        <v>35920.592479999999</v>
      </c>
      <c r="D42" s="7">
        <v>1267.1926699999999</v>
      </c>
      <c r="E42" s="7">
        <f t="shared" si="13"/>
        <v>37187.785149999996</v>
      </c>
      <c r="F42" s="7">
        <f t="shared" si="14"/>
        <v>8457.2148500000039</v>
      </c>
      <c r="G42" s="7">
        <f t="shared" si="15"/>
        <v>9724.4075200000007</v>
      </c>
      <c r="H42" s="6">
        <f t="shared" si="16"/>
        <v>81.471760652864489</v>
      </c>
    </row>
    <row r="43" spans="1:9" ht="11.25" customHeight="1" x14ac:dyDescent="0.2">
      <c r="A43" s="55" t="s">
        <v>84</v>
      </c>
      <c r="B43" s="7">
        <v>1048964.0649999999</v>
      </c>
      <c r="C43" s="7">
        <v>718961.50410000002</v>
      </c>
      <c r="D43" s="7">
        <v>2180.1374500000002</v>
      </c>
      <c r="E43" s="7">
        <f t="shared" si="13"/>
        <v>721141.64155000006</v>
      </c>
      <c r="F43" s="7">
        <f t="shared" si="14"/>
        <v>327822.42344999989</v>
      </c>
      <c r="G43" s="7">
        <f t="shared" si="15"/>
        <v>330002.56089999992</v>
      </c>
      <c r="H43" s="6">
        <f t="shared" si="16"/>
        <v>68.747983425914612</v>
      </c>
    </row>
    <row r="44" spans="1:9" ht="11.25" customHeight="1" x14ac:dyDescent="0.2">
      <c r="A44" s="55" t="s">
        <v>85</v>
      </c>
      <c r="B44" s="7">
        <v>67302.098999999987</v>
      </c>
      <c r="C44" s="7">
        <v>67217.229779999994</v>
      </c>
      <c r="D44" s="7">
        <v>34</v>
      </c>
      <c r="E44" s="7">
        <f t="shared" si="13"/>
        <v>67251.229779999994</v>
      </c>
      <c r="F44" s="7">
        <f t="shared" si="14"/>
        <v>50.86921999999322</v>
      </c>
      <c r="G44" s="7">
        <f t="shared" si="15"/>
        <v>84.86921999999322</v>
      </c>
      <c r="H44" s="6">
        <f t="shared" si="16"/>
        <v>99.924416592118476</v>
      </c>
    </row>
    <row r="45" spans="1:9" ht="11.25" customHeight="1" x14ac:dyDescent="0.2">
      <c r="A45" s="55" t="s">
        <v>86</v>
      </c>
      <c r="B45" s="7">
        <v>227629.00000000003</v>
      </c>
      <c r="C45" s="7">
        <v>202199.68996000002</v>
      </c>
      <c r="D45" s="7">
        <v>17736.84333</v>
      </c>
      <c r="E45" s="7">
        <f t="shared" si="13"/>
        <v>219936.53329000002</v>
      </c>
      <c r="F45" s="7">
        <f t="shared" si="14"/>
        <v>7692.4667100000079</v>
      </c>
      <c r="G45" s="7">
        <f t="shared" si="15"/>
        <v>25429.310040000011</v>
      </c>
      <c r="H45" s="6">
        <f t="shared" si="16"/>
        <v>96.620612175952971</v>
      </c>
    </row>
    <row r="46" spans="1:9" ht="11.25" customHeight="1" x14ac:dyDescent="0.2">
      <c r="A46" s="55" t="s">
        <v>294</v>
      </c>
      <c r="B46" s="7">
        <v>144229</v>
      </c>
      <c r="C46" s="7">
        <v>132122.83645999999</v>
      </c>
      <c r="D46" s="7">
        <v>8986.5604399999993</v>
      </c>
      <c r="E46" s="7">
        <f t="shared" si="13"/>
        <v>141109.39689999999</v>
      </c>
      <c r="F46" s="7">
        <f t="shared" si="14"/>
        <v>3119.6031000000075</v>
      </c>
      <c r="G46" s="7">
        <f t="shared" si="15"/>
        <v>12106.163540000009</v>
      </c>
      <c r="H46" s="6">
        <f t="shared" si="16"/>
        <v>97.837048651796792</v>
      </c>
    </row>
    <row r="47" spans="1:9" ht="11.25" customHeight="1" x14ac:dyDescent="0.2">
      <c r="A47" s="55"/>
      <c r="B47" s="8"/>
      <c r="C47" s="8"/>
      <c r="D47" s="8"/>
      <c r="E47" s="8"/>
      <c r="F47" s="8"/>
      <c r="G47" s="8"/>
      <c r="H47" s="6" t="str">
        <f t="shared" si="16"/>
        <v/>
      </c>
    </row>
    <row r="48" spans="1:9" ht="11.25" customHeight="1" x14ac:dyDescent="0.2">
      <c r="A48" s="53" t="s">
        <v>87</v>
      </c>
      <c r="B48" s="7">
        <v>69733232.701999992</v>
      </c>
      <c r="C48" s="7">
        <v>65355598.219899997</v>
      </c>
      <c r="D48" s="7">
        <v>443298.10235999996</v>
      </c>
      <c r="E48" s="7">
        <f t="shared" ref="E48" si="17">C48+D48</f>
        <v>65798896.32226</v>
      </c>
      <c r="F48" s="7">
        <f>B48-E48</f>
        <v>3934336.3797399923</v>
      </c>
      <c r="G48" s="7">
        <f>B48-C48</f>
        <v>4377634.482099995</v>
      </c>
      <c r="H48" s="6">
        <f t="shared" si="16"/>
        <v>94.358018082206087</v>
      </c>
    </row>
    <row r="49" spans="1:8" ht="11.25" customHeight="1" x14ac:dyDescent="0.2">
      <c r="A49" s="58"/>
      <c r="B49" s="9"/>
      <c r="C49" s="9"/>
      <c r="D49" s="9"/>
      <c r="E49" s="9"/>
      <c r="F49" s="9"/>
      <c r="G49" s="9"/>
      <c r="H49" s="6" t="str">
        <f t="shared" si="16"/>
        <v/>
      </c>
    </row>
    <row r="50" spans="1:8" ht="11.25" customHeight="1" x14ac:dyDescent="0.2">
      <c r="A50" s="53" t="s">
        <v>88</v>
      </c>
      <c r="B50" s="7">
        <v>1863717.5064499998</v>
      </c>
      <c r="C50" s="7">
        <v>1538541.8086400002</v>
      </c>
      <c r="D50" s="7">
        <v>13487.47797</v>
      </c>
      <c r="E50" s="7">
        <f t="shared" ref="E50" si="18">C50+D50</f>
        <v>1552029.2866100001</v>
      </c>
      <c r="F50" s="7">
        <f>B50-E50</f>
        <v>311688.21983999969</v>
      </c>
      <c r="G50" s="7">
        <f>B50-C50</f>
        <v>325175.69780999958</v>
      </c>
      <c r="H50" s="6">
        <f t="shared" si="16"/>
        <v>83.275994416465934</v>
      </c>
    </row>
    <row r="51" spans="1:8" ht="11.25" customHeight="1" x14ac:dyDescent="0.2">
      <c r="A51" s="55"/>
      <c r="B51" s="9"/>
      <c r="C51" s="9"/>
      <c r="D51" s="9"/>
      <c r="E51" s="9"/>
      <c r="F51" s="9"/>
      <c r="G51" s="9"/>
      <c r="H51" s="6" t="str">
        <f t="shared" si="16"/>
        <v/>
      </c>
    </row>
    <row r="52" spans="1:8" ht="11.25" customHeight="1" x14ac:dyDescent="0.2">
      <c r="A52" s="53" t="s">
        <v>89</v>
      </c>
      <c r="B52" s="11">
        <f t="shared" ref="B52:C52" si="19">SUM(B53:B58)</f>
        <v>16022050.695589999</v>
      </c>
      <c r="C52" s="11">
        <f t="shared" si="19"/>
        <v>13794161.044600001</v>
      </c>
      <c r="D52" s="11">
        <f t="shared" ref="D52:G52" si="20">SUM(D53:D58)</f>
        <v>166749.12389000002</v>
      </c>
      <c r="E52" s="13">
        <f t="shared" si="20"/>
        <v>13960910.168489998</v>
      </c>
      <c r="F52" s="13">
        <f t="shared" si="20"/>
        <v>2061140.5270999984</v>
      </c>
      <c r="G52" s="13">
        <f t="shared" si="20"/>
        <v>2227889.6509899981</v>
      </c>
      <c r="H52" s="6">
        <f t="shared" si="16"/>
        <v>87.135601014748261</v>
      </c>
    </row>
    <row r="53" spans="1:8" ht="11.25" customHeight="1" x14ac:dyDescent="0.2">
      <c r="A53" s="55" t="s">
        <v>68</v>
      </c>
      <c r="B53" s="7">
        <v>12000456.852629997</v>
      </c>
      <c r="C53" s="7">
        <v>10308239.913759999</v>
      </c>
      <c r="D53" s="7">
        <v>99840.917110000039</v>
      </c>
      <c r="E53" s="7">
        <f t="shared" ref="E53:E58" si="21">C53+D53</f>
        <v>10408080.830869999</v>
      </c>
      <c r="F53" s="7">
        <f t="shared" ref="F53:F58" si="22">B53-E53</f>
        <v>1592376.0217599981</v>
      </c>
      <c r="G53" s="7">
        <f t="shared" ref="G53:G58" si="23">B53-C53</f>
        <v>1692216.9388699979</v>
      </c>
      <c r="H53" s="6">
        <f t="shared" si="16"/>
        <v>86.730704994693468</v>
      </c>
    </row>
    <row r="54" spans="1:8" ht="11.25" customHeight="1" x14ac:dyDescent="0.2">
      <c r="A54" s="55" t="s">
        <v>90</v>
      </c>
      <c r="B54" s="7">
        <v>1678310.5910000002</v>
      </c>
      <c r="C54" s="7">
        <v>1475282.5643299997</v>
      </c>
      <c r="D54" s="7">
        <v>20513.3861</v>
      </c>
      <c r="E54" s="7">
        <f t="shared" si="21"/>
        <v>1495795.9504299997</v>
      </c>
      <c r="F54" s="7">
        <f t="shared" si="22"/>
        <v>182514.64057000051</v>
      </c>
      <c r="G54" s="7">
        <f t="shared" si="23"/>
        <v>203028.02667000052</v>
      </c>
      <c r="H54" s="6">
        <f t="shared" si="16"/>
        <v>89.1250974909685</v>
      </c>
    </row>
    <row r="55" spans="1:8" ht="11.25" customHeight="1" x14ac:dyDescent="0.2">
      <c r="A55" s="55" t="s">
        <v>91</v>
      </c>
      <c r="B55" s="7">
        <v>1076503.95096</v>
      </c>
      <c r="C55" s="7">
        <v>965969.21508000023</v>
      </c>
      <c r="D55" s="7">
        <v>33099.492999999995</v>
      </c>
      <c r="E55" s="7">
        <f t="shared" si="21"/>
        <v>999068.70808000024</v>
      </c>
      <c r="F55" s="7">
        <f t="shared" si="22"/>
        <v>77435.242879999802</v>
      </c>
      <c r="G55" s="7">
        <f t="shared" si="23"/>
        <v>110534.73587999982</v>
      </c>
      <c r="H55" s="6">
        <f t="shared" si="16"/>
        <v>92.806785073947481</v>
      </c>
    </row>
    <row r="56" spans="1:8" ht="11.25" customHeight="1" x14ac:dyDescent="0.2">
      <c r="A56" s="55" t="s">
        <v>92</v>
      </c>
      <c r="B56" s="7">
        <v>1035116.083</v>
      </c>
      <c r="C56" s="7">
        <v>884819.07790999999</v>
      </c>
      <c r="D56" s="7">
        <v>11486.683080000001</v>
      </c>
      <c r="E56" s="7">
        <f t="shared" si="21"/>
        <v>896305.76098999998</v>
      </c>
      <c r="F56" s="7">
        <f t="shared" si="22"/>
        <v>138810.32201</v>
      </c>
      <c r="G56" s="7">
        <f t="shared" si="23"/>
        <v>150297.00508999999</v>
      </c>
      <c r="H56" s="6">
        <f t="shared" si="16"/>
        <v>86.589878730538473</v>
      </c>
    </row>
    <row r="57" spans="1:8" ht="11.25" customHeight="1" x14ac:dyDescent="0.2">
      <c r="A57" s="55" t="s">
        <v>93</v>
      </c>
      <c r="B57" s="7">
        <v>144596</v>
      </c>
      <c r="C57" s="7">
        <v>81574.243430000002</v>
      </c>
      <c r="D57" s="7">
        <v>1628.1369099999999</v>
      </c>
      <c r="E57" s="7">
        <f t="shared" si="21"/>
        <v>83202.380340000003</v>
      </c>
      <c r="F57" s="7">
        <f t="shared" si="22"/>
        <v>61393.619659999997</v>
      </c>
      <c r="G57" s="7">
        <f t="shared" si="23"/>
        <v>63021.756569999998</v>
      </c>
      <c r="H57" s="6">
        <f t="shared" si="16"/>
        <v>57.541273852665363</v>
      </c>
    </row>
    <row r="58" spans="1:8" ht="11.25" customHeight="1" x14ac:dyDescent="0.2">
      <c r="A58" s="55" t="s">
        <v>94</v>
      </c>
      <c r="B58" s="7">
        <v>87067.218000000008</v>
      </c>
      <c r="C58" s="7">
        <v>78276.03009</v>
      </c>
      <c r="D58" s="7">
        <v>180.50769</v>
      </c>
      <c r="E58" s="7">
        <f t="shared" si="21"/>
        <v>78456.537779999999</v>
      </c>
      <c r="F58" s="7">
        <f t="shared" si="22"/>
        <v>8610.6802200000093</v>
      </c>
      <c r="G58" s="7">
        <f t="shared" si="23"/>
        <v>8791.1879100000078</v>
      </c>
      <c r="H58" s="6">
        <f t="shared" si="16"/>
        <v>90.110307394914116</v>
      </c>
    </row>
    <row r="59" spans="1:8" ht="11.25" customHeight="1" x14ac:dyDescent="0.2">
      <c r="A59" s="55"/>
      <c r="B59" s="9"/>
      <c r="C59" s="9"/>
      <c r="D59" s="9"/>
      <c r="E59" s="9"/>
      <c r="F59" s="9"/>
      <c r="G59" s="9"/>
      <c r="H59" s="6" t="str">
        <f t="shared" si="16"/>
        <v/>
      </c>
    </row>
    <row r="60" spans="1:8" ht="11.25" customHeight="1" x14ac:dyDescent="0.2">
      <c r="A60" s="53" t="s">
        <v>95</v>
      </c>
      <c r="B60" s="11">
        <f t="shared" ref="B60:C60" si="24">SUM(B61:B70)</f>
        <v>32776221.506349999</v>
      </c>
      <c r="C60" s="11">
        <f t="shared" si="24"/>
        <v>29342119.902389962</v>
      </c>
      <c r="D60" s="11">
        <f t="shared" ref="D60:G60" si="25">SUM(D61:D70)</f>
        <v>302961.83419999992</v>
      </c>
      <c r="E60" s="11">
        <f t="shared" si="25"/>
        <v>29645081.736589968</v>
      </c>
      <c r="F60" s="11">
        <f t="shared" si="25"/>
        <v>3131139.7697600313</v>
      </c>
      <c r="G60" s="11">
        <f t="shared" si="25"/>
        <v>3434101.6039600321</v>
      </c>
      <c r="H60" s="6">
        <f t="shared" si="16"/>
        <v>90.446916618642533</v>
      </c>
    </row>
    <row r="61" spans="1:8" ht="11.25" customHeight="1" x14ac:dyDescent="0.2">
      <c r="A61" s="55" t="s">
        <v>96</v>
      </c>
      <c r="B61" s="7">
        <v>640902.51799999853</v>
      </c>
      <c r="C61" s="7">
        <v>568502.0659799627</v>
      </c>
      <c r="D61" s="7">
        <v>807.41848999999729</v>
      </c>
      <c r="E61" s="7">
        <f t="shared" ref="E61:E70" si="26">C61+D61</f>
        <v>569309.48446996266</v>
      </c>
      <c r="F61" s="7">
        <f t="shared" ref="F61:F70" si="27">B61-E61</f>
        <v>71593.033530035871</v>
      </c>
      <c r="G61" s="7">
        <f t="shared" ref="G61:G70" si="28">B61-C61</f>
        <v>72400.452020035824</v>
      </c>
      <c r="H61" s="6">
        <f t="shared" si="16"/>
        <v>88.829341199430885</v>
      </c>
    </row>
    <row r="62" spans="1:8" ht="11.25" customHeight="1" x14ac:dyDescent="0.2">
      <c r="A62" s="55" t="s">
        <v>97</v>
      </c>
      <c r="B62" s="7">
        <v>4966893.0170000009</v>
      </c>
      <c r="C62" s="7">
        <v>3235607.9372100001</v>
      </c>
      <c r="D62" s="7">
        <v>214503.58011999997</v>
      </c>
      <c r="E62" s="7">
        <f t="shared" si="26"/>
        <v>3450111.5173300002</v>
      </c>
      <c r="F62" s="7">
        <f t="shared" si="27"/>
        <v>1516781.4996700007</v>
      </c>
      <c r="G62" s="7">
        <f t="shared" si="28"/>
        <v>1731285.0797900008</v>
      </c>
      <c r="H62" s="6">
        <f t="shared" si="16"/>
        <v>69.462166902355875</v>
      </c>
    </row>
    <row r="63" spans="1:8" ht="11.25" customHeight="1" x14ac:dyDescent="0.2">
      <c r="A63" s="55" t="s">
        <v>98</v>
      </c>
      <c r="B63" s="7">
        <v>9711783.3289999999</v>
      </c>
      <c r="C63" s="7">
        <v>8351219.0205899999</v>
      </c>
      <c r="D63" s="7">
        <v>67202.051790000012</v>
      </c>
      <c r="E63" s="7">
        <f t="shared" si="26"/>
        <v>8418421.0723800007</v>
      </c>
      <c r="F63" s="7">
        <f t="shared" si="27"/>
        <v>1293362.2566199992</v>
      </c>
      <c r="G63" s="7">
        <f t="shared" si="28"/>
        <v>1360564.3084100001</v>
      </c>
      <c r="H63" s="6">
        <f t="shared" si="16"/>
        <v>86.682546214165029</v>
      </c>
    </row>
    <row r="64" spans="1:8" ht="11.25" customHeight="1" x14ac:dyDescent="0.2">
      <c r="A64" s="55" t="s">
        <v>99</v>
      </c>
      <c r="B64" s="7">
        <v>219330.13999999996</v>
      </c>
      <c r="C64" s="7">
        <v>177397.6384</v>
      </c>
      <c r="D64" s="7">
        <v>2066.1633099999999</v>
      </c>
      <c r="E64" s="7">
        <f t="shared" si="26"/>
        <v>179463.80171</v>
      </c>
      <c r="F64" s="7">
        <f t="shared" si="27"/>
        <v>39866.338289999956</v>
      </c>
      <c r="G64" s="7">
        <f t="shared" si="28"/>
        <v>41932.50159999996</v>
      </c>
      <c r="H64" s="6">
        <f t="shared" si="16"/>
        <v>81.823593287270072</v>
      </c>
    </row>
    <row r="65" spans="1:8" ht="11.25" customHeight="1" x14ac:dyDescent="0.2">
      <c r="A65" s="55" t="s">
        <v>100</v>
      </c>
      <c r="B65" s="7">
        <v>16695581.709999997</v>
      </c>
      <c r="C65" s="7">
        <v>16570040.249280002</v>
      </c>
      <c r="D65" s="7">
        <v>9088.3525100000006</v>
      </c>
      <c r="E65" s="7">
        <f t="shared" si="26"/>
        <v>16579128.601790002</v>
      </c>
      <c r="F65" s="7">
        <f t="shared" si="27"/>
        <v>116453.10820999555</v>
      </c>
      <c r="G65" s="7">
        <f t="shared" si="28"/>
        <v>125541.4607199952</v>
      </c>
      <c r="H65" s="6">
        <f t="shared" si="16"/>
        <v>99.302491460119384</v>
      </c>
    </row>
    <row r="66" spans="1:8" ht="11.25" customHeight="1" x14ac:dyDescent="0.2">
      <c r="A66" s="55" t="s">
        <v>101</v>
      </c>
      <c r="B66" s="7">
        <v>11112.169999999998</v>
      </c>
      <c r="C66" s="7">
        <v>10452.27752</v>
      </c>
      <c r="D66" s="7">
        <v>48.506089999999993</v>
      </c>
      <c r="E66" s="7">
        <f t="shared" si="26"/>
        <v>10500.78361</v>
      </c>
      <c r="F66" s="7">
        <f t="shared" si="27"/>
        <v>611.38638999999785</v>
      </c>
      <c r="G66" s="7">
        <f t="shared" si="28"/>
        <v>659.89247999999861</v>
      </c>
      <c r="H66" s="6">
        <f t="shared" si="16"/>
        <v>94.498046826137482</v>
      </c>
    </row>
    <row r="67" spans="1:8" ht="11.25" customHeight="1" x14ac:dyDescent="0.2">
      <c r="A67" s="55" t="s">
        <v>102</v>
      </c>
      <c r="B67" s="7">
        <v>362031.31234999996</v>
      </c>
      <c r="C67" s="7">
        <v>288650.81481999997</v>
      </c>
      <c r="D67" s="7">
        <v>5115.5461699999996</v>
      </c>
      <c r="E67" s="7">
        <f t="shared" si="26"/>
        <v>293766.36098999996</v>
      </c>
      <c r="F67" s="7">
        <f t="shared" si="27"/>
        <v>68264.951360000006</v>
      </c>
      <c r="G67" s="7">
        <f t="shared" si="28"/>
        <v>73380.497529999993</v>
      </c>
      <c r="H67" s="6">
        <f t="shared" si="16"/>
        <v>81.1439096477921</v>
      </c>
    </row>
    <row r="68" spans="1:8" ht="11.25" customHeight="1" x14ac:dyDescent="0.2">
      <c r="A68" s="55" t="s">
        <v>103</v>
      </c>
      <c r="B68" s="7">
        <v>102744</v>
      </c>
      <c r="C68" s="7">
        <v>80352.863249999995</v>
      </c>
      <c r="D68" s="7">
        <v>3516.10815</v>
      </c>
      <c r="E68" s="7">
        <f t="shared" si="26"/>
        <v>83868.971399999995</v>
      </c>
      <c r="F68" s="7">
        <f t="shared" si="27"/>
        <v>18875.028600000005</v>
      </c>
      <c r="G68" s="7">
        <f t="shared" si="28"/>
        <v>22391.136750000005</v>
      </c>
      <c r="H68" s="6">
        <f t="shared" si="16"/>
        <v>81.62906972669937</v>
      </c>
    </row>
    <row r="69" spans="1:8" ht="11.25" customHeight="1" x14ac:dyDescent="0.2">
      <c r="A69" s="57" t="s">
        <v>104</v>
      </c>
      <c r="B69" s="7">
        <v>65843.31</v>
      </c>
      <c r="C69" s="7">
        <v>59897.035340000002</v>
      </c>
      <c r="D69" s="7">
        <v>614.1075699999999</v>
      </c>
      <c r="E69" s="7">
        <f t="shared" si="26"/>
        <v>60511.142910000002</v>
      </c>
      <c r="F69" s="7">
        <f t="shared" si="27"/>
        <v>5332.1670899999954</v>
      </c>
      <c r="G69" s="7">
        <f t="shared" si="28"/>
        <v>5946.2746599999955</v>
      </c>
      <c r="H69" s="6">
        <f t="shared" si="16"/>
        <v>91.901732932320684</v>
      </c>
    </row>
    <row r="70" spans="1:8" ht="11.25" hidden="1" customHeight="1" x14ac:dyDescent="0.2">
      <c r="A70" s="55" t="s">
        <v>304</v>
      </c>
      <c r="B70" s="7">
        <v>0</v>
      </c>
      <c r="C70" s="7">
        <v>0</v>
      </c>
      <c r="D70" s="7">
        <v>0</v>
      </c>
      <c r="E70" s="7">
        <f t="shared" si="26"/>
        <v>0</v>
      </c>
      <c r="F70" s="7">
        <f t="shared" si="27"/>
        <v>0</v>
      </c>
      <c r="G70" s="7">
        <f t="shared" si="28"/>
        <v>0</v>
      </c>
      <c r="H70" s="6" t="str">
        <f t="shared" si="16"/>
        <v/>
      </c>
    </row>
    <row r="71" spans="1:8" ht="11.25" customHeight="1" x14ac:dyDescent="0.2">
      <c r="A71" s="55"/>
      <c r="B71" s="9"/>
      <c r="C71" s="9"/>
      <c r="D71" s="9"/>
      <c r="E71" s="9"/>
      <c r="F71" s="9"/>
      <c r="G71" s="9"/>
      <c r="H71" s="6" t="str">
        <f t="shared" si="16"/>
        <v/>
      </c>
    </row>
    <row r="72" spans="1:8" ht="11.25" customHeight="1" x14ac:dyDescent="0.2">
      <c r="A72" s="53" t="s">
        <v>105</v>
      </c>
      <c r="B72" s="11">
        <f t="shared" ref="B72:G72" si="29">SUM(B73:B77)</f>
        <v>11026653.462000001</v>
      </c>
      <c r="C72" s="11">
        <f t="shared" si="29"/>
        <v>9556333.9528200012</v>
      </c>
      <c r="D72" s="11">
        <f t="shared" ref="D72" si="30">SUM(D73:D77)</f>
        <v>900507.12647999998</v>
      </c>
      <c r="E72" s="13">
        <f t="shared" si="29"/>
        <v>10456841.079299999</v>
      </c>
      <c r="F72" s="13">
        <f t="shared" si="29"/>
        <v>569812.3827000024</v>
      </c>
      <c r="G72" s="13">
        <f t="shared" si="29"/>
        <v>1470319.5091800019</v>
      </c>
      <c r="H72" s="6">
        <f t="shared" si="16"/>
        <v>94.832408720708543</v>
      </c>
    </row>
    <row r="73" spans="1:8" ht="11.25" customHeight="1" x14ac:dyDescent="0.2">
      <c r="A73" s="55" t="s">
        <v>68</v>
      </c>
      <c r="B73" s="7">
        <v>10916804.612000002</v>
      </c>
      <c r="C73" s="7">
        <v>9458413.7965099998</v>
      </c>
      <c r="D73" s="7">
        <v>899380.27756000008</v>
      </c>
      <c r="E73" s="7">
        <f t="shared" ref="E73:E77" si="31">C73+D73</f>
        <v>10357794.074069999</v>
      </c>
      <c r="F73" s="7">
        <f>B73-E73</f>
        <v>559010.53793000244</v>
      </c>
      <c r="G73" s="7">
        <f>B73-C73</f>
        <v>1458390.8154900018</v>
      </c>
      <c r="H73" s="6">
        <f t="shared" ref="H73:H92" si="32">IFERROR(E73/B73*100,"")</f>
        <v>94.879357487853866</v>
      </c>
    </row>
    <row r="74" spans="1:8" ht="11.25" customHeight="1" x14ac:dyDescent="0.2">
      <c r="A74" s="55" t="s">
        <v>106</v>
      </c>
      <c r="B74" s="7">
        <v>59381.088000000003</v>
      </c>
      <c r="C74" s="7">
        <v>51865.086909999998</v>
      </c>
      <c r="D74" s="7">
        <v>852.36734999999999</v>
      </c>
      <c r="E74" s="7">
        <f t="shared" si="31"/>
        <v>52717.454259999999</v>
      </c>
      <c r="F74" s="7">
        <f>B74-E74</f>
        <v>6663.6337400000048</v>
      </c>
      <c r="G74" s="7">
        <f>B74-C74</f>
        <v>7516.0010900000052</v>
      </c>
      <c r="H74" s="6">
        <f t="shared" si="32"/>
        <v>88.778188537064182</v>
      </c>
    </row>
    <row r="75" spans="1:8" ht="11.25" customHeight="1" x14ac:dyDescent="0.2">
      <c r="A75" s="55" t="s">
        <v>107</v>
      </c>
      <c r="B75" s="7">
        <v>3415.8509999999997</v>
      </c>
      <c r="C75" s="7">
        <v>2050.6071400000001</v>
      </c>
      <c r="D75" s="7">
        <v>1.17235</v>
      </c>
      <c r="E75" s="7">
        <f t="shared" si="31"/>
        <v>2051.7794899999999</v>
      </c>
      <c r="F75" s="7">
        <f>B75-E75</f>
        <v>1364.0715099999998</v>
      </c>
      <c r="G75" s="7">
        <f>B75-C75</f>
        <v>1365.2438599999996</v>
      </c>
      <c r="H75" s="6">
        <f t="shared" si="32"/>
        <v>60.06642239371682</v>
      </c>
    </row>
    <row r="76" spans="1:8" ht="11.25" customHeight="1" x14ac:dyDescent="0.2">
      <c r="A76" s="55" t="s">
        <v>108</v>
      </c>
      <c r="B76" s="7">
        <v>23743.911</v>
      </c>
      <c r="C76" s="7">
        <v>22546.057489999999</v>
      </c>
      <c r="D76" s="7">
        <v>83.226559999999992</v>
      </c>
      <c r="E76" s="7">
        <f t="shared" si="31"/>
        <v>22629.284049999998</v>
      </c>
      <c r="F76" s="7">
        <f>B76-E76</f>
        <v>1114.6269500000017</v>
      </c>
      <c r="G76" s="7">
        <f>B76-C76</f>
        <v>1197.8535100000008</v>
      </c>
      <c r="H76" s="6">
        <f t="shared" si="32"/>
        <v>95.305630357189258</v>
      </c>
    </row>
    <row r="77" spans="1:8" ht="11.25" customHeight="1" x14ac:dyDescent="0.2">
      <c r="A77" s="55" t="s">
        <v>277</v>
      </c>
      <c r="B77" s="7">
        <v>23308</v>
      </c>
      <c r="C77" s="7">
        <v>21458.404770000001</v>
      </c>
      <c r="D77" s="7">
        <v>190.08266</v>
      </c>
      <c r="E77" s="7">
        <f t="shared" si="31"/>
        <v>21648.487430000001</v>
      </c>
      <c r="F77" s="7">
        <f>B77-E77</f>
        <v>1659.512569999999</v>
      </c>
      <c r="G77" s="7">
        <f>B77-C77</f>
        <v>1849.595229999999</v>
      </c>
      <c r="H77" s="6">
        <f t="shared" si="32"/>
        <v>92.880073065042041</v>
      </c>
    </row>
    <row r="78" spans="1:8" ht="11.25" customHeight="1" x14ac:dyDescent="0.2">
      <c r="A78" s="55"/>
      <c r="B78" s="9"/>
      <c r="C78" s="9"/>
      <c r="D78" s="9"/>
      <c r="E78" s="9"/>
      <c r="F78" s="9"/>
      <c r="G78" s="9"/>
      <c r="H78" s="6" t="str">
        <f t="shared" si="32"/>
        <v/>
      </c>
    </row>
    <row r="79" spans="1:8" ht="11.25" customHeight="1" x14ac:dyDescent="0.2">
      <c r="A79" s="53" t="s">
        <v>109</v>
      </c>
      <c r="B79" s="11">
        <f>SUM(B80:B82)</f>
        <v>161804084.34670997</v>
      </c>
      <c r="C79" s="11">
        <f>SUM(C80:C82)</f>
        <v>143595493.60760999</v>
      </c>
      <c r="D79" s="11">
        <f>SUM(D80:D82)</f>
        <v>4877289.9083900014</v>
      </c>
      <c r="E79" s="13">
        <f t="shared" ref="E79:G79" si="33">SUM(E80:E82)</f>
        <v>148472783.516</v>
      </c>
      <c r="F79" s="13">
        <f t="shared" si="33"/>
        <v>13331300.830709966</v>
      </c>
      <c r="G79" s="13">
        <f t="shared" si="33"/>
        <v>18208590.739099968</v>
      </c>
      <c r="H79" s="6">
        <f t="shared" si="32"/>
        <v>91.760837877155211</v>
      </c>
    </row>
    <row r="80" spans="1:8" ht="11.25" customHeight="1" x14ac:dyDescent="0.2">
      <c r="A80" s="55" t="s">
        <v>110</v>
      </c>
      <c r="B80" s="7">
        <v>161508881.54370996</v>
      </c>
      <c r="C80" s="7">
        <v>143332836.70635</v>
      </c>
      <c r="D80" s="7">
        <v>4871323.9500300009</v>
      </c>
      <c r="E80" s="7">
        <f t="shared" ref="E80:E82" si="34">C80+D80</f>
        <v>148204160.65638</v>
      </c>
      <c r="F80" s="7">
        <f>B80-E80</f>
        <v>13304720.887329966</v>
      </c>
      <c r="G80" s="7">
        <f>B80-C80</f>
        <v>18176044.837359965</v>
      </c>
      <c r="H80" s="6">
        <f t="shared" si="32"/>
        <v>91.762235760558326</v>
      </c>
    </row>
    <row r="81" spans="1:8" ht="11.25" customHeight="1" x14ac:dyDescent="0.2">
      <c r="A81" s="55" t="s">
        <v>111</v>
      </c>
      <c r="B81" s="7">
        <v>262393.22399999999</v>
      </c>
      <c r="C81" s="7">
        <v>234303.52038</v>
      </c>
      <c r="D81" s="7">
        <v>5611.7</v>
      </c>
      <c r="E81" s="7">
        <f t="shared" si="34"/>
        <v>239915.22038000001</v>
      </c>
      <c r="F81" s="7">
        <f>B81-E81</f>
        <v>22478.003619999974</v>
      </c>
      <c r="G81" s="7">
        <f>B81-C81</f>
        <v>28089.703619999986</v>
      </c>
      <c r="H81" s="6">
        <f t="shared" si="32"/>
        <v>91.433466429758113</v>
      </c>
    </row>
    <row r="82" spans="1:8" ht="11.25" customHeight="1" x14ac:dyDescent="0.2">
      <c r="A82" s="55" t="s">
        <v>295</v>
      </c>
      <c r="B82" s="7">
        <v>32809.578999999998</v>
      </c>
      <c r="C82" s="7">
        <v>28353.380880000001</v>
      </c>
      <c r="D82" s="7">
        <v>354.25835999999998</v>
      </c>
      <c r="E82" s="7">
        <f t="shared" si="34"/>
        <v>28707.63924</v>
      </c>
      <c r="F82" s="7">
        <f>B82-E82</f>
        <v>4101.9397599999975</v>
      </c>
      <c r="G82" s="7">
        <f>B82-C82</f>
        <v>4456.1981199999973</v>
      </c>
      <c r="H82" s="6">
        <f t="shared" si="32"/>
        <v>87.497737291904912</v>
      </c>
    </row>
    <row r="83" spans="1:8" ht="11.25" customHeight="1" x14ac:dyDescent="0.2">
      <c r="A83" s="55"/>
      <c r="B83" s="9"/>
      <c r="C83" s="9"/>
      <c r="D83" s="9"/>
      <c r="E83" s="9"/>
      <c r="F83" s="9"/>
      <c r="G83" s="9"/>
      <c r="H83" s="6" t="str">
        <f t="shared" si="32"/>
        <v/>
      </c>
    </row>
    <row r="84" spans="1:8" ht="11.25" customHeight="1" x14ac:dyDescent="0.2">
      <c r="A84" s="53" t="s">
        <v>112</v>
      </c>
      <c r="B84" s="11">
        <f t="shared" ref="B84:G84" si="35">+B85+B86</f>
        <v>1206172.0123199997</v>
      </c>
      <c r="C84" s="11">
        <f t="shared" si="35"/>
        <v>1037744.65594</v>
      </c>
      <c r="D84" s="11">
        <f t="shared" si="35"/>
        <v>10874.279850000001</v>
      </c>
      <c r="E84" s="13">
        <f t="shared" si="35"/>
        <v>1048618.93579</v>
      </c>
      <c r="F84" s="13">
        <f t="shared" si="35"/>
        <v>157553.0765299999</v>
      </c>
      <c r="G84" s="13">
        <f t="shared" si="35"/>
        <v>168427.35637999995</v>
      </c>
      <c r="H84" s="6">
        <f t="shared" si="32"/>
        <v>86.937760541553615</v>
      </c>
    </row>
    <row r="85" spans="1:8" ht="11.25" customHeight="1" x14ac:dyDescent="0.2">
      <c r="A85" s="55" t="s">
        <v>78</v>
      </c>
      <c r="B85" s="7">
        <v>834697.745</v>
      </c>
      <c r="C85" s="7">
        <v>715250.25880999991</v>
      </c>
      <c r="D85" s="7">
        <v>9507.6776900000004</v>
      </c>
      <c r="E85" s="7">
        <f t="shared" ref="E85:E86" si="36">C85+D85</f>
        <v>724757.93649999995</v>
      </c>
      <c r="F85" s="7">
        <f>B85-E85</f>
        <v>109939.80850000004</v>
      </c>
      <c r="G85" s="7">
        <f>B85-C85</f>
        <v>119447.48619000008</v>
      </c>
      <c r="H85" s="6">
        <f t="shared" si="32"/>
        <v>86.828788126173734</v>
      </c>
    </row>
    <row r="86" spans="1:8" ht="11.25" customHeight="1" x14ac:dyDescent="0.2">
      <c r="A86" s="55" t="s">
        <v>113</v>
      </c>
      <c r="B86" s="7">
        <v>371474.26731999987</v>
      </c>
      <c r="C86" s="7">
        <v>322494.39713</v>
      </c>
      <c r="D86" s="7">
        <v>1366.6021599999997</v>
      </c>
      <c r="E86" s="7">
        <f t="shared" si="36"/>
        <v>323860.99929000001</v>
      </c>
      <c r="F86" s="7">
        <f>B86-E86</f>
        <v>47613.268029999861</v>
      </c>
      <c r="G86" s="7">
        <f>B86-C86</f>
        <v>48979.87018999987</v>
      </c>
      <c r="H86" s="6">
        <f t="shared" si="32"/>
        <v>87.182620111614824</v>
      </c>
    </row>
    <row r="87" spans="1:8" ht="11.25" customHeight="1" x14ac:dyDescent="0.2">
      <c r="A87" s="55"/>
      <c r="B87" s="9"/>
      <c r="C87" s="9"/>
      <c r="D87" s="9"/>
      <c r="E87" s="9"/>
      <c r="F87" s="9"/>
      <c r="G87" s="9"/>
      <c r="H87" s="6" t="str">
        <f t="shared" si="32"/>
        <v/>
      </c>
    </row>
    <row r="88" spans="1:8" ht="11.25" customHeight="1" x14ac:dyDescent="0.2">
      <c r="A88" s="53" t="s">
        <v>114</v>
      </c>
      <c r="B88" s="11">
        <f t="shared" ref="B88:C88" si="37">SUM(B89:B92)</f>
        <v>6192013.1884300001</v>
      </c>
      <c r="C88" s="11">
        <f t="shared" si="37"/>
        <v>4941142.4433300002</v>
      </c>
      <c r="D88" s="11">
        <f t="shared" ref="D88:G88" si="38">SUM(D89:D92)</f>
        <v>42357.311450000001</v>
      </c>
      <c r="E88" s="13">
        <f t="shared" si="38"/>
        <v>4983499.7547799991</v>
      </c>
      <c r="F88" s="13">
        <f t="shared" si="38"/>
        <v>1208513.4336500014</v>
      </c>
      <c r="G88" s="13">
        <f t="shared" si="38"/>
        <v>1250870.7451000006</v>
      </c>
      <c r="H88" s="6">
        <f t="shared" si="32"/>
        <v>80.482705755405163</v>
      </c>
    </row>
    <row r="89" spans="1:8" ht="11.25" customHeight="1" x14ac:dyDescent="0.2">
      <c r="A89" s="55" t="s">
        <v>81</v>
      </c>
      <c r="B89" s="7">
        <v>5100118.24443</v>
      </c>
      <c r="C89" s="7">
        <v>4185321.3594999993</v>
      </c>
      <c r="D89" s="7">
        <v>37926.409370000001</v>
      </c>
      <c r="E89" s="7">
        <f t="shared" ref="E89:E92" si="39">C89+D89</f>
        <v>4223247.7688699989</v>
      </c>
      <c r="F89" s="7">
        <f>B89-E89</f>
        <v>876870.4755600011</v>
      </c>
      <c r="G89" s="7">
        <f>B89-C89</f>
        <v>914796.88493000064</v>
      </c>
      <c r="H89" s="6">
        <f t="shared" si="32"/>
        <v>82.806859889618067</v>
      </c>
    </row>
    <row r="90" spans="1:8" ht="11.25" customHeight="1" x14ac:dyDescent="0.2">
      <c r="A90" s="55" t="s">
        <v>115</v>
      </c>
      <c r="B90" s="7">
        <v>279136</v>
      </c>
      <c r="C90" s="7">
        <v>232826.30838</v>
      </c>
      <c r="D90" s="7">
        <v>182.37139000000002</v>
      </c>
      <c r="E90" s="7">
        <f t="shared" si="39"/>
        <v>233008.67976999999</v>
      </c>
      <c r="F90" s="7">
        <f>B90-E90</f>
        <v>46127.320230000012</v>
      </c>
      <c r="G90" s="7">
        <f>B90-C90</f>
        <v>46309.691619999998</v>
      </c>
      <c r="H90" s="6">
        <f t="shared" si="32"/>
        <v>83.474965525765214</v>
      </c>
    </row>
    <row r="91" spans="1:8" ht="11.25" customHeight="1" x14ac:dyDescent="0.2">
      <c r="A91" s="55" t="s">
        <v>116</v>
      </c>
      <c r="B91" s="7">
        <v>325323.20199999993</v>
      </c>
      <c r="C91" s="7">
        <v>193681.95064</v>
      </c>
      <c r="D91" s="7">
        <v>58.922800000000002</v>
      </c>
      <c r="E91" s="7">
        <f t="shared" si="39"/>
        <v>193740.87344</v>
      </c>
      <c r="F91" s="7">
        <f>B91-E91</f>
        <v>131582.32855999994</v>
      </c>
      <c r="G91" s="7">
        <f>B91-C91</f>
        <v>131641.25135999994</v>
      </c>
      <c r="H91" s="6">
        <f t="shared" si="32"/>
        <v>59.553352557989406</v>
      </c>
    </row>
    <row r="92" spans="1:8" ht="11.25" customHeight="1" x14ac:dyDescent="0.2">
      <c r="A92" s="55" t="s">
        <v>117</v>
      </c>
      <c r="B92" s="7">
        <v>487435.74200000014</v>
      </c>
      <c r="C92" s="7">
        <v>329312.82480999996</v>
      </c>
      <c r="D92" s="7">
        <v>4189.6078899999993</v>
      </c>
      <c r="E92" s="7">
        <f t="shared" si="39"/>
        <v>333502.43269999995</v>
      </c>
      <c r="F92" s="7">
        <f>B92-E92</f>
        <v>153933.3093000002</v>
      </c>
      <c r="G92" s="7">
        <f>B92-C92</f>
        <v>158122.91719000018</v>
      </c>
      <c r="H92" s="6">
        <f t="shared" si="32"/>
        <v>68.419773923759536</v>
      </c>
    </row>
    <row r="93" spans="1:8" ht="11.25" customHeight="1" x14ac:dyDescent="0.25">
      <c r="A93" s="12"/>
      <c r="B93" s="7"/>
      <c r="C93" s="8"/>
      <c r="D93" s="7"/>
      <c r="E93" s="8"/>
      <c r="F93" s="8"/>
      <c r="G93" s="8"/>
      <c r="H93" s="6"/>
    </row>
    <row r="94" spans="1:8" ht="11.25" customHeight="1" x14ac:dyDescent="0.2">
      <c r="A94" s="53" t="s">
        <v>118</v>
      </c>
      <c r="B94" s="11">
        <f t="shared" ref="B94:C94" si="40">SUM(B95:B104)</f>
        <v>208765640.685</v>
      </c>
      <c r="C94" s="11">
        <f t="shared" si="40"/>
        <v>196343969.16494995</v>
      </c>
      <c r="D94" s="11">
        <f t="shared" ref="D94:G94" si="41">SUM(D95:D104)</f>
        <v>983726.52026999986</v>
      </c>
      <c r="E94" s="13">
        <f t="shared" si="41"/>
        <v>197327695.68522</v>
      </c>
      <c r="F94" s="13">
        <f t="shared" si="41"/>
        <v>11437944.999780027</v>
      </c>
      <c r="G94" s="13">
        <f t="shared" si="41"/>
        <v>12421671.520050017</v>
      </c>
      <c r="H94" s="6">
        <f t="shared" ref="H94:H126" si="42">IFERROR(E94/B94*100,"")</f>
        <v>94.521155415110499</v>
      </c>
    </row>
    <row r="95" spans="1:8" ht="11.25" customHeight="1" x14ac:dyDescent="0.2">
      <c r="A95" s="55" t="s">
        <v>96</v>
      </c>
      <c r="B95" s="7">
        <v>4580685.3440000005</v>
      </c>
      <c r="C95" s="7">
        <v>4191797.3780600005</v>
      </c>
      <c r="D95" s="7">
        <v>31177.542229999995</v>
      </c>
      <c r="E95" s="7">
        <f t="shared" ref="E95:E104" si="43">C95+D95</f>
        <v>4222974.9202900007</v>
      </c>
      <c r="F95" s="7">
        <f t="shared" ref="F95:F104" si="44">B95-E95</f>
        <v>357710.42370999977</v>
      </c>
      <c r="G95" s="7">
        <f t="shared" ref="G95:G104" si="45">B95-C95</f>
        <v>388887.96594000002</v>
      </c>
      <c r="H95" s="6">
        <f t="shared" si="42"/>
        <v>92.190897281810763</v>
      </c>
    </row>
    <row r="96" spans="1:8" ht="11.25" customHeight="1" x14ac:dyDescent="0.2">
      <c r="A96" s="55" t="s">
        <v>119</v>
      </c>
      <c r="B96" s="7">
        <v>20874076.534000002</v>
      </c>
      <c r="C96" s="7">
        <v>20557072.503760003</v>
      </c>
      <c r="D96" s="7">
        <v>77937.978109999996</v>
      </c>
      <c r="E96" s="7">
        <f t="shared" si="43"/>
        <v>20635010.481870003</v>
      </c>
      <c r="F96" s="7">
        <f t="shared" si="44"/>
        <v>239066.0521299988</v>
      </c>
      <c r="G96" s="7">
        <f t="shared" si="45"/>
        <v>317004.03023999929</v>
      </c>
      <c r="H96" s="6">
        <f t="shared" si="42"/>
        <v>98.854722738318003</v>
      </c>
    </row>
    <row r="97" spans="1:8" ht="11.25" customHeight="1" x14ac:dyDescent="0.2">
      <c r="A97" s="55" t="s">
        <v>120</v>
      </c>
      <c r="B97" s="7">
        <v>15142331.040999999</v>
      </c>
      <c r="C97" s="7">
        <v>14916426.31591</v>
      </c>
      <c r="D97" s="7">
        <v>24935.908069999994</v>
      </c>
      <c r="E97" s="7">
        <f t="shared" si="43"/>
        <v>14941362.22398</v>
      </c>
      <c r="F97" s="7">
        <f t="shared" si="44"/>
        <v>200968.81701999903</v>
      </c>
      <c r="G97" s="7">
        <f t="shared" si="45"/>
        <v>225904.72508999892</v>
      </c>
      <c r="H97" s="6">
        <f t="shared" si="42"/>
        <v>98.67280132447344</v>
      </c>
    </row>
    <row r="98" spans="1:8" ht="11.25" customHeight="1" x14ac:dyDescent="0.2">
      <c r="A98" s="55" t="s">
        <v>121</v>
      </c>
      <c r="B98" s="7">
        <v>235512.62899999999</v>
      </c>
      <c r="C98" s="7">
        <v>203733.34122999999</v>
      </c>
      <c r="D98" s="7">
        <v>4884.90978</v>
      </c>
      <c r="E98" s="7">
        <f t="shared" si="43"/>
        <v>208618.25100999998</v>
      </c>
      <c r="F98" s="7">
        <f t="shared" si="44"/>
        <v>26894.377990000008</v>
      </c>
      <c r="G98" s="7">
        <f t="shared" si="45"/>
        <v>31779.287769999995</v>
      </c>
      <c r="H98" s="6">
        <f t="shared" si="42"/>
        <v>88.580494343681238</v>
      </c>
    </row>
    <row r="99" spans="1:8" ht="11.25" customHeight="1" x14ac:dyDescent="0.2">
      <c r="A99" s="55" t="s">
        <v>122</v>
      </c>
      <c r="B99" s="7">
        <v>3531072.3230000017</v>
      </c>
      <c r="C99" s="7">
        <v>3359258.4850299996</v>
      </c>
      <c r="D99" s="7">
        <v>34945.927609999999</v>
      </c>
      <c r="E99" s="7">
        <f t="shared" si="43"/>
        <v>3394204.4126399998</v>
      </c>
      <c r="F99" s="7">
        <f t="shared" si="44"/>
        <v>136867.91036000196</v>
      </c>
      <c r="G99" s="7">
        <f t="shared" si="45"/>
        <v>171813.83797000209</v>
      </c>
      <c r="H99" s="6">
        <f t="shared" si="42"/>
        <v>96.123899545514874</v>
      </c>
    </row>
    <row r="100" spans="1:8" ht="11.25" customHeight="1" x14ac:dyDescent="0.2">
      <c r="A100" s="55" t="s">
        <v>123</v>
      </c>
      <c r="B100" s="7">
        <v>162934769.89499998</v>
      </c>
      <c r="C100" s="7">
        <v>151861701.22646996</v>
      </c>
      <c r="D100" s="7">
        <v>787340.59474999993</v>
      </c>
      <c r="E100" s="7">
        <f t="shared" si="43"/>
        <v>152649041.82121995</v>
      </c>
      <c r="F100" s="7">
        <f t="shared" si="44"/>
        <v>10285728.07378003</v>
      </c>
      <c r="G100" s="7">
        <f t="shared" si="45"/>
        <v>11073068.668530017</v>
      </c>
      <c r="H100" s="6">
        <f t="shared" si="42"/>
        <v>93.687211096558173</v>
      </c>
    </row>
    <row r="101" spans="1:8" ht="11.25" customHeight="1" x14ac:dyDescent="0.2">
      <c r="A101" s="55" t="s">
        <v>124</v>
      </c>
      <c r="B101" s="7">
        <v>611477.78600000008</v>
      </c>
      <c r="C101" s="7">
        <v>495362.82212999999</v>
      </c>
      <c r="D101" s="7">
        <v>6485.4480700000004</v>
      </c>
      <c r="E101" s="7">
        <f t="shared" si="43"/>
        <v>501848.27019999997</v>
      </c>
      <c r="F101" s="7">
        <f t="shared" si="44"/>
        <v>109629.51580000011</v>
      </c>
      <c r="G101" s="7">
        <f t="shared" si="45"/>
        <v>116114.96387000009</v>
      </c>
      <c r="H101" s="6">
        <f t="shared" si="42"/>
        <v>82.071382099234583</v>
      </c>
    </row>
    <row r="102" spans="1:8" ht="11.25" customHeight="1" x14ac:dyDescent="0.2">
      <c r="A102" s="55" t="s">
        <v>125</v>
      </c>
      <c r="B102" s="7">
        <v>645873.86499999999</v>
      </c>
      <c r="C102" s="7">
        <v>572045.17723000003</v>
      </c>
      <c r="D102" s="7">
        <v>13910.67827</v>
      </c>
      <c r="E102" s="7">
        <f t="shared" si="43"/>
        <v>585955.85550000006</v>
      </c>
      <c r="F102" s="7">
        <f t="shared" si="44"/>
        <v>59918.009499999927</v>
      </c>
      <c r="G102" s="7">
        <f t="shared" si="45"/>
        <v>73828.68776999996</v>
      </c>
      <c r="H102" s="6">
        <f t="shared" si="42"/>
        <v>90.722954937958363</v>
      </c>
    </row>
    <row r="103" spans="1:8" ht="11.25" customHeight="1" x14ac:dyDescent="0.2">
      <c r="A103" s="55" t="s">
        <v>126</v>
      </c>
      <c r="B103" s="7">
        <v>92585.362999999983</v>
      </c>
      <c r="C103" s="7">
        <v>82472.158620000002</v>
      </c>
      <c r="D103" s="7">
        <v>1065.9548</v>
      </c>
      <c r="E103" s="7">
        <f t="shared" si="43"/>
        <v>83538.113420000009</v>
      </c>
      <c r="F103" s="7">
        <f t="shared" si="44"/>
        <v>9047.2495799999742</v>
      </c>
      <c r="G103" s="7">
        <f t="shared" si="45"/>
        <v>10113.204379999981</v>
      </c>
      <c r="H103" s="6">
        <f t="shared" si="42"/>
        <v>90.228207475948466</v>
      </c>
    </row>
    <row r="104" spans="1:8" ht="11.25" customHeight="1" x14ac:dyDescent="0.2">
      <c r="A104" s="55" t="s">
        <v>127</v>
      </c>
      <c r="B104" s="7">
        <v>117255.905</v>
      </c>
      <c r="C104" s="7">
        <v>104099.75651000001</v>
      </c>
      <c r="D104" s="7">
        <v>1041.5785799999999</v>
      </c>
      <c r="E104" s="7">
        <f t="shared" si="43"/>
        <v>105141.33509000001</v>
      </c>
      <c r="F104" s="7">
        <f t="shared" si="44"/>
        <v>12114.569909999991</v>
      </c>
      <c r="G104" s="7">
        <f t="shared" si="45"/>
        <v>13156.148489999992</v>
      </c>
      <c r="H104" s="6">
        <f t="shared" si="42"/>
        <v>89.668264544971109</v>
      </c>
    </row>
    <row r="105" spans="1:8" ht="11.25" customHeight="1" x14ac:dyDescent="0.2">
      <c r="A105" s="55"/>
      <c r="B105" s="7"/>
      <c r="C105" s="8"/>
      <c r="D105" s="7"/>
      <c r="E105" s="8"/>
      <c r="F105" s="8"/>
      <c r="G105" s="8"/>
      <c r="H105" s="6" t="str">
        <f t="shared" si="42"/>
        <v/>
      </c>
    </row>
    <row r="106" spans="1:8" ht="11.25" customHeight="1" x14ac:dyDescent="0.2">
      <c r="A106" s="53" t="s">
        <v>128</v>
      </c>
      <c r="B106" s="13">
        <f>SUM(B107:B117)</f>
        <v>20723164.704000004</v>
      </c>
      <c r="C106" s="13">
        <f>SUM(C107:C117)</f>
        <v>19003255.412019998</v>
      </c>
      <c r="D106" s="13">
        <f>SUM(D107:D117)</f>
        <v>162735.23187999995</v>
      </c>
      <c r="E106" s="13">
        <f t="shared" ref="E106:G106" si="46">SUM(E107:E117)</f>
        <v>19165990.6439</v>
      </c>
      <c r="F106" s="13">
        <f t="shared" si="46"/>
        <v>1557174.0601000041</v>
      </c>
      <c r="G106" s="13">
        <f t="shared" si="46"/>
        <v>1719909.2919800046</v>
      </c>
      <c r="H106" s="6">
        <f t="shared" si="42"/>
        <v>92.485828866671909</v>
      </c>
    </row>
    <row r="107" spans="1:8" ht="11.25" customHeight="1" x14ac:dyDescent="0.2">
      <c r="A107" s="55" t="s">
        <v>68</v>
      </c>
      <c r="B107" s="7">
        <v>6874741.9680000003</v>
      </c>
      <c r="C107" s="7">
        <v>5851742.7006599996</v>
      </c>
      <c r="D107" s="7">
        <v>4372.3212199999998</v>
      </c>
      <c r="E107" s="7">
        <f t="shared" ref="E107:E117" si="47">C107+D107</f>
        <v>5856115.0218799999</v>
      </c>
      <c r="F107" s="7">
        <f t="shared" ref="F107:F117" si="48">B107-E107</f>
        <v>1018626.9461200004</v>
      </c>
      <c r="G107" s="7">
        <f t="shared" ref="G107:G117" si="49">B107-C107</f>
        <v>1022999.2673400007</v>
      </c>
      <c r="H107" s="6">
        <f t="shared" si="42"/>
        <v>85.183051947819649</v>
      </c>
    </row>
    <row r="108" spans="1:8" ht="11.25" customHeight="1" x14ac:dyDescent="0.2">
      <c r="A108" s="55" t="s">
        <v>129</v>
      </c>
      <c r="B108" s="7">
        <v>3743467.9299999997</v>
      </c>
      <c r="C108" s="7">
        <v>3665544.2389799999</v>
      </c>
      <c r="D108" s="7">
        <v>29152.658040000002</v>
      </c>
      <c r="E108" s="7">
        <f t="shared" si="47"/>
        <v>3694696.89702</v>
      </c>
      <c r="F108" s="7">
        <f t="shared" si="48"/>
        <v>48771.032979999669</v>
      </c>
      <c r="G108" s="7">
        <f t="shared" si="49"/>
        <v>77923.691019999795</v>
      </c>
      <c r="H108" s="6">
        <f t="shared" si="42"/>
        <v>98.697169739610942</v>
      </c>
    </row>
    <row r="109" spans="1:8" ht="11.25" customHeight="1" x14ac:dyDescent="0.2">
      <c r="A109" s="55" t="s">
        <v>130</v>
      </c>
      <c r="B109" s="7">
        <v>1275811.0029999998</v>
      </c>
      <c r="C109" s="7">
        <v>1264921.25318</v>
      </c>
      <c r="D109" s="7">
        <v>10327.92182</v>
      </c>
      <c r="E109" s="7">
        <f t="shared" si="47"/>
        <v>1275249.175</v>
      </c>
      <c r="F109" s="7">
        <f t="shared" si="48"/>
        <v>561.82799999974668</v>
      </c>
      <c r="G109" s="7">
        <f t="shared" si="49"/>
        <v>10889.749819999794</v>
      </c>
      <c r="H109" s="6">
        <f t="shared" si="42"/>
        <v>99.955963069868602</v>
      </c>
    </row>
    <row r="110" spans="1:8" ht="11.25" customHeight="1" x14ac:dyDescent="0.2">
      <c r="A110" s="55" t="s">
        <v>131</v>
      </c>
      <c r="B110" s="7">
        <v>1363114.673</v>
      </c>
      <c r="C110" s="7">
        <v>1138441.77725</v>
      </c>
      <c r="D110" s="7">
        <v>5362.79468</v>
      </c>
      <c r="E110" s="7">
        <f t="shared" si="47"/>
        <v>1143804.5719300001</v>
      </c>
      <c r="F110" s="7">
        <f t="shared" si="48"/>
        <v>219310.10106999986</v>
      </c>
      <c r="G110" s="7">
        <f t="shared" si="49"/>
        <v>224672.89574999991</v>
      </c>
      <c r="H110" s="6">
        <f t="shared" si="42"/>
        <v>83.91110407554099</v>
      </c>
    </row>
    <row r="111" spans="1:8" ht="11.25" customHeight="1" x14ac:dyDescent="0.2">
      <c r="A111" s="55" t="s">
        <v>132</v>
      </c>
      <c r="B111" s="7">
        <v>1806477.2659999998</v>
      </c>
      <c r="C111" s="7">
        <v>1694659.9723499999</v>
      </c>
      <c r="D111" s="7">
        <v>12187.68526</v>
      </c>
      <c r="E111" s="7">
        <f t="shared" si="47"/>
        <v>1706847.6576099999</v>
      </c>
      <c r="F111" s="7">
        <f t="shared" si="48"/>
        <v>99629.60838999995</v>
      </c>
      <c r="G111" s="7">
        <f t="shared" si="49"/>
        <v>111817.29364999989</v>
      </c>
      <c r="H111" s="6">
        <f t="shared" si="42"/>
        <v>94.484867854960314</v>
      </c>
    </row>
    <row r="112" spans="1:8" ht="11.25" customHeight="1" x14ac:dyDescent="0.2">
      <c r="A112" s="55" t="s">
        <v>133</v>
      </c>
      <c r="B112" s="7">
        <v>225668.88</v>
      </c>
      <c r="C112" s="7">
        <v>212142.20686000001</v>
      </c>
      <c r="D112" s="7">
        <v>4535.8837199999998</v>
      </c>
      <c r="E112" s="7">
        <f t="shared" si="47"/>
        <v>216678.09058000002</v>
      </c>
      <c r="F112" s="7">
        <f t="shared" si="48"/>
        <v>8990.7894199999864</v>
      </c>
      <c r="G112" s="7">
        <f t="shared" si="49"/>
        <v>13526.673139999999</v>
      </c>
      <c r="H112" s="6">
        <f t="shared" si="42"/>
        <v>96.015937412371628</v>
      </c>
    </row>
    <row r="113" spans="1:8" ht="11.25" customHeight="1" x14ac:dyDescent="0.2">
      <c r="A113" s="55" t="s">
        <v>134</v>
      </c>
      <c r="B113" s="7">
        <v>940070.55299999996</v>
      </c>
      <c r="C113" s="7">
        <v>895256.94784000004</v>
      </c>
      <c r="D113" s="7">
        <v>2243.57033</v>
      </c>
      <c r="E113" s="7">
        <f t="shared" si="47"/>
        <v>897500.51817000005</v>
      </c>
      <c r="F113" s="7">
        <f t="shared" si="48"/>
        <v>42570.034829999902</v>
      </c>
      <c r="G113" s="7">
        <f t="shared" si="49"/>
        <v>44813.605159999919</v>
      </c>
      <c r="H113" s="6">
        <f t="shared" si="42"/>
        <v>95.471612774791396</v>
      </c>
    </row>
    <row r="114" spans="1:8" ht="11.25" customHeight="1" x14ac:dyDescent="0.2">
      <c r="A114" s="55" t="s">
        <v>135</v>
      </c>
      <c r="B114" s="7">
        <v>666309.72500000207</v>
      </c>
      <c r="C114" s="7">
        <v>636393.00680999749</v>
      </c>
      <c r="D114" s="7">
        <v>3851.317339999955</v>
      </c>
      <c r="E114" s="7">
        <f t="shared" si="47"/>
        <v>640244.32414999744</v>
      </c>
      <c r="F114" s="7">
        <f t="shared" si="48"/>
        <v>26065.400850004633</v>
      </c>
      <c r="G114" s="7">
        <f t="shared" si="49"/>
        <v>29916.718190004583</v>
      </c>
      <c r="H114" s="6">
        <f t="shared" si="42"/>
        <v>96.088095389872251</v>
      </c>
    </row>
    <row r="115" spans="1:8" ht="11.25" customHeight="1" x14ac:dyDescent="0.2">
      <c r="A115" s="55" t="s">
        <v>136</v>
      </c>
      <c r="B115" s="7">
        <v>118697.18999999999</v>
      </c>
      <c r="C115" s="7">
        <v>111628.53156</v>
      </c>
      <c r="D115" s="7">
        <v>1692.6460199999999</v>
      </c>
      <c r="E115" s="7">
        <f t="shared" si="47"/>
        <v>113321.17758</v>
      </c>
      <c r="F115" s="7">
        <f t="shared" si="48"/>
        <v>5376.0124199999846</v>
      </c>
      <c r="G115" s="7">
        <f t="shared" si="49"/>
        <v>7068.6584399999847</v>
      </c>
      <c r="H115" s="6">
        <f t="shared" si="42"/>
        <v>95.470817447321224</v>
      </c>
    </row>
    <row r="116" spans="1:8" ht="11.25" customHeight="1" x14ac:dyDescent="0.2">
      <c r="A116" s="55" t="s">
        <v>137</v>
      </c>
      <c r="B116" s="7">
        <v>3645366.2540000002</v>
      </c>
      <c r="C116" s="7">
        <v>3470602.4005800001</v>
      </c>
      <c r="D116" s="7">
        <v>88851.094680000009</v>
      </c>
      <c r="E116" s="7">
        <f t="shared" si="47"/>
        <v>3559453.4952600002</v>
      </c>
      <c r="F116" s="7">
        <f t="shared" si="48"/>
        <v>85912.758739999961</v>
      </c>
      <c r="G116" s="7">
        <f t="shared" si="49"/>
        <v>174763.85342000006</v>
      </c>
      <c r="H116" s="6">
        <f t="shared" si="42"/>
        <v>97.643233827445215</v>
      </c>
    </row>
    <row r="117" spans="1:8" ht="11.25" customHeight="1" x14ac:dyDescent="0.2">
      <c r="A117" s="55" t="s">
        <v>296</v>
      </c>
      <c r="B117" s="7">
        <v>63439.262000000002</v>
      </c>
      <c r="C117" s="7">
        <v>61922.375950000001</v>
      </c>
      <c r="D117" s="7">
        <v>157.33876999999998</v>
      </c>
      <c r="E117" s="7">
        <f t="shared" si="47"/>
        <v>62079.714720000004</v>
      </c>
      <c r="F117" s="7">
        <f t="shared" si="48"/>
        <v>1359.5472799999989</v>
      </c>
      <c r="G117" s="7">
        <f t="shared" si="49"/>
        <v>1516.886050000001</v>
      </c>
      <c r="H117" s="6">
        <f t="shared" si="42"/>
        <v>97.856930807297232</v>
      </c>
    </row>
    <row r="118" spans="1:8" ht="11.25" customHeight="1" x14ac:dyDescent="0.2">
      <c r="A118" s="55"/>
      <c r="B118" s="7"/>
      <c r="C118" s="8"/>
      <c r="D118" s="7"/>
      <c r="E118" s="8"/>
      <c r="F118" s="8"/>
      <c r="G118" s="8"/>
      <c r="H118" s="6" t="str">
        <f t="shared" si="42"/>
        <v/>
      </c>
    </row>
    <row r="119" spans="1:8" ht="11.25" customHeight="1" x14ac:dyDescent="0.2">
      <c r="A119" s="53" t="s">
        <v>138</v>
      </c>
      <c r="B119" s="13">
        <f>SUM(B120:B126)</f>
        <v>35674266.039719991</v>
      </c>
      <c r="C119" s="13">
        <f>SUM(C120:C126)</f>
        <v>30902684.270199999</v>
      </c>
      <c r="D119" s="13">
        <f t="shared" ref="D119:G119" si="50">SUM(D120:D126)</f>
        <v>555891.75485000003</v>
      </c>
      <c r="E119" s="13">
        <f t="shared" si="50"/>
        <v>31458576.025049999</v>
      </c>
      <c r="F119" s="13">
        <f t="shared" si="50"/>
        <v>4215690.0146699948</v>
      </c>
      <c r="G119" s="13">
        <f t="shared" si="50"/>
        <v>4771581.769519994</v>
      </c>
      <c r="H119" s="6">
        <f t="shared" si="42"/>
        <v>88.182826214346747</v>
      </c>
    </row>
    <row r="120" spans="1:8" ht="11.25" customHeight="1" x14ac:dyDescent="0.2">
      <c r="A120" s="55" t="s">
        <v>68</v>
      </c>
      <c r="B120" s="7">
        <v>20312052.559999999</v>
      </c>
      <c r="C120" s="7">
        <v>16286512.398179999</v>
      </c>
      <c r="D120" s="7">
        <v>489712.25216000009</v>
      </c>
      <c r="E120" s="7">
        <f t="shared" ref="E120:E126" si="51">C120+D120</f>
        <v>16776224.650339998</v>
      </c>
      <c r="F120" s="7">
        <f t="shared" ref="F120:F126" si="52">B120-E120</f>
        <v>3535827.9096600004</v>
      </c>
      <c r="G120" s="7">
        <f t="shared" ref="G120:G126" si="53">B120-C120</f>
        <v>4025540.16182</v>
      </c>
      <c r="H120" s="6">
        <f t="shared" si="42"/>
        <v>82.592463763987027</v>
      </c>
    </row>
    <row r="121" spans="1:8" ht="11.25" customHeight="1" x14ac:dyDescent="0.2">
      <c r="A121" s="55" t="s">
        <v>139</v>
      </c>
      <c r="B121" s="7">
        <v>48241.046999999991</v>
      </c>
      <c r="C121" s="7">
        <v>47199.848250000003</v>
      </c>
      <c r="D121" s="7">
        <v>1040.64995</v>
      </c>
      <c r="E121" s="7">
        <f t="shared" si="51"/>
        <v>48240.498200000002</v>
      </c>
      <c r="F121" s="7">
        <f t="shared" si="52"/>
        <v>0.54879999998956919</v>
      </c>
      <c r="G121" s="7">
        <f t="shared" si="53"/>
        <v>1041.1987499999886</v>
      </c>
      <c r="H121" s="6">
        <f t="shared" si="42"/>
        <v>99.998862379583116</v>
      </c>
    </row>
    <row r="122" spans="1:8" ht="11.25" customHeight="1" x14ac:dyDescent="0.2">
      <c r="A122" s="55" t="s">
        <v>140</v>
      </c>
      <c r="B122" s="7">
        <v>197301.80599999998</v>
      </c>
      <c r="C122" s="7">
        <v>172961.02399000002</v>
      </c>
      <c r="D122" s="7">
        <v>2093.0763099999999</v>
      </c>
      <c r="E122" s="7">
        <f t="shared" si="51"/>
        <v>175054.10030000002</v>
      </c>
      <c r="F122" s="7">
        <f t="shared" si="52"/>
        <v>22247.705699999962</v>
      </c>
      <c r="G122" s="7">
        <f t="shared" si="53"/>
        <v>24340.782009999966</v>
      </c>
      <c r="H122" s="6">
        <f t="shared" si="42"/>
        <v>88.724023286436633</v>
      </c>
    </row>
    <row r="123" spans="1:8" ht="11.25" customHeight="1" x14ac:dyDescent="0.2">
      <c r="A123" s="55" t="s">
        <v>141</v>
      </c>
      <c r="B123" s="7">
        <v>1152914.8569999998</v>
      </c>
      <c r="C123" s="7">
        <v>1109080.11515</v>
      </c>
      <c r="D123" s="7">
        <v>12310.937460000001</v>
      </c>
      <c r="E123" s="7">
        <f t="shared" si="51"/>
        <v>1121391.0526099999</v>
      </c>
      <c r="F123" s="7">
        <f t="shared" si="52"/>
        <v>31523.804389999947</v>
      </c>
      <c r="G123" s="7">
        <f t="shared" si="53"/>
        <v>43834.741849999875</v>
      </c>
      <c r="H123" s="6">
        <f t="shared" si="42"/>
        <v>97.265730058156421</v>
      </c>
    </row>
    <row r="124" spans="1:8" ht="11.25" customHeight="1" x14ac:dyDescent="0.2">
      <c r="A124" s="55" t="s">
        <v>142</v>
      </c>
      <c r="B124" s="7">
        <v>172675.67056000003</v>
      </c>
      <c r="C124" s="7">
        <v>164833.35985000001</v>
      </c>
      <c r="D124" s="7">
        <v>987.33652999999993</v>
      </c>
      <c r="E124" s="7">
        <f t="shared" si="51"/>
        <v>165820.69638000001</v>
      </c>
      <c r="F124" s="7">
        <f t="shared" si="52"/>
        <v>6854.9741800000193</v>
      </c>
      <c r="G124" s="7">
        <f t="shared" si="53"/>
        <v>7842.3107100000198</v>
      </c>
      <c r="H124" s="6">
        <f t="shared" si="42"/>
        <v>96.03014474606131</v>
      </c>
    </row>
    <row r="125" spans="1:8" ht="11.25" customHeight="1" x14ac:dyDescent="0.2">
      <c r="A125" s="55" t="s">
        <v>143</v>
      </c>
      <c r="B125" s="7">
        <v>1284619.2199999997</v>
      </c>
      <c r="C125" s="7">
        <v>1220585.7154600001</v>
      </c>
      <c r="D125" s="7">
        <v>1491.4878200000001</v>
      </c>
      <c r="E125" s="7">
        <f t="shared" si="51"/>
        <v>1222077.20328</v>
      </c>
      <c r="F125" s="7">
        <f t="shared" si="52"/>
        <v>62542.016719999723</v>
      </c>
      <c r="G125" s="7">
        <f t="shared" si="53"/>
        <v>64033.504539999645</v>
      </c>
      <c r="H125" s="6">
        <f t="shared" si="42"/>
        <v>95.131474311897676</v>
      </c>
    </row>
    <row r="126" spans="1:8" ht="11.25" customHeight="1" x14ac:dyDescent="0.2">
      <c r="A126" s="55" t="s">
        <v>327</v>
      </c>
      <c r="B126" s="7">
        <v>12506460.879159996</v>
      </c>
      <c r="C126" s="7">
        <v>11901511.809320001</v>
      </c>
      <c r="D126" s="7">
        <v>48256.014620000002</v>
      </c>
      <c r="E126" s="7">
        <f t="shared" si="51"/>
        <v>11949767.823940001</v>
      </c>
      <c r="F126" s="7">
        <f t="shared" si="52"/>
        <v>556693.05521999486</v>
      </c>
      <c r="G126" s="7">
        <f t="shared" si="53"/>
        <v>604949.06983999535</v>
      </c>
      <c r="H126" s="6">
        <f t="shared" si="42"/>
        <v>95.548756274066037</v>
      </c>
    </row>
    <row r="127" spans="1:8" ht="11.25" customHeight="1" x14ac:dyDescent="0.2">
      <c r="A127" s="55"/>
      <c r="B127" s="7"/>
      <c r="C127" s="7"/>
      <c r="D127" s="7"/>
      <c r="E127" s="7"/>
      <c r="F127" s="7"/>
      <c r="G127" s="7"/>
      <c r="H127" s="6"/>
    </row>
    <row r="128" spans="1:8" ht="11.25" customHeight="1" x14ac:dyDescent="0.2">
      <c r="A128" s="53" t="s">
        <v>305</v>
      </c>
      <c r="B128" s="13">
        <f>SUM(B129:B130)</f>
        <v>8199637.0429999996</v>
      </c>
      <c r="C128" s="13">
        <f>SUM(C129:C130)</f>
        <v>4576809.2161000008</v>
      </c>
      <c r="D128" s="13">
        <f>SUM(D129:D130)</f>
        <v>1469207.3116300001</v>
      </c>
      <c r="E128" s="13">
        <f t="shared" ref="E128:G128" si="54">SUM(E129:E130)</f>
        <v>6046016.5277300011</v>
      </c>
      <c r="F128" s="13">
        <f t="shared" si="54"/>
        <v>2153620.5152699989</v>
      </c>
      <c r="G128" s="13">
        <f t="shared" si="54"/>
        <v>3622827.8268999988</v>
      </c>
      <c r="H128" s="6">
        <f>IFERROR(E128/B128*100,"")</f>
        <v>73.735172618298563</v>
      </c>
    </row>
    <row r="129" spans="1:8" ht="11.25" customHeight="1" x14ac:dyDescent="0.2">
      <c r="A129" s="59" t="s">
        <v>146</v>
      </c>
      <c r="B129" s="7">
        <v>2638816.88</v>
      </c>
      <c r="C129" s="7">
        <v>2464892.5364000006</v>
      </c>
      <c r="D129" s="7">
        <v>11142.849070000171</v>
      </c>
      <c r="E129" s="7">
        <f t="shared" ref="E129:E130" si="55">C129+D129</f>
        <v>2476035.3854700006</v>
      </c>
      <c r="F129" s="7">
        <f>B129-E129</f>
        <v>162781.49452999933</v>
      </c>
      <c r="G129" s="7">
        <f>B129-C129</f>
        <v>173924.34359999932</v>
      </c>
      <c r="H129" s="6">
        <f>IFERROR(E129/B129*100,"")</f>
        <v>93.831269772307976</v>
      </c>
    </row>
    <row r="130" spans="1:8" ht="11.25" customHeight="1" x14ac:dyDescent="0.2">
      <c r="A130" s="59" t="s">
        <v>306</v>
      </c>
      <c r="B130" s="7">
        <v>5560820.1629999997</v>
      </c>
      <c r="C130" s="7">
        <v>2111916.6797000002</v>
      </c>
      <c r="D130" s="7">
        <v>1458064.4625599999</v>
      </c>
      <c r="E130" s="7">
        <f t="shared" si="55"/>
        <v>3569981.1422600001</v>
      </c>
      <c r="F130" s="7">
        <f>B130-E130</f>
        <v>1990839.0207399996</v>
      </c>
      <c r="G130" s="7">
        <f>B130-C130</f>
        <v>3448903.4832999995</v>
      </c>
      <c r="H130" s="6">
        <f>IFERROR(E130/B130*100,"")</f>
        <v>64.198823871585802</v>
      </c>
    </row>
    <row r="131" spans="1:8" ht="11.25" customHeight="1" x14ac:dyDescent="0.2">
      <c r="A131" s="55"/>
      <c r="B131" s="7"/>
      <c r="C131" s="7"/>
      <c r="D131" s="7"/>
      <c r="E131" s="7"/>
      <c r="F131" s="7"/>
      <c r="G131" s="7"/>
      <c r="H131" s="6"/>
    </row>
    <row r="132" spans="1:8" ht="11.25" customHeight="1" x14ac:dyDescent="0.2">
      <c r="A132" s="53" t="s">
        <v>144</v>
      </c>
      <c r="B132" s="13">
        <f t="shared" ref="B132:G132" si="56">+B133+B141</f>
        <v>224007729.94000003</v>
      </c>
      <c r="C132" s="13">
        <f t="shared" si="56"/>
        <v>210018113.47483</v>
      </c>
      <c r="D132" s="13">
        <f t="shared" si="56"/>
        <v>1182827.0931800003</v>
      </c>
      <c r="E132" s="13">
        <f t="shared" si="56"/>
        <v>211200940.56801</v>
      </c>
      <c r="F132" s="13">
        <f t="shared" si="56"/>
        <v>12806789.371990008</v>
      </c>
      <c r="G132" s="13">
        <f t="shared" si="56"/>
        <v>13989616.465170011</v>
      </c>
      <c r="H132" s="6">
        <f t="shared" ref="H132:H163" si="57">IFERROR(E132/B132*100,"")</f>
        <v>94.282880606209304</v>
      </c>
    </row>
    <row r="133" spans="1:8" ht="22.5" customHeight="1" x14ac:dyDescent="0.2">
      <c r="A133" s="60" t="s">
        <v>145</v>
      </c>
      <c r="B133" s="13">
        <f t="shared" ref="B133:C133" si="58">SUM(B134:B138)</f>
        <v>12238225.220000001</v>
      </c>
      <c r="C133" s="13">
        <f t="shared" si="58"/>
        <v>11434261.35729</v>
      </c>
      <c r="D133" s="13">
        <f t="shared" ref="D133:G133" si="59">SUM(D134:D138)</f>
        <v>122915.28992</v>
      </c>
      <c r="E133" s="13">
        <f t="shared" si="59"/>
        <v>11557176.647209998</v>
      </c>
      <c r="F133" s="13">
        <f t="shared" si="59"/>
        <v>681048.57279000187</v>
      </c>
      <c r="G133" s="13">
        <f t="shared" si="59"/>
        <v>803963.86271000223</v>
      </c>
      <c r="H133" s="6">
        <f t="shared" si="57"/>
        <v>94.435070767638621</v>
      </c>
    </row>
    <row r="134" spans="1:8" ht="11.25" customHeight="1" x14ac:dyDescent="0.2">
      <c r="A134" s="59" t="s">
        <v>146</v>
      </c>
      <c r="B134" s="7">
        <v>727056.27600000007</v>
      </c>
      <c r="C134" s="7">
        <v>663930.60924999998</v>
      </c>
      <c r="D134" s="7">
        <v>5272.9324900000001</v>
      </c>
      <c r="E134" s="7">
        <f t="shared" ref="E134:E137" si="60">C134+D134</f>
        <v>669203.54174000002</v>
      </c>
      <c r="F134" s="7">
        <f t="shared" ref="F134:F140" si="61">B134-E134</f>
        <v>57852.734260000056</v>
      </c>
      <c r="G134" s="7">
        <f t="shared" ref="G134:G140" si="62">B134-C134</f>
        <v>63125.666750000091</v>
      </c>
      <c r="H134" s="6">
        <f t="shared" si="57"/>
        <v>92.042880837466285</v>
      </c>
    </row>
    <row r="135" spans="1:8" ht="11.25" customHeight="1" x14ac:dyDescent="0.2">
      <c r="A135" s="59" t="s">
        <v>147</v>
      </c>
      <c r="B135" s="7">
        <v>1249867.746</v>
      </c>
      <c r="C135" s="7">
        <v>816889.90933000005</v>
      </c>
      <c r="D135" s="7">
        <v>3920.7647599999996</v>
      </c>
      <c r="E135" s="7">
        <f t="shared" si="60"/>
        <v>820810.6740900001</v>
      </c>
      <c r="F135" s="7">
        <f t="shared" si="61"/>
        <v>429057.07190999994</v>
      </c>
      <c r="G135" s="7">
        <f t="shared" si="62"/>
        <v>432977.83666999999</v>
      </c>
      <c r="H135" s="6">
        <f t="shared" si="57"/>
        <v>65.671802214024027</v>
      </c>
    </row>
    <row r="136" spans="1:8" ht="11.25" customHeight="1" x14ac:dyDescent="0.2">
      <c r="A136" s="59" t="s">
        <v>148</v>
      </c>
      <c r="B136" s="7">
        <v>108399.105</v>
      </c>
      <c r="C136" s="7">
        <v>89584.093810000006</v>
      </c>
      <c r="D136" s="7">
        <v>2063.0898099999999</v>
      </c>
      <c r="E136" s="7">
        <f t="shared" si="60"/>
        <v>91647.183620000011</v>
      </c>
      <c r="F136" s="7">
        <f t="shared" si="61"/>
        <v>16751.921379999985</v>
      </c>
      <c r="G136" s="7">
        <f t="shared" si="62"/>
        <v>18815.01118999999</v>
      </c>
      <c r="H136" s="6">
        <f t="shared" si="57"/>
        <v>84.546070394215917</v>
      </c>
    </row>
    <row r="137" spans="1:8" ht="11.4" x14ac:dyDescent="0.2">
      <c r="A137" s="59" t="s">
        <v>149</v>
      </c>
      <c r="B137" s="7">
        <v>981241.34800000011</v>
      </c>
      <c r="C137" s="7">
        <v>968905.02162999997</v>
      </c>
      <c r="D137" s="7">
        <v>10940.984050000001</v>
      </c>
      <c r="E137" s="7">
        <f t="shared" si="60"/>
        <v>979846.00567999994</v>
      </c>
      <c r="F137" s="7">
        <f t="shared" si="61"/>
        <v>1395.3423200001707</v>
      </c>
      <c r="G137" s="7">
        <f t="shared" si="62"/>
        <v>12336.326370000141</v>
      </c>
      <c r="H137" s="6">
        <f t="shared" si="57"/>
        <v>99.857798254950808</v>
      </c>
    </row>
    <row r="138" spans="1:8" ht="11.25" customHeight="1" x14ac:dyDescent="0.2">
      <c r="A138" s="60" t="s">
        <v>150</v>
      </c>
      <c r="B138" s="13">
        <f>SUM(B139:B140)</f>
        <v>9171660.745000001</v>
      </c>
      <c r="C138" s="13">
        <f>SUM(C139:C140)</f>
        <v>8894951.723269999</v>
      </c>
      <c r="D138" s="13">
        <f>SUM(D139:D140)</f>
        <v>100717.51880999999</v>
      </c>
      <c r="E138" s="13">
        <f t="shared" ref="E138" si="63">SUM(C138:D138)</f>
        <v>8995669.2420799993</v>
      </c>
      <c r="F138" s="13">
        <f t="shared" si="61"/>
        <v>175991.50292000175</v>
      </c>
      <c r="G138" s="13">
        <f t="shared" si="62"/>
        <v>276709.02173000202</v>
      </c>
      <c r="H138" s="6">
        <f t="shared" si="57"/>
        <v>98.081138107774592</v>
      </c>
    </row>
    <row r="139" spans="1:8" ht="11.25" customHeight="1" x14ac:dyDescent="0.2">
      <c r="A139" s="61" t="s">
        <v>150</v>
      </c>
      <c r="B139" s="7">
        <v>7465488.2690000003</v>
      </c>
      <c r="C139" s="7">
        <v>7297432.5924800001</v>
      </c>
      <c r="D139" s="7">
        <v>98706.301529999997</v>
      </c>
      <c r="E139" s="7">
        <f t="shared" ref="E139:E140" si="64">C139+D139</f>
        <v>7396138.8940099999</v>
      </c>
      <c r="F139" s="7">
        <f t="shared" si="61"/>
        <v>69349.37499000039</v>
      </c>
      <c r="G139" s="7">
        <f t="shared" si="62"/>
        <v>168055.67652000021</v>
      </c>
      <c r="H139" s="6">
        <f t="shared" si="57"/>
        <v>99.071067122589028</v>
      </c>
    </row>
    <row r="140" spans="1:8" ht="11.25" customHeight="1" x14ac:dyDescent="0.2">
      <c r="A140" s="61" t="s">
        <v>151</v>
      </c>
      <c r="B140" s="7">
        <v>1706172.4760000003</v>
      </c>
      <c r="C140" s="7">
        <v>1597519.1307899999</v>
      </c>
      <c r="D140" s="7">
        <v>2011.2172800000001</v>
      </c>
      <c r="E140" s="7">
        <f t="shared" si="64"/>
        <v>1599530.3480699998</v>
      </c>
      <c r="F140" s="7">
        <f t="shared" si="61"/>
        <v>106642.12793000042</v>
      </c>
      <c r="G140" s="7">
        <f t="shared" si="62"/>
        <v>108653.34521000041</v>
      </c>
      <c r="H140" s="6">
        <f t="shared" si="57"/>
        <v>93.749627928589291</v>
      </c>
    </row>
    <row r="141" spans="1:8" ht="11.25" customHeight="1" x14ac:dyDescent="0.2">
      <c r="A141" s="60" t="s">
        <v>152</v>
      </c>
      <c r="B141" s="13">
        <f t="shared" ref="B141:G141" si="65">SUM(B142:B145)</f>
        <v>211769504.72000003</v>
      </c>
      <c r="C141" s="13">
        <f t="shared" si="65"/>
        <v>198583852.11754</v>
      </c>
      <c r="D141" s="13">
        <f t="shared" ref="D141" si="66">SUM(D142:D145)</f>
        <v>1059911.8032600004</v>
      </c>
      <c r="E141" s="13">
        <f t="shared" si="65"/>
        <v>199643763.9208</v>
      </c>
      <c r="F141" s="13">
        <f t="shared" si="65"/>
        <v>12125740.799200006</v>
      </c>
      <c r="G141" s="13">
        <f t="shared" si="65"/>
        <v>13185652.602460008</v>
      </c>
      <c r="H141" s="6">
        <f t="shared" si="57"/>
        <v>94.274085489677759</v>
      </c>
    </row>
    <row r="142" spans="1:8" ht="11.25" customHeight="1" x14ac:dyDescent="0.2">
      <c r="A142" s="61" t="s">
        <v>153</v>
      </c>
      <c r="B142" s="7">
        <v>71394705.051850021</v>
      </c>
      <c r="C142" s="7">
        <v>68468546.335539997</v>
      </c>
      <c r="D142" s="7">
        <v>673176.63732000033</v>
      </c>
      <c r="E142" s="7">
        <f t="shared" ref="E142:E144" si="67">C142+D142</f>
        <v>69141722.972859994</v>
      </c>
      <c r="F142" s="7">
        <f>B142-E142</f>
        <v>2252982.0789900273</v>
      </c>
      <c r="G142" s="7">
        <f>B142-C142</f>
        <v>2926158.7163100243</v>
      </c>
      <c r="H142" s="6">
        <f t="shared" si="57"/>
        <v>96.844328893362871</v>
      </c>
    </row>
    <row r="143" spans="1:8" ht="11.25" customHeight="1" x14ac:dyDescent="0.2">
      <c r="A143" s="61" t="s">
        <v>154</v>
      </c>
      <c r="B143" s="7">
        <v>25573538.838160001</v>
      </c>
      <c r="C143" s="7">
        <v>23277751.840069998</v>
      </c>
      <c r="D143" s="7">
        <v>265122.72516999999</v>
      </c>
      <c r="E143" s="7">
        <f t="shared" si="67"/>
        <v>23542874.565239999</v>
      </c>
      <c r="F143" s="7">
        <f>B143-E143</f>
        <v>2030664.2729200013</v>
      </c>
      <c r="G143" s="7">
        <f>B143-C143</f>
        <v>2295786.9980900027</v>
      </c>
      <c r="H143" s="6">
        <f t="shared" si="57"/>
        <v>92.059510082781699</v>
      </c>
    </row>
    <row r="144" spans="1:8" ht="11.25" customHeight="1" x14ac:dyDescent="0.2">
      <c r="A144" s="61" t="s">
        <v>155</v>
      </c>
      <c r="B144" s="7">
        <v>25590168.211349994</v>
      </c>
      <c r="C144" s="7">
        <v>21995669.565450005</v>
      </c>
      <c r="D144" s="7">
        <v>31179.73503</v>
      </c>
      <c r="E144" s="7">
        <f t="shared" si="67"/>
        <v>22026849.300480004</v>
      </c>
      <c r="F144" s="7">
        <f>B144-E144</f>
        <v>3563318.9108699895</v>
      </c>
      <c r="G144" s="7">
        <f>B144-C144</f>
        <v>3594498.6458999887</v>
      </c>
      <c r="H144" s="6">
        <f t="shared" si="57"/>
        <v>86.075437717171582</v>
      </c>
    </row>
    <row r="145" spans="1:9" ht="22.5" customHeight="1" x14ac:dyDescent="0.2">
      <c r="A145" s="62" t="s">
        <v>156</v>
      </c>
      <c r="B145" s="11">
        <f t="shared" ref="B145:G145" si="68">SUM(B146)</f>
        <v>89211092.618639991</v>
      </c>
      <c r="C145" s="11">
        <f t="shared" si="68"/>
        <v>84841884.376479998</v>
      </c>
      <c r="D145" s="11">
        <f t="shared" si="68"/>
        <v>90432.705740000005</v>
      </c>
      <c r="E145" s="13">
        <f t="shared" si="68"/>
        <v>84932317.082220003</v>
      </c>
      <c r="F145" s="13">
        <f t="shared" si="68"/>
        <v>4278775.5364199877</v>
      </c>
      <c r="G145" s="13">
        <f t="shared" si="68"/>
        <v>4369208.2421599925</v>
      </c>
      <c r="H145" s="6">
        <f t="shared" si="57"/>
        <v>95.203762883265057</v>
      </c>
    </row>
    <row r="146" spans="1:9" ht="11.25" customHeight="1" x14ac:dyDescent="0.2">
      <c r="A146" s="61" t="s">
        <v>157</v>
      </c>
      <c r="B146" s="7">
        <v>89211092.618639991</v>
      </c>
      <c r="C146" s="7">
        <v>84841884.376479998</v>
      </c>
      <c r="D146" s="7">
        <v>90432.705740000005</v>
      </c>
      <c r="E146" s="7">
        <f t="shared" ref="E146" si="69">C146+D146</f>
        <v>84932317.082220003</v>
      </c>
      <c r="F146" s="7">
        <f>B146-E146</f>
        <v>4278775.5364199877</v>
      </c>
      <c r="G146" s="7">
        <f>B146-C146</f>
        <v>4369208.2421599925</v>
      </c>
      <c r="H146" s="6">
        <f t="shared" si="57"/>
        <v>95.203762883265057</v>
      </c>
    </row>
    <row r="147" spans="1:9" ht="11.25" customHeight="1" x14ac:dyDescent="0.2">
      <c r="A147" s="58"/>
      <c r="B147" s="10"/>
      <c r="C147" s="9"/>
      <c r="D147" s="10"/>
      <c r="E147" s="9"/>
      <c r="F147" s="9"/>
      <c r="G147" s="9"/>
      <c r="H147" s="6" t="str">
        <f t="shared" si="57"/>
        <v/>
      </c>
    </row>
    <row r="148" spans="1:9" ht="11.25" customHeight="1" x14ac:dyDescent="0.2">
      <c r="A148" s="53" t="s">
        <v>158</v>
      </c>
      <c r="B148" s="7">
        <v>646176293.12248015</v>
      </c>
      <c r="C148" s="7">
        <v>594560698.63307011</v>
      </c>
      <c r="D148" s="7">
        <v>22010408.605769999</v>
      </c>
      <c r="E148" s="7">
        <f t="shared" ref="E148" si="70">C148+D148</f>
        <v>616571107.2388401</v>
      </c>
      <c r="F148" s="7">
        <f>B148-E148</f>
        <v>29605185.883640051</v>
      </c>
      <c r="G148" s="7">
        <f>B148-C148</f>
        <v>51615594.489410043</v>
      </c>
      <c r="H148" s="6">
        <f t="shared" si="57"/>
        <v>95.418404203506029</v>
      </c>
    </row>
    <row r="149" spans="1:9" ht="11.25" customHeight="1" x14ac:dyDescent="0.2">
      <c r="A149" s="58"/>
      <c r="B149" s="7"/>
      <c r="C149" s="8"/>
      <c r="D149" s="7"/>
      <c r="E149" s="8"/>
      <c r="F149" s="8"/>
      <c r="G149" s="8"/>
      <c r="H149" s="6" t="str">
        <f t="shared" si="57"/>
        <v/>
      </c>
    </row>
    <row r="150" spans="1:9" ht="11.25" customHeight="1" x14ac:dyDescent="0.2">
      <c r="A150" s="53" t="s">
        <v>159</v>
      </c>
      <c r="B150" s="13">
        <f t="shared" ref="B150:C150" si="71">SUM(B151:B169)</f>
        <v>18522539.893229999</v>
      </c>
      <c r="C150" s="13">
        <f t="shared" si="71"/>
        <v>16331337.668159997</v>
      </c>
      <c r="D150" s="13">
        <f t="shared" ref="D150:G150" si="72">SUM(D151:D169)</f>
        <v>324223.52863000002</v>
      </c>
      <c r="E150" s="13">
        <f t="shared" si="72"/>
        <v>16655561.196789997</v>
      </c>
      <c r="F150" s="13">
        <f t="shared" si="72"/>
        <v>1866978.6964400008</v>
      </c>
      <c r="G150" s="13">
        <f t="shared" si="72"/>
        <v>2191202.2250700011</v>
      </c>
      <c r="H150" s="6">
        <f t="shared" si="57"/>
        <v>89.920503844494988</v>
      </c>
    </row>
    <row r="151" spans="1:9" ht="11.25" customHeight="1" x14ac:dyDescent="0.25">
      <c r="A151" s="55" t="s">
        <v>160</v>
      </c>
      <c r="B151" s="7">
        <v>4703775.8670000006</v>
      </c>
      <c r="C151" s="7">
        <v>3917769.1060599992</v>
      </c>
      <c r="D151" s="7">
        <v>57099.612880000022</v>
      </c>
      <c r="E151" s="7">
        <f t="shared" ref="E151:E169" si="73">C151+D151</f>
        <v>3974868.7189399991</v>
      </c>
      <c r="F151" s="7">
        <f t="shared" ref="F151:F169" si="74">B151-E151</f>
        <v>728907.14806000143</v>
      </c>
      <c r="G151" s="7">
        <f t="shared" ref="G151:G169" si="75">B151-C151</f>
        <v>786006.76094000135</v>
      </c>
      <c r="H151" s="6">
        <f t="shared" si="57"/>
        <v>84.503786560627788</v>
      </c>
      <c r="I151" s="63"/>
    </row>
    <row r="152" spans="1:9" ht="11.25" customHeight="1" x14ac:dyDescent="0.25">
      <c r="A152" s="55" t="s">
        <v>161</v>
      </c>
      <c r="B152" s="7">
        <v>272422.48199999996</v>
      </c>
      <c r="C152" s="7">
        <v>211965.77077</v>
      </c>
      <c r="D152" s="7">
        <v>0</v>
      </c>
      <c r="E152" s="7">
        <f t="shared" si="73"/>
        <v>211965.77077</v>
      </c>
      <c r="F152" s="7">
        <f t="shared" si="74"/>
        <v>60456.711229999957</v>
      </c>
      <c r="G152" s="7">
        <f t="shared" si="75"/>
        <v>60456.711229999957</v>
      </c>
      <c r="H152" s="6">
        <f t="shared" si="57"/>
        <v>77.807737898078486</v>
      </c>
      <c r="I152" s="63"/>
    </row>
    <row r="153" spans="1:9" ht="11.25" customHeight="1" x14ac:dyDescent="0.25">
      <c r="A153" s="55" t="s">
        <v>162</v>
      </c>
      <c r="B153" s="7">
        <v>391339.174</v>
      </c>
      <c r="C153" s="7">
        <v>371025.64244999998</v>
      </c>
      <c r="D153" s="7">
        <v>11287.481019999999</v>
      </c>
      <c r="E153" s="7">
        <f t="shared" si="73"/>
        <v>382313.12346999999</v>
      </c>
      <c r="F153" s="7">
        <f t="shared" si="74"/>
        <v>9026.0505300000077</v>
      </c>
      <c r="G153" s="7">
        <f t="shared" si="75"/>
        <v>20313.531550000014</v>
      </c>
      <c r="H153" s="6">
        <f t="shared" si="57"/>
        <v>97.693547917081261</v>
      </c>
      <c r="I153" s="63"/>
    </row>
    <row r="154" spans="1:9" ht="11.25" customHeight="1" x14ac:dyDescent="0.25">
      <c r="A154" s="55" t="s">
        <v>163</v>
      </c>
      <c r="B154" s="7">
        <v>144357.21600000001</v>
      </c>
      <c r="C154" s="7">
        <v>125137.79298</v>
      </c>
      <c r="D154" s="7">
        <v>349.01140000000004</v>
      </c>
      <c r="E154" s="7">
        <f t="shared" si="73"/>
        <v>125486.80438</v>
      </c>
      <c r="F154" s="7">
        <f t="shared" si="74"/>
        <v>18870.411620000013</v>
      </c>
      <c r="G154" s="7">
        <f t="shared" si="75"/>
        <v>19219.423020000017</v>
      </c>
      <c r="H154" s="6">
        <f t="shared" si="57"/>
        <v>86.92797482323293</v>
      </c>
      <c r="I154" s="63"/>
    </row>
    <row r="155" spans="1:9" ht="11.25" customHeight="1" x14ac:dyDescent="0.25">
      <c r="A155" s="55" t="s">
        <v>164</v>
      </c>
      <c r="B155" s="7">
        <v>303942</v>
      </c>
      <c r="C155" s="7">
        <v>272294.25837</v>
      </c>
      <c r="D155" s="7">
        <v>1664.4621000000002</v>
      </c>
      <c r="E155" s="7">
        <f t="shared" si="73"/>
        <v>273958.72047</v>
      </c>
      <c r="F155" s="7">
        <f t="shared" si="74"/>
        <v>29983.27953</v>
      </c>
      <c r="G155" s="7">
        <f t="shared" si="75"/>
        <v>31647.741630000004</v>
      </c>
      <c r="H155" s="6">
        <f t="shared" si="57"/>
        <v>90.135197001401579</v>
      </c>
      <c r="I155" s="63"/>
    </row>
    <row r="156" spans="1:9" ht="11.25" customHeight="1" x14ac:dyDescent="0.25">
      <c r="A156" s="55" t="s">
        <v>165</v>
      </c>
      <c r="B156" s="7">
        <v>192796.867</v>
      </c>
      <c r="C156" s="7">
        <v>169723.50372000001</v>
      </c>
      <c r="D156" s="7">
        <v>599.53556000000003</v>
      </c>
      <c r="E156" s="7">
        <f t="shared" si="73"/>
        <v>170323.03928</v>
      </c>
      <c r="F156" s="7">
        <f t="shared" si="74"/>
        <v>22473.827720000001</v>
      </c>
      <c r="G156" s="7">
        <f t="shared" si="75"/>
        <v>23073.36327999999</v>
      </c>
      <c r="H156" s="6">
        <f t="shared" si="57"/>
        <v>88.343260930687222</v>
      </c>
      <c r="I156" s="63"/>
    </row>
    <row r="157" spans="1:9" ht="11.25" customHeight="1" x14ac:dyDescent="0.25">
      <c r="A157" s="55" t="s">
        <v>166</v>
      </c>
      <c r="B157" s="7">
        <v>77190.820000000007</v>
      </c>
      <c r="C157" s="7">
        <v>75201.716090000002</v>
      </c>
      <c r="D157" s="7">
        <v>1988.2719500000001</v>
      </c>
      <c r="E157" s="7">
        <f t="shared" si="73"/>
        <v>77189.988039999997</v>
      </c>
      <c r="F157" s="7">
        <f t="shared" si="74"/>
        <v>0.83196000001044013</v>
      </c>
      <c r="G157" s="7">
        <f t="shared" si="75"/>
        <v>1989.1039100000053</v>
      </c>
      <c r="H157" s="6">
        <f t="shared" si="57"/>
        <v>99.998922203443357</v>
      </c>
      <c r="I157" s="63"/>
    </row>
    <row r="158" spans="1:9" ht="11.25" customHeight="1" x14ac:dyDescent="0.25">
      <c r="A158" s="55" t="s">
        <v>167</v>
      </c>
      <c r="B158" s="7">
        <v>162944.31</v>
      </c>
      <c r="C158" s="7">
        <v>133509.10548999999</v>
      </c>
      <c r="D158" s="7">
        <v>1214.0033000000001</v>
      </c>
      <c r="E158" s="7">
        <f t="shared" si="73"/>
        <v>134723.10879</v>
      </c>
      <c r="F158" s="7">
        <f t="shared" si="74"/>
        <v>28221.201209999999</v>
      </c>
      <c r="G158" s="7">
        <f t="shared" si="75"/>
        <v>29435.20451000001</v>
      </c>
      <c r="H158" s="6">
        <f t="shared" si="57"/>
        <v>82.680462294142089</v>
      </c>
      <c r="I158" s="63"/>
    </row>
    <row r="159" spans="1:9" ht="11.25" customHeight="1" x14ac:dyDescent="0.25">
      <c r="A159" s="55" t="s">
        <v>168</v>
      </c>
      <c r="B159" s="7">
        <v>1177900.2800000003</v>
      </c>
      <c r="C159" s="7">
        <v>1144844.26859</v>
      </c>
      <c r="D159" s="7">
        <v>23112.901579999998</v>
      </c>
      <c r="E159" s="7">
        <f t="shared" si="73"/>
        <v>1167957.1701700001</v>
      </c>
      <c r="F159" s="7">
        <f t="shared" si="74"/>
        <v>9943.109830000205</v>
      </c>
      <c r="G159" s="7">
        <f t="shared" si="75"/>
        <v>33056.011410000268</v>
      </c>
      <c r="H159" s="6">
        <f t="shared" si="57"/>
        <v>99.155861493640174</v>
      </c>
      <c r="I159" s="63"/>
    </row>
    <row r="160" spans="1:9" ht="11.25" customHeight="1" x14ac:dyDescent="0.25">
      <c r="A160" s="55" t="s">
        <v>169</v>
      </c>
      <c r="B160" s="7">
        <v>1038528.178</v>
      </c>
      <c r="C160" s="7">
        <v>952609.86823000002</v>
      </c>
      <c r="D160" s="7">
        <v>9987.597310000001</v>
      </c>
      <c r="E160" s="7">
        <f t="shared" si="73"/>
        <v>962597.46554</v>
      </c>
      <c r="F160" s="7">
        <f t="shared" si="74"/>
        <v>75930.712459999952</v>
      </c>
      <c r="G160" s="7">
        <f t="shared" si="75"/>
        <v>85918.309769999934</v>
      </c>
      <c r="H160" s="6">
        <f t="shared" si="57"/>
        <v>92.688622796328218</v>
      </c>
      <c r="I160" s="63"/>
    </row>
    <row r="161" spans="1:9" ht="11.25" customHeight="1" x14ac:dyDescent="0.25">
      <c r="A161" s="55" t="s">
        <v>170</v>
      </c>
      <c r="B161" s="7">
        <v>565110.23699999996</v>
      </c>
      <c r="C161" s="7">
        <v>494048.50556000002</v>
      </c>
      <c r="D161" s="7">
        <v>4989.5020100000002</v>
      </c>
      <c r="E161" s="7">
        <f t="shared" si="73"/>
        <v>499038.00757000002</v>
      </c>
      <c r="F161" s="7">
        <f t="shared" si="74"/>
        <v>66072.229429999948</v>
      </c>
      <c r="G161" s="7">
        <f t="shared" si="75"/>
        <v>71061.731439999945</v>
      </c>
      <c r="H161" s="6">
        <f t="shared" si="57"/>
        <v>88.308081308036904</v>
      </c>
      <c r="I161" s="63"/>
    </row>
    <row r="162" spans="1:9" ht="11.25" customHeight="1" x14ac:dyDescent="0.25">
      <c r="A162" s="55" t="s">
        <v>278</v>
      </c>
      <c r="B162" s="7">
        <v>731681.64599999995</v>
      </c>
      <c r="C162" s="7">
        <v>615629.15185000002</v>
      </c>
      <c r="D162" s="7">
        <v>1635.05027</v>
      </c>
      <c r="E162" s="7">
        <f t="shared" si="73"/>
        <v>617264.20212000003</v>
      </c>
      <c r="F162" s="7">
        <f t="shared" si="74"/>
        <v>114417.44387999992</v>
      </c>
      <c r="G162" s="7">
        <f t="shared" si="75"/>
        <v>116052.49414999993</v>
      </c>
      <c r="H162" s="6">
        <f t="shared" si="57"/>
        <v>84.362400709994034</v>
      </c>
      <c r="I162" s="63"/>
    </row>
    <row r="163" spans="1:9" ht="11.25" customHeight="1" x14ac:dyDescent="0.25">
      <c r="A163" s="55" t="s">
        <v>171</v>
      </c>
      <c r="B163" s="7">
        <v>593109.78499999992</v>
      </c>
      <c r="C163" s="7">
        <v>424555.45432999998</v>
      </c>
      <c r="D163" s="7">
        <v>84138.374709999989</v>
      </c>
      <c r="E163" s="7">
        <f t="shared" si="73"/>
        <v>508693.82903999998</v>
      </c>
      <c r="F163" s="7">
        <f t="shared" si="74"/>
        <v>84415.955959999934</v>
      </c>
      <c r="G163" s="7">
        <f t="shared" si="75"/>
        <v>168554.33066999994</v>
      </c>
      <c r="H163" s="6">
        <f t="shared" si="57"/>
        <v>85.767229255878831</v>
      </c>
      <c r="I163" s="63"/>
    </row>
    <row r="164" spans="1:9" ht="11.25" customHeight="1" x14ac:dyDescent="0.25">
      <c r="A164" s="55" t="s">
        <v>172</v>
      </c>
      <c r="B164" s="7">
        <v>298725.08900000004</v>
      </c>
      <c r="C164" s="7">
        <v>241112.08692</v>
      </c>
      <c r="D164" s="7">
        <v>898.80131000000006</v>
      </c>
      <c r="E164" s="7">
        <f t="shared" si="73"/>
        <v>242010.88823000001</v>
      </c>
      <c r="F164" s="7">
        <f t="shared" si="74"/>
        <v>56714.200770000025</v>
      </c>
      <c r="G164" s="7">
        <f t="shared" si="75"/>
        <v>57613.002080000035</v>
      </c>
      <c r="H164" s="6">
        <f t="shared" ref="H164:H195" si="76">IFERROR(E164/B164*100,"")</f>
        <v>81.014584024443963</v>
      </c>
      <c r="I164" s="63"/>
    </row>
    <row r="165" spans="1:9" ht="11.25" customHeight="1" x14ac:dyDescent="0.25">
      <c r="A165" s="55" t="s">
        <v>173</v>
      </c>
      <c r="B165" s="7">
        <v>1733153.30623</v>
      </c>
      <c r="C165" s="7">
        <v>1580995.31819</v>
      </c>
      <c r="D165" s="7">
        <v>12505.674160000002</v>
      </c>
      <c r="E165" s="7">
        <f t="shared" si="73"/>
        <v>1593500.99235</v>
      </c>
      <c r="F165" s="7">
        <f t="shared" si="74"/>
        <v>139652.31388000003</v>
      </c>
      <c r="G165" s="7">
        <f t="shared" si="75"/>
        <v>152157.98803999997</v>
      </c>
      <c r="H165" s="6">
        <f t="shared" si="76"/>
        <v>91.942298850424535</v>
      </c>
      <c r="I165" s="63"/>
    </row>
    <row r="166" spans="1:9" ht="11.25" customHeight="1" x14ac:dyDescent="0.25">
      <c r="A166" s="55" t="s">
        <v>174</v>
      </c>
      <c r="B166" s="7">
        <v>142182.52599999998</v>
      </c>
      <c r="C166" s="7">
        <v>135250.22284999999</v>
      </c>
      <c r="D166" s="7">
        <v>2244.93201</v>
      </c>
      <c r="E166" s="7">
        <f t="shared" si="73"/>
        <v>137495.15485999998</v>
      </c>
      <c r="F166" s="7">
        <f t="shared" si="74"/>
        <v>4687.3711400000029</v>
      </c>
      <c r="G166" s="7">
        <f t="shared" si="75"/>
        <v>6932.3031499999925</v>
      </c>
      <c r="H166" s="6">
        <f t="shared" si="76"/>
        <v>96.703272004043583</v>
      </c>
      <c r="I166" s="63"/>
    </row>
    <row r="167" spans="1:9" ht="11.25" customHeight="1" x14ac:dyDescent="0.25">
      <c r="A167" s="55" t="s">
        <v>175</v>
      </c>
      <c r="B167" s="7">
        <v>5758492.341</v>
      </c>
      <c r="C167" s="7">
        <v>5284049.26884</v>
      </c>
      <c r="D167" s="7">
        <v>107141.00358</v>
      </c>
      <c r="E167" s="7">
        <f t="shared" si="73"/>
        <v>5391190.2724200003</v>
      </c>
      <c r="F167" s="7">
        <f t="shared" si="74"/>
        <v>367302.06857999973</v>
      </c>
      <c r="G167" s="7">
        <f t="shared" si="75"/>
        <v>474443.07215999998</v>
      </c>
      <c r="H167" s="6">
        <f t="shared" si="76"/>
        <v>93.621558442218657</v>
      </c>
      <c r="I167" s="63"/>
    </row>
    <row r="168" spans="1:9" ht="11.25" customHeight="1" x14ac:dyDescent="0.25">
      <c r="A168" s="55" t="s">
        <v>176</v>
      </c>
      <c r="B168" s="7">
        <v>86714.514999999985</v>
      </c>
      <c r="C168" s="7">
        <v>75303.881930000003</v>
      </c>
      <c r="D168" s="7">
        <v>1451.12021</v>
      </c>
      <c r="E168" s="7">
        <f t="shared" si="73"/>
        <v>76755.002139999997</v>
      </c>
      <c r="F168" s="7">
        <f t="shared" si="74"/>
        <v>9959.512859999988</v>
      </c>
      <c r="G168" s="7">
        <f t="shared" si="75"/>
        <v>11410.633069999982</v>
      </c>
      <c r="H168" s="6">
        <f t="shared" si="76"/>
        <v>88.514595439990657</v>
      </c>
      <c r="I168" s="63"/>
    </row>
    <row r="169" spans="1:9" ht="11.25" customHeight="1" x14ac:dyDescent="0.25">
      <c r="A169" s="55" t="s">
        <v>177</v>
      </c>
      <c r="B169" s="7">
        <v>148173.25399999999</v>
      </c>
      <c r="C169" s="7">
        <v>106312.74494</v>
      </c>
      <c r="D169" s="7">
        <v>1916.19327</v>
      </c>
      <c r="E169" s="7">
        <f t="shared" si="73"/>
        <v>108228.93821000001</v>
      </c>
      <c r="F169" s="7">
        <f t="shared" si="74"/>
        <v>39944.315789999979</v>
      </c>
      <c r="G169" s="7">
        <f t="shared" si="75"/>
        <v>41860.509059999982</v>
      </c>
      <c r="H169" s="6">
        <f t="shared" si="76"/>
        <v>73.042155239433441</v>
      </c>
      <c r="I169" s="63"/>
    </row>
    <row r="170" spans="1:9" ht="11.25" customHeight="1" x14ac:dyDescent="0.2">
      <c r="A170" s="58"/>
      <c r="B170" s="7"/>
      <c r="C170" s="8"/>
      <c r="D170" s="7"/>
      <c r="E170" s="8"/>
      <c r="F170" s="8"/>
      <c r="G170" s="8"/>
      <c r="H170" s="6" t="str">
        <f t="shared" si="76"/>
        <v/>
      </c>
    </row>
    <row r="171" spans="1:9" ht="11.25" customHeight="1" x14ac:dyDescent="0.2">
      <c r="A171" s="53" t="s">
        <v>178</v>
      </c>
      <c r="B171" s="13">
        <f t="shared" ref="B171:C171" si="77">SUM(B172:B179)</f>
        <v>189108188.88782004</v>
      </c>
      <c r="C171" s="13">
        <f t="shared" si="77"/>
        <v>170192433.25161996</v>
      </c>
      <c r="D171" s="13">
        <f t="shared" ref="D171:G171" si="78">SUM(D172:D179)</f>
        <v>11818942.987160003</v>
      </c>
      <c r="E171" s="13">
        <f>SUM(E172:E179)</f>
        <v>182011376.23877999</v>
      </c>
      <c r="F171" s="13">
        <f>SUM(F172:F179)</f>
        <v>7096812.6490400657</v>
      </c>
      <c r="G171" s="13">
        <f t="shared" si="78"/>
        <v>18915755.636200063</v>
      </c>
      <c r="H171" s="6">
        <f t="shared" si="76"/>
        <v>96.247220868235431</v>
      </c>
    </row>
    <row r="172" spans="1:9" ht="11.25" customHeight="1" x14ac:dyDescent="0.2">
      <c r="A172" s="55" t="s">
        <v>68</v>
      </c>
      <c r="B172" s="7">
        <v>187270773.62157005</v>
      </c>
      <c r="C172" s="7">
        <v>168561524.11662999</v>
      </c>
      <c r="D172" s="7">
        <v>11797424.661340002</v>
      </c>
      <c r="E172" s="7">
        <f t="shared" ref="E172:E179" si="79">C172+D172</f>
        <v>180358948.77796999</v>
      </c>
      <c r="F172" s="7">
        <f t="shared" ref="F172:F179" si="80">B172-E172</f>
        <v>6911824.8436000645</v>
      </c>
      <c r="G172" s="7">
        <f t="shared" ref="G172:G179" si="81">B172-C172</f>
        <v>18709249.504940063</v>
      </c>
      <c r="H172" s="6">
        <f t="shared" si="76"/>
        <v>96.309181240652521</v>
      </c>
    </row>
    <row r="173" spans="1:9" ht="11.25" customHeight="1" x14ac:dyDescent="0.2">
      <c r="A173" s="55" t="s">
        <v>179</v>
      </c>
      <c r="B173" s="7">
        <v>71300.69200000001</v>
      </c>
      <c r="C173" s="7">
        <f>62755.54052-0.3</f>
        <v>62755.240519999999</v>
      </c>
      <c r="D173" s="7">
        <v>1264.66302</v>
      </c>
      <c r="E173" s="7">
        <f t="shared" si="79"/>
        <v>64019.903539999999</v>
      </c>
      <c r="F173" s="7">
        <f t="shared" si="80"/>
        <v>7280.7884600000107</v>
      </c>
      <c r="G173" s="7">
        <f t="shared" si="81"/>
        <v>8545.4514800000106</v>
      </c>
      <c r="H173" s="6">
        <f t="shared" si="76"/>
        <v>89.78861459016413</v>
      </c>
    </row>
    <row r="174" spans="1:9" ht="11.25" customHeight="1" x14ac:dyDescent="0.2">
      <c r="A174" s="55" t="s">
        <v>307</v>
      </c>
      <c r="B174" s="7">
        <v>332602.42700000003</v>
      </c>
      <c r="C174" s="7">
        <v>300738.63523000001</v>
      </c>
      <c r="D174" s="7">
        <v>1533.09674</v>
      </c>
      <c r="E174" s="7">
        <f t="shared" si="79"/>
        <v>302271.73197000002</v>
      </c>
      <c r="F174" s="7">
        <f t="shared" si="80"/>
        <v>30330.695030000003</v>
      </c>
      <c r="G174" s="7">
        <f t="shared" si="81"/>
        <v>31863.791770000011</v>
      </c>
      <c r="H174" s="6">
        <f t="shared" si="76"/>
        <v>90.880795638331293</v>
      </c>
    </row>
    <row r="175" spans="1:9" ht="11.25" customHeight="1" x14ac:dyDescent="0.2">
      <c r="A175" s="55" t="s">
        <v>180</v>
      </c>
      <c r="B175" s="7">
        <v>44625.32</v>
      </c>
      <c r="C175" s="7">
        <v>42529.124049999999</v>
      </c>
      <c r="D175" s="7">
        <v>200.11322000000001</v>
      </c>
      <c r="E175" s="7">
        <f t="shared" si="79"/>
        <v>42729.237269999998</v>
      </c>
      <c r="F175" s="7">
        <f t="shared" si="80"/>
        <v>1896.0827300000019</v>
      </c>
      <c r="G175" s="7">
        <f t="shared" si="81"/>
        <v>2096.1959500000012</v>
      </c>
      <c r="H175" s="6">
        <f t="shared" si="76"/>
        <v>95.751105583108426</v>
      </c>
    </row>
    <row r="176" spans="1:9" ht="11.25" customHeight="1" x14ac:dyDescent="0.2">
      <c r="A176" s="55" t="s">
        <v>181</v>
      </c>
      <c r="B176" s="7">
        <v>116971.42853999999</v>
      </c>
      <c r="C176" s="7">
        <v>102248.52251000001</v>
      </c>
      <c r="D176" s="7">
        <v>38.251629999999999</v>
      </c>
      <c r="E176" s="7">
        <f t="shared" si="79"/>
        <v>102286.77414000001</v>
      </c>
      <c r="F176" s="7">
        <f t="shared" si="80"/>
        <v>14684.654399999985</v>
      </c>
      <c r="G176" s="7">
        <f t="shared" si="81"/>
        <v>14722.906029999984</v>
      </c>
      <c r="H176" s="6">
        <f t="shared" si="76"/>
        <v>87.445947627305955</v>
      </c>
    </row>
    <row r="177" spans="1:8" ht="11.25" customHeight="1" x14ac:dyDescent="0.2">
      <c r="A177" s="55" t="s">
        <v>182</v>
      </c>
      <c r="B177" s="7">
        <v>160425.12000000002</v>
      </c>
      <c r="C177" s="7">
        <v>159228.64222000001</v>
      </c>
      <c r="D177" s="7">
        <v>74.38985000000001</v>
      </c>
      <c r="E177" s="7">
        <f t="shared" si="79"/>
        <v>159303.03207000002</v>
      </c>
      <c r="F177" s="7">
        <f t="shared" si="80"/>
        <v>1122.0879300000088</v>
      </c>
      <c r="G177" s="7">
        <f t="shared" si="81"/>
        <v>1196.4777800000156</v>
      </c>
      <c r="H177" s="6">
        <f t="shared" si="76"/>
        <v>99.300553473171789</v>
      </c>
    </row>
    <row r="178" spans="1:8" ht="11.25" customHeight="1" x14ac:dyDescent="0.2">
      <c r="A178" s="55" t="s">
        <v>183</v>
      </c>
      <c r="B178" s="7">
        <v>975751.45570999989</v>
      </c>
      <c r="C178" s="7">
        <v>832227.15629000007</v>
      </c>
      <c r="D178" s="7">
        <v>18057.920330000004</v>
      </c>
      <c r="E178" s="7">
        <f t="shared" si="79"/>
        <v>850285.07662000007</v>
      </c>
      <c r="F178" s="7">
        <f t="shared" si="80"/>
        <v>125466.37908999983</v>
      </c>
      <c r="G178" s="7">
        <f t="shared" si="81"/>
        <v>143524.29941999982</v>
      </c>
      <c r="H178" s="6">
        <f t="shared" si="76"/>
        <v>87.14156372959701</v>
      </c>
    </row>
    <row r="179" spans="1:8" ht="11.25" customHeight="1" x14ac:dyDescent="0.2">
      <c r="A179" s="55" t="s">
        <v>184</v>
      </c>
      <c r="B179" s="7">
        <v>135738.823</v>
      </c>
      <c r="C179" s="7">
        <v>131181.81417</v>
      </c>
      <c r="D179" s="7">
        <v>349.89103</v>
      </c>
      <c r="E179" s="7">
        <f t="shared" si="79"/>
        <v>131531.7052</v>
      </c>
      <c r="F179" s="7">
        <f t="shared" si="80"/>
        <v>4207.1178000000073</v>
      </c>
      <c r="G179" s="7">
        <f t="shared" si="81"/>
        <v>4557.0088300000061</v>
      </c>
      <c r="H179" s="6">
        <f t="shared" si="76"/>
        <v>96.900578841765849</v>
      </c>
    </row>
    <row r="180" spans="1:8" ht="11.25" customHeight="1" x14ac:dyDescent="0.2">
      <c r="A180" s="58"/>
      <c r="B180" s="10"/>
      <c r="C180" s="9"/>
      <c r="D180" s="10"/>
      <c r="E180" s="9"/>
      <c r="F180" s="9"/>
      <c r="G180" s="9"/>
      <c r="H180" s="6" t="str">
        <f t="shared" si="76"/>
        <v/>
      </c>
    </row>
    <row r="181" spans="1:8" ht="11.25" customHeight="1" x14ac:dyDescent="0.2">
      <c r="A181" s="53" t="s">
        <v>185</v>
      </c>
      <c r="B181" s="13">
        <f>SUM(B182:B185)</f>
        <v>2426922.3250000002</v>
      </c>
      <c r="C181" s="13">
        <f>SUM(C182:C185)</f>
        <v>1897052.7753800002</v>
      </c>
      <c r="D181" s="13">
        <f t="shared" ref="D181:G181" si="82">SUM(D182:D185)</f>
        <v>31539.613079999999</v>
      </c>
      <c r="E181" s="13">
        <f t="shared" si="82"/>
        <v>1928592.3884600003</v>
      </c>
      <c r="F181" s="13">
        <f t="shared" si="82"/>
        <v>498329.93653999991</v>
      </c>
      <c r="G181" s="13">
        <f t="shared" si="82"/>
        <v>529869.54961999995</v>
      </c>
      <c r="H181" s="6">
        <f t="shared" si="76"/>
        <v>79.466588963039854</v>
      </c>
    </row>
    <row r="182" spans="1:8" ht="11.25" customHeight="1" x14ac:dyDescent="0.2">
      <c r="A182" s="55" t="s">
        <v>160</v>
      </c>
      <c r="B182" s="7">
        <v>2167733.585</v>
      </c>
      <c r="C182" s="7">
        <v>1695941.0825400001</v>
      </c>
      <c r="D182" s="7">
        <v>30820.259259999999</v>
      </c>
      <c r="E182" s="7">
        <f t="shared" ref="E182:E185" si="83">C182+D182</f>
        <v>1726761.3418000001</v>
      </c>
      <c r="F182" s="7">
        <f>B182-E182</f>
        <v>440972.24319999991</v>
      </c>
      <c r="G182" s="7">
        <f>B182-C182</f>
        <v>471792.50245999987</v>
      </c>
      <c r="H182" s="6">
        <f t="shared" si="76"/>
        <v>79.65745208491569</v>
      </c>
    </row>
    <row r="183" spans="1:8" ht="11.4" customHeight="1" x14ac:dyDescent="0.2">
      <c r="A183" s="55" t="s">
        <v>186</v>
      </c>
      <c r="B183" s="7">
        <v>67323</v>
      </c>
      <c r="C183" s="7">
        <v>49592.329270000002</v>
      </c>
      <c r="D183" s="7">
        <v>323.15997999999996</v>
      </c>
      <c r="E183" s="7">
        <f t="shared" si="83"/>
        <v>49915.489249999999</v>
      </c>
      <c r="F183" s="7">
        <f>B183-E183</f>
        <v>17407.510750000001</v>
      </c>
      <c r="G183" s="7">
        <f>B183-C183</f>
        <v>17730.670729999998</v>
      </c>
      <c r="H183" s="6">
        <f t="shared" si="76"/>
        <v>74.143293153899862</v>
      </c>
    </row>
    <row r="184" spans="1:8" ht="11.25" customHeight="1" x14ac:dyDescent="0.2">
      <c r="A184" s="55" t="s">
        <v>187</v>
      </c>
      <c r="B184" s="7">
        <v>179744.74</v>
      </c>
      <c r="C184" s="7">
        <v>140062.21450999999</v>
      </c>
      <c r="D184" s="7">
        <v>184.29383999999999</v>
      </c>
      <c r="E184" s="7">
        <f t="shared" si="83"/>
        <v>140246.50834999999</v>
      </c>
      <c r="F184" s="7">
        <f>B184-E184</f>
        <v>39498.231650000002</v>
      </c>
      <c r="G184" s="7">
        <f>B184-C184</f>
        <v>39682.52549</v>
      </c>
      <c r="H184" s="6">
        <f t="shared" si="76"/>
        <v>78.025375513074806</v>
      </c>
    </row>
    <row r="185" spans="1:8" ht="11.25" customHeight="1" x14ac:dyDescent="0.2">
      <c r="A185" s="59" t="s">
        <v>308</v>
      </c>
      <c r="B185" s="7">
        <v>12121</v>
      </c>
      <c r="C185" s="7">
        <v>11457.14906</v>
      </c>
      <c r="D185" s="7">
        <v>211.9</v>
      </c>
      <c r="E185" s="7">
        <f t="shared" si="83"/>
        <v>11669.049059999999</v>
      </c>
      <c r="F185" s="7">
        <f>B185-E185</f>
        <v>451.95094000000063</v>
      </c>
      <c r="G185" s="7">
        <f>B185-C185</f>
        <v>663.85094000000026</v>
      </c>
      <c r="H185" s="6">
        <f t="shared" si="76"/>
        <v>96.271339493441133</v>
      </c>
    </row>
    <row r="186" spans="1:8" ht="11.25" customHeight="1" x14ac:dyDescent="0.2">
      <c r="A186" s="58" t="s">
        <v>188</v>
      </c>
      <c r="B186" s="9"/>
      <c r="C186" s="9"/>
      <c r="D186" s="9"/>
      <c r="E186" s="9"/>
      <c r="F186" s="9"/>
      <c r="G186" s="9"/>
      <c r="H186" s="6" t="str">
        <f t="shared" si="76"/>
        <v/>
      </c>
    </row>
    <row r="187" spans="1:8" ht="11.25" customHeight="1" x14ac:dyDescent="0.2">
      <c r="A187" s="53" t="s">
        <v>189</v>
      </c>
      <c r="B187" s="11">
        <f t="shared" ref="B187:G187" si="84">SUM(B188:B193)</f>
        <v>5622570.35647</v>
      </c>
      <c r="C187" s="11">
        <f t="shared" si="84"/>
        <v>4432996.270800001</v>
      </c>
      <c r="D187" s="11">
        <f t="shared" si="84"/>
        <v>32192.516989999996</v>
      </c>
      <c r="E187" s="13">
        <f t="shared" si="84"/>
        <v>4465188.7877900014</v>
      </c>
      <c r="F187" s="13">
        <f t="shared" si="84"/>
        <v>1157381.5686799991</v>
      </c>
      <c r="G187" s="13">
        <f t="shared" si="84"/>
        <v>1189574.0856699992</v>
      </c>
      <c r="H187" s="6">
        <f t="shared" si="76"/>
        <v>79.415436440947744</v>
      </c>
    </row>
    <row r="188" spans="1:8" ht="11.25" customHeight="1" x14ac:dyDescent="0.2">
      <c r="A188" s="55" t="s">
        <v>160</v>
      </c>
      <c r="B188" s="7">
        <v>4041577.9464699998</v>
      </c>
      <c r="C188" s="7">
        <v>3416875.7965000006</v>
      </c>
      <c r="D188" s="7">
        <v>21497.817910000002</v>
      </c>
      <c r="E188" s="7">
        <f t="shared" ref="E188:E193" si="85">C188+D188</f>
        <v>3438373.6144100009</v>
      </c>
      <c r="F188" s="7">
        <f t="shared" ref="F188:F193" si="86">B188-E188</f>
        <v>603204.332059999</v>
      </c>
      <c r="G188" s="7">
        <f t="shared" ref="G188:G193" si="87">B188-C188</f>
        <v>624702.14996999921</v>
      </c>
      <c r="H188" s="6">
        <f t="shared" si="76"/>
        <v>85.075029108696256</v>
      </c>
    </row>
    <row r="189" spans="1:8" ht="11.25" customHeight="1" x14ac:dyDescent="0.2">
      <c r="A189" s="55" t="s">
        <v>190</v>
      </c>
      <c r="B189" s="7">
        <v>243961.72800000003</v>
      </c>
      <c r="C189" s="7">
        <v>237154.38915999999</v>
      </c>
      <c r="D189" s="7">
        <v>2408.0832799999998</v>
      </c>
      <c r="E189" s="7">
        <f t="shared" si="85"/>
        <v>239562.47243999998</v>
      </c>
      <c r="F189" s="7">
        <f t="shared" si="86"/>
        <v>4399.2555600000487</v>
      </c>
      <c r="G189" s="7">
        <f t="shared" si="87"/>
        <v>6807.3388400000404</v>
      </c>
      <c r="H189" s="6">
        <f t="shared" si="76"/>
        <v>98.196743564629912</v>
      </c>
    </row>
    <row r="190" spans="1:8" ht="11.25" customHeight="1" x14ac:dyDescent="0.2">
      <c r="A190" s="55" t="s">
        <v>191</v>
      </c>
      <c r="B190" s="7">
        <v>68617.176999999996</v>
      </c>
      <c r="C190" s="7">
        <v>48747.702159999993</v>
      </c>
      <c r="D190" s="7">
        <v>1934.2978000000001</v>
      </c>
      <c r="E190" s="7">
        <f t="shared" si="85"/>
        <v>50681.999959999994</v>
      </c>
      <c r="F190" s="7">
        <f t="shared" si="86"/>
        <v>17935.177040000002</v>
      </c>
      <c r="G190" s="7">
        <f t="shared" si="87"/>
        <v>19869.474840000003</v>
      </c>
      <c r="H190" s="6">
        <f t="shared" si="76"/>
        <v>73.861971849993182</v>
      </c>
    </row>
    <row r="191" spans="1:8" ht="11.25" customHeight="1" x14ac:dyDescent="0.2">
      <c r="A191" s="55" t="s">
        <v>192</v>
      </c>
      <c r="B191" s="7">
        <v>88093.209999999992</v>
      </c>
      <c r="C191" s="7">
        <v>84084.455680000014</v>
      </c>
      <c r="D191" s="7">
        <v>325.80405999999999</v>
      </c>
      <c r="E191" s="7">
        <f t="shared" si="85"/>
        <v>84410.259740000009</v>
      </c>
      <c r="F191" s="7">
        <f t="shared" si="86"/>
        <v>3682.9502599999832</v>
      </c>
      <c r="G191" s="7">
        <f t="shared" si="87"/>
        <v>4008.7543199999782</v>
      </c>
      <c r="H191" s="6">
        <f t="shared" si="76"/>
        <v>95.819257511447262</v>
      </c>
    </row>
    <row r="192" spans="1:8" ht="11.25" customHeight="1" x14ac:dyDescent="0.2">
      <c r="A192" s="55" t="s">
        <v>193</v>
      </c>
      <c r="B192" s="7">
        <v>137395.473</v>
      </c>
      <c r="C192" s="7">
        <v>94622.488709999991</v>
      </c>
      <c r="D192" s="7">
        <v>284.46358000000004</v>
      </c>
      <c r="E192" s="7">
        <f t="shared" si="85"/>
        <v>94906.952289999987</v>
      </c>
      <c r="F192" s="7">
        <f t="shared" si="86"/>
        <v>42488.520710000012</v>
      </c>
      <c r="G192" s="7">
        <f t="shared" si="87"/>
        <v>42772.984290000008</v>
      </c>
      <c r="H192" s="6">
        <f t="shared" si="76"/>
        <v>69.075749162419626</v>
      </c>
    </row>
    <row r="193" spans="1:8" ht="11.4" x14ac:dyDescent="0.2">
      <c r="A193" s="55" t="s">
        <v>194</v>
      </c>
      <c r="B193" s="7">
        <v>1042924.8219999999</v>
      </c>
      <c r="C193" s="7">
        <v>551511.43859000003</v>
      </c>
      <c r="D193" s="7">
        <v>5742.0503599999993</v>
      </c>
      <c r="E193" s="7">
        <f t="shared" si="85"/>
        <v>557253.48895000003</v>
      </c>
      <c r="F193" s="7">
        <f t="shared" si="86"/>
        <v>485671.3330499999</v>
      </c>
      <c r="G193" s="7">
        <f t="shared" si="87"/>
        <v>491413.38340999989</v>
      </c>
      <c r="H193" s="6">
        <f t="shared" si="76"/>
        <v>53.431798457089563</v>
      </c>
    </row>
    <row r="194" spans="1:8" ht="11.4" x14ac:dyDescent="0.2">
      <c r="A194" s="58"/>
      <c r="B194" s="9"/>
      <c r="C194" s="9"/>
      <c r="D194" s="9"/>
      <c r="E194" s="9"/>
      <c r="F194" s="9"/>
      <c r="G194" s="9"/>
      <c r="H194" s="6" t="str">
        <f t="shared" si="76"/>
        <v/>
      </c>
    </row>
    <row r="195" spans="1:8" ht="11.25" customHeight="1" x14ac:dyDescent="0.2">
      <c r="A195" s="53" t="s">
        <v>195</v>
      </c>
      <c r="B195" s="14">
        <f t="shared" ref="B195:C195" si="88">SUM(B196:B202)</f>
        <v>49856299.84736</v>
      </c>
      <c r="C195" s="14">
        <f t="shared" si="88"/>
        <v>42401292.082820006</v>
      </c>
      <c r="D195" s="14">
        <f t="shared" ref="D195:G195" si="89">SUM(D196:D202)</f>
        <v>744542.74761999981</v>
      </c>
      <c r="E195" s="23">
        <f t="shared" si="89"/>
        <v>43145834.830440007</v>
      </c>
      <c r="F195" s="23">
        <f t="shared" si="89"/>
        <v>6710465.0169200012</v>
      </c>
      <c r="G195" s="23">
        <f t="shared" si="89"/>
        <v>7455007.7645400027</v>
      </c>
      <c r="H195" s="6">
        <f t="shared" si="76"/>
        <v>86.540386997300757</v>
      </c>
    </row>
    <row r="196" spans="1:8" ht="11.25" customHeight="1" x14ac:dyDescent="0.2">
      <c r="A196" s="55" t="s">
        <v>160</v>
      </c>
      <c r="B196" s="7">
        <v>31138672.914360005</v>
      </c>
      <c r="C196" s="7">
        <v>25065719.117470004</v>
      </c>
      <c r="D196" s="7">
        <v>537112.73049999995</v>
      </c>
      <c r="E196" s="7">
        <f t="shared" ref="E196:E202" si="90">C196+D196</f>
        <v>25602831.847970005</v>
      </c>
      <c r="F196" s="7">
        <f t="shared" ref="F196:F202" si="91">B196-E196</f>
        <v>5535841.0663900003</v>
      </c>
      <c r="G196" s="7">
        <f t="shared" ref="G196:G202" si="92">B196-C196</f>
        <v>6072953.7968900017</v>
      </c>
      <c r="H196" s="6">
        <f t="shared" ref="H196:H227" si="93">IFERROR(E196/B196*100,"")</f>
        <v>82.221974964652162</v>
      </c>
    </row>
    <row r="197" spans="1:8" ht="11.25" customHeight="1" x14ac:dyDescent="0.2">
      <c r="A197" s="55" t="s">
        <v>196</v>
      </c>
      <c r="B197" s="7">
        <v>150337.92199999999</v>
      </c>
      <c r="C197" s="7">
        <v>149031.87271</v>
      </c>
      <c r="D197" s="7">
        <v>973.11043999999993</v>
      </c>
      <c r="E197" s="7">
        <f t="shared" si="90"/>
        <v>150004.98314999999</v>
      </c>
      <c r="F197" s="7">
        <f t="shared" si="91"/>
        <v>332.93885000000591</v>
      </c>
      <c r="G197" s="7">
        <f t="shared" si="92"/>
        <v>1306.0492899999954</v>
      </c>
      <c r="H197" s="6">
        <f t="shared" si="93"/>
        <v>99.778539675438637</v>
      </c>
    </row>
    <row r="198" spans="1:8" ht="11.25" customHeight="1" x14ac:dyDescent="0.2">
      <c r="A198" s="55" t="s">
        <v>197</v>
      </c>
      <c r="B198" s="7">
        <v>734363.80900000001</v>
      </c>
      <c r="C198" s="7">
        <v>725362.18559999997</v>
      </c>
      <c r="D198" s="7">
        <v>5078.0947999999999</v>
      </c>
      <c r="E198" s="7">
        <f t="shared" si="90"/>
        <v>730440.28039999993</v>
      </c>
      <c r="F198" s="7">
        <f t="shared" si="91"/>
        <v>3923.5286000000779</v>
      </c>
      <c r="G198" s="7">
        <f t="shared" si="92"/>
        <v>9001.6234000000404</v>
      </c>
      <c r="H198" s="6">
        <f t="shared" si="93"/>
        <v>99.465724134017051</v>
      </c>
    </row>
    <row r="199" spans="1:8" ht="11.25" customHeight="1" x14ac:dyDescent="0.2">
      <c r="A199" s="55" t="s">
        <v>198</v>
      </c>
      <c r="B199" s="7">
        <v>29601.000000000004</v>
      </c>
      <c r="C199" s="7">
        <v>25077.90884</v>
      </c>
      <c r="D199" s="7">
        <v>0</v>
      </c>
      <c r="E199" s="7">
        <f t="shared" si="90"/>
        <v>25077.90884</v>
      </c>
      <c r="F199" s="7">
        <f t="shared" si="91"/>
        <v>4523.0911600000036</v>
      </c>
      <c r="G199" s="7">
        <f t="shared" si="92"/>
        <v>4523.0911600000036</v>
      </c>
      <c r="H199" s="6">
        <f t="shared" si="93"/>
        <v>84.719802844498489</v>
      </c>
    </row>
    <row r="200" spans="1:8" ht="11.25" customHeight="1" x14ac:dyDescent="0.2">
      <c r="A200" s="55" t="s">
        <v>199</v>
      </c>
      <c r="B200" s="7">
        <v>846132.1939999999</v>
      </c>
      <c r="C200" s="7">
        <v>734896.64203999995</v>
      </c>
      <c r="D200" s="7">
        <v>5005.6343799999995</v>
      </c>
      <c r="E200" s="7">
        <f t="shared" si="90"/>
        <v>739902.27641999989</v>
      </c>
      <c r="F200" s="7">
        <f t="shared" si="91"/>
        <v>106229.91758000001</v>
      </c>
      <c r="G200" s="7">
        <f t="shared" si="92"/>
        <v>111235.55195999995</v>
      </c>
      <c r="H200" s="6">
        <f t="shared" si="93"/>
        <v>87.445233932323347</v>
      </c>
    </row>
    <row r="201" spans="1:8" ht="11.25" customHeight="1" x14ac:dyDescent="0.2">
      <c r="A201" s="55" t="s">
        <v>200</v>
      </c>
      <c r="B201" s="7">
        <v>16906676.008000001</v>
      </c>
      <c r="C201" s="7">
        <v>15671078.58192</v>
      </c>
      <c r="D201" s="7">
        <v>196016.13096000001</v>
      </c>
      <c r="E201" s="7">
        <f t="shared" si="90"/>
        <v>15867094.71288</v>
      </c>
      <c r="F201" s="7">
        <f t="shared" si="91"/>
        <v>1039581.2951200008</v>
      </c>
      <c r="G201" s="7">
        <f t="shared" si="92"/>
        <v>1235597.4260800015</v>
      </c>
      <c r="H201" s="6">
        <f t="shared" si="93"/>
        <v>93.851060405794215</v>
      </c>
    </row>
    <row r="202" spans="1:8" ht="11.25" customHeight="1" x14ac:dyDescent="0.2">
      <c r="A202" s="55" t="s">
        <v>201</v>
      </c>
      <c r="B202" s="7">
        <v>50515.999999999993</v>
      </c>
      <c r="C202" s="7">
        <v>30125.774239999999</v>
      </c>
      <c r="D202" s="7">
        <v>357.04653999999999</v>
      </c>
      <c r="E202" s="7">
        <f t="shared" si="90"/>
        <v>30482.820779999998</v>
      </c>
      <c r="F202" s="7">
        <f t="shared" si="91"/>
        <v>20033.179219999995</v>
      </c>
      <c r="G202" s="7">
        <f t="shared" si="92"/>
        <v>20390.225759999994</v>
      </c>
      <c r="H202" s="6">
        <f t="shared" si="93"/>
        <v>60.342902803072299</v>
      </c>
    </row>
    <row r="203" spans="1:8" ht="11.25" customHeight="1" x14ac:dyDescent="0.2">
      <c r="A203" s="58"/>
      <c r="B203" s="9"/>
      <c r="C203" s="9"/>
      <c r="D203" s="9"/>
      <c r="E203" s="9"/>
      <c r="F203" s="9"/>
      <c r="G203" s="9"/>
      <c r="H203" s="6" t="str">
        <f t="shared" si="93"/>
        <v/>
      </c>
    </row>
    <row r="204" spans="1:8" ht="11.25" customHeight="1" x14ac:dyDescent="0.2">
      <c r="A204" s="53" t="s">
        <v>202</v>
      </c>
      <c r="B204" s="15">
        <f>SUM(B205:B211)</f>
        <v>11555518.054000001</v>
      </c>
      <c r="C204" s="15">
        <f>SUM(C205:C211)</f>
        <v>10534704.176240001</v>
      </c>
      <c r="D204" s="15">
        <f>SUM(D205:D211)</f>
        <v>61029.698629999999</v>
      </c>
      <c r="E204" s="15">
        <f t="shared" ref="E204:G204" si="94">SUM(E205:E211)</f>
        <v>10595733.874870002</v>
      </c>
      <c r="F204" s="15">
        <f t="shared" si="94"/>
        <v>959784.17912999843</v>
      </c>
      <c r="G204" s="15">
        <f t="shared" si="94"/>
        <v>1020813.8777599992</v>
      </c>
      <c r="H204" s="6">
        <f t="shared" si="93"/>
        <v>91.694148417709712</v>
      </c>
    </row>
    <row r="205" spans="1:8" ht="11.25" customHeight="1" x14ac:dyDescent="0.2">
      <c r="A205" s="55" t="s">
        <v>160</v>
      </c>
      <c r="B205" s="7">
        <v>1514672.2540000002</v>
      </c>
      <c r="C205" s="7">
        <v>1373455.9937299998</v>
      </c>
      <c r="D205" s="7">
        <v>7657.8368399999927</v>
      </c>
      <c r="E205" s="7">
        <f t="shared" ref="E205:E211" si="95">C205+D205</f>
        <v>1381113.8305699998</v>
      </c>
      <c r="F205" s="7">
        <f t="shared" ref="F205:F211" si="96">B205-E205</f>
        <v>133558.42343000043</v>
      </c>
      <c r="G205" s="7">
        <f t="shared" ref="G205:G211" si="97">B205-C205</f>
        <v>141216.26027000044</v>
      </c>
      <c r="H205" s="6">
        <f t="shared" si="93"/>
        <v>91.182354923496177</v>
      </c>
    </row>
    <row r="206" spans="1:8" ht="11.25" customHeight="1" x14ac:dyDescent="0.2">
      <c r="A206" s="55" t="s">
        <v>203</v>
      </c>
      <c r="B206" s="7">
        <v>24116.966000000004</v>
      </c>
      <c r="C206" s="7">
        <v>20633.82776</v>
      </c>
      <c r="D206" s="7">
        <v>490.47762</v>
      </c>
      <c r="E206" s="7">
        <f t="shared" si="95"/>
        <v>21124.305380000002</v>
      </c>
      <c r="F206" s="7">
        <f t="shared" si="96"/>
        <v>2992.6606200000024</v>
      </c>
      <c r="G206" s="7">
        <f t="shared" si="97"/>
        <v>3483.1382400000039</v>
      </c>
      <c r="H206" s="6">
        <f t="shared" si="93"/>
        <v>87.591056768915294</v>
      </c>
    </row>
    <row r="207" spans="1:8" ht="11.25" customHeight="1" x14ac:dyDescent="0.2">
      <c r="A207" s="55" t="s">
        <v>204</v>
      </c>
      <c r="B207" s="7">
        <v>136916.59700000001</v>
      </c>
      <c r="C207" s="7">
        <v>136915.06779</v>
      </c>
      <c r="D207" s="7">
        <v>0</v>
      </c>
      <c r="E207" s="7">
        <f t="shared" si="95"/>
        <v>136915.06779</v>
      </c>
      <c r="F207" s="7">
        <f t="shared" si="96"/>
        <v>1.529210000007879</v>
      </c>
      <c r="G207" s="7">
        <f t="shared" si="97"/>
        <v>1.529210000007879</v>
      </c>
      <c r="H207" s="6">
        <f t="shared" si="93"/>
        <v>99.998883108378749</v>
      </c>
    </row>
    <row r="208" spans="1:8" ht="11.25" customHeight="1" x14ac:dyDescent="0.2">
      <c r="A208" s="55" t="s">
        <v>205</v>
      </c>
      <c r="B208" s="7">
        <v>58466.923999999999</v>
      </c>
      <c r="C208" s="7">
        <v>50595.034599999999</v>
      </c>
      <c r="D208" s="7">
        <v>2305.5410200000001</v>
      </c>
      <c r="E208" s="7">
        <f t="shared" si="95"/>
        <v>52900.575619999996</v>
      </c>
      <c r="F208" s="7">
        <f t="shared" si="96"/>
        <v>5566.3483800000031</v>
      </c>
      <c r="G208" s="7">
        <f t="shared" si="97"/>
        <v>7871.8894</v>
      </c>
      <c r="H208" s="6">
        <f t="shared" si="93"/>
        <v>90.479491652408456</v>
      </c>
    </row>
    <row r="209" spans="1:8" ht="11.25" customHeight="1" x14ac:dyDescent="0.2">
      <c r="A209" s="55" t="s">
        <v>206</v>
      </c>
      <c r="B209" s="7">
        <v>65391.777000000002</v>
      </c>
      <c r="C209" s="7">
        <v>60854.320799999994</v>
      </c>
      <c r="D209" s="7">
        <v>881.64685999999995</v>
      </c>
      <c r="E209" s="7">
        <f t="shared" si="95"/>
        <v>61735.967659999995</v>
      </c>
      <c r="F209" s="7">
        <f t="shared" si="96"/>
        <v>3655.8093400000071</v>
      </c>
      <c r="G209" s="7">
        <f t="shared" si="97"/>
        <v>4537.4562000000078</v>
      </c>
      <c r="H209" s="6">
        <f t="shared" si="93"/>
        <v>94.409374530378628</v>
      </c>
    </row>
    <row r="210" spans="1:8" ht="11.25" customHeight="1" x14ac:dyDescent="0.2">
      <c r="A210" s="55" t="s">
        <v>207</v>
      </c>
      <c r="B210" s="7">
        <v>9402797.7939999998</v>
      </c>
      <c r="C210" s="7">
        <v>8583139.399220001</v>
      </c>
      <c r="D210" s="7">
        <v>47822.023910000004</v>
      </c>
      <c r="E210" s="7">
        <f t="shared" si="95"/>
        <v>8630961.4231300019</v>
      </c>
      <c r="F210" s="7">
        <f t="shared" si="96"/>
        <v>771836.37086999789</v>
      </c>
      <c r="G210" s="7">
        <f t="shared" si="97"/>
        <v>819658.39477999881</v>
      </c>
      <c r="H210" s="6">
        <f t="shared" si="93"/>
        <v>91.791417961125219</v>
      </c>
    </row>
    <row r="211" spans="1:8" ht="11.25" customHeight="1" x14ac:dyDescent="0.2">
      <c r="A211" s="55" t="s">
        <v>208</v>
      </c>
      <c r="B211" s="7">
        <v>353155.74200000003</v>
      </c>
      <c r="C211" s="7">
        <v>309110.53233999998</v>
      </c>
      <c r="D211" s="7">
        <v>1872.1723800000004</v>
      </c>
      <c r="E211" s="7">
        <f t="shared" si="95"/>
        <v>310982.70471999998</v>
      </c>
      <c r="F211" s="7">
        <f t="shared" si="96"/>
        <v>42173.037280000048</v>
      </c>
      <c r="G211" s="7">
        <f t="shared" si="97"/>
        <v>44045.209660000051</v>
      </c>
      <c r="H211" s="6">
        <f t="shared" si="93"/>
        <v>88.058232596993975</v>
      </c>
    </row>
    <row r="212" spans="1:8" ht="11.25" customHeight="1" x14ac:dyDescent="0.2">
      <c r="A212" s="58"/>
      <c r="B212" s="9"/>
      <c r="C212" s="9"/>
      <c r="D212" s="9"/>
      <c r="E212" s="9"/>
      <c r="F212" s="9"/>
      <c r="G212" s="9"/>
      <c r="H212" s="6" t="str">
        <f t="shared" si="93"/>
        <v/>
      </c>
    </row>
    <row r="213" spans="1:8" ht="11.25" customHeight="1" x14ac:dyDescent="0.2">
      <c r="A213" s="53" t="s">
        <v>328</v>
      </c>
      <c r="B213" s="14">
        <f>SUM(B214:B220)</f>
        <v>1536221.6708600002</v>
      </c>
      <c r="C213" s="14">
        <f>SUM(C214:C220)</f>
        <v>1295984.97673</v>
      </c>
      <c r="D213" s="14">
        <f t="shared" ref="D213:G213" si="98">SUM(D214:D220)</f>
        <v>67803.73487</v>
      </c>
      <c r="E213" s="14">
        <f t="shared" si="98"/>
        <v>1363788.7116000003</v>
      </c>
      <c r="F213" s="14">
        <f t="shared" si="98"/>
        <v>172432.95926000029</v>
      </c>
      <c r="G213" s="14">
        <f t="shared" si="98"/>
        <v>240236.69413000034</v>
      </c>
      <c r="H213" s="6">
        <f t="shared" si="93"/>
        <v>88.775515765021765</v>
      </c>
    </row>
    <row r="214" spans="1:8" ht="11.25" customHeight="1" x14ac:dyDescent="0.2">
      <c r="A214" s="55" t="s">
        <v>329</v>
      </c>
      <c r="B214" s="7">
        <v>600910.76800000039</v>
      </c>
      <c r="C214" s="7">
        <v>472604.09454000008</v>
      </c>
      <c r="D214" s="7">
        <v>61430.716059999999</v>
      </c>
      <c r="E214" s="7">
        <f t="shared" ref="E214:E220" si="99">C214+D214</f>
        <v>534034.81060000008</v>
      </c>
      <c r="F214" s="7">
        <f t="shared" ref="F214:F220" si="100">B214-E214</f>
        <v>66875.957400000305</v>
      </c>
      <c r="G214" s="7">
        <f t="shared" ref="G214:G220" si="101">B214-C214</f>
        <v>128306.67346000031</v>
      </c>
      <c r="H214" s="6">
        <f t="shared" si="93"/>
        <v>88.87090047952006</v>
      </c>
    </row>
    <row r="215" spans="1:8" ht="11.25" customHeight="1" x14ac:dyDescent="0.2">
      <c r="A215" s="59" t="s">
        <v>330</v>
      </c>
      <c r="B215" s="7">
        <v>318308.75886</v>
      </c>
      <c r="C215" s="7">
        <v>294378.06563999999</v>
      </c>
      <c r="D215" s="7">
        <v>1108.41084</v>
      </c>
      <c r="E215" s="7">
        <f t="shared" si="99"/>
        <v>295486.47648000001</v>
      </c>
      <c r="F215" s="7">
        <f t="shared" si="100"/>
        <v>22822.28237999999</v>
      </c>
      <c r="G215" s="7">
        <f t="shared" si="101"/>
        <v>23930.693220000016</v>
      </c>
      <c r="H215" s="6">
        <f t="shared" si="93"/>
        <v>92.830143140975338</v>
      </c>
    </row>
    <row r="216" spans="1:8" ht="11.25" hidden="1" customHeight="1" x14ac:dyDescent="0.2">
      <c r="A216" s="55" t="s">
        <v>209</v>
      </c>
      <c r="B216" s="7">
        <v>0</v>
      </c>
      <c r="C216" s="7">
        <v>0</v>
      </c>
      <c r="D216" s="7">
        <v>0</v>
      </c>
      <c r="E216" s="7">
        <f t="shared" si="99"/>
        <v>0</v>
      </c>
      <c r="F216" s="7">
        <f t="shared" si="100"/>
        <v>0</v>
      </c>
      <c r="G216" s="7">
        <f t="shared" si="101"/>
        <v>0</v>
      </c>
      <c r="H216" s="6" t="str">
        <f t="shared" si="93"/>
        <v/>
      </c>
    </row>
    <row r="217" spans="1:8" ht="11.25" customHeight="1" x14ac:dyDescent="0.2">
      <c r="A217" s="55" t="s">
        <v>210</v>
      </c>
      <c r="B217" s="7">
        <v>96274.114000000001</v>
      </c>
      <c r="C217" s="7">
        <v>88774.96948</v>
      </c>
      <c r="D217" s="7">
        <v>206.6977</v>
      </c>
      <c r="E217" s="7">
        <f t="shared" si="99"/>
        <v>88981.667180000004</v>
      </c>
      <c r="F217" s="7">
        <f t="shared" si="100"/>
        <v>7292.4468199999974</v>
      </c>
      <c r="G217" s="7">
        <f t="shared" si="101"/>
        <v>7499.1445200000016</v>
      </c>
      <c r="H217" s="6">
        <f t="shared" si="93"/>
        <v>92.425329595866231</v>
      </c>
    </row>
    <row r="218" spans="1:8" ht="11.25" customHeight="1" x14ac:dyDescent="0.2">
      <c r="A218" s="55" t="s">
        <v>211</v>
      </c>
      <c r="B218" s="7">
        <v>305587.07999999996</v>
      </c>
      <c r="C218" s="7">
        <v>243113.84789999999</v>
      </c>
      <c r="D218" s="7">
        <v>165.32</v>
      </c>
      <c r="E218" s="7">
        <f t="shared" si="99"/>
        <v>243279.1679</v>
      </c>
      <c r="F218" s="7">
        <f t="shared" si="100"/>
        <v>62307.912099999958</v>
      </c>
      <c r="G218" s="7">
        <f t="shared" si="101"/>
        <v>62473.232099999965</v>
      </c>
      <c r="H218" s="6">
        <f t="shared" si="93"/>
        <v>79.610423287529059</v>
      </c>
    </row>
    <row r="219" spans="1:8" ht="11.25" customHeight="1" x14ac:dyDescent="0.2">
      <c r="A219" s="55" t="s">
        <v>331</v>
      </c>
      <c r="B219" s="7">
        <v>74005.814000000013</v>
      </c>
      <c r="C219" s="7">
        <v>63278.104399999997</v>
      </c>
      <c r="D219" s="7">
        <v>612.83399999999995</v>
      </c>
      <c r="E219" s="7">
        <f t="shared" si="99"/>
        <v>63890.938399999999</v>
      </c>
      <c r="F219" s="7">
        <f t="shared" si="100"/>
        <v>10114.875600000014</v>
      </c>
      <c r="G219" s="7">
        <f t="shared" si="101"/>
        <v>10727.709600000017</v>
      </c>
      <c r="H219" s="6">
        <f t="shared" si="93"/>
        <v>86.332323025323376</v>
      </c>
    </row>
    <row r="220" spans="1:8" ht="11.25" customHeight="1" x14ac:dyDescent="0.2">
      <c r="A220" s="59" t="s">
        <v>332</v>
      </c>
      <c r="B220" s="7">
        <v>141135.136</v>
      </c>
      <c r="C220" s="7">
        <v>133835.89476999998</v>
      </c>
      <c r="D220" s="7">
        <v>4279.7562699999999</v>
      </c>
      <c r="E220" s="7">
        <f t="shared" si="99"/>
        <v>138115.65104</v>
      </c>
      <c r="F220" s="7">
        <f t="shared" si="100"/>
        <v>3019.4849600000016</v>
      </c>
      <c r="G220" s="7">
        <f t="shared" si="101"/>
        <v>7299.2412300000142</v>
      </c>
      <c r="H220" s="6">
        <f t="shared" si="93"/>
        <v>97.860571757269568</v>
      </c>
    </row>
    <row r="221" spans="1:8" ht="11.25" customHeight="1" x14ac:dyDescent="0.2">
      <c r="A221" s="58"/>
      <c r="B221" s="7"/>
      <c r="C221" s="8"/>
      <c r="D221" s="7"/>
      <c r="E221" s="8"/>
      <c r="F221" s="8"/>
      <c r="G221" s="8"/>
      <c r="H221" s="6" t="str">
        <f t="shared" si="93"/>
        <v/>
      </c>
    </row>
    <row r="222" spans="1:8" ht="11.25" customHeight="1" x14ac:dyDescent="0.2">
      <c r="A222" s="53" t="s">
        <v>212</v>
      </c>
      <c r="B222" s="15">
        <f t="shared" ref="B222:G222" si="102">SUM(B223:B235)+SUM(B240:B253)</f>
        <v>34550397.27669999</v>
      </c>
      <c r="C222" s="15">
        <f t="shared" si="102"/>
        <v>29851551.025160003</v>
      </c>
      <c r="D222" s="15">
        <f t="shared" si="102"/>
        <v>847433.20865000004</v>
      </c>
      <c r="E222" s="15">
        <f t="shared" si="102"/>
        <v>30698984.233810004</v>
      </c>
      <c r="F222" s="15">
        <f t="shared" si="102"/>
        <v>3851413.0428899978</v>
      </c>
      <c r="G222" s="15">
        <f t="shared" si="102"/>
        <v>4698846.2515399996</v>
      </c>
      <c r="H222" s="6">
        <f t="shared" si="93"/>
        <v>88.85276770612623</v>
      </c>
    </row>
    <row r="223" spans="1:8" ht="11.25" customHeight="1" x14ac:dyDescent="0.2">
      <c r="A223" s="55" t="s">
        <v>213</v>
      </c>
      <c r="B223" s="7">
        <v>114937</v>
      </c>
      <c r="C223" s="7">
        <v>93264.099920000008</v>
      </c>
      <c r="D223" s="7">
        <v>1012.8630000000001</v>
      </c>
      <c r="E223" s="7">
        <f t="shared" ref="E223:E234" si="103">C223+D223</f>
        <v>94276.962920000005</v>
      </c>
      <c r="F223" s="7">
        <f t="shared" ref="F223:F234" si="104">B223-E223</f>
        <v>20660.037079999995</v>
      </c>
      <c r="G223" s="7">
        <f t="shared" ref="G223:G234" si="105">B223-C223</f>
        <v>21672.900079999992</v>
      </c>
      <c r="H223" s="6">
        <f t="shared" si="93"/>
        <v>82.024903138240958</v>
      </c>
    </row>
    <row r="224" spans="1:8" ht="11.25" customHeight="1" x14ac:dyDescent="0.2">
      <c r="A224" s="55" t="s">
        <v>214</v>
      </c>
      <c r="B224" s="7">
        <v>119459.92599999999</v>
      </c>
      <c r="C224" s="7">
        <v>90495.130499999999</v>
      </c>
      <c r="D224" s="7">
        <v>0</v>
      </c>
      <c r="E224" s="7">
        <f t="shared" si="103"/>
        <v>90495.130499999999</v>
      </c>
      <c r="F224" s="7">
        <f t="shared" si="104"/>
        <v>28964.795499999993</v>
      </c>
      <c r="G224" s="7">
        <f t="shared" si="105"/>
        <v>28964.795499999993</v>
      </c>
      <c r="H224" s="6">
        <f t="shared" si="93"/>
        <v>75.753546423593136</v>
      </c>
    </row>
    <row r="225" spans="1:8" ht="11.25" customHeight="1" x14ac:dyDescent="0.2">
      <c r="A225" s="55" t="s">
        <v>215</v>
      </c>
      <c r="B225" s="7">
        <v>116317.255</v>
      </c>
      <c r="C225" s="7">
        <v>105608.72975</v>
      </c>
      <c r="D225" s="7">
        <v>3973.4026699999999</v>
      </c>
      <c r="E225" s="7">
        <f t="shared" si="103"/>
        <v>109582.13241999999</v>
      </c>
      <c r="F225" s="7">
        <f t="shared" si="104"/>
        <v>6735.1225800000102</v>
      </c>
      <c r="G225" s="7">
        <f t="shared" si="105"/>
        <v>10708.525250000006</v>
      </c>
      <c r="H225" s="6">
        <f t="shared" si="93"/>
        <v>94.209696076476348</v>
      </c>
    </row>
    <row r="226" spans="1:8" ht="11.25" customHeight="1" x14ac:dyDescent="0.2">
      <c r="A226" s="55" t="s">
        <v>216</v>
      </c>
      <c r="B226" s="7">
        <v>16169843.819700001</v>
      </c>
      <c r="C226" s="7">
        <v>13327174.260310002</v>
      </c>
      <c r="D226" s="7">
        <v>470920.98567999998</v>
      </c>
      <c r="E226" s="7">
        <f t="shared" si="103"/>
        <v>13798095.245990003</v>
      </c>
      <c r="F226" s="7">
        <f t="shared" si="104"/>
        <v>2371748.5737099983</v>
      </c>
      <c r="G226" s="7">
        <f t="shared" si="105"/>
        <v>2842669.5593899991</v>
      </c>
      <c r="H226" s="6">
        <f t="shared" si="93"/>
        <v>85.332272839763263</v>
      </c>
    </row>
    <row r="227" spans="1:8" ht="11.25" customHeight="1" x14ac:dyDescent="0.2">
      <c r="A227" s="55" t="s">
        <v>217</v>
      </c>
      <c r="B227" s="7">
        <v>56111.600000000006</v>
      </c>
      <c r="C227" s="7">
        <v>48810.07387</v>
      </c>
      <c r="D227" s="7">
        <v>5</v>
      </c>
      <c r="E227" s="7">
        <f t="shared" si="103"/>
        <v>48815.07387</v>
      </c>
      <c r="F227" s="7">
        <f t="shared" si="104"/>
        <v>7296.5261300000057</v>
      </c>
      <c r="G227" s="7">
        <f t="shared" si="105"/>
        <v>7301.5261300000057</v>
      </c>
      <c r="H227" s="6">
        <f t="shared" si="93"/>
        <v>86.996403364010291</v>
      </c>
    </row>
    <row r="228" spans="1:8" ht="11.25" customHeight="1" x14ac:dyDescent="0.2">
      <c r="A228" s="55" t="s">
        <v>218</v>
      </c>
      <c r="B228" s="7">
        <v>200284.603</v>
      </c>
      <c r="C228" s="7">
        <v>181904.25363999998</v>
      </c>
      <c r="D228" s="7">
        <v>323.71875</v>
      </c>
      <c r="E228" s="7">
        <f t="shared" si="103"/>
        <v>182227.97238999998</v>
      </c>
      <c r="F228" s="7">
        <f t="shared" si="104"/>
        <v>18056.630610000022</v>
      </c>
      <c r="G228" s="7">
        <f t="shared" si="105"/>
        <v>18380.349360000022</v>
      </c>
      <c r="H228" s="6">
        <f t="shared" ref="H228:H259" si="106">IFERROR(E228/B228*100,"")</f>
        <v>90.984513866999535</v>
      </c>
    </row>
    <row r="229" spans="1:8" ht="11.25" customHeight="1" x14ac:dyDescent="0.2">
      <c r="A229" s="55" t="s">
        <v>219</v>
      </c>
      <c r="B229" s="7">
        <v>592713.91500000004</v>
      </c>
      <c r="C229" s="7">
        <v>520647.79997000005</v>
      </c>
      <c r="D229" s="7">
        <v>760.9990600000001</v>
      </c>
      <c r="E229" s="7">
        <f t="shared" si="103"/>
        <v>521408.79903000005</v>
      </c>
      <c r="F229" s="7">
        <f t="shared" si="104"/>
        <v>71305.115969999984</v>
      </c>
      <c r="G229" s="7">
        <f t="shared" si="105"/>
        <v>72066.115029999986</v>
      </c>
      <c r="H229" s="6">
        <f t="shared" si="106"/>
        <v>87.969724657130755</v>
      </c>
    </row>
    <row r="230" spans="1:8" ht="11.25" customHeight="1" x14ac:dyDescent="0.2">
      <c r="A230" s="55" t="s">
        <v>220</v>
      </c>
      <c r="B230" s="7">
        <v>219468.94899999999</v>
      </c>
      <c r="C230" s="7">
        <v>203378.05783999999</v>
      </c>
      <c r="D230" s="7">
        <v>8712.4659200000006</v>
      </c>
      <c r="E230" s="7">
        <f t="shared" si="103"/>
        <v>212090.52375999998</v>
      </c>
      <c r="F230" s="7">
        <f t="shared" si="104"/>
        <v>7378.4252400000114</v>
      </c>
      <c r="G230" s="7">
        <f t="shared" si="105"/>
        <v>16090.891159999999</v>
      </c>
      <c r="H230" s="6">
        <f t="shared" si="106"/>
        <v>96.638055053519196</v>
      </c>
    </row>
    <row r="231" spans="1:8" ht="11.25" customHeight="1" x14ac:dyDescent="0.2">
      <c r="A231" s="55" t="s">
        <v>221</v>
      </c>
      <c r="B231" s="7">
        <v>81948.422000000006</v>
      </c>
      <c r="C231" s="7">
        <v>80646.544760000004</v>
      </c>
      <c r="D231" s="7">
        <v>1141.7531299999998</v>
      </c>
      <c r="E231" s="7">
        <f t="shared" si="103"/>
        <v>81788.297890000002</v>
      </c>
      <c r="F231" s="7">
        <f t="shared" si="104"/>
        <v>160.12411000000429</v>
      </c>
      <c r="G231" s="7">
        <f t="shared" si="105"/>
        <v>1301.8772400000016</v>
      </c>
      <c r="H231" s="6">
        <f t="shared" si="106"/>
        <v>99.804603790906427</v>
      </c>
    </row>
    <row r="232" spans="1:8" ht="11.25" customHeight="1" x14ac:dyDescent="0.2">
      <c r="A232" s="55" t="s">
        <v>222</v>
      </c>
      <c r="B232" s="7">
        <v>190371.60700000002</v>
      </c>
      <c r="C232" s="7">
        <v>163292.95108</v>
      </c>
      <c r="D232" s="7">
        <v>3989.7379999999998</v>
      </c>
      <c r="E232" s="7">
        <f t="shared" si="103"/>
        <v>167282.68908000001</v>
      </c>
      <c r="F232" s="7">
        <f t="shared" si="104"/>
        <v>23088.917920000007</v>
      </c>
      <c r="G232" s="7">
        <f t="shared" si="105"/>
        <v>27078.655920000019</v>
      </c>
      <c r="H232" s="6">
        <f t="shared" si="106"/>
        <v>87.871658865599628</v>
      </c>
    </row>
    <row r="233" spans="1:8" ht="11.25" customHeight="1" x14ac:dyDescent="0.2">
      <c r="A233" s="55" t="s">
        <v>223</v>
      </c>
      <c r="B233" s="7">
        <v>197695.88</v>
      </c>
      <c r="C233" s="7">
        <v>158899.24109</v>
      </c>
      <c r="D233" s="7">
        <v>595.70210999999995</v>
      </c>
      <c r="E233" s="7">
        <f t="shared" si="103"/>
        <v>159494.94320000001</v>
      </c>
      <c r="F233" s="7">
        <f t="shared" si="104"/>
        <v>38200.936799999996</v>
      </c>
      <c r="G233" s="7">
        <f t="shared" si="105"/>
        <v>38796.638910000009</v>
      </c>
      <c r="H233" s="6">
        <f t="shared" si="106"/>
        <v>80.67691810269389</v>
      </c>
    </row>
    <row r="234" spans="1:8" ht="11.25" customHeight="1" x14ac:dyDescent="0.2">
      <c r="A234" s="55" t="s">
        <v>224</v>
      </c>
      <c r="B234" s="7">
        <v>144817.95499999999</v>
      </c>
      <c r="C234" s="7">
        <v>109777.38187</v>
      </c>
      <c r="D234" s="7">
        <v>9496.0631899999989</v>
      </c>
      <c r="E234" s="7">
        <f t="shared" si="103"/>
        <v>119273.44506</v>
      </c>
      <c r="F234" s="7">
        <f t="shared" si="104"/>
        <v>25544.509939999989</v>
      </c>
      <c r="G234" s="7">
        <f t="shared" si="105"/>
        <v>35040.57312999999</v>
      </c>
      <c r="H234" s="6">
        <f t="shared" si="106"/>
        <v>82.360951071294991</v>
      </c>
    </row>
    <row r="235" spans="1:8" ht="11.25" customHeight="1" x14ac:dyDescent="0.2">
      <c r="A235" s="55" t="s">
        <v>225</v>
      </c>
      <c r="B235" s="13">
        <f t="shared" ref="B235:C235" si="107">SUM(B236:B239)</f>
        <v>1257226.7330000002</v>
      </c>
      <c r="C235" s="13">
        <f t="shared" si="107"/>
        <v>914382.24332000013</v>
      </c>
      <c r="D235" s="13">
        <f t="shared" ref="D235:G235" si="108">SUM(D236:D239)</f>
        <v>4760.3574900000003</v>
      </c>
      <c r="E235" s="13">
        <f t="shared" si="108"/>
        <v>919142.60081000009</v>
      </c>
      <c r="F235" s="13">
        <f t="shared" si="108"/>
        <v>338084.13218999997</v>
      </c>
      <c r="G235" s="13">
        <f t="shared" si="108"/>
        <v>342844.48968</v>
      </c>
      <c r="H235" s="6">
        <f t="shared" si="106"/>
        <v>73.108738200049075</v>
      </c>
    </row>
    <row r="236" spans="1:8" ht="11.25" customHeight="1" x14ac:dyDescent="0.2">
      <c r="A236" s="55" t="s">
        <v>226</v>
      </c>
      <c r="B236" s="7">
        <v>504950.7300000001</v>
      </c>
      <c r="C236" s="7">
        <v>383422.43885000004</v>
      </c>
      <c r="D236" s="7">
        <v>2156.1403</v>
      </c>
      <c r="E236" s="7">
        <f t="shared" ref="E236:E253" si="109">C236+D236</f>
        <v>385578.57915000006</v>
      </c>
      <c r="F236" s="7">
        <f t="shared" ref="F236:F253" si="110">B236-E236</f>
        <v>119372.15085000003</v>
      </c>
      <c r="G236" s="7">
        <f t="shared" ref="G236:G253" si="111">B236-C236</f>
        <v>121528.29115000006</v>
      </c>
      <c r="H236" s="6">
        <f t="shared" si="106"/>
        <v>76.359643870601005</v>
      </c>
    </row>
    <row r="237" spans="1:8" ht="11.25" customHeight="1" x14ac:dyDescent="0.2">
      <c r="A237" s="55" t="s">
        <v>297</v>
      </c>
      <c r="B237" s="7">
        <v>187368.18</v>
      </c>
      <c r="C237" s="7">
        <v>181327.14546</v>
      </c>
      <c r="D237" s="7">
        <v>1599.5651200000002</v>
      </c>
      <c r="E237" s="7">
        <f t="shared" si="109"/>
        <v>182926.71058000001</v>
      </c>
      <c r="F237" s="7">
        <f t="shared" si="110"/>
        <v>4441.4694199999794</v>
      </c>
      <c r="G237" s="7">
        <f t="shared" si="111"/>
        <v>6041.0345399999933</v>
      </c>
      <c r="H237" s="6">
        <f t="shared" si="106"/>
        <v>97.629549788016305</v>
      </c>
    </row>
    <row r="238" spans="1:8" ht="11.25" customHeight="1" x14ac:dyDescent="0.2">
      <c r="A238" s="55" t="s">
        <v>227</v>
      </c>
      <c r="B238" s="7">
        <v>146487.19500000001</v>
      </c>
      <c r="C238" s="7">
        <v>138580.49846</v>
      </c>
      <c r="D238" s="7">
        <v>147.26868999999999</v>
      </c>
      <c r="E238" s="7">
        <f t="shared" si="109"/>
        <v>138727.76715</v>
      </c>
      <c r="F238" s="7">
        <f t="shared" si="110"/>
        <v>7759.4278500000073</v>
      </c>
      <c r="G238" s="7">
        <f t="shared" si="111"/>
        <v>7906.6965400000045</v>
      </c>
      <c r="H238" s="6">
        <f t="shared" si="106"/>
        <v>94.702999228021255</v>
      </c>
    </row>
    <row r="239" spans="1:8" ht="11.25" customHeight="1" x14ac:dyDescent="0.2">
      <c r="A239" s="55" t="s">
        <v>298</v>
      </c>
      <c r="B239" s="7">
        <v>418420.62799999997</v>
      </c>
      <c r="C239" s="7">
        <v>211052.16055</v>
      </c>
      <c r="D239" s="7">
        <v>857.38337999999999</v>
      </c>
      <c r="E239" s="7">
        <f t="shared" si="109"/>
        <v>211909.54393000001</v>
      </c>
      <c r="F239" s="7">
        <f t="shared" si="110"/>
        <v>206511.08406999995</v>
      </c>
      <c r="G239" s="7">
        <f t="shared" si="111"/>
        <v>207368.46744999997</v>
      </c>
      <c r="H239" s="6">
        <f t="shared" si="106"/>
        <v>50.645099631655832</v>
      </c>
    </row>
    <row r="240" spans="1:8" ht="11.25" customHeight="1" x14ac:dyDescent="0.2">
      <c r="A240" s="55" t="s">
        <v>279</v>
      </c>
      <c r="B240" s="7">
        <v>159970.69399999999</v>
      </c>
      <c r="C240" s="7">
        <v>132544.19870000001</v>
      </c>
      <c r="D240" s="7">
        <v>1709.01512</v>
      </c>
      <c r="E240" s="7">
        <f t="shared" si="109"/>
        <v>134253.21382</v>
      </c>
      <c r="F240" s="7">
        <f t="shared" si="110"/>
        <v>25717.480179999984</v>
      </c>
      <c r="G240" s="7">
        <f t="shared" si="111"/>
        <v>27426.49529999998</v>
      </c>
      <c r="H240" s="6">
        <f t="shared" si="106"/>
        <v>83.92363029943472</v>
      </c>
    </row>
    <row r="241" spans="1:8" ht="11.25" customHeight="1" x14ac:dyDescent="0.2">
      <c r="A241" s="55" t="s">
        <v>228</v>
      </c>
      <c r="B241" s="7">
        <v>2407512.1719999998</v>
      </c>
      <c r="C241" s="7">
        <v>2338313.1588499998</v>
      </c>
      <c r="D241" s="7">
        <v>2627.7076899999997</v>
      </c>
      <c r="E241" s="7">
        <f t="shared" si="109"/>
        <v>2340940.8665399998</v>
      </c>
      <c r="F241" s="7">
        <f t="shared" si="110"/>
        <v>66571.305459999945</v>
      </c>
      <c r="G241" s="7">
        <f t="shared" si="111"/>
        <v>69199.013150000013</v>
      </c>
      <c r="H241" s="6">
        <f t="shared" si="106"/>
        <v>97.234850721244868</v>
      </c>
    </row>
    <row r="242" spans="1:8" ht="11.25" customHeight="1" x14ac:dyDescent="0.2">
      <c r="A242" s="55" t="s">
        <v>229</v>
      </c>
      <c r="B242" s="7">
        <v>524254.23400000005</v>
      </c>
      <c r="C242" s="7">
        <v>353673.68413000001</v>
      </c>
      <c r="D242" s="7">
        <v>9139.8243999999995</v>
      </c>
      <c r="E242" s="7">
        <f t="shared" si="109"/>
        <v>362813.50852999999</v>
      </c>
      <c r="F242" s="7">
        <f t="shared" si="110"/>
        <v>161440.72547000006</v>
      </c>
      <c r="G242" s="7">
        <f t="shared" si="111"/>
        <v>170580.54987000005</v>
      </c>
      <c r="H242" s="6">
        <f t="shared" si="106"/>
        <v>69.205642033975437</v>
      </c>
    </row>
    <row r="243" spans="1:8" ht="11.25" customHeight="1" x14ac:dyDescent="0.2">
      <c r="A243" s="55" t="s">
        <v>299</v>
      </c>
      <c r="B243" s="7">
        <v>6294817.8709999993</v>
      </c>
      <c r="C243" s="7">
        <v>6053372.5856099995</v>
      </c>
      <c r="D243" s="7">
        <v>237954.70006999999</v>
      </c>
      <c r="E243" s="7">
        <f t="shared" si="109"/>
        <v>6291327.2856799997</v>
      </c>
      <c r="F243" s="7">
        <f t="shared" si="110"/>
        <v>3490.5853199996054</v>
      </c>
      <c r="G243" s="7">
        <f t="shared" si="111"/>
        <v>241445.28538999986</v>
      </c>
      <c r="H243" s="6">
        <f t="shared" si="106"/>
        <v>99.944548271426868</v>
      </c>
    </row>
    <row r="244" spans="1:8" ht="11.25" customHeight="1" x14ac:dyDescent="0.2">
      <c r="A244" s="55" t="s">
        <v>300</v>
      </c>
      <c r="B244" s="7">
        <v>42706.712</v>
      </c>
      <c r="C244" s="7">
        <v>26897.353930000001</v>
      </c>
      <c r="D244" s="7">
        <v>903.87744999999995</v>
      </c>
      <c r="E244" s="7">
        <f t="shared" si="109"/>
        <v>27801.231380000001</v>
      </c>
      <c r="F244" s="7">
        <f t="shared" si="110"/>
        <v>14905.480619999998</v>
      </c>
      <c r="G244" s="7">
        <f t="shared" si="111"/>
        <v>15809.358069999998</v>
      </c>
      <c r="H244" s="6">
        <f t="shared" si="106"/>
        <v>65.098037470081991</v>
      </c>
    </row>
    <row r="245" spans="1:8" ht="11.25" customHeight="1" x14ac:dyDescent="0.2">
      <c r="A245" s="64" t="s">
        <v>73</v>
      </c>
      <c r="B245" s="7">
        <v>365449.65700000001</v>
      </c>
      <c r="C245" s="7">
        <v>272005.43838000001</v>
      </c>
      <c r="D245" s="7">
        <v>6048.0962399999999</v>
      </c>
      <c r="E245" s="7">
        <f t="shared" si="109"/>
        <v>278053.53461999999</v>
      </c>
      <c r="F245" s="7">
        <f t="shared" si="110"/>
        <v>87396.122380000015</v>
      </c>
      <c r="G245" s="7">
        <f t="shared" si="111"/>
        <v>93444.21862</v>
      </c>
      <c r="H245" s="6">
        <f t="shared" si="106"/>
        <v>76.085318263139044</v>
      </c>
    </row>
    <row r="246" spans="1:8" ht="11.25" customHeight="1" x14ac:dyDescent="0.2">
      <c r="A246" s="64" t="s">
        <v>230</v>
      </c>
      <c r="B246" s="7">
        <v>2156879.2560000001</v>
      </c>
      <c r="C246" s="7">
        <v>2052778.5860899999</v>
      </c>
      <c r="D246" s="7">
        <v>7793.8482400000003</v>
      </c>
      <c r="E246" s="7">
        <f t="shared" si="109"/>
        <v>2060572.4343299998</v>
      </c>
      <c r="F246" s="7">
        <f t="shared" si="110"/>
        <v>96306.821670000209</v>
      </c>
      <c r="G246" s="7">
        <f t="shared" si="111"/>
        <v>104100.66991000017</v>
      </c>
      <c r="H246" s="6">
        <f t="shared" si="106"/>
        <v>95.534899721340722</v>
      </c>
    </row>
    <row r="247" spans="1:8" ht="11.25" customHeight="1" x14ac:dyDescent="0.2">
      <c r="A247" s="64" t="s">
        <v>231</v>
      </c>
      <c r="B247" s="7">
        <v>105514.912</v>
      </c>
      <c r="C247" s="7">
        <v>93588.717220000006</v>
      </c>
      <c r="D247" s="7">
        <v>3536.1159400000001</v>
      </c>
      <c r="E247" s="7">
        <f t="shared" si="109"/>
        <v>97124.833160000009</v>
      </c>
      <c r="F247" s="7">
        <f t="shared" si="110"/>
        <v>8390.0788399999874</v>
      </c>
      <c r="G247" s="7">
        <f t="shared" si="111"/>
        <v>11926.194779999991</v>
      </c>
      <c r="H247" s="6">
        <f t="shared" si="106"/>
        <v>92.048442555683522</v>
      </c>
    </row>
    <row r="248" spans="1:8" ht="11.25" customHeight="1" x14ac:dyDescent="0.2">
      <c r="A248" s="64" t="s">
        <v>280</v>
      </c>
      <c r="B248" s="7">
        <v>781455.9659999999</v>
      </c>
      <c r="C248" s="7">
        <v>604504.68111999996</v>
      </c>
      <c r="D248" s="7">
        <v>864.81131000000005</v>
      </c>
      <c r="E248" s="7">
        <f t="shared" si="109"/>
        <v>605369.49242999998</v>
      </c>
      <c r="F248" s="7">
        <f t="shared" si="110"/>
        <v>176086.47356999991</v>
      </c>
      <c r="G248" s="7">
        <f t="shared" si="111"/>
        <v>176951.28487999993</v>
      </c>
      <c r="H248" s="6">
        <f t="shared" si="106"/>
        <v>77.46687193760576</v>
      </c>
    </row>
    <row r="249" spans="1:8" ht="11.25" customHeight="1" x14ac:dyDescent="0.2">
      <c r="A249" s="64" t="s">
        <v>232</v>
      </c>
      <c r="B249" s="7">
        <v>750770.86199999996</v>
      </c>
      <c r="C249" s="7">
        <v>586822.40859999985</v>
      </c>
      <c r="D249" s="7">
        <v>53088.241660000007</v>
      </c>
      <c r="E249" s="7">
        <f t="shared" si="109"/>
        <v>639910.65025999991</v>
      </c>
      <c r="F249" s="7">
        <f t="shared" si="110"/>
        <v>110860.21174000006</v>
      </c>
      <c r="G249" s="7">
        <f t="shared" si="111"/>
        <v>163948.45340000011</v>
      </c>
      <c r="H249" s="6">
        <f t="shared" si="106"/>
        <v>85.233815355503225</v>
      </c>
    </row>
    <row r="250" spans="1:8" ht="11.25" customHeight="1" x14ac:dyDescent="0.2">
      <c r="A250" s="64" t="s">
        <v>233</v>
      </c>
      <c r="B250" s="7">
        <v>85999</v>
      </c>
      <c r="C250" s="7">
        <v>78971.845969999995</v>
      </c>
      <c r="D250" s="7">
        <v>214.05879000000002</v>
      </c>
      <c r="E250" s="7">
        <f t="shared" si="109"/>
        <v>79185.90475999999</v>
      </c>
      <c r="F250" s="7">
        <f t="shared" si="110"/>
        <v>6813.0952400000097</v>
      </c>
      <c r="G250" s="7">
        <f t="shared" si="111"/>
        <v>7027.1540300000052</v>
      </c>
      <c r="H250" s="6">
        <f t="shared" si="106"/>
        <v>92.077704112838504</v>
      </c>
    </row>
    <row r="251" spans="1:8" ht="11.25" customHeight="1" x14ac:dyDescent="0.2">
      <c r="A251" s="64" t="s">
        <v>234</v>
      </c>
      <c r="B251" s="7">
        <v>510041.59</v>
      </c>
      <c r="C251" s="7">
        <v>428132.47143999999</v>
      </c>
      <c r="D251" s="7">
        <v>15029.510039999999</v>
      </c>
      <c r="E251" s="7">
        <f t="shared" si="109"/>
        <v>443161.98148000002</v>
      </c>
      <c r="F251" s="7">
        <f t="shared" si="110"/>
        <v>66879.608520000009</v>
      </c>
      <c r="G251" s="7">
        <f t="shared" si="111"/>
        <v>81909.118560000032</v>
      </c>
      <c r="H251" s="6">
        <f t="shared" si="106"/>
        <v>86.887420588583765</v>
      </c>
    </row>
    <row r="252" spans="1:8" ht="11.25" customHeight="1" x14ac:dyDescent="0.2">
      <c r="A252" s="55" t="s">
        <v>235</v>
      </c>
      <c r="B252" s="7">
        <v>307994.38099999994</v>
      </c>
      <c r="C252" s="7">
        <v>267626.71915999998</v>
      </c>
      <c r="D252" s="7">
        <v>2760.7885099999999</v>
      </c>
      <c r="E252" s="7">
        <f t="shared" si="109"/>
        <v>270387.50766999996</v>
      </c>
      <c r="F252" s="7">
        <f t="shared" si="110"/>
        <v>37606.873329999973</v>
      </c>
      <c r="G252" s="7">
        <f t="shared" si="111"/>
        <v>40367.661839999957</v>
      </c>
      <c r="H252" s="6">
        <f t="shared" si="106"/>
        <v>87.789753433845931</v>
      </c>
    </row>
    <row r="253" spans="1:8" ht="11.25" customHeight="1" x14ac:dyDescent="0.2">
      <c r="A253" s="55" t="s">
        <v>309</v>
      </c>
      <c r="B253" s="7">
        <v>595832.30499999993</v>
      </c>
      <c r="C253" s="7">
        <v>564038.40804000001</v>
      </c>
      <c r="D253" s="7">
        <v>69.564189999999996</v>
      </c>
      <c r="E253" s="7">
        <f t="shared" si="109"/>
        <v>564107.97222999996</v>
      </c>
      <c r="F253" s="7">
        <f t="shared" si="110"/>
        <v>31724.332769999979</v>
      </c>
      <c r="G253" s="7">
        <f t="shared" si="111"/>
        <v>31793.896959999925</v>
      </c>
      <c r="H253" s="6">
        <f t="shared" si="106"/>
        <v>94.675627268984684</v>
      </c>
    </row>
    <row r="254" spans="1:8" ht="11.25" customHeight="1" x14ac:dyDescent="0.2">
      <c r="A254" s="58"/>
      <c r="B254" s="7"/>
      <c r="C254" s="8"/>
      <c r="D254" s="7"/>
      <c r="E254" s="8"/>
      <c r="F254" s="8"/>
      <c r="G254" s="8"/>
      <c r="H254" s="6" t="str">
        <f t="shared" si="106"/>
        <v/>
      </c>
    </row>
    <row r="255" spans="1:8" ht="11.25" customHeight="1" x14ac:dyDescent="0.2">
      <c r="A255" s="53" t="s">
        <v>236</v>
      </c>
      <c r="B255" s="13">
        <f t="shared" ref="B255:C255" si="112">SUM(B256:B260)</f>
        <v>39375815</v>
      </c>
      <c r="C255" s="13">
        <f t="shared" si="112"/>
        <v>33841220.620239995</v>
      </c>
      <c r="D255" s="13">
        <f t="shared" ref="D255:G255" si="113">SUM(D256:D260)</f>
        <v>299302.70183999999</v>
      </c>
      <c r="E255" s="13">
        <f t="shared" si="113"/>
        <v>34140523.322079994</v>
      </c>
      <c r="F255" s="13">
        <f t="shared" si="113"/>
        <v>5235291.6779200016</v>
      </c>
      <c r="G255" s="13">
        <f t="shared" si="113"/>
        <v>5534594.3797600018</v>
      </c>
      <c r="H255" s="6">
        <f t="shared" si="106"/>
        <v>86.704296335402816</v>
      </c>
    </row>
    <row r="256" spans="1:8" ht="11.25" customHeight="1" x14ac:dyDescent="0.2">
      <c r="A256" s="64" t="s">
        <v>237</v>
      </c>
      <c r="B256" s="7">
        <v>34119510</v>
      </c>
      <c r="C256" s="7">
        <v>29792957.262139998</v>
      </c>
      <c r="D256" s="7">
        <v>293772.41887999995</v>
      </c>
      <c r="E256" s="7">
        <f t="shared" ref="E256:E260" si="114">C256+D256</f>
        <v>30086729.681019999</v>
      </c>
      <c r="F256" s="7">
        <f>B256-E256</f>
        <v>4032780.3189800009</v>
      </c>
      <c r="G256" s="7">
        <f>B256-C256</f>
        <v>4326552.7378600016</v>
      </c>
      <c r="H256" s="6">
        <f t="shared" si="106"/>
        <v>88.180427213110619</v>
      </c>
    </row>
    <row r="257" spans="1:9" ht="11.25" customHeight="1" x14ac:dyDescent="0.2">
      <c r="A257" s="64" t="s">
        <v>238</v>
      </c>
      <c r="B257" s="7">
        <v>100089.99999999999</v>
      </c>
      <c r="C257" s="7">
        <v>87753.185489999989</v>
      </c>
      <c r="D257" s="7">
        <v>0.1986</v>
      </c>
      <c r="E257" s="7">
        <f t="shared" si="114"/>
        <v>87753.384089999992</v>
      </c>
      <c r="F257" s="7">
        <f>B257-E257</f>
        <v>12336.615909999993</v>
      </c>
      <c r="G257" s="7">
        <f>B257-C257</f>
        <v>12336.814509999997</v>
      </c>
      <c r="H257" s="6">
        <f t="shared" si="106"/>
        <v>87.67447706064543</v>
      </c>
    </row>
    <row r="258" spans="1:9" ht="11.25" customHeight="1" x14ac:dyDescent="0.2">
      <c r="A258" s="64" t="s">
        <v>239</v>
      </c>
      <c r="B258" s="7">
        <v>1821026.0000000002</v>
      </c>
      <c r="C258" s="7">
        <v>1207248.5088199999</v>
      </c>
      <c r="D258" s="7">
        <v>1887.7011100000002</v>
      </c>
      <c r="E258" s="7">
        <f t="shared" si="114"/>
        <v>1209136.2099299999</v>
      </c>
      <c r="F258" s="7">
        <f>B258-E258</f>
        <v>611889.79007000034</v>
      </c>
      <c r="G258" s="7">
        <f>B258-C258</f>
        <v>613777.49118000036</v>
      </c>
      <c r="H258" s="6">
        <f t="shared" si="106"/>
        <v>66.398624178347802</v>
      </c>
    </row>
    <row r="259" spans="1:9" ht="11.25" customHeight="1" x14ac:dyDescent="0.2">
      <c r="A259" s="64" t="s">
        <v>240</v>
      </c>
      <c r="B259" s="7">
        <v>2669157</v>
      </c>
      <c r="C259" s="7">
        <v>2213920.2607899997</v>
      </c>
      <c r="D259" s="7">
        <v>2661.9437900000003</v>
      </c>
      <c r="E259" s="7">
        <f t="shared" si="114"/>
        <v>2216582.2045799997</v>
      </c>
      <c r="F259" s="7">
        <f>B259-E259</f>
        <v>452574.79542000033</v>
      </c>
      <c r="G259" s="7">
        <f>B259-C259</f>
        <v>455236.73921000026</v>
      </c>
      <c r="H259" s="6">
        <f t="shared" si="106"/>
        <v>83.044279695049767</v>
      </c>
    </row>
    <row r="260" spans="1:9" ht="11.25" customHeight="1" x14ac:dyDescent="0.2">
      <c r="A260" s="64" t="s">
        <v>241</v>
      </c>
      <c r="B260" s="7">
        <v>666032</v>
      </c>
      <c r="C260" s="7">
        <v>539341.40300000005</v>
      </c>
      <c r="D260" s="7">
        <v>980.43945999999994</v>
      </c>
      <c r="E260" s="7">
        <f t="shared" si="114"/>
        <v>540321.84246000007</v>
      </c>
      <c r="F260" s="7">
        <f>B260-E260</f>
        <v>125710.15753999993</v>
      </c>
      <c r="G260" s="7">
        <f>B260-C260</f>
        <v>126690.59699999995</v>
      </c>
      <c r="H260" s="6">
        <f t="shared" ref="H260:H274" si="115">IFERROR(E260/B260*100,"")</f>
        <v>81.125507852475565</v>
      </c>
    </row>
    <row r="261" spans="1:9" ht="11.25" customHeight="1" x14ac:dyDescent="0.2">
      <c r="A261" s="58"/>
      <c r="B261" s="7"/>
      <c r="C261" s="8"/>
      <c r="D261" s="7"/>
      <c r="E261" s="8"/>
      <c r="F261" s="8"/>
      <c r="G261" s="8"/>
      <c r="H261" s="6" t="str">
        <f t="shared" si="115"/>
        <v/>
      </c>
    </row>
    <row r="262" spans="1:9" ht="11.25" customHeight="1" x14ac:dyDescent="0.2">
      <c r="A262" s="53" t="s">
        <v>242</v>
      </c>
      <c r="B262" s="11">
        <f t="shared" ref="B262:G262" si="116">+B263+B264</f>
        <v>1534911.1369999999</v>
      </c>
      <c r="C262" s="11">
        <f t="shared" si="116"/>
        <v>1370131.76768</v>
      </c>
      <c r="D262" s="11">
        <f t="shared" si="116"/>
        <v>9409.5695200000009</v>
      </c>
      <c r="E262" s="13">
        <f t="shared" si="116"/>
        <v>1379541.3372000002</v>
      </c>
      <c r="F262" s="13">
        <f t="shared" si="116"/>
        <v>155369.79979999957</v>
      </c>
      <c r="G262" s="13">
        <f t="shared" si="116"/>
        <v>164779.36931999968</v>
      </c>
      <c r="H262" s="6">
        <f t="shared" si="115"/>
        <v>89.877602940345355</v>
      </c>
    </row>
    <row r="263" spans="1:9" ht="11.25" customHeight="1" x14ac:dyDescent="0.2">
      <c r="A263" s="64" t="s">
        <v>243</v>
      </c>
      <c r="B263" s="7">
        <v>1480806.1249999998</v>
      </c>
      <c r="C263" s="7">
        <v>1319352.5041100001</v>
      </c>
      <c r="D263" s="7">
        <v>8799.7196800000002</v>
      </c>
      <c r="E263" s="7">
        <f t="shared" ref="E263:E264" si="117">C263+D263</f>
        <v>1328152.2237900002</v>
      </c>
      <c r="F263" s="7">
        <f>B263-E263</f>
        <v>152653.90120999957</v>
      </c>
      <c r="G263" s="7">
        <f>B263-C263</f>
        <v>161453.62088999967</v>
      </c>
      <c r="H263" s="6">
        <f t="shared" si="115"/>
        <v>89.691162223549043</v>
      </c>
    </row>
    <row r="264" spans="1:9" ht="11.25" customHeight="1" x14ac:dyDescent="0.2">
      <c r="A264" s="64" t="s">
        <v>244</v>
      </c>
      <c r="B264" s="7">
        <v>54105.01200000001</v>
      </c>
      <c r="C264" s="7">
        <v>50779.263570000003</v>
      </c>
      <c r="D264" s="7">
        <v>609.84983999999997</v>
      </c>
      <c r="E264" s="7">
        <f t="shared" si="117"/>
        <v>51389.113410000005</v>
      </c>
      <c r="F264" s="7">
        <f>B264-E264</f>
        <v>2715.8985900000043</v>
      </c>
      <c r="G264" s="7">
        <f>B264-C264</f>
        <v>3325.7484300000069</v>
      </c>
      <c r="H264" s="6">
        <f t="shared" si="115"/>
        <v>94.980319771484375</v>
      </c>
    </row>
    <row r="265" spans="1:9" ht="11.4" x14ac:dyDescent="0.2">
      <c r="A265" s="58"/>
      <c r="B265" s="9"/>
      <c r="C265" s="9"/>
      <c r="D265" s="9"/>
      <c r="E265" s="9"/>
      <c r="F265" s="9"/>
      <c r="G265" s="9"/>
      <c r="H265" s="6" t="str">
        <f t="shared" si="115"/>
        <v/>
      </c>
    </row>
    <row r="266" spans="1:9" ht="11.25" customHeight="1" x14ac:dyDescent="0.2">
      <c r="A266" s="65" t="s">
        <v>245</v>
      </c>
      <c r="B266" s="7">
        <v>8914716.9359999988</v>
      </c>
      <c r="C266" s="7">
        <v>8874912.4049399998</v>
      </c>
      <c r="D266" s="7">
        <v>10982.334509999999</v>
      </c>
      <c r="E266" s="7">
        <f t="shared" ref="E266" si="118">C266+D266</f>
        <v>8885894.7394500002</v>
      </c>
      <c r="F266" s="7">
        <f>B266-E266</f>
        <v>28822.196549998596</v>
      </c>
      <c r="G266" s="7">
        <f>B266-C266</f>
        <v>39804.531059999019</v>
      </c>
      <c r="H266" s="6">
        <f t="shared" si="115"/>
        <v>99.676689717049712</v>
      </c>
    </row>
    <row r="267" spans="1:9" ht="11.25" customHeight="1" x14ac:dyDescent="0.2">
      <c r="A267" s="58"/>
      <c r="B267" s="9"/>
      <c r="C267" s="9"/>
      <c r="D267" s="9"/>
      <c r="E267" s="9"/>
      <c r="F267" s="9"/>
      <c r="G267" s="9"/>
      <c r="H267" s="6" t="str">
        <f t="shared" si="115"/>
        <v/>
      </c>
    </row>
    <row r="268" spans="1:9" ht="11.25" customHeight="1" x14ac:dyDescent="0.2">
      <c r="A268" s="53" t="s">
        <v>246</v>
      </c>
      <c r="B268" s="7">
        <v>20285289.962000001</v>
      </c>
      <c r="C268" s="7">
        <v>17734114.864380002</v>
      </c>
      <c r="D268" s="7">
        <v>1562.43824</v>
      </c>
      <c r="E268" s="7">
        <f t="shared" ref="E268" si="119">C268+D268</f>
        <v>17735677.302620001</v>
      </c>
      <c r="F268" s="7">
        <f>B268-E268</f>
        <v>2549612.6593800001</v>
      </c>
      <c r="G268" s="7">
        <f>B268-C268</f>
        <v>2551175.0976199992</v>
      </c>
      <c r="H268" s="6">
        <f t="shared" si="115"/>
        <v>87.431223984689723</v>
      </c>
    </row>
    <row r="269" spans="1:9" ht="11.25" customHeight="1" x14ac:dyDescent="0.2">
      <c r="A269" s="58"/>
      <c r="B269" s="9"/>
      <c r="C269" s="9"/>
      <c r="D269" s="9"/>
      <c r="E269" s="9"/>
      <c r="F269" s="9"/>
      <c r="G269" s="9"/>
      <c r="H269" s="6" t="str">
        <f t="shared" si="115"/>
        <v/>
      </c>
    </row>
    <row r="270" spans="1:9" ht="11.25" customHeight="1" x14ac:dyDescent="0.2">
      <c r="A270" s="53" t="s">
        <v>247</v>
      </c>
      <c r="B270" s="7">
        <v>3442821</v>
      </c>
      <c r="C270" s="7">
        <v>2811223.69239</v>
      </c>
      <c r="D270" s="7">
        <v>1479.10339</v>
      </c>
      <c r="E270" s="7">
        <f t="shared" ref="E270" si="120">C270+D270</f>
        <v>2812702.7957799998</v>
      </c>
      <c r="F270" s="7">
        <f>B270-E270</f>
        <v>630118.20422000019</v>
      </c>
      <c r="G270" s="7">
        <f>B270-C270</f>
        <v>631597.30761000002</v>
      </c>
      <c r="H270" s="6">
        <f t="shared" si="115"/>
        <v>81.697619358659651</v>
      </c>
    </row>
    <row r="271" spans="1:9" ht="11.25" customHeight="1" x14ac:dyDescent="0.2">
      <c r="A271" s="58"/>
      <c r="B271" s="7"/>
      <c r="C271" s="7"/>
      <c r="D271" s="7"/>
      <c r="E271" s="7"/>
      <c r="F271" s="7"/>
      <c r="G271" s="7"/>
      <c r="H271" s="6" t="str">
        <f t="shared" si="115"/>
        <v/>
      </c>
      <c r="I271" s="54"/>
    </row>
    <row r="272" spans="1:9" ht="11.25" customHeight="1" x14ac:dyDescent="0.2">
      <c r="A272" s="53" t="s">
        <v>248</v>
      </c>
      <c r="B272" s="13">
        <f t="shared" ref="B272:G272" si="121">+B273+B274</f>
        <v>660673.16899999999</v>
      </c>
      <c r="C272" s="13">
        <f t="shared" si="121"/>
        <v>646384.90363999992</v>
      </c>
      <c r="D272" s="13">
        <f t="shared" si="121"/>
        <v>5546.0772900000002</v>
      </c>
      <c r="E272" s="13">
        <f t="shared" si="121"/>
        <v>651930.98092999996</v>
      </c>
      <c r="F272" s="13">
        <f t="shared" si="121"/>
        <v>8742.1880700000802</v>
      </c>
      <c r="G272" s="13">
        <f t="shared" si="121"/>
        <v>14288.265360000038</v>
      </c>
      <c r="H272" s="6">
        <f t="shared" si="115"/>
        <v>98.676775676658352</v>
      </c>
    </row>
    <row r="273" spans="1:9" ht="11.25" customHeight="1" x14ac:dyDescent="0.2">
      <c r="A273" s="55" t="s">
        <v>249</v>
      </c>
      <c r="B273" s="7">
        <v>634011.84299999999</v>
      </c>
      <c r="C273" s="7">
        <v>620498.73176999995</v>
      </c>
      <c r="D273" s="7">
        <v>5507.0842499999999</v>
      </c>
      <c r="E273" s="7">
        <f t="shared" ref="E273:E274" si="122">C273+D273</f>
        <v>626005.81601999991</v>
      </c>
      <c r="F273" s="7">
        <f>B273-E273</f>
        <v>8006.0269800000824</v>
      </c>
      <c r="G273" s="7">
        <f>B273-C273</f>
        <v>13513.111230000039</v>
      </c>
      <c r="H273" s="6">
        <f t="shared" si="115"/>
        <v>98.737243307298911</v>
      </c>
    </row>
    <row r="274" spans="1:9" ht="11.25" customHeight="1" x14ac:dyDescent="0.2">
      <c r="A274" s="55" t="s">
        <v>250</v>
      </c>
      <c r="B274" s="7">
        <v>26661.326000000001</v>
      </c>
      <c r="C274" s="7">
        <v>25886.171870000002</v>
      </c>
      <c r="D274" s="7">
        <v>38.993040000000001</v>
      </c>
      <c r="E274" s="7">
        <f t="shared" si="122"/>
        <v>25925.164910000003</v>
      </c>
      <c r="F274" s="7">
        <f>B274-E274</f>
        <v>736.16108999999778</v>
      </c>
      <c r="G274" s="7">
        <f>B274-C274</f>
        <v>775.15412999999899</v>
      </c>
      <c r="H274" s="6">
        <f t="shared" si="115"/>
        <v>97.238842921766164</v>
      </c>
    </row>
    <row r="275" spans="1:9" ht="12" customHeight="1" x14ac:dyDescent="0.2">
      <c r="B275" s="10"/>
      <c r="C275" s="10"/>
      <c r="D275" s="10"/>
      <c r="E275" s="10"/>
      <c r="F275" s="10"/>
      <c r="G275" s="10"/>
      <c r="H275" s="6"/>
    </row>
    <row r="276" spans="1:9" ht="11.25" customHeight="1" x14ac:dyDescent="0.2">
      <c r="A276" s="52" t="s">
        <v>251</v>
      </c>
      <c r="B276" s="66">
        <f t="shared" ref="B276:G276" si="123">B277+B279</f>
        <v>773475038.34422982</v>
      </c>
      <c r="C276" s="66">
        <f t="shared" si="123"/>
        <v>769471976.70196009</v>
      </c>
      <c r="D276" s="66">
        <f t="shared" si="123"/>
        <v>318780.54201999999</v>
      </c>
      <c r="E276" s="66">
        <f t="shared" si="123"/>
        <v>769790757.24397993</v>
      </c>
      <c r="F276" s="66">
        <f t="shared" si="123"/>
        <v>3684281.1002498479</v>
      </c>
      <c r="G276" s="66">
        <f t="shared" si="123"/>
        <v>4003061.6422698353</v>
      </c>
      <c r="H276" s="6">
        <f t="shared" ref="H276:H283" si="124">IFERROR(E276/B276*100,"")</f>
        <v>99.523671622533953</v>
      </c>
    </row>
    <row r="277" spans="1:9" ht="11.25" customHeight="1" x14ac:dyDescent="0.2">
      <c r="A277" s="55" t="s">
        <v>252</v>
      </c>
      <c r="B277" s="7">
        <v>92540584.032229975</v>
      </c>
      <c r="C277" s="7">
        <v>91394529.57299</v>
      </c>
      <c r="D277" s="7">
        <v>68480.965150000004</v>
      </c>
      <c r="E277" s="7">
        <f t="shared" ref="E277" si="125">C277+D277</f>
        <v>91463010.538139999</v>
      </c>
      <c r="F277" s="7">
        <f>B277-E277</f>
        <v>1077573.494089976</v>
      </c>
      <c r="G277" s="7">
        <f>B277-C277</f>
        <v>1146054.4592399746</v>
      </c>
      <c r="H277" s="6">
        <f t="shared" si="124"/>
        <v>98.835566572916079</v>
      </c>
    </row>
    <row r="278" spans="1:9" ht="11.25" customHeight="1" x14ac:dyDescent="0.2">
      <c r="A278" s="67"/>
      <c r="B278" s="8"/>
      <c r="C278" s="8"/>
      <c r="D278" s="8"/>
      <c r="E278" s="8"/>
      <c r="F278" s="8"/>
      <c r="G278" s="8"/>
      <c r="H278" s="6" t="str">
        <f t="shared" si="124"/>
        <v/>
      </c>
    </row>
    <row r="279" spans="1:9" ht="11.25" customHeight="1" x14ac:dyDescent="0.2">
      <c r="A279" s="55" t="s">
        <v>253</v>
      </c>
      <c r="B279" s="13">
        <f t="shared" ref="B279:G279" si="126">SUM(B280:B281)</f>
        <v>680934454.3119998</v>
      </c>
      <c r="C279" s="13">
        <f t="shared" si="126"/>
        <v>678077447.12897003</v>
      </c>
      <c r="D279" s="13">
        <f t="shared" ref="D279" si="127">SUM(D280:D281)</f>
        <v>250299.57686999999</v>
      </c>
      <c r="E279" s="13">
        <f t="shared" si="126"/>
        <v>678327746.70583999</v>
      </c>
      <c r="F279" s="13">
        <f t="shared" si="126"/>
        <v>2606707.6061598719</v>
      </c>
      <c r="G279" s="13">
        <f t="shared" si="126"/>
        <v>2857007.1830298607</v>
      </c>
      <c r="H279" s="6">
        <f t="shared" si="124"/>
        <v>99.617186707229621</v>
      </c>
    </row>
    <row r="280" spans="1:9" ht="11.4" x14ac:dyDescent="0.2">
      <c r="A280" s="55" t="s">
        <v>254</v>
      </c>
      <c r="B280" s="7">
        <v>677857756.03499985</v>
      </c>
      <c r="C280" s="7">
        <v>675126862.15781999</v>
      </c>
      <c r="D280" s="7">
        <v>209182.23225999999</v>
      </c>
      <c r="E280" s="7">
        <f t="shared" ref="E280:E281" si="128">C280+D280</f>
        <v>675336044.39007998</v>
      </c>
      <c r="F280" s="7">
        <f>B280-E280</f>
        <v>2521711.6449198723</v>
      </c>
      <c r="G280" s="7">
        <f>B280-C280</f>
        <v>2730893.8771798611</v>
      </c>
      <c r="H280" s="6">
        <f t="shared" si="124"/>
        <v>99.627988081205984</v>
      </c>
    </row>
    <row r="281" spans="1:9" ht="11.25" customHeight="1" x14ac:dyDescent="0.2">
      <c r="A281" s="68" t="s">
        <v>310</v>
      </c>
      <c r="B281" s="7">
        <v>3076698.2769999998</v>
      </c>
      <c r="C281" s="7">
        <v>2950584.9711500001</v>
      </c>
      <c r="D281" s="7">
        <v>41117.34461</v>
      </c>
      <c r="E281" s="7">
        <f t="shared" si="128"/>
        <v>2991702.3157600001</v>
      </c>
      <c r="F281" s="7">
        <f>B281-E281</f>
        <v>84995.961239999626</v>
      </c>
      <c r="G281" s="7">
        <f>B281-C281</f>
        <v>126113.30584999966</v>
      </c>
      <c r="H281" s="6">
        <f t="shared" si="124"/>
        <v>97.237429426362965</v>
      </c>
    </row>
    <row r="282" spans="1:9" ht="11.25" customHeight="1" x14ac:dyDescent="0.2">
      <c r="A282" s="68"/>
      <c r="B282" s="8"/>
      <c r="C282" s="8"/>
      <c r="D282" s="8"/>
      <c r="E282" s="8"/>
      <c r="F282" s="8"/>
      <c r="G282" s="8"/>
      <c r="H282" s="6" t="str">
        <f t="shared" si="124"/>
        <v/>
      </c>
    </row>
    <row r="283" spans="1:9" ht="14.4" customHeight="1" thickBot="1" x14ac:dyDescent="0.25">
      <c r="A283" s="69" t="s">
        <v>255</v>
      </c>
      <c r="B283" s="70">
        <f t="shared" ref="B283:G283" si="129">+B276+B9</f>
        <v>3124620648.2042999</v>
      </c>
      <c r="C283" s="70">
        <f t="shared" si="129"/>
        <v>2910575677.23593</v>
      </c>
      <c r="D283" s="70">
        <f t="shared" si="129"/>
        <v>52077236.19718001</v>
      </c>
      <c r="E283" s="71">
        <f>+E276+E9</f>
        <v>2962652913.4331107</v>
      </c>
      <c r="F283" s="70">
        <f t="shared" si="129"/>
        <v>161967734.77118996</v>
      </c>
      <c r="G283" s="70">
        <f t="shared" si="129"/>
        <v>214044970.96836999</v>
      </c>
      <c r="H283" s="6">
        <f t="shared" si="124"/>
        <v>94.81640323716509</v>
      </c>
      <c r="I283" s="72"/>
    </row>
    <row r="284" spans="1:9" ht="11.25" customHeight="1" thickTop="1" x14ac:dyDescent="0.2">
      <c r="A284" s="55"/>
      <c r="B284" s="8"/>
      <c r="C284" s="9"/>
      <c r="D284" s="8"/>
      <c r="E284" s="9"/>
      <c r="F284" s="9"/>
      <c r="G284" s="9"/>
      <c r="H284" s="6"/>
    </row>
    <row r="285" spans="1:9" s="72" customFormat="1" ht="13.8" customHeight="1" x14ac:dyDescent="0.25">
      <c r="A285" s="72" t="s">
        <v>333</v>
      </c>
      <c r="E285" s="74"/>
    </row>
    <row r="286" spans="1:9" s="72" customFormat="1" ht="13.8" customHeight="1" x14ac:dyDescent="0.25">
      <c r="A286" s="72" t="s">
        <v>281</v>
      </c>
      <c r="E286" s="74"/>
    </row>
    <row r="287" spans="1:9" s="72" customFormat="1" ht="23.4" customHeight="1" x14ac:dyDescent="0.2">
      <c r="A287" s="80" t="s">
        <v>335</v>
      </c>
      <c r="B287" s="80"/>
      <c r="C287" s="80"/>
      <c r="D287" s="80"/>
      <c r="E287" s="80"/>
      <c r="F287" s="80"/>
      <c r="G287" s="80"/>
      <c r="H287" s="80"/>
      <c r="I287" s="51"/>
    </row>
    <row r="288" spans="1:9" s="72" customFormat="1" ht="13.8" customHeight="1" x14ac:dyDescent="0.25">
      <c r="A288" s="72" t="s">
        <v>282</v>
      </c>
      <c r="E288" s="74"/>
    </row>
    <row r="289" spans="1:7" s="72" customFormat="1" ht="13.8" customHeight="1" x14ac:dyDescent="0.25">
      <c r="A289" s="72" t="s">
        <v>311</v>
      </c>
      <c r="E289" s="74"/>
    </row>
    <row r="290" spans="1:7" s="72" customFormat="1" ht="13.8" customHeight="1" x14ac:dyDescent="0.25">
      <c r="A290" s="72" t="s">
        <v>334</v>
      </c>
      <c r="E290" s="74"/>
    </row>
    <row r="291" spans="1:7" s="72" customFormat="1" ht="13.8" customHeight="1" x14ac:dyDescent="0.25">
      <c r="A291" s="72" t="s">
        <v>283</v>
      </c>
      <c r="E291" s="74"/>
    </row>
    <row r="292" spans="1:7" x14ac:dyDescent="0.2">
      <c r="E292" s="51"/>
      <c r="G292" s="73"/>
    </row>
    <row r="293" spans="1:7" x14ac:dyDescent="0.2">
      <c r="E293" s="51"/>
      <c r="G293" s="73"/>
    </row>
    <row r="294" spans="1:7" x14ac:dyDescent="0.2">
      <c r="E294" s="51"/>
      <c r="G294" s="73"/>
    </row>
    <row r="295" spans="1:7" x14ac:dyDescent="0.2">
      <c r="E295" s="51"/>
      <c r="G295" s="73"/>
    </row>
    <row r="296" spans="1:7" x14ac:dyDescent="0.2">
      <c r="E296" s="51"/>
      <c r="G296" s="73"/>
    </row>
    <row r="297" spans="1:7" x14ac:dyDescent="0.2">
      <c r="E297" s="51"/>
      <c r="G297" s="73"/>
    </row>
    <row r="298" spans="1:7" x14ac:dyDescent="0.2">
      <c r="E298" s="51"/>
      <c r="G298" s="73"/>
    </row>
    <row r="299" spans="1:7" x14ac:dyDescent="0.2">
      <c r="E299" s="51"/>
      <c r="G299" s="73"/>
    </row>
    <row r="300" spans="1:7" x14ac:dyDescent="0.2">
      <c r="E300" s="51"/>
      <c r="G300" s="73"/>
    </row>
    <row r="301" spans="1:7" x14ac:dyDescent="0.2">
      <c r="E301" s="51"/>
      <c r="G301" s="73"/>
    </row>
    <row r="302" spans="1:7" x14ac:dyDescent="0.2">
      <c r="E302" s="51"/>
      <c r="G302" s="73"/>
    </row>
    <row r="303" spans="1:7" x14ac:dyDescent="0.2">
      <c r="E303" s="51"/>
      <c r="G303" s="73"/>
    </row>
    <row r="304" spans="1:7" x14ac:dyDescent="0.2">
      <c r="E304" s="51"/>
      <c r="G304" s="73"/>
    </row>
    <row r="305" spans="5:7" x14ac:dyDescent="0.2">
      <c r="E305" s="51"/>
      <c r="G305" s="73"/>
    </row>
    <row r="306" spans="5:7" x14ac:dyDescent="0.2">
      <c r="E306" s="51"/>
      <c r="G306" s="73"/>
    </row>
    <row r="307" spans="5:7" x14ac:dyDescent="0.2">
      <c r="E307" s="51"/>
      <c r="G307" s="73"/>
    </row>
    <row r="308" spans="5:7" x14ac:dyDescent="0.2">
      <c r="E308" s="51"/>
      <c r="G308" s="73"/>
    </row>
    <row r="309" spans="5:7" x14ac:dyDescent="0.2">
      <c r="E309" s="51"/>
      <c r="G309" s="73"/>
    </row>
    <row r="310" spans="5:7" x14ac:dyDescent="0.2">
      <c r="E310" s="51"/>
      <c r="G310" s="73"/>
    </row>
    <row r="311" spans="5:7" x14ac:dyDescent="0.2">
      <c r="E311" s="51"/>
      <c r="G311" s="73"/>
    </row>
    <row r="312" spans="5:7" x14ac:dyDescent="0.2">
      <c r="E312" s="51"/>
      <c r="G312" s="73"/>
    </row>
    <row r="313" spans="5:7" x14ac:dyDescent="0.2">
      <c r="E313" s="51"/>
      <c r="G313" s="73"/>
    </row>
    <row r="314" spans="5:7" x14ac:dyDescent="0.2">
      <c r="E314" s="51"/>
      <c r="G314" s="73"/>
    </row>
    <row r="315" spans="5:7" x14ac:dyDescent="0.2">
      <c r="E315" s="51"/>
      <c r="G315" s="73"/>
    </row>
    <row r="316" spans="5:7" x14ac:dyDescent="0.2">
      <c r="E316" s="51"/>
      <c r="G316" s="73"/>
    </row>
    <row r="317" spans="5:7" x14ac:dyDescent="0.2">
      <c r="E317" s="51"/>
      <c r="G317" s="73"/>
    </row>
    <row r="318" spans="5:7" x14ac:dyDescent="0.2">
      <c r="E318" s="51"/>
      <c r="G318" s="73"/>
    </row>
    <row r="319" spans="5:7" x14ac:dyDescent="0.2">
      <c r="E319" s="51"/>
      <c r="G319" s="73"/>
    </row>
    <row r="320" spans="5:7" x14ac:dyDescent="0.2">
      <c r="E320" s="51"/>
      <c r="G320" s="73"/>
    </row>
    <row r="321" spans="5:7" x14ac:dyDescent="0.2">
      <c r="E321" s="51"/>
      <c r="G321" s="73"/>
    </row>
    <row r="322" spans="5:7" x14ac:dyDescent="0.2">
      <c r="E322" s="51"/>
      <c r="G322" s="73"/>
    </row>
    <row r="323" spans="5:7" x14ac:dyDescent="0.2">
      <c r="E323" s="51"/>
      <c r="G323" s="73"/>
    </row>
    <row r="324" spans="5:7" x14ac:dyDescent="0.2">
      <c r="E324" s="51"/>
      <c r="G324" s="73"/>
    </row>
    <row r="325" spans="5:7" x14ac:dyDescent="0.2">
      <c r="E325" s="51"/>
      <c r="G325" s="73"/>
    </row>
    <row r="326" spans="5:7" x14ac:dyDescent="0.2">
      <c r="E326" s="51"/>
      <c r="G326" s="73"/>
    </row>
    <row r="327" spans="5:7" x14ac:dyDescent="0.2">
      <c r="E327" s="51"/>
      <c r="G327" s="73"/>
    </row>
    <row r="328" spans="5:7" x14ac:dyDescent="0.2">
      <c r="E328" s="51"/>
      <c r="G328" s="73"/>
    </row>
  </sheetData>
  <mergeCells count="7">
    <mergeCell ref="C5:E6"/>
    <mergeCell ref="A287:H287"/>
    <mergeCell ref="A5:A7"/>
    <mergeCell ref="B6:B7"/>
    <mergeCell ref="F6:F7"/>
    <mergeCell ref="G6:G7"/>
    <mergeCell ref="H6:H7"/>
  </mergeCells>
  <printOptions horizontalCentered="1"/>
  <pageMargins left="0.35433070866141736" right="0.35433070866141736" top="0.31496062992125984" bottom="0.23622047244094491" header="0.19685039370078741" footer="0.19685039370078741"/>
  <pageSetup paperSize="9" scale="89" orientation="portrait" r:id="rId1"/>
  <headerFooter alignWithMargins="0">
    <oddFooter>Page &amp;P of &amp;N</oddFooter>
  </headerFooter>
  <rowBreaks count="3" manualBreakCount="3">
    <brk id="78" max="7" man="1"/>
    <brk id="147" max="7" man="1"/>
    <brk id="220"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C344-8026-4EDF-A8F4-EAD1A3967172}">
  <sheetPr>
    <pageSetUpPr fitToPage="1"/>
  </sheetPr>
  <dimension ref="A1:T8"/>
  <sheetViews>
    <sheetView view="pageBreakPreview" zoomScale="70" zoomScaleNormal="70" zoomScaleSheetLayoutView="70" workbookViewId="0">
      <selection activeCell="R36" sqref="R36"/>
    </sheetView>
  </sheetViews>
  <sheetFormatPr defaultRowHeight="13.2" x14ac:dyDescent="0.25"/>
  <cols>
    <col min="1" max="1" width="38.6640625" customWidth="1"/>
    <col min="2" max="2" width="10.6640625" customWidth="1"/>
    <col min="3" max="3" width="11.21875" bestFit="1" customWidth="1"/>
    <col min="4" max="9" width="9.44140625" bestFit="1" customWidth="1"/>
    <col min="10" max="10" width="14.88671875" bestFit="1" customWidth="1"/>
    <col min="11" max="11" width="11.109375" customWidth="1"/>
    <col min="12" max="12" width="10.33203125" bestFit="1" customWidth="1"/>
    <col min="13" max="13" width="11" customWidth="1"/>
    <col min="14" max="14" width="9.44140625" bestFit="1" customWidth="1"/>
    <col min="15" max="15" width="11.33203125" customWidth="1"/>
    <col min="16" max="19" width="11" customWidth="1"/>
  </cols>
  <sheetData>
    <row r="1" spans="1:20" x14ac:dyDescent="0.25">
      <c r="A1" s="1" t="s">
        <v>313</v>
      </c>
    </row>
    <row r="2" spans="1:20" x14ac:dyDescent="0.25">
      <c r="A2" t="s">
        <v>256</v>
      </c>
    </row>
    <row r="3" spans="1:20" x14ac:dyDescent="0.25">
      <c r="A3" t="s">
        <v>257</v>
      </c>
      <c r="L3" t="s">
        <v>258</v>
      </c>
    </row>
    <row r="4" spans="1:20" x14ac:dyDescent="0.25">
      <c r="B4" s="16" t="s">
        <v>268</v>
      </c>
      <c r="C4" s="16" t="s">
        <v>269</v>
      </c>
      <c r="D4" s="16" t="s">
        <v>270</v>
      </c>
      <c r="E4" s="16" t="s">
        <v>271</v>
      </c>
      <c r="F4" s="16" t="s">
        <v>263</v>
      </c>
      <c r="G4" s="16" t="s">
        <v>264</v>
      </c>
      <c r="H4" s="16" t="s">
        <v>265</v>
      </c>
      <c r="I4" s="16" t="s">
        <v>287</v>
      </c>
      <c r="J4" s="16" t="s">
        <v>288</v>
      </c>
      <c r="K4" s="17"/>
      <c r="L4" s="17" t="s">
        <v>259</v>
      </c>
      <c r="M4" s="17" t="s">
        <v>260</v>
      </c>
      <c r="N4" s="17" t="s">
        <v>261</v>
      </c>
      <c r="O4" s="17" t="s">
        <v>262</v>
      </c>
      <c r="P4" s="17" t="s">
        <v>263</v>
      </c>
      <c r="Q4" s="17" t="s">
        <v>284</v>
      </c>
      <c r="R4" s="17" t="s">
        <v>285</v>
      </c>
      <c r="S4" s="17" t="s">
        <v>286</v>
      </c>
    </row>
    <row r="5" spans="1:20" x14ac:dyDescent="0.25">
      <c r="A5" t="s">
        <v>266</v>
      </c>
      <c r="B5" s="18">
        <v>293580.61320975999</v>
      </c>
      <c r="C5" s="18">
        <v>316382.30033131997</v>
      </c>
      <c r="D5" s="18">
        <v>350072.44878208998</v>
      </c>
      <c r="E5" s="18">
        <v>438617.31756846001</v>
      </c>
      <c r="F5" s="18">
        <v>494149.65776479</v>
      </c>
      <c r="G5" s="18">
        <v>363225.40532940999</v>
      </c>
      <c r="H5" s="18">
        <v>481946.23811788001</v>
      </c>
      <c r="I5" s="18">
        <v>386646.66709899</v>
      </c>
      <c r="J5" s="19">
        <f>SUM(B5:I5)</f>
        <v>3124620.6482027005</v>
      </c>
      <c r="K5" s="19"/>
      <c r="L5" s="19">
        <f>B5</f>
        <v>293580.61320975999</v>
      </c>
      <c r="M5" s="19">
        <f>+L5+C5</f>
        <v>609962.91354107996</v>
      </c>
      <c r="N5" s="19">
        <f t="shared" ref="N5" si="0">+M5+D5</f>
        <v>960035.36232316995</v>
      </c>
      <c r="O5" s="19">
        <f t="shared" ref="O5:O6" si="1">+N5+E5</f>
        <v>1398652.6798916301</v>
      </c>
      <c r="P5" s="19">
        <f t="shared" ref="P5:P6" si="2">+O5+F5</f>
        <v>1892802.3376564202</v>
      </c>
      <c r="Q5" s="19">
        <f t="shared" ref="Q5:Q6" si="3">+P5+G5</f>
        <v>2256027.7429858302</v>
      </c>
      <c r="R5" s="19">
        <f t="shared" ref="R5:R6" si="4">+Q5+H5</f>
        <v>2737973.9811037104</v>
      </c>
      <c r="S5" s="19">
        <f t="shared" ref="S5:S6" si="5">+R5+I5</f>
        <v>3124620.6482027005</v>
      </c>
      <c r="T5" s="19" t="b">
        <f>S5=J5</f>
        <v>1</v>
      </c>
    </row>
    <row r="6" spans="1:20" x14ac:dyDescent="0.25">
      <c r="A6" t="s">
        <v>267</v>
      </c>
      <c r="B6" s="18">
        <v>205027.27659585001</v>
      </c>
      <c r="C6" s="24">
        <v>328770.03557215002</v>
      </c>
      <c r="D6" s="24">
        <v>419123.19223714003</v>
      </c>
      <c r="E6" s="24">
        <v>347143.38293193001</v>
      </c>
      <c r="F6" s="24">
        <v>477191.72166729998</v>
      </c>
      <c r="G6" s="24">
        <v>456840.1566094</v>
      </c>
      <c r="H6" s="24">
        <v>350076.7954376</v>
      </c>
      <c r="I6" s="24">
        <v>378480.35236674</v>
      </c>
      <c r="J6" s="24">
        <f>(SUM(B6:I6))</f>
        <v>2962652.91341811</v>
      </c>
      <c r="K6" s="19"/>
      <c r="L6" s="19">
        <f>B6</f>
        <v>205027.27659585001</v>
      </c>
      <c r="M6" s="19">
        <f>+L6+C6</f>
        <v>533797.31216800003</v>
      </c>
      <c r="N6" s="19">
        <f t="shared" ref="N6" si="6">+M6+D6</f>
        <v>952920.50440514006</v>
      </c>
      <c r="O6" s="19">
        <f t="shared" si="1"/>
        <v>1300063.88733707</v>
      </c>
      <c r="P6" s="19">
        <f t="shared" si="2"/>
        <v>1777255.6090043699</v>
      </c>
      <c r="Q6" s="19">
        <f t="shared" si="3"/>
        <v>2234095.7656137701</v>
      </c>
      <c r="R6" s="19">
        <f t="shared" si="4"/>
        <v>2584172.5610513701</v>
      </c>
      <c r="S6" s="19">
        <f t="shared" si="5"/>
        <v>2962652.91341811</v>
      </c>
      <c r="T6" s="19" t="b">
        <f t="shared" ref="T6:T8" si="7">S6=J6</f>
        <v>1</v>
      </c>
    </row>
    <row r="7" spans="1:20" hidden="1" x14ac:dyDescent="0.25">
      <c r="A7" t="s">
        <v>272</v>
      </c>
      <c r="B7" s="18">
        <f t="shared" ref="B7:J7" si="8">+B6/B5*100</f>
        <v>69.836790091231379</v>
      </c>
      <c r="C7" s="18">
        <f t="shared" si="8"/>
        <v>103.91543244608104</v>
      </c>
      <c r="D7" s="18">
        <f t="shared" si="8"/>
        <v>119.72470089985063</v>
      </c>
      <c r="E7" s="18">
        <f t="shared" si="8"/>
        <v>79.144933186033498</v>
      </c>
      <c r="F7" s="18">
        <f t="shared" si="8"/>
        <v>96.568259062609357</v>
      </c>
      <c r="G7" s="18">
        <f t="shared" ref="G7:H7" si="9">+G6/G5*100</f>
        <v>125.77318378792654</v>
      </c>
      <c r="H7" s="18">
        <f t="shared" si="9"/>
        <v>72.638142545678335</v>
      </c>
      <c r="I7" s="18">
        <f t="shared" si="8"/>
        <v>97.887912808476571</v>
      </c>
      <c r="J7" s="18">
        <f t="shared" si="8"/>
        <v>94.816403236733549</v>
      </c>
      <c r="K7" s="20"/>
      <c r="L7" s="20"/>
      <c r="M7" s="20"/>
      <c r="N7" s="20"/>
      <c r="O7" s="20"/>
      <c r="P7" s="20"/>
      <c r="Q7" s="20"/>
      <c r="R7" s="20"/>
      <c r="S7" s="20"/>
      <c r="T7" s="19" t="b">
        <f t="shared" si="7"/>
        <v>0</v>
      </c>
    </row>
    <row r="8" spans="1:20" x14ac:dyDescent="0.25">
      <c r="A8" t="s">
        <v>273</v>
      </c>
      <c r="B8" s="18">
        <f>+B6/B5*100</f>
        <v>69.836790091231379</v>
      </c>
      <c r="C8" s="18">
        <f>M8</f>
        <v>87.513076667086537</v>
      </c>
      <c r="D8" s="18">
        <f>N8</f>
        <v>99.258896265986209</v>
      </c>
      <c r="E8" s="18">
        <f>O8</f>
        <v>92.951159785987841</v>
      </c>
      <c r="F8" s="18">
        <f t="shared" ref="F8" si="10">O8</f>
        <v>92.951159785987841</v>
      </c>
      <c r="G8" s="18">
        <f>P8</f>
        <v>93.895467775303203</v>
      </c>
      <c r="H8" s="18">
        <f>Q8</f>
        <v>99.027849837385716</v>
      </c>
      <c r="I8" s="18">
        <f>S8</f>
        <v>94.816403236733549</v>
      </c>
      <c r="J8" s="18">
        <f>+J6/J5*100</f>
        <v>94.816403236733549</v>
      </c>
      <c r="K8" s="20"/>
      <c r="L8" s="18">
        <f>+L6/L5*100</f>
        <v>69.836790091231379</v>
      </c>
      <c r="M8" s="18">
        <f t="shared" ref="M8" si="11">+M6/M5*100</f>
        <v>87.513076667086537</v>
      </c>
      <c r="N8" s="18">
        <f t="shared" ref="N8" si="12">+N6/N5*100</f>
        <v>99.258896265986209</v>
      </c>
      <c r="O8" s="18">
        <f t="shared" ref="O8:P8" si="13">+O6/O5*100</f>
        <v>92.951159785987841</v>
      </c>
      <c r="P8" s="18">
        <f t="shared" si="13"/>
        <v>93.895467775303203</v>
      </c>
      <c r="Q8" s="18">
        <f t="shared" ref="Q8:S8" si="14">+Q6/Q5*100</f>
        <v>99.027849837385716</v>
      </c>
      <c r="R8" s="18">
        <f t="shared" si="14"/>
        <v>94.382655893963573</v>
      </c>
      <c r="S8" s="18">
        <f t="shared" si="14"/>
        <v>94.816403236733549</v>
      </c>
      <c r="T8" s="19" t="b">
        <f t="shared" si="7"/>
        <v>1</v>
      </c>
    </row>
  </sheetData>
  <printOptions horizontalCentered="1"/>
  <pageMargins left="0.35433070866141736" right="0.35433070866141736" top="0.6692913385826772" bottom="0.47244094488188981" header="0.51181102362204722" footer="0.51181102362204722"/>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mmarasigan</dc:creator>
  <cp:lastModifiedBy>Mary Dianne M. Cruz</cp:lastModifiedBy>
  <cp:lastPrinted>2024-09-17T05:52:10Z</cp:lastPrinted>
  <dcterms:created xsi:type="dcterms:W3CDTF">2014-06-18T02:22:11Z</dcterms:created>
  <dcterms:modified xsi:type="dcterms:W3CDTF">2024-09-17T06:43:37Z</dcterms:modified>
</cp:coreProperties>
</file>