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mdcruz\Documents\CPD\ACTUAL DISBURSEMENT (BANK)\bank reports\2023\WEBSITE\For website\September 2023\"/>
    </mc:Choice>
  </mc:AlternateContent>
  <xr:revisionPtr revIDLastSave="0" documentId="13_ncr:1_{8FD265F0-F34F-401D-BD9B-D84BF9E97733}" xr6:coauthVersionLast="36" xr6:coauthVersionMax="36" xr10:uidLastSave="{00000000-0000-0000-0000-000000000000}"/>
  <bookViews>
    <workbookView xWindow="240" yWindow="72" windowWidth="20952" windowHeight="10740" activeTab="1" xr2:uid="{00000000-000D-0000-FFFF-FFFF00000000}"/>
  </bookViews>
  <sheets>
    <sheet name="By Department" sheetId="20" r:id="rId1"/>
    <sheet name="By Agency" sheetId="21" r:id="rId2"/>
    <sheet name="Graph " sheetId="17" r:id="rId3"/>
  </sheets>
  <definedNames>
    <definedName name="_xlnm._FilterDatabase" localSheetId="1" hidden="1">'By Agency'!#REF!</definedName>
    <definedName name="_xlnm.Print_Area" localSheetId="1">'By Agency'!$A$1:$H$295</definedName>
    <definedName name="_xlnm.Print_Area" localSheetId="0">'By Department'!$A$1:$Q$65</definedName>
    <definedName name="_xlnm.Print_Area" localSheetId="2">'Graph '!$A$12:$O$59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C272" i="21" l="1"/>
  <c r="C262" i="21"/>
  <c r="C255" i="21"/>
  <c r="C232" i="21"/>
  <c r="C219" i="21" s="1"/>
  <c r="C213" i="21"/>
  <c r="C204" i="21"/>
  <c r="C195" i="21"/>
  <c r="C187" i="21"/>
  <c r="C181" i="21"/>
  <c r="C171" i="21"/>
  <c r="C150" i="21"/>
  <c r="C145" i="21"/>
  <c r="C141" i="21" s="1"/>
  <c r="C138" i="21"/>
  <c r="C133" i="21" s="1"/>
  <c r="C128" i="21"/>
  <c r="C119" i="21"/>
  <c r="C106" i="21"/>
  <c r="C94" i="21"/>
  <c r="C88" i="21"/>
  <c r="C84" i="21"/>
  <c r="C79" i="21"/>
  <c r="C72" i="21"/>
  <c r="C60" i="21"/>
  <c r="C52" i="21"/>
  <c r="C39" i="21"/>
  <c r="C35" i="21"/>
  <c r="C23" i="21"/>
  <c r="C10" i="21"/>
  <c r="H284" i="21"/>
  <c r="D281" i="21"/>
  <c r="B281" i="21"/>
  <c r="H280" i="21"/>
  <c r="H278" i="21"/>
  <c r="H277" i="21"/>
  <c r="H271" i="21"/>
  <c r="H269" i="21"/>
  <c r="H267" i="21"/>
  <c r="H265" i="21"/>
  <c r="D262" i="21"/>
  <c r="H261" i="21"/>
  <c r="H254" i="21"/>
  <c r="H252" i="21"/>
  <c r="E250" i="21"/>
  <c r="G249" i="21"/>
  <c r="E238" i="21"/>
  <c r="B232" i="21"/>
  <c r="H218" i="21"/>
  <c r="H212" i="21"/>
  <c r="G205" i="21"/>
  <c r="B204" i="21"/>
  <c r="H203" i="21"/>
  <c r="H194" i="21"/>
  <c r="H186" i="21"/>
  <c r="E183" i="21"/>
  <c r="H180" i="21"/>
  <c r="G176" i="21"/>
  <c r="H170" i="21"/>
  <c r="E157" i="21"/>
  <c r="E153" i="21"/>
  <c r="H149" i="21"/>
  <c r="H147" i="21"/>
  <c r="G142" i="21"/>
  <c r="D138" i="21"/>
  <c r="D133" i="21" s="1"/>
  <c r="G134" i="21"/>
  <c r="G125" i="21"/>
  <c r="G121" i="21"/>
  <c r="D119" i="21"/>
  <c r="H118" i="21"/>
  <c r="H105" i="21"/>
  <c r="B88" i="21"/>
  <c r="H87" i="21"/>
  <c r="G86" i="21"/>
  <c r="H83" i="21"/>
  <c r="G82" i="21"/>
  <c r="D79" i="21"/>
  <c r="H78" i="21"/>
  <c r="H71" i="21"/>
  <c r="G64" i="21"/>
  <c r="H59" i="21"/>
  <c r="H51" i="21"/>
  <c r="H49" i="21"/>
  <c r="H47" i="21"/>
  <c r="G43" i="21"/>
  <c r="G41" i="21"/>
  <c r="D39" i="21"/>
  <c r="H38" i="21"/>
  <c r="H34" i="21"/>
  <c r="G31" i="21"/>
  <c r="H22" i="21"/>
  <c r="H20" i="21"/>
  <c r="H18" i="21"/>
  <c r="H16" i="21"/>
  <c r="D10" i="21"/>
  <c r="B10" i="21"/>
  <c r="F165" i="21" l="1"/>
  <c r="G166" i="21"/>
  <c r="C132" i="21"/>
  <c r="E165" i="21"/>
  <c r="E161" i="21"/>
  <c r="G33" i="21"/>
  <c r="D35" i="21"/>
  <c r="G13" i="21"/>
  <c r="D23" i="21"/>
  <c r="G28" i="21"/>
  <c r="G25" i="21"/>
  <c r="G27" i="21"/>
  <c r="E27" i="21"/>
  <c r="G37" i="21"/>
  <c r="E41" i="21"/>
  <c r="F41" i="21" s="1"/>
  <c r="G17" i="21"/>
  <c r="G21" i="21"/>
  <c r="E37" i="21"/>
  <c r="F37" i="21" s="1"/>
  <c r="E56" i="21"/>
  <c r="F56" i="21" s="1"/>
  <c r="G45" i="21"/>
  <c r="D52" i="21"/>
  <c r="G124" i="21"/>
  <c r="G12" i="21"/>
  <c r="E31" i="21"/>
  <c r="E43" i="21"/>
  <c r="G44" i="21"/>
  <c r="D72" i="21"/>
  <c r="B106" i="21"/>
  <c r="G129" i="21"/>
  <c r="G65" i="21"/>
  <c r="B23" i="21"/>
  <c r="B35" i="21"/>
  <c r="B39" i="21"/>
  <c r="G48" i="21"/>
  <c r="B60" i="21"/>
  <c r="B79" i="21"/>
  <c r="G81" i="21"/>
  <c r="G14" i="21"/>
  <c r="G26" i="21"/>
  <c r="G61" i="21"/>
  <c r="G76" i="21"/>
  <c r="G77" i="21"/>
  <c r="B84" i="21"/>
  <c r="G85" i="21"/>
  <c r="E103" i="21"/>
  <c r="E64" i="21"/>
  <c r="B72" i="21"/>
  <c r="G80" i="21"/>
  <c r="E80" i="21"/>
  <c r="G115" i="21"/>
  <c r="E115" i="21"/>
  <c r="G56" i="21"/>
  <c r="D60" i="21"/>
  <c r="G73" i="21"/>
  <c r="B52" i="21"/>
  <c r="G69" i="21"/>
  <c r="E76" i="21"/>
  <c r="G63" i="21"/>
  <c r="G67" i="21"/>
  <c r="E82" i="21"/>
  <c r="E86" i="21"/>
  <c r="B94" i="21"/>
  <c r="G104" i="21"/>
  <c r="B128" i="21"/>
  <c r="D84" i="21"/>
  <c r="D88" i="21"/>
  <c r="E99" i="21"/>
  <c r="F99" i="21" s="1"/>
  <c r="G107" i="21"/>
  <c r="G123" i="21"/>
  <c r="E123" i="21"/>
  <c r="G75" i="21"/>
  <c r="G111" i="21"/>
  <c r="E95" i="21"/>
  <c r="F95" i="21" s="1"/>
  <c r="D94" i="21"/>
  <c r="E107" i="21"/>
  <c r="G116" i="21"/>
  <c r="G120" i="21"/>
  <c r="E146" i="21"/>
  <c r="F146" i="21" s="1"/>
  <c r="G91" i="21"/>
  <c r="G100" i="21"/>
  <c r="G103" i="21"/>
  <c r="D106" i="21"/>
  <c r="E111" i="21"/>
  <c r="D145" i="21"/>
  <c r="G122" i="21"/>
  <c r="D128" i="21"/>
  <c r="D150" i="21"/>
  <c r="E162" i="21"/>
  <c r="B171" i="21"/>
  <c r="B181" i="21"/>
  <c r="G183" i="21"/>
  <c r="F183" i="21"/>
  <c r="H183" i="21"/>
  <c r="B195" i="21"/>
  <c r="B219" i="21"/>
  <c r="G90" i="21"/>
  <c r="G167" i="21"/>
  <c r="G168" i="21"/>
  <c r="G95" i="21"/>
  <c r="G99" i="21"/>
  <c r="E142" i="21"/>
  <c r="F142" i="21" s="1"/>
  <c r="E158" i="21"/>
  <c r="B119" i="21"/>
  <c r="D141" i="21"/>
  <c r="G146" i="21"/>
  <c r="G114" i="21"/>
  <c r="E121" i="21"/>
  <c r="F121" i="21" s="1"/>
  <c r="E125" i="21"/>
  <c r="F125" i="21" s="1"/>
  <c r="G126" i="21"/>
  <c r="E134" i="21"/>
  <c r="G135" i="21"/>
  <c r="G139" i="21"/>
  <c r="E154" i="21"/>
  <c r="E166" i="21"/>
  <c r="F166" i="21" s="1"/>
  <c r="G177" i="21"/>
  <c r="B187" i="21"/>
  <c r="E176" i="21"/>
  <c r="G189" i="21"/>
  <c r="G197" i="21"/>
  <c r="B145" i="21"/>
  <c r="G172" i="21"/>
  <c r="D181" i="21"/>
  <c r="G185" i="21"/>
  <c r="G188" i="21"/>
  <c r="E188" i="21"/>
  <c r="G196" i="21"/>
  <c r="E196" i="21"/>
  <c r="E205" i="21"/>
  <c r="G144" i="21"/>
  <c r="G148" i="21"/>
  <c r="G173" i="21"/>
  <c r="D187" i="21"/>
  <c r="D195" i="21"/>
  <c r="G201" i="21"/>
  <c r="G221" i="21"/>
  <c r="E224" i="21"/>
  <c r="F224" i="21" s="1"/>
  <c r="E239" i="21"/>
  <c r="E247" i="21"/>
  <c r="B138" i="21"/>
  <c r="D171" i="21"/>
  <c r="G184" i="21"/>
  <c r="E184" i="21"/>
  <c r="G192" i="21"/>
  <c r="E192" i="21"/>
  <c r="G200" i="21"/>
  <c r="E200" i="21"/>
  <c r="G209" i="21"/>
  <c r="E217" i="21"/>
  <c r="F217" i="21" s="1"/>
  <c r="E172" i="21"/>
  <c r="E229" i="21"/>
  <c r="D204" i="21"/>
  <c r="D213" i="21"/>
  <c r="E235" i="21"/>
  <c r="D272" i="21"/>
  <c r="H238" i="21"/>
  <c r="F238" i="21"/>
  <c r="G266" i="21"/>
  <c r="E266" i="21"/>
  <c r="G217" i="21"/>
  <c r="G229" i="21"/>
  <c r="G230" i="21"/>
  <c r="G245" i="21"/>
  <c r="E245" i="21"/>
  <c r="E251" i="21"/>
  <c r="F251" i="21" s="1"/>
  <c r="G257" i="21"/>
  <c r="E257" i="21"/>
  <c r="D285" i="21"/>
  <c r="G175" i="21"/>
  <c r="G179" i="21"/>
  <c r="G199" i="21"/>
  <c r="G210" i="21"/>
  <c r="B213" i="21"/>
  <c r="D232" i="21"/>
  <c r="G270" i="21"/>
  <c r="E270" i="21"/>
  <c r="F270" i="21" s="1"/>
  <c r="G225" i="21"/>
  <c r="G226" i="21"/>
  <c r="E243" i="21"/>
  <c r="F243" i="21" s="1"/>
  <c r="H250" i="21"/>
  <c r="G208" i="21"/>
  <c r="G216" i="21"/>
  <c r="G220" i="21"/>
  <c r="G228" i="21"/>
  <c r="G263" i="21"/>
  <c r="B262" i="21"/>
  <c r="G279" i="21"/>
  <c r="E282" i="21"/>
  <c r="G235" i="21"/>
  <c r="D255" i="21"/>
  <c r="G224" i="21"/>
  <c r="G234" i="21"/>
  <c r="G243" i="21"/>
  <c r="G247" i="21"/>
  <c r="F247" i="21"/>
  <c r="G238" i="21"/>
  <c r="G250" i="21"/>
  <c r="G258" i="21"/>
  <c r="G239" i="21"/>
  <c r="F239" i="21"/>
  <c r="G242" i="21"/>
  <c r="E249" i="21"/>
  <c r="G251" i="21"/>
  <c r="B255" i="21"/>
  <c r="G259" i="21"/>
  <c r="C281" i="21"/>
  <c r="B285" i="21"/>
  <c r="B272" i="21"/>
  <c r="F250" i="21"/>
  <c r="G282" i="21"/>
  <c r="P54" i="20"/>
  <c r="M54" i="20"/>
  <c r="L54" i="20"/>
  <c r="F54" i="20"/>
  <c r="P53" i="20"/>
  <c r="F53" i="20"/>
  <c r="M53" i="20"/>
  <c r="L53" i="20"/>
  <c r="K53" i="20"/>
  <c r="N53" i="20" s="1"/>
  <c r="O51" i="20"/>
  <c r="E49" i="20"/>
  <c r="L51" i="20"/>
  <c r="F51" i="20"/>
  <c r="I49" i="20"/>
  <c r="H49" i="20"/>
  <c r="G49" i="20"/>
  <c r="D49" i="20"/>
  <c r="C49" i="20"/>
  <c r="J47" i="20"/>
  <c r="M47" i="20"/>
  <c r="L47" i="20"/>
  <c r="K47" i="20"/>
  <c r="N47" i="20" s="1"/>
  <c r="J46" i="20"/>
  <c r="L46" i="20"/>
  <c r="K46" i="20"/>
  <c r="J45" i="20"/>
  <c r="F45" i="20"/>
  <c r="K45" i="20"/>
  <c r="J44" i="20"/>
  <c r="F44" i="20"/>
  <c r="M44" i="20"/>
  <c r="L44" i="20"/>
  <c r="P43" i="20"/>
  <c r="M43" i="20"/>
  <c r="L43" i="20"/>
  <c r="F43" i="20"/>
  <c r="P42" i="20"/>
  <c r="M42" i="20"/>
  <c r="L42" i="20"/>
  <c r="F42" i="20"/>
  <c r="O41" i="20"/>
  <c r="M41" i="20"/>
  <c r="L41" i="20"/>
  <c r="F41" i="20"/>
  <c r="J40" i="20"/>
  <c r="M40" i="20"/>
  <c r="L40" i="20"/>
  <c r="F40" i="20"/>
  <c r="J39" i="20"/>
  <c r="F39" i="20"/>
  <c r="M39" i="20"/>
  <c r="L39" i="20"/>
  <c r="K39" i="20"/>
  <c r="P38" i="20"/>
  <c r="J38" i="20"/>
  <c r="F38" i="20"/>
  <c r="L38" i="20"/>
  <c r="K38" i="20"/>
  <c r="J37" i="20"/>
  <c r="M37" i="20"/>
  <c r="K37" i="20"/>
  <c r="J36" i="20"/>
  <c r="F36" i="20"/>
  <c r="M36" i="20"/>
  <c r="L36" i="20"/>
  <c r="J35" i="20"/>
  <c r="P35" i="20"/>
  <c r="M35" i="20"/>
  <c r="L35" i="20"/>
  <c r="F35" i="20"/>
  <c r="P34" i="20"/>
  <c r="M34" i="20"/>
  <c r="L34" i="20"/>
  <c r="F34" i="20"/>
  <c r="O33" i="20"/>
  <c r="M33" i="20"/>
  <c r="L33" i="20"/>
  <c r="F33" i="20"/>
  <c r="J32" i="20"/>
  <c r="M32" i="20"/>
  <c r="L32" i="20"/>
  <c r="F32" i="20"/>
  <c r="J31" i="20"/>
  <c r="F31" i="20"/>
  <c r="M31" i="20"/>
  <c r="L31" i="20"/>
  <c r="K31" i="20"/>
  <c r="N31" i="20" s="1"/>
  <c r="J30" i="20"/>
  <c r="L30" i="20"/>
  <c r="K30" i="20"/>
  <c r="J29" i="20"/>
  <c r="M29" i="20"/>
  <c r="K29" i="20"/>
  <c r="J28" i="20"/>
  <c r="M28" i="20"/>
  <c r="F28" i="20"/>
  <c r="J27" i="20"/>
  <c r="P27" i="20"/>
  <c r="M27" i="20"/>
  <c r="L27" i="20"/>
  <c r="F27" i="20"/>
  <c r="P26" i="20"/>
  <c r="M26" i="20"/>
  <c r="L26" i="20"/>
  <c r="F26" i="20"/>
  <c r="J25" i="20"/>
  <c r="O25" i="20"/>
  <c r="M25" i="20"/>
  <c r="L25" i="20"/>
  <c r="F25" i="20"/>
  <c r="M24" i="20"/>
  <c r="L24" i="20"/>
  <c r="F24" i="20"/>
  <c r="J23" i="20"/>
  <c r="M23" i="20"/>
  <c r="L23" i="20"/>
  <c r="K23" i="20"/>
  <c r="J22" i="20"/>
  <c r="P22" i="20"/>
  <c r="L22" i="20"/>
  <c r="K22" i="20"/>
  <c r="J21" i="20"/>
  <c r="P21" i="20"/>
  <c r="M21" i="20"/>
  <c r="K21" i="20"/>
  <c r="P20" i="20"/>
  <c r="J20" i="20"/>
  <c r="M20" i="20"/>
  <c r="L20" i="20"/>
  <c r="P19" i="20"/>
  <c r="O19" i="20"/>
  <c r="M19" i="20"/>
  <c r="L19" i="20"/>
  <c r="F19" i="20"/>
  <c r="P18" i="20"/>
  <c r="M18" i="20"/>
  <c r="L18" i="20"/>
  <c r="F18" i="20"/>
  <c r="J17" i="20"/>
  <c r="O17" i="20"/>
  <c r="F17" i="20"/>
  <c r="M17" i="20"/>
  <c r="L17" i="20"/>
  <c r="K17" i="20"/>
  <c r="M16" i="20"/>
  <c r="L16" i="20"/>
  <c r="F16" i="20"/>
  <c r="J15" i="20"/>
  <c r="M15" i="20"/>
  <c r="L15" i="20"/>
  <c r="K15" i="20"/>
  <c r="J14" i="20"/>
  <c r="L14" i="20"/>
  <c r="K14" i="20"/>
  <c r="J13" i="20"/>
  <c r="P13" i="20"/>
  <c r="F13" i="20"/>
  <c r="M13" i="20"/>
  <c r="K13" i="20"/>
  <c r="J12" i="20"/>
  <c r="L12" i="20"/>
  <c r="I10" i="20"/>
  <c r="I8" i="20" s="1"/>
  <c r="H10" i="20"/>
  <c r="G10" i="20"/>
  <c r="D10" i="20"/>
  <c r="C10" i="20"/>
  <c r="H8" i="20"/>
  <c r="C8" i="20"/>
  <c r="H165" i="21" l="1"/>
  <c r="G165" i="21"/>
  <c r="G119" i="21"/>
  <c r="H115" i="21"/>
  <c r="F115" i="21"/>
  <c r="E40" i="21"/>
  <c r="E207" i="21"/>
  <c r="G207" i="21"/>
  <c r="H257" i="21"/>
  <c r="F257" i="21"/>
  <c r="G79" i="21"/>
  <c r="E30" i="21"/>
  <c r="E53" i="21"/>
  <c r="G241" i="21"/>
  <c r="E241" i="21"/>
  <c r="G283" i="21"/>
  <c r="G281" i="21" s="1"/>
  <c r="E258" i="21"/>
  <c r="E214" i="21"/>
  <c r="E175" i="21"/>
  <c r="E222" i="21"/>
  <c r="H172" i="21"/>
  <c r="F172" i="21"/>
  <c r="E193" i="21"/>
  <c r="E136" i="21"/>
  <c r="G136" i="21"/>
  <c r="F145" i="21"/>
  <c r="E90" i="21"/>
  <c r="E102" i="21"/>
  <c r="E97" i="21"/>
  <c r="G97" i="21"/>
  <c r="G222" i="21"/>
  <c r="H146" i="21"/>
  <c r="E145" i="21"/>
  <c r="E58" i="21"/>
  <c r="G58" i="21"/>
  <c r="E57" i="21"/>
  <c r="E77" i="21"/>
  <c r="G57" i="21"/>
  <c r="E26" i="21"/>
  <c r="E36" i="21"/>
  <c r="H41" i="21"/>
  <c r="E283" i="21"/>
  <c r="E191" i="21"/>
  <c r="H266" i="21"/>
  <c r="H196" i="21"/>
  <c r="F196" i="21"/>
  <c r="G191" i="21"/>
  <c r="E114" i="21"/>
  <c r="E66" i="21"/>
  <c r="G66" i="21"/>
  <c r="H184" i="21"/>
  <c r="F184" i="21"/>
  <c r="E110" i="21"/>
  <c r="E62" i="21"/>
  <c r="G62" i="21"/>
  <c r="E112" i="21"/>
  <c r="H76" i="21"/>
  <c r="F76" i="21"/>
  <c r="E248" i="21"/>
  <c r="G248" i="21"/>
  <c r="D219" i="21"/>
  <c r="H200" i="21"/>
  <c r="F200" i="21"/>
  <c r="E164" i="21"/>
  <c r="E268" i="21"/>
  <c r="G268" i="21"/>
  <c r="E190" i="21"/>
  <c r="G190" i="21"/>
  <c r="E178" i="21"/>
  <c r="G178" i="21"/>
  <c r="E151" i="21"/>
  <c r="H134" i="21"/>
  <c r="E98" i="21"/>
  <c r="E130" i="21"/>
  <c r="G130" i="21"/>
  <c r="E143" i="21"/>
  <c r="G110" i="21"/>
  <c r="E54" i="21"/>
  <c r="G54" i="21"/>
  <c r="H95" i="21"/>
  <c r="H86" i="21"/>
  <c r="F86" i="21"/>
  <c r="G84" i="21"/>
  <c r="E32" i="21"/>
  <c r="H37" i="21"/>
  <c r="E29" i="21"/>
  <c r="E236" i="21"/>
  <c r="G236" i="21"/>
  <c r="E211" i="21"/>
  <c r="G211" i="21"/>
  <c r="H282" i="21"/>
  <c r="F282" i="21"/>
  <c r="E281" i="21"/>
  <c r="E42" i="21"/>
  <c r="E135" i="21"/>
  <c r="C285" i="21"/>
  <c r="E279" i="21"/>
  <c r="H247" i="21"/>
  <c r="E256" i="21"/>
  <c r="G256" i="21"/>
  <c r="E231" i="21"/>
  <c r="G231" i="21"/>
  <c r="H243" i="21"/>
  <c r="E210" i="21"/>
  <c r="E225" i="21"/>
  <c r="E173" i="21"/>
  <c r="E202" i="21"/>
  <c r="G202" i="21"/>
  <c r="E160" i="21"/>
  <c r="G193" i="21"/>
  <c r="E169" i="21"/>
  <c r="G169" i="21"/>
  <c r="E126" i="21"/>
  <c r="E155" i="21"/>
  <c r="G102" i="21"/>
  <c r="E116" i="21"/>
  <c r="H107" i="21"/>
  <c r="F107" i="21"/>
  <c r="E50" i="21"/>
  <c r="G50" i="21"/>
  <c r="B133" i="21"/>
  <c r="E104" i="21"/>
  <c r="H82" i="21"/>
  <c r="F82" i="21"/>
  <c r="E85" i="21"/>
  <c r="E14" i="21"/>
  <c r="G96" i="21"/>
  <c r="E129" i="21"/>
  <c r="E44" i="21"/>
  <c r="H31" i="21"/>
  <c r="F31" i="21"/>
  <c r="E45" i="21"/>
  <c r="G40" i="21"/>
  <c r="G29" i="21"/>
  <c r="E216" i="21"/>
  <c r="H235" i="21"/>
  <c r="E144" i="21"/>
  <c r="E197" i="21"/>
  <c r="E108" i="21"/>
  <c r="E55" i="21"/>
  <c r="E124" i="21"/>
  <c r="E253" i="21"/>
  <c r="G253" i="21"/>
  <c r="E209" i="21"/>
  <c r="E221" i="21"/>
  <c r="E140" i="21"/>
  <c r="G140" i="21"/>
  <c r="E237" i="21"/>
  <c r="G237" i="21"/>
  <c r="H251" i="21"/>
  <c r="E240" i="21"/>
  <c r="G240" i="21"/>
  <c r="E174" i="21"/>
  <c r="G174" i="21"/>
  <c r="G171" i="21" s="1"/>
  <c r="G233" i="21"/>
  <c r="E233" i="21"/>
  <c r="F266" i="21"/>
  <c r="H249" i="21"/>
  <c r="F249" i="21"/>
  <c r="E227" i="21"/>
  <c r="G227" i="21"/>
  <c r="E228" i="21"/>
  <c r="G214" i="21"/>
  <c r="E206" i="21"/>
  <c r="E263" i="21"/>
  <c r="H245" i="21"/>
  <c r="F245" i="21"/>
  <c r="G206" i="21"/>
  <c r="G274" i="21"/>
  <c r="E274" i="21"/>
  <c r="E137" i="21"/>
  <c r="H239" i="21"/>
  <c r="E156" i="21"/>
  <c r="H205" i="21"/>
  <c r="F205" i="21"/>
  <c r="H188" i="21"/>
  <c r="F188" i="21"/>
  <c r="B141" i="21"/>
  <c r="E189" i="21"/>
  <c r="E187" i="21" s="1"/>
  <c r="G137" i="21"/>
  <c r="H166" i="21"/>
  <c r="H125" i="21"/>
  <c r="G145" i="21"/>
  <c r="E89" i="21"/>
  <c r="G89" i="21"/>
  <c r="E117" i="21"/>
  <c r="G117" i="21"/>
  <c r="G98" i="21"/>
  <c r="E92" i="21"/>
  <c r="G143" i="21"/>
  <c r="G92" i="21"/>
  <c r="E46" i="21"/>
  <c r="G46" i="21"/>
  <c r="F134" i="21"/>
  <c r="G108" i="21"/>
  <c r="E75" i="21"/>
  <c r="G19" i="21"/>
  <c r="E19" i="21"/>
  <c r="E91" i="21"/>
  <c r="E81" i="21"/>
  <c r="E48" i="21"/>
  <c r="E163" i="21"/>
  <c r="E69" i="21"/>
  <c r="F43" i="21"/>
  <c r="H43" i="21"/>
  <c r="E28" i="21"/>
  <c r="G36" i="21"/>
  <c r="G32" i="21"/>
  <c r="E101" i="21"/>
  <c r="G101" i="21"/>
  <c r="H123" i="21"/>
  <c r="F123" i="21"/>
  <c r="H229" i="21"/>
  <c r="F229" i="21"/>
  <c r="E244" i="21"/>
  <c r="G244" i="21"/>
  <c r="E260" i="21"/>
  <c r="G260" i="21"/>
  <c r="E246" i="21"/>
  <c r="E223" i="21"/>
  <c r="G223" i="21"/>
  <c r="E264" i="21"/>
  <c r="G264" i="21"/>
  <c r="G246" i="21"/>
  <c r="E226" i="21"/>
  <c r="H270" i="21"/>
  <c r="H192" i="21"/>
  <c r="F192" i="21"/>
  <c r="E201" i="21"/>
  <c r="E185" i="21"/>
  <c r="E152" i="21"/>
  <c r="E198" i="21"/>
  <c r="G198" i="21"/>
  <c r="E139" i="21"/>
  <c r="E122" i="21"/>
  <c r="E182" i="21"/>
  <c r="G182" i="21"/>
  <c r="E167" i="21"/>
  <c r="E113" i="21"/>
  <c r="G113" i="21"/>
  <c r="E159" i="21"/>
  <c r="H111" i="21"/>
  <c r="F111" i="21"/>
  <c r="E74" i="21"/>
  <c r="G74" i="21"/>
  <c r="E177" i="21"/>
  <c r="G112" i="21"/>
  <c r="E100" i="21"/>
  <c r="E67" i="21"/>
  <c r="E73" i="21"/>
  <c r="G15" i="21"/>
  <c r="E15" i="21"/>
  <c r="H103" i="21"/>
  <c r="F103" i="21"/>
  <c r="E61" i="21"/>
  <c r="G42" i="21"/>
  <c r="E24" i="21"/>
  <c r="G30" i="21"/>
  <c r="G24" i="21"/>
  <c r="H27" i="21"/>
  <c r="F27" i="21"/>
  <c r="E25" i="21"/>
  <c r="E13" i="21"/>
  <c r="E273" i="21"/>
  <c r="G273" i="21"/>
  <c r="E259" i="21"/>
  <c r="E234" i="21"/>
  <c r="H176" i="21"/>
  <c r="F176" i="21"/>
  <c r="H142" i="21"/>
  <c r="E168" i="21"/>
  <c r="E120" i="21"/>
  <c r="H64" i="21"/>
  <c r="F64" i="21"/>
  <c r="E96" i="21"/>
  <c r="E68" i="21"/>
  <c r="H56" i="21"/>
  <c r="F235" i="21"/>
  <c r="E208" i="21"/>
  <c r="E179" i="21"/>
  <c r="E242" i="21"/>
  <c r="E215" i="21"/>
  <c r="G215" i="21"/>
  <c r="E220" i="21"/>
  <c r="E199" i="21"/>
  <c r="E230" i="21"/>
  <c r="H217" i="21"/>
  <c r="H224" i="21"/>
  <c r="E148" i="21"/>
  <c r="H121" i="21"/>
  <c r="D132" i="21"/>
  <c r="E109" i="21"/>
  <c r="E70" i="21"/>
  <c r="G70" i="21"/>
  <c r="G55" i="21"/>
  <c r="H99" i="21"/>
  <c r="E63" i="21"/>
  <c r="G53" i="21"/>
  <c r="G11" i="21"/>
  <c r="E11" i="21"/>
  <c r="H80" i="21"/>
  <c r="F80" i="21"/>
  <c r="E79" i="21"/>
  <c r="E65" i="21"/>
  <c r="G109" i="21"/>
  <c r="G68" i="21"/>
  <c r="E12" i="21"/>
  <c r="E21" i="21"/>
  <c r="E17" i="21"/>
  <c r="E33" i="21"/>
  <c r="P49" i="20"/>
  <c r="D8" i="20"/>
  <c r="O10" i="20"/>
  <c r="L49" i="20"/>
  <c r="N15" i="20"/>
  <c r="G8" i="20"/>
  <c r="E10" i="20"/>
  <c r="E8" i="20" s="1"/>
  <c r="Q28" i="20"/>
  <c r="Q38" i="20"/>
  <c r="Q39" i="20"/>
  <c r="Q44" i="20"/>
  <c r="Q36" i="20"/>
  <c r="N21" i="20"/>
  <c r="N23" i="20"/>
  <c r="N39" i="20"/>
  <c r="Q45" i="20"/>
  <c r="M12" i="20"/>
  <c r="P10" i="20"/>
  <c r="N17" i="20"/>
  <c r="Q31" i="20"/>
  <c r="F49" i="20"/>
  <c r="K12" i="20"/>
  <c r="L13" i="20"/>
  <c r="M14" i="20"/>
  <c r="N14" i="20" s="1"/>
  <c r="F15" i="20"/>
  <c r="Q15" i="20" s="1"/>
  <c r="O16" i="20"/>
  <c r="P17" i="20"/>
  <c r="J19" i="20"/>
  <c r="K20" i="20"/>
  <c r="N20" i="20" s="1"/>
  <c r="L21" i="20"/>
  <c r="M22" i="20"/>
  <c r="N22" i="20" s="1"/>
  <c r="F23" i="20"/>
  <c r="O24" i="20"/>
  <c r="P25" i="20"/>
  <c r="K28" i="20"/>
  <c r="L29" i="20"/>
  <c r="N29" i="20" s="1"/>
  <c r="M30" i="20"/>
  <c r="N30" i="20" s="1"/>
  <c r="O32" i="20"/>
  <c r="P33" i="20"/>
  <c r="K36" i="20"/>
  <c r="N36" i="20" s="1"/>
  <c r="L37" i="20"/>
  <c r="N37" i="20" s="1"/>
  <c r="M38" i="20"/>
  <c r="N38" i="20" s="1"/>
  <c r="O40" i="20"/>
  <c r="P41" i="20"/>
  <c r="J43" i="20"/>
  <c r="K44" i="20"/>
  <c r="N44" i="20" s="1"/>
  <c r="L45" i="20"/>
  <c r="N45" i="20" s="1"/>
  <c r="M46" i="20"/>
  <c r="N46" i="20" s="1"/>
  <c r="F47" i="20"/>
  <c r="O49" i="20"/>
  <c r="P51" i="20"/>
  <c r="J54" i="20"/>
  <c r="F14" i="20"/>
  <c r="O15" i="20"/>
  <c r="P16" i="20"/>
  <c r="Q17" i="20"/>
  <c r="J18" i="20"/>
  <c r="K19" i="20"/>
  <c r="N19" i="20" s="1"/>
  <c r="F22" i="20"/>
  <c r="O23" i="20"/>
  <c r="P24" i="20"/>
  <c r="Q25" i="20"/>
  <c r="J26" i="20"/>
  <c r="K27" i="20"/>
  <c r="N27" i="20" s="1"/>
  <c r="L28" i="20"/>
  <c r="F30" i="20"/>
  <c r="O31" i="20"/>
  <c r="P32" i="20"/>
  <c r="J34" i="20"/>
  <c r="K35" i="20"/>
  <c r="N35" i="20" s="1"/>
  <c r="O39" i="20"/>
  <c r="P40" i="20"/>
  <c r="J42" i="20"/>
  <c r="K43" i="20"/>
  <c r="N43" i="20" s="1"/>
  <c r="M45" i="20"/>
  <c r="F46" i="20"/>
  <c r="O47" i="20"/>
  <c r="J53" i="20"/>
  <c r="K54" i="20"/>
  <c r="N54" i="20" s="1"/>
  <c r="O14" i="20"/>
  <c r="P15" i="20"/>
  <c r="K18" i="20"/>
  <c r="N18" i="20" s="1"/>
  <c r="F21" i="20"/>
  <c r="O22" i="20"/>
  <c r="P23" i="20"/>
  <c r="K26" i="20"/>
  <c r="N26" i="20" s="1"/>
  <c r="F29" i="20"/>
  <c r="Q29" i="20" s="1"/>
  <c r="O30" i="20"/>
  <c r="P31" i="20"/>
  <c r="Q32" i="20"/>
  <c r="J33" i="20"/>
  <c r="K34" i="20"/>
  <c r="N34" i="20" s="1"/>
  <c r="F37" i="20"/>
  <c r="Q37" i="20" s="1"/>
  <c r="O38" i="20"/>
  <c r="P39" i="20"/>
  <c r="Q40" i="20"/>
  <c r="J41" i="20"/>
  <c r="K42" i="20"/>
  <c r="N42" i="20" s="1"/>
  <c r="O46" i="20"/>
  <c r="P47" i="20"/>
  <c r="J51" i="20"/>
  <c r="F12" i="20"/>
  <c r="Q12" i="20" s="1"/>
  <c r="O13" i="20"/>
  <c r="P14" i="20"/>
  <c r="J16" i="20"/>
  <c r="F20" i="20"/>
  <c r="O21" i="20"/>
  <c r="J24" i="20"/>
  <c r="K25" i="20"/>
  <c r="N25" i="20" s="1"/>
  <c r="O29" i="20"/>
  <c r="P30" i="20"/>
  <c r="K33" i="20"/>
  <c r="N33" i="20" s="1"/>
  <c r="O37" i="20"/>
  <c r="K41" i="20"/>
  <c r="N41" i="20" s="1"/>
  <c r="O45" i="20"/>
  <c r="P46" i="20"/>
  <c r="K51" i="20"/>
  <c r="O12" i="20"/>
  <c r="K16" i="20"/>
  <c r="N16" i="20" s="1"/>
  <c r="O20" i="20"/>
  <c r="Q22" i="20"/>
  <c r="K24" i="20"/>
  <c r="N24" i="20" s="1"/>
  <c r="O28" i="20"/>
  <c r="P29" i="20"/>
  <c r="K32" i="20"/>
  <c r="N32" i="20" s="1"/>
  <c r="O36" i="20"/>
  <c r="P37" i="20"/>
  <c r="K40" i="20"/>
  <c r="N40" i="20" s="1"/>
  <c r="O44" i="20"/>
  <c r="P45" i="20"/>
  <c r="P12" i="20"/>
  <c r="Q13" i="20"/>
  <c r="Q21" i="20"/>
  <c r="O27" i="20"/>
  <c r="P28" i="20"/>
  <c r="O35" i="20"/>
  <c r="P36" i="20"/>
  <c r="O43" i="20"/>
  <c r="P44" i="20"/>
  <c r="M51" i="20"/>
  <c r="M49" i="20" s="1"/>
  <c r="O54" i="20"/>
  <c r="O18" i="20"/>
  <c r="O26" i="20"/>
  <c r="O34" i="20"/>
  <c r="O42" i="20"/>
  <c r="O53" i="20"/>
  <c r="Q27" i="20"/>
  <c r="Q35" i="20"/>
  <c r="G164" i="21" l="1"/>
  <c r="G163" i="21"/>
  <c r="E94" i="21"/>
  <c r="G60" i="21"/>
  <c r="E171" i="21"/>
  <c r="E204" i="21"/>
  <c r="H204" i="21" s="1"/>
  <c r="H171" i="21"/>
  <c r="H113" i="21"/>
  <c r="F113" i="21"/>
  <c r="H68" i="21"/>
  <c r="F68" i="21"/>
  <c r="H227" i="21"/>
  <c r="F227" i="21"/>
  <c r="H215" i="21"/>
  <c r="F215" i="21"/>
  <c r="E138" i="21"/>
  <c r="H14" i="21"/>
  <c r="F14" i="21"/>
  <c r="H33" i="21"/>
  <c r="F33" i="21"/>
  <c r="E10" i="21"/>
  <c r="H11" i="21"/>
  <c r="F11" i="21"/>
  <c r="H220" i="21"/>
  <c r="F220" i="21"/>
  <c r="G272" i="21"/>
  <c r="H101" i="21"/>
  <c r="F101" i="21"/>
  <c r="H163" i="21"/>
  <c r="F163" i="21"/>
  <c r="H19" i="21"/>
  <c r="F19" i="21"/>
  <c r="H46" i="21"/>
  <c r="F46" i="21"/>
  <c r="H274" i="21"/>
  <c r="F274" i="21"/>
  <c r="H263" i="21"/>
  <c r="E262" i="21"/>
  <c r="F263" i="21"/>
  <c r="H233" i="21"/>
  <c r="F233" i="21"/>
  <c r="E232" i="21"/>
  <c r="E219" i="21" s="1"/>
  <c r="H237" i="21"/>
  <c r="F237" i="21"/>
  <c r="H209" i="21"/>
  <c r="F209" i="21"/>
  <c r="H45" i="21"/>
  <c r="F45" i="21"/>
  <c r="E128" i="21"/>
  <c r="H129" i="21"/>
  <c r="F129" i="21"/>
  <c r="H169" i="21"/>
  <c r="F169" i="21"/>
  <c r="H173" i="21"/>
  <c r="F173" i="21"/>
  <c r="H42" i="21"/>
  <c r="F42" i="21"/>
  <c r="H143" i="21"/>
  <c r="F143" i="21"/>
  <c r="F178" i="21"/>
  <c r="H178" i="21"/>
  <c r="H77" i="21"/>
  <c r="F77" i="21"/>
  <c r="G195" i="21"/>
  <c r="G138" i="21"/>
  <c r="G133" i="21" s="1"/>
  <c r="H175" i="21"/>
  <c r="F175" i="21"/>
  <c r="H258" i="21"/>
  <c r="F258" i="21"/>
  <c r="H62" i="21"/>
  <c r="F62" i="21"/>
  <c r="H145" i="21"/>
  <c r="G10" i="21"/>
  <c r="G94" i="21"/>
  <c r="H164" i="21"/>
  <c r="F164" i="21"/>
  <c r="H36" i="21"/>
  <c r="F36" i="21"/>
  <c r="E35" i="21"/>
  <c r="H57" i="21"/>
  <c r="F57" i="21"/>
  <c r="H102" i="21"/>
  <c r="F102" i="21"/>
  <c r="H30" i="21"/>
  <c r="F30" i="21"/>
  <c r="H122" i="21"/>
  <c r="F122" i="21"/>
  <c r="H117" i="21"/>
  <c r="F117" i="21"/>
  <c r="H108" i="21"/>
  <c r="F108" i="21"/>
  <c r="H65" i="21"/>
  <c r="F65" i="21"/>
  <c r="H230" i="21"/>
  <c r="F230" i="21"/>
  <c r="G204" i="21"/>
  <c r="H216" i="21"/>
  <c r="F216" i="21"/>
  <c r="H231" i="21"/>
  <c r="F231" i="21"/>
  <c r="H279" i="21"/>
  <c r="E285" i="21"/>
  <c r="F279" i="21"/>
  <c r="H32" i="21"/>
  <c r="F32" i="21"/>
  <c r="F190" i="21"/>
  <c r="H190" i="21"/>
  <c r="H114" i="21"/>
  <c r="F114" i="21"/>
  <c r="H136" i="21"/>
  <c r="F136" i="21"/>
  <c r="E213" i="21"/>
  <c r="H214" i="21"/>
  <c r="F214" i="21"/>
  <c r="H241" i="21"/>
  <c r="F241" i="21"/>
  <c r="G72" i="21"/>
  <c r="E272" i="21"/>
  <c r="H273" i="21"/>
  <c r="F273" i="21"/>
  <c r="H21" i="21"/>
  <c r="F21" i="21"/>
  <c r="H79" i="21"/>
  <c r="G52" i="21"/>
  <c r="H96" i="21"/>
  <c r="F96" i="21"/>
  <c r="H168" i="21"/>
  <c r="F168" i="21"/>
  <c r="H13" i="21"/>
  <c r="F13" i="21"/>
  <c r="H177" i="21"/>
  <c r="F177" i="21"/>
  <c r="H139" i="21"/>
  <c r="F139" i="21"/>
  <c r="H185" i="21"/>
  <c r="F185" i="21"/>
  <c r="H81" i="21"/>
  <c r="F81" i="21"/>
  <c r="H75" i="21"/>
  <c r="F75" i="21"/>
  <c r="H92" i="21"/>
  <c r="F92" i="21"/>
  <c r="G88" i="21"/>
  <c r="H140" i="21"/>
  <c r="F140" i="21"/>
  <c r="H253" i="21"/>
  <c r="F253" i="21"/>
  <c r="H281" i="21"/>
  <c r="H236" i="21"/>
  <c r="F236" i="21"/>
  <c r="H110" i="21"/>
  <c r="F110" i="21"/>
  <c r="H90" i="21"/>
  <c r="F90" i="21"/>
  <c r="H207" i="21"/>
  <c r="F207" i="21"/>
  <c r="G106" i="21"/>
  <c r="H120" i="21"/>
  <c r="E119" i="21"/>
  <c r="F120" i="21"/>
  <c r="E60" i="21"/>
  <c r="H61" i="21"/>
  <c r="F61" i="21"/>
  <c r="H264" i="21"/>
  <c r="F264" i="21"/>
  <c r="H48" i="21"/>
  <c r="F48" i="21"/>
  <c r="H240" i="21"/>
  <c r="F240" i="21"/>
  <c r="H225" i="21"/>
  <c r="F225" i="21"/>
  <c r="H70" i="21"/>
  <c r="F70" i="21"/>
  <c r="H109" i="21"/>
  <c r="F109" i="21"/>
  <c r="H148" i="21"/>
  <c r="F148" i="21"/>
  <c r="H242" i="21"/>
  <c r="F242" i="21"/>
  <c r="H208" i="21"/>
  <c r="F208" i="21"/>
  <c r="H234" i="21"/>
  <c r="F234" i="21"/>
  <c r="H24" i="21"/>
  <c r="F24" i="21"/>
  <c r="E23" i="21"/>
  <c r="H67" i="21"/>
  <c r="F67" i="21"/>
  <c r="G181" i="21"/>
  <c r="H223" i="21"/>
  <c r="F223" i="21"/>
  <c r="H244" i="21"/>
  <c r="F244" i="21"/>
  <c r="D276" i="21"/>
  <c r="H89" i="21"/>
  <c r="F89" i="21"/>
  <c r="E88" i="21"/>
  <c r="G213" i="21"/>
  <c r="H124" i="21"/>
  <c r="F124" i="21"/>
  <c r="H197" i="21"/>
  <c r="F197" i="21"/>
  <c r="F195" i="21" s="1"/>
  <c r="H44" i="21"/>
  <c r="F44" i="21"/>
  <c r="B132" i="21"/>
  <c r="H116" i="21"/>
  <c r="F116" i="21"/>
  <c r="H54" i="21"/>
  <c r="F54" i="21"/>
  <c r="H130" i="21"/>
  <c r="F130" i="21"/>
  <c r="E150" i="21"/>
  <c r="H191" i="21"/>
  <c r="F191" i="21"/>
  <c r="H26" i="21"/>
  <c r="F26" i="21"/>
  <c r="G128" i="21"/>
  <c r="H193" i="21"/>
  <c r="F193" i="21"/>
  <c r="H94" i="21"/>
  <c r="H66" i="21"/>
  <c r="F66" i="21"/>
  <c r="H17" i="21"/>
  <c r="F17" i="21"/>
  <c r="G187" i="21"/>
  <c r="H179" i="21"/>
  <c r="F179" i="21"/>
  <c r="G23" i="21"/>
  <c r="H167" i="21"/>
  <c r="F167" i="21"/>
  <c r="G141" i="21"/>
  <c r="H63" i="21"/>
  <c r="F63" i="21"/>
  <c r="H199" i="21"/>
  <c r="F199" i="21"/>
  <c r="E141" i="21"/>
  <c r="H259" i="21"/>
  <c r="F259" i="21"/>
  <c r="H25" i="21"/>
  <c r="F25" i="21"/>
  <c r="H201" i="21"/>
  <c r="F201" i="21"/>
  <c r="H226" i="21"/>
  <c r="F226" i="21"/>
  <c r="G35" i="21"/>
  <c r="H69" i="21"/>
  <c r="F69" i="21"/>
  <c r="H91" i="21"/>
  <c r="F91" i="21"/>
  <c r="H189" i="21"/>
  <c r="F189" i="21"/>
  <c r="H137" i="21"/>
  <c r="F137" i="21"/>
  <c r="H228" i="21"/>
  <c r="F228" i="21"/>
  <c r="H221" i="21"/>
  <c r="F221" i="21"/>
  <c r="G39" i="21"/>
  <c r="E84" i="21"/>
  <c r="H85" i="21"/>
  <c r="F85" i="21"/>
  <c r="H126" i="21"/>
  <c r="F126" i="21"/>
  <c r="F202" i="21"/>
  <c r="H202" i="21"/>
  <c r="H210" i="21"/>
  <c r="F210" i="21"/>
  <c r="G255" i="21"/>
  <c r="H135" i="21"/>
  <c r="F135" i="21"/>
  <c r="H29" i="21"/>
  <c r="F29" i="21"/>
  <c r="H112" i="21"/>
  <c r="F112" i="21"/>
  <c r="E195" i="21"/>
  <c r="H283" i="21"/>
  <c r="F283" i="21"/>
  <c r="F281" i="21" s="1"/>
  <c r="H97" i="21"/>
  <c r="F97" i="21"/>
  <c r="H222" i="21"/>
  <c r="F222" i="21"/>
  <c r="G262" i="21"/>
  <c r="E52" i="21"/>
  <c r="H53" i="21"/>
  <c r="F53" i="21"/>
  <c r="H40" i="21"/>
  <c r="F40" i="21"/>
  <c r="E39" i="21"/>
  <c r="H28" i="21"/>
  <c r="F28" i="21"/>
  <c r="H187" i="21"/>
  <c r="E106" i="21"/>
  <c r="H211" i="21"/>
  <c r="F211" i="21"/>
  <c r="H248" i="21"/>
  <c r="F248" i="21"/>
  <c r="G285" i="21"/>
  <c r="H260" i="21"/>
  <c r="F260" i="21"/>
  <c r="G232" i="21"/>
  <c r="G219" i="21" s="1"/>
  <c r="E72" i="21"/>
  <c r="H73" i="21"/>
  <c r="F73" i="21"/>
  <c r="H206" i="21"/>
  <c r="F206" i="21"/>
  <c r="H104" i="21"/>
  <c r="F104" i="21"/>
  <c r="F12" i="21"/>
  <c r="H12" i="21"/>
  <c r="H15" i="21"/>
  <c r="F15" i="21"/>
  <c r="H100" i="21"/>
  <c r="F100" i="21"/>
  <c r="H74" i="21"/>
  <c r="F74" i="21"/>
  <c r="F182" i="21"/>
  <c r="E181" i="21"/>
  <c r="H182" i="21"/>
  <c r="F198" i="21"/>
  <c r="H198" i="21"/>
  <c r="H246" i="21"/>
  <c r="F246" i="21"/>
  <c r="F174" i="21"/>
  <c r="H174" i="21"/>
  <c r="H55" i="21"/>
  <c r="F55" i="21"/>
  <c r="H144" i="21"/>
  <c r="F144" i="21"/>
  <c r="H50" i="21"/>
  <c r="F50" i="21"/>
  <c r="E255" i="21"/>
  <c r="H256" i="21"/>
  <c r="F256" i="21"/>
  <c r="H98" i="21"/>
  <c r="F98" i="21"/>
  <c r="H268" i="21"/>
  <c r="F268" i="21"/>
  <c r="H58" i="21"/>
  <c r="F58" i="21"/>
  <c r="L10" i="20"/>
  <c r="L8" i="20" s="1"/>
  <c r="Q46" i="20"/>
  <c r="Q43" i="20"/>
  <c r="Q20" i="20"/>
  <c r="Q16" i="20"/>
  <c r="J10" i="20"/>
  <c r="J49" i="20"/>
  <c r="Q49" i="20" s="1"/>
  <c r="Q51" i="20"/>
  <c r="Q41" i="20"/>
  <c r="Q53" i="20"/>
  <c r="N28" i="20"/>
  <c r="Q23" i="20"/>
  <c r="Q47" i="20"/>
  <c r="N13" i="20"/>
  <c r="Q24" i="20"/>
  <c r="Q42" i="20"/>
  <c r="Q34" i="20"/>
  <c r="M10" i="20"/>
  <c r="M8" i="20" s="1"/>
  <c r="N51" i="20"/>
  <c r="N49" i="20" s="1"/>
  <c r="K49" i="20"/>
  <c r="Q33" i="20"/>
  <c r="Q26" i="20"/>
  <c r="P8" i="20"/>
  <c r="O8" i="20"/>
  <c r="F10" i="20"/>
  <c r="F8" i="20" s="1"/>
  <c r="Q54" i="20"/>
  <c r="Q19" i="20"/>
  <c r="Q18" i="20"/>
  <c r="N12" i="20"/>
  <c r="K10" i="20"/>
  <c r="K8" i="20" s="1"/>
  <c r="Q30" i="20"/>
  <c r="Q14" i="20"/>
  <c r="G162" i="21" l="1"/>
  <c r="F162" i="21"/>
  <c r="H162" i="21"/>
  <c r="F255" i="21"/>
  <c r="F204" i="21"/>
  <c r="H219" i="21"/>
  <c r="H195" i="21"/>
  <c r="H84" i="21"/>
  <c r="H141" i="21"/>
  <c r="D287" i="21"/>
  <c r="F79" i="21"/>
  <c r="F232" i="21"/>
  <c r="H72" i="21"/>
  <c r="F187" i="21"/>
  <c r="H272" i="21"/>
  <c r="H213" i="21"/>
  <c r="F128" i="21"/>
  <c r="H181" i="21"/>
  <c r="H88" i="21"/>
  <c r="F94" i="21"/>
  <c r="F171" i="21"/>
  <c r="H35" i="21"/>
  <c r="F262" i="21"/>
  <c r="F181" i="21"/>
  <c r="H128" i="21"/>
  <c r="H39" i="21"/>
  <c r="H255" i="21"/>
  <c r="H106" i="21"/>
  <c r="F39" i="21"/>
  <c r="H52" i="21"/>
  <c r="F84" i="21"/>
  <c r="F88" i="21"/>
  <c r="H23" i="21"/>
  <c r="H60" i="21"/>
  <c r="F35" i="21"/>
  <c r="F141" i="21"/>
  <c r="H262" i="21"/>
  <c r="F10" i="21"/>
  <c r="F72" i="21"/>
  <c r="F23" i="21"/>
  <c r="F119" i="21"/>
  <c r="F213" i="21"/>
  <c r="F285" i="21"/>
  <c r="F106" i="21"/>
  <c r="H232" i="21"/>
  <c r="F52" i="21"/>
  <c r="F60" i="21"/>
  <c r="G132" i="21"/>
  <c r="H119" i="21"/>
  <c r="F272" i="21"/>
  <c r="H285" i="21"/>
  <c r="H138" i="21"/>
  <c r="F138" i="21"/>
  <c r="F133" i="21" s="1"/>
  <c r="E133" i="21"/>
  <c r="H10" i="21"/>
  <c r="N10" i="20"/>
  <c r="N8" i="20" s="1"/>
  <c r="Q10" i="20"/>
  <c r="J8" i="20"/>
  <c r="G161" i="21" l="1"/>
  <c r="H161" i="21"/>
  <c r="F161" i="21"/>
  <c r="F132" i="21"/>
  <c r="H133" i="21"/>
  <c r="E132" i="21"/>
  <c r="F219" i="21"/>
  <c r="C276" i="21"/>
  <c r="Q8" i="20"/>
  <c r="G160" i="21" l="1"/>
  <c r="H160" i="21"/>
  <c r="F160" i="21"/>
  <c r="H132" i="21"/>
  <c r="E276" i="21"/>
  <c r="C287" i="21"/>
  <c r="G159" i="21" l="1"/>
  <c r="H159" i="21"/>
  <c r="F159" i="21"/>
  <c r="E287" i="21"/>
  <c r="G158" i="21" l="1"/>
  <c r="H158" i="21"/>
  <c r="F158" i="21"/>
  <c r="G157" i="21" l="1"/>
  <c r="F157" i="21"/>
  <c r="H157" i="21"/>
  <c r="I7" i="17"/>
  <c r="B8" i="17"/>
  <c r="J7" i="17"/>
  <c r="H7" i="17"/>
  <c r="G7" i="17"/>
  <c r="F7" i="17"/>
  <c r="E7" i="17"/>
  <c r="D7" i="17"/>
  <c r="C7" i="17"/>
  <c r="B7" i="17"/>
  <c r="M6" i="17"/>
  <c r="N6" i="17" s="1"/>
  <c r="O6" i="17" s="1"/>
  <c r="P6" i="17" s="1"/>
  <c r="K6" i="17"/>
  <c r="M5" i="17"/>
  <c r="N5" i="17" s="1"/>
  <c r="O5" i="17" s="1"/>
  <c r="P5" i="17" s="1"/>
  <c r="Q5" i="17" s="1"/>
  <c r="R5" i="17" s="1"/>
  <c r="S5" i="17" s="1"/>
  <c r="T5" i="17" s="1"/>
  <c r="U5" i="17" s="1"/>
  <c r="K5" i="17"/>
  <c r="G156" i="21" l="1"/>
  <c r="H156" i="21"/>
  <c r="F156" i="21"/>
  <c r="M8" i="17"/>
  <c r="K8" i="17"/>
  <c r="V5" i="17"/>
  <c r="P8" i="17"/>
  <c r="K7" i="17"/>
  <c r="V7" i="17" s="1"/>
  <c r="Q6" i="17"/>
  <c r="O8" i="17"/>
  <c r="D8" i="17" s="1"/>
  <c r="N8" i="17"/>
  <c r="C8" i="17" s="1"/>
  <c r="G155" i="21" l="1"/>
  <c r="F155" i="21"/>
  <c r="H155" i="21"/>
  <c r="Q8" i="17"/>
  <c r="R6" i="17"/>
  <c r="G154" i="21" l="1"/>
  <c r="F154" i="21"/>
  <c r="H154" i="21"/>
  <c r="S6" i="17"/>
  <c r="T6" i="17" s="1"/>
  <c r="U6" i="17" s="1"/>
  <c r="R8" i="17"/>
  <c r="F8" i="17"/>
  <c r="E8" i="17"/>
  <c r="G8" i="17"/>
  <c r="G153" i="21" l="1"/>
  <c r="F153" i="21"/>
  <c r="H153" i="21"/>
  <c r="S8" i="17"/>
  <c r="H8" i="17"/>
  <c r="G152" i="21" l="1"/>
  <c r="H152" i="21"/>
  <c r="F152" i="21"/>
  <c r="T8" i="17"/>
  <c r="I8" i="17" s="1"/>
  <c r="U8" i="17"/>
  <c r="B150" i="21" l="1"/>
  <c r="G151" i="21"/>
  <c r="G150" i="21" s="1"/>
  <c r="G276" i="21" s="1"/>
  <c r="G287" i="21" s="1"/>
  <c r="H151" i="21"/>
  <c r="F151" i="21"/>
  <c r="F150" i="21" s="1"/>
  <c r="F276" i="21" s="1"/>
  <c r="F287" i="21" s="1"/>
  <c r="V6" i="17"/>
  <c r="H150" i="21" l="1"/>
  <c r="B276" i="21"/>
  <c r="V8" i="17"/>
  <c r="J8" i="17"/>
  <c r="B287" i="21" l="1"/>
  <c r="H287" i="21" s="1"/>
  <c r="H276" i="21"/>
</calcChain>
</file>

<file path=xl/sharedStrings.xml><?xml version="1.0" encoding="utf-8"?>
<sst xmlns="http://schemas.openxmlformats.org/spreadsheetml/2006/main" count="366" uniqueCount="340">
  <si>
    <t>All Departments</t>
  </si>
  <si>
    <t>in millions</t>
  </si>
  <si>
    <t>CUMULATIVE</t>
  </si>
  <si>
    <t>JAN</t>
  </si>
  <si>
    <t>FEB</t>
  </si>
  <si>
    <t>MAR</t>
  </si>
  <si>
    <t>APR</t>
  </si>
  <si>
    <t>Monthly NCA Credited</t>
  </si>
  <si>
    <t>Monthly NCA Utilized</t>
  </si>
  <si>
    <t>MAY</t>
  </si>
  <si>
    <t>JUNE</t>
  </si>
  <si>
    <t>JULY</t>
  </si>
  <si>
    <t>AUGUST</t>
  </si>
  <si>
    <t>SEPTEMBER</t>
  </si>
  <si>
    <t>AS OF SEPTEMBER</t>
  </si>
  <si>
    <t>TOTAL</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</si>
  <si>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</si>
  <si>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</si>
  <si>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</si>
  <si>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</si>
  <si>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</si>
  <si>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</si>
  <si>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</si>
  <si>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</si>
  <si>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</si>
  <si>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</si>
  <si>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</si>
  <si>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</si>
  <si>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</si>
  <si>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</si>
  <si>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</si>
  <si>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</si>
  <si>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</si>
  <si>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</si>
  <si>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</si>
  <si>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</si>
  <si>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</si>
  <si>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</si>
  <si>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</si>
  <si>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</si>
  <si>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</si>
  <si>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</si>
  <si>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</si>
  <si>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</si>
  <si>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</si>
  <si>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</si>
  <si>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</si>
  <si>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</si>
  <si>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</si>
  <si>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</si>
  <si>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</si>
  <si>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</si>
  <si>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</si>
  <si>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</si>
  <si>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</si>
  <si>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</si>
  <si>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</si>
  <si>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</si>
  <si>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</si>
  <si>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</si>
  <si>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</si>
  <si>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</si>
  <si>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</si>
  <si>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</si>
  <si>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</si>
  <si>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</si>
  <si>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</si>
  <si>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</si>
  <si>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</si>
  <si>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</si>
  <si>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</si>
  <si>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</si>
  <si>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</si>
  <si>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</si>
  <si>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</si>
  <si>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</si>
  <si>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</si>
  <si>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</si>
  <si>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</si>
  <si>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</si>
  <si>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</si>
  <si>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</si>
  <si>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</si>
  <si>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</si>
  <si>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</si>
  <si>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</si>
  <si>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</si>
  <si>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</si>
  <si>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</si>
  <si>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</si>
  <si>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</si>
  <si>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</si>
  <si>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</si>
  <si>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</si>
  <si>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</si>
  <si>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</si>
  <si>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</si>
  <si>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</si>
  <si>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</si>
  <si>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</si>
  <si>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</si>
  <si>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</si>
  <si>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</si>
  <si>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</si>
  <si>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</si>
  <si>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</si>
  <si>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</si>
  <si>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</si>
  <si>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</si>
  <si>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</si>
  <si>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</si>
  <si>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</si>
  <si>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</si>
  <si>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</si>
  <si>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</si>
  <si>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</si>
  <si>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</si>
  <si>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</si>
  <si>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</si>
  <si>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</si>
  <si>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</si>
  <si>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</si>
  <si>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</si>
  <si>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</si>
  <si>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</si>
  <si>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</si>
  <si>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</si>
  <si>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</si>
  <si>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</si>
  <si>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</si>
  <si>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</si>
  <si>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</si>
  <si>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</si>
  <si>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</si>
  <si>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</si>
  <si>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</si>
  <si>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</si>
  <si>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</si>
  <si>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</si>
  <si>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</si>
  <si>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</si>
  <si>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</si>
  <si>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</si>
  <si>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</si>
  <si>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</si>
  <si>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</si>
  <si>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</si>
  <si>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</si>
  <si>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</si>
  <si>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</si>
  <si>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</si>
  <si>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</si>
  <si>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</si>
  <si>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</si>
  <si>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</si>
  <si>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TARIFF</t>
  </si>
  <si>
    <t xml:space="preserve">    PSA</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</si>
  <si>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</si>
  <si>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</si>
  <si>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</si>
  <si>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</si>
  <si>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</si>
  <si>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</si>
  <si>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</si>
  <si>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</si>
  <si>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</si>
  <si>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</si>
  <si>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</si>
  <si>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</si>
  <si>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</si>
  <si>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</si>
  <si>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</si>
  <si>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</si>
  <si>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</si>
  <si>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</si>
  <si>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</si>
  <si>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</si>
  <si>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</si>
  <si>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</si>
  <si>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</si>
  <si>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</si>
  <si>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</si>
  <si>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</si>
  <si>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</si>
  <si>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</si>
  <si>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</si>
  <si>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</si>
  <si>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</si>
  <si>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</si>
  <si>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</si>
  <si>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</si>
  <si>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</si>
  <si>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</si>
  <si>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</si>
  <si>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</si>
  <si>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</si>
  <si>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</si>
  <si>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</si>
  <si>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</si>
  <si>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</si>
  <si>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</si>
  <si>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</si>
  <si>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</si>
  <si>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Sub-Total, SPFs</t>
  </si>
  <si>
    <t>TOTAL (Departments &amp; SPFs)</t>
  </si>
  <si>
    <t>DICT</t>
  </si>
  <si>
    <t xml:space="preserve">  CICC</t>
  </si>
  <si>
    <t xml:space="preserve">  NPC</t>
  </si>
  <si>
    <t xml:space="preserve">  NTC</t>
  </si>
  <si>
    <t xml:space="preserve">    PCAANRRD </t>
  </si>
  <si>
    <t>DOTr</t>
  </si>
  <si>
    <t xml:space="preserve">    CDA</t>
  </si>
  <si>
    <t xml:space="preserve">     NCCA-Proper</t>
  </si>
  <si>
    <t xml:space="preserve">    DCP</t>
  </si>
  <si>
    <t xml:space="preserve">    PSRTI</t>
  </si>
  <si>
    <t xml:space="preserve">    LGUs</t>
  </si>
  <si>
    <t xml:space="preserve">   FPA</t>
  </si>
  <si>
    <t xml:space="preserve">   NCMF</t>
  </si>
  <si>
    <t xml:space="preserve">   PCW</t>
  </si>
  <si>
    <t xml:space="preserve">   NAPC</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</si>
  <si>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</si>
  <si>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</si>
  <si>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</si>
  <si>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</si>
  <si>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</si>
  <si>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</si>
  <si>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</si>
  <si>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</si>
  <si>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</si>
  <si>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</si>
  <si>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Q3</t>
  </si>
  <si>
    <t>As of end       September</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</si>
  <si>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</si>
  <si>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</si>
  <si>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</si>
  <si>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</si>
  <si>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</si>
  <si>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</si>
  <si>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</si>
  <si>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</si>
  <si>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</si>
  <si>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</si>
  <si>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</si>
  <si>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</si>
  <si>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</si>
  <si>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</si>
  <si>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</si>
  <si>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</si>
  <si>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</si>
  <si>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</si>
  <si>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</si>
  <si>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</si>
  <si>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</si>
  <si>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</si>
  <si>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</si>
  <si>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</si>
  <si>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</si>
  <si>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</si>
  <si>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</si>
  <si>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</si>
  <si>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</si>
  <si>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</si>
  <si>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</si>
  <si>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</si>
  <si>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</si>
  <si>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</si>
  <si>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</si>
  <si>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</si>
  <si>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</si>
  <si>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</si>
  <si>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</si>
  <si>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</si>
  <si>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</si>
  <si>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</si>
  <si>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</si>
  <si>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</si>
  <si>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</si>
  <si>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</si>
  <si>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</si>
  <si>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</si>
  <si>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</si>
  <si>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</si>
  <si>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 xml:space="preserve">   NFRDI</t>
  </si>
  <si>
    <t>DHSUD</t>
  </si>
  <si>
    <t xml:space="preserve">   HSAC</t>
  </si>
  <si>
    <t xml:space="preserve">    CPD</t>
  </si>
  <si>
    <t xml:space="preserve">   PHILSA</t>
  </si>
  <si>
    <t xml:space="preserve">   ARTA</t>
  </si>
  <si>
    <t>ALGU: inclusive of IRA, special shares for LGUs, MMDA, BARMM and other transfers to LGUs</t>
  </si>
  <si>
    <t>As of end Q2</t>
  </si>
  <si>
    <t>As of end Q3</t>
  </si>
  <si>
    <t>Department of Human Settlements and Urban Development</t>
  </si>
  <si>
    <t>JANUARY</t>
  </si>
  <si>
    <t>FEBRUARY</t>
  </si>
  <si>
    <t>MARCH</t>
  </si>
  <si>
    <t>APRIL</t>
  </si>
  <si>
    <t>JUN</t>
  </si>
  <si>
    <t>JUL</t>
  </si>
  <si>
    <t>AUG</t>
  </si>
  <si>
    <t>NCA Utilized / NCAs Credited - Flow</t>
  </si>
  <si>
    <t>NCA Utilized / NCAs Credited - Cumulative</t>
  </si>
  <si>
    <t>SEP</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</si>
  <si>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</si>
  <si>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</si>
  <si>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</si>
  <si>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</si>
  <si>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</si>
  <si>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</si>
  <si>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</si>
  <si>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</si>
  <si>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</si>
  <si>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</si>
  <si>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NCAs CREDITED VS NCA UTILIZATION, JANUARY-SEPTEMBER 2023</t>
  </si>
  <si>
    <t>AS OF SEPTEMBER 30, 2023</t>
  </si>
  <si>
    <r>
      <t>% of NCA UTILIZATION</t>
    </r>
    <r>
      <rPr>
        <vertAlign val="superscript"/>
        <sz val="10"/>
        <rFont val="Arial"/>
        <family val="2"/>
      </rPr>
      <t>/5</t>
    </r>
  </si>
  <si>
    <t>Department of Migrant Workers</t>
  </si>
  <si>
    <t>Office of the Press Secretary</t>
  </si>
  <si>
    <t>Source: Report of MDS-Government Servicing Banks as of September 30, 2023</t>
  </si>
  <si>
    <t>STATUS OF NCA UTILIZATION (Net Trust and Working Fund), as of September 30, 2023</t>
  </si>
  <si>
    <r>
      <t xml:space="preserve">UNUSED NCAs
</t>
    </r>
    <r>
      <rPr>
        <b/>
        <vertAlign val="superscript"/>
        <sz val="8"/>
        <rFont val="Arial"/>
        <family val="2"/>
      </rPr>
      <t xml:space="preserve">/5 </t>
    </r>
  </si>
  <si>
    <t>% of NCA UTILIZATION</t>
  </si>
  <si>
    <t xml:space="preserve">  NAS</t>
  </si>
  <si>
    <t xml:space="preserve">  PNAC</t>
  </si>
  <si>
    <t xml:space="preserve">   OADR</t>
  </si>
  <si>
    <t>TESDA</t>
  </si>
  <si>
    <t>DMW</t>
  </si>
  <si>
    <t>OWWA</t>
  </si>
  <si>
    <t xml:space="preserve">   NACC</t>
  </si>
  <si>
    <t>PCSSD</t>
  </si>
  <si>
    <t>OPS</t>
  </si>
  <si>
    <t xml:space="preserve">    OPS-Proper</t>
  </si>
  <si>
    <t xml:space="preserve">     NHCP</t>
  </si>
  <si>
    <t xml:space="preserve">     NAP</t>
  </si>
  <si>
    <t xml:space="preserve">   OPAPRU</t>
  </si>
  <si>
    <t xml:space="preserve">   OMB</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</si>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</sst>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0_);_(* \(#,##0.0\);_(* &quot;-&quot;??_);_(@_)"/>
    <numFmt numFmtId="167"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8">
    <xf numFmtId="0" fontId="0" fillId="0" borderId="0" xfId="0"/>
    <xf numFmtId="0" fontId="0" fillId="0" borderId="0" xfId="0" applyAlignment="1">
      <alignment horizontal="center"/>
    </xf>
    <xf numFmtId="164" fontId="0" fillId="0" borderId="0" xfId="0" applyNumberFormat="1"/>
    <xf numFmtId="166" fontId="0" fillId="0" borderId="0" xfId="0" applyNumberFormat="1"/>
    <xf numFmtId="167" fontId="0" fillId="0" borderId="0" xfId="0" applyNumberFormat="1"/>
    <xf numFmtId="0" fontId="23" fillId="24" borderId="0" xfId="0" applyFont="1" applyFill="1" applyBorder="1" applyAlignment="1">
      <alignment horizontal="left"/>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7" fontId="31" fillId="0" borderId="11" xfId="43" applyNumberFormat="1" applyFont="1" applyBorder="1" applyAlignment="1">
      <alignment horizontal="right"/>
    </xf>
    <xf numFmtId="167" fontId="32" fillId="0" borderId="0" xfId="43" applyNumberFormat="1" applyFont="1" applyBorder="1" applyAlignment="1"/>
    <xf numFmtId="167" fontId="31" fillId="0" borderId="0" xfId="43" applyNumberFormat="1" applyFont="1"/>
    <xf numFmtId="167" fontId="31" fillId="0" borderId="0" xfId="43" applyNumberFormat="1" applyFont="1" applyBorder="1"/>
    <xf numFmtId="167" fontId="31" fillId="0" borderId="11" xfId="43" applyNumberFormat="1" applyFont="1" applyBorder="1"/>
    <xf numFmtId="167" fontId="31" fillId="0" borderId="0" xfId="43" applyNumberFormat="1" applyFont="1" applyFill="1" applyBorder="1"/>
    <xf numFmtId="167" fontId="31" fillId="0" borderId="0" xfId="43" applyNumberFormat="1" applyFont="1" applyFill="1"/>
    <xf numFmtId="0" fontId="33" fillId="0" borderId="0" xfId="0" applyFont="1" applyAlignment="1">
      <alignment horizontal="left" indent="1"/>
    </xf>
    <xf numFmtId="0" fontId="24" fillId="0" borderId="0" xfId="0" applyFont="1" applyAlignment="1">
      <alignment horizontal="left" indent="1"/>
    </xf>
    <xf numFmtId="0" fontId="33" fillId="0" borderId="0" xfId="0" applyFont="1" applyBorder="1"/>
    <xf numFmtId="0" fontId="15" fillId="0" borderId="0" xfId="45" applyFont="1" applyFill="1" applyAlignment="1">
      <alignment horizontal="left" indent="2"/>
    </xf>
    <xf numFmtId="167" fontId="31" fillId="0" borderId="11" xfId="43" applyNumberFormat="1" applyFont="1" applyFill="1" applyBorder="1"/>
    <xf numFmtId="167" fontId="31" fillId="0" borderId="11" xfId="43" applyNumberFormat="1" applyFont="1" applyFill="1" applyBorder="1" applyAlignment="1">
      <alignment horizontal="right" vertical="top"/>
    </xf>
    <xf numFmtId="167" fontId="31" fillId="0" borderId="20" xfId="43" applyNumberFormat="1" applyFont="1" applyBorder="1" applyAlignment="1">
      <alignment horizontal="right" vertical="top"/>
    </xf>
    <xf numFmtId="167" fontId="31" fillId="0" borderId="11" xfId="43" applyNumberFormat="1" applyFont="1" applyBorder="1" applyAlignment="1"/>
    <xf numFmtId="0" fontId="30" fillId="0" borderId="0" xfId="0" applyFont="1" applyAlignment="1">
      <alignment horizontal="left" vertical="top" indent="1"/>
    </xf>
    <xf numFmtId="0" fontId="33" fillId="0" borderId="0" xfId="0" applyFont="1" applyFill="1" applyAlignment="1">
      <alignment horizontal="left" indent="1"/>
    </xf>
    <xf numFmtId="0" fontId="30" fillId="0" borderId="0" xfId="0" applyFont="1" applyFill="1" applyAlignment="1">
      <alignment horizontal="left" indent="1"/>
    </xf>
    <xf numFmtId="0" fontId="24" fillId="0" borderId="0" xfId="0" applyFont="1" applyFill="1" applyAlignment="1">
      <alignment wrapText="1"/>
    </xf>
    <xf numFmtId="167" fontId="31" fillId="0" borderId="20" xfId="43" applyNumberFormat="1" applyFont="1" applyFill="1" applyBorder="1"/>
    <xf numFmtId="0" fontId="15" fillId="0" borderId="0" xfId="0" applyFont="1"/>
    <xf numFmtId="0" fontId="15" fillId="0" borderId="0" xfId="43" applyNumberFormat="1" applyFont="1"/>
    <xf numFmtId="167" fontId="20" fillId="26" borderId="0" xfId="43" applyNumberFormat="1" applyFont="1" applyFill="1" applyBorder="1"/>
    <xf numFmtId="0" fontId="20" fillId="26" borderId="0" xfId="0" applyFont="1" applyFill="1"/>
    <xf numFmtId="164" fontId="20" fillId="26" borderId="0" xfId="0" applyNumberFormat="1" applyFont="1" applyFill="1" applyBorder="1" applyAlignment="1">
      <alignment horizontal="left"/>
    </xf>
    <xf numFmtId="0" fontId="20" fillId="26" borderId="0" xfId="0" applyFont="1" applyFill="1" applyBorder="1"/>
    <xf numFmtId="0" fontId="20" fillId="0" borderId="0" xfId="0" applyFont="1" applyFill="1" applyBorder="1"/>
    <xf numFmtId="164" fontId="20" fillId="26" borderId="0" xfId="0" applyNumberFormat="1" applyFont="1" applyFill="1"/>
    <xf numFmtId="164" fontId="20" fillId="26" borderId="0" xfId="0" applyNumberFormat="1" applyFont="1" applyFill="1" applyBorder="1"/>
    <xf numFmtId="167" fontId="20" fillId="0" borderId="0" xfId="43" applyNumberFormat="1" applyFont="1" applyBorder="1"/>
    <xf numFmtId="0" fontId="20" fillId="0" borderId="0" xfId="0" applyFont="1"/>
    <xf numFmtId="167"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Fill="1" applyAlignment="1">
      <alignment horizontal="left" indent="1"/>
    </xf>
    <xf numFmtId="0" fontId="20" fillId="0" borderId="0" xfId="0" applyFont="1" applyFill="1" applyAlignment="1"/>
    <xf numFmtId="0" fontId="20" fillId="0" borderId="0" xfId="0" applyFont="1" applyAlignment="1"/>
    <xf numFmtId="0" fontId="20" fillId="0" borderId="0" xfId="0" applyFont="1" applyAlignment="1">
      <alignment horizontal="left"/>
    </xf>
    <xf numFmtId="0" fontId="20" fillId="0" borderId="0" xfId="0" applyFont="1" applyBorder="1"/>
    <xf numFmtId="0" fontId="39" fillId="0" borderId="0" xfId="0" applyFont="1" applyAlignment="1">
      <alignment horizontal="left" indent="1"/>
    </xf>
    <xf numFmtId="0" fontId="15" fillId="0" borderId="0" xfId="0" applyFont="1" applyAlignment="1">
      <alignment horizontal="center"/>
    </xf>
    <xf numFmtId="0" fontId="22" fillId="26" borderId="0" xfId="0" applyFont="1" applyFill="1" applyAlignment="1"/>
    <xf numFmtId="0" fontId="24" fillId="26" borderId="0" xfId="0" applyFont="1" applyFill="1" applyBorder="1" applyAlignment="1">
      <alignment horizontal="left"/>
    </xf>
    <xf numFmtId="0" fontId="24" fillId="26" borderId="0" xfId="0" applyFont="1" applyFill="1" applyBorder="1"/>
    <xf numFmtId="167" fontId="24" fillId="25" borderId="12" xfId="43" applyNumberFormat="1"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Alignment="1">
      <alignment horizontal="left" wrapText="1" indent="3"/>
    </xf>
    <xf numFmtId="0" fontId="24" fillId="0" borderId="0" xfId="0" applyFont="1" applyAlignment="1">
      <alignment horizontal="left" vertical="center"/>
    </xf>
    <xf numFmtId="167" fontId="22" fillId="0" borderId="21" xfId="0" applyNumberFormat="1" applyFont="1" applyBorder="1" applyAlignment="1">
      <alignment vertical="center"/>
    </xf>
    <xf numFmtId="167" fontId="38" fillId="0" borderId="21" xfId="0" applyNumberFormat="1" applyFont="1" applyBorder="1" applyAlignment="1">
      <alignment vertical="center"/>
    </xf>
    <xf numFmtId="167" fontId="22" fillId="0" borderId="21" xfId="0" applyNumberFormat="1" applyFont="1" applyFill="1" applyBorder="1" applyAlignment="1">
      <alignment vertical="center"/>
    </xf>
    <xf numFmtId="0" fontId="20" fillId="0" borderId="0" xfId="0" applyFont="1" applyAlignment="1">
      <alignment vertical="center"/>
    </xf>
    <xf numFmtId="167" fontId="24" fillId="25" borderId="14" xfId="43" applyNumberFormat="1" applyFont="1" applyFill="1" applyBorder="1" applyAlignment="1">
      <alignment horizontal="center" vertical="center"/>
    </xf>
    <xf numFmtId="0" fontId="15" fillId="0" borderId="0" xfId="37" applyNumberFormat="1" applyFont="1" applyAlignment="1"/>
    <xf numFmtId="0" fontId="15" fillId="0" borderId="0" xfId="37" applyNumberFormat="1" applyFont="1"/>
    <xf numFmtId="0" fontId="15" fillId="0" borderId="0" xfId="37" applyFont="1"/>
    <xf numFmtId="0" fontId="15" fillId="0" borderId="0" xfId="37" applyFont="1" applyAlignment="1">
      <alignment horizontal="center" vertical="center" wrapText="1"/>
    </xf>
    <xf numFmtId="0" fontId="15" fillId="0" borderId="10" xfId="37" applyFont="1" applyBorder="1" applyAlignment="1">
      <alignment horizontal="center" vertical="center" wrapText="1"/>
    </xf>
    <xf numFmtId="0" fontId="15" fillId="0" borderId="0" xfId="37" applyNumberFormat="1" applyFont="1" applyAlignment="1">
      <alignment horizontal="center"/>
    </xf>
    <xf numFmtId="164" fontId="15" fillId="0" borderId="0" xfId="37" applyNumberFormat="1" applyFont="1"/>
    <xf numFmtId="165" fontId="15" fillId="0" borderId="0" xfId="37" applyNumberFormat="1" applyFont="1"/>
    <xf numFmtId="0" fontId="34" fillId="0" borderId="0" xfId="37" applyNumberFormat="1" applyFont="1"/>
    <xf numFmtId="164" fontId="34" fillId="0" borderId="0" xfId="37" applyNumberFormat="1" applyFont="1"/>
    <xf numFmtId="167" fontId="35" fillId="0" borderId="0" xfId="37" applyNumberFormat="1" applyFont="1"/>
    <xf numFmtId="0" fontId="34" fillId="0" borderId="0" xfId="37" applyFont="1"/>
    <xf numFmtId="167" fontId="36" fillId="0" borderId="0" xfId="37" applyNumberFormat="1" applyFont="1"/>
    <xf numFmtId="164" fontId="37" fillId="0" borderId="0" xfId="37" applyNumberFormat="1" applyFont="1"/>
    <xf numFmtId="0" fontId="15" fillId="0" borderId="0" xfId="37" applyNumberFormat="1" applyFont="1" applyFill="1"/>
    <xf numFmtId="165" fontId="36" fillId="0" borderId="0" xfId="37" applyNumberFormat="1" applyFont="1"/>
    <xf numFmtId="0" fontId="15" fillId="0" borderId="0" xfId="37" applyNumberFormat="1" applyFont="1" applyAlignment="1">
      <alignment wrapText="1"/>
    </xf>
    <xf numFmtId="0" fontId="15" fillId="0" borderId="11" xfId="37" applyNumberFormat="1" applyFont="1" applyBorder="1"/>
    <xf numFmtId="164" fontId="15" fillId="0" borderId="11" xfId="37" applyNumberFormat="1" applyFont="1" applyBorder="1"/>
    <xf numFmtId="0" fontId="15" fillId="0" borderId="11" xfId="37" applyFont="1" applyBorder="1"/>
    <xf numFmtId="0" fontId="15" fillId="0" borderId="0" xfId="37" applyNumberFormat="1" applyFont="1" applyFill="1" applyBorder="1"/>
    <xf numFmtId="164" fontId="15" fillId="0" borderId="0" xfId="37" applyNumberFormat="1" applyFont="1" applyBorder="1"/>
    <xf numFmtId="0" fontId="15" fillId="0" borderId="0" xfId="37" applyFont="1" applyBorder="1"/>
    <xf numFmtId="0" fontId="21" fillId="0" borderId="0" xfId="37" applyNumberFormat="1" applyFont="1" applyBorder="1" applyAlignment="1">
      <alignment vertical="center"/>
    </xf>
    <xf numFmtId="0" fontId="15" fillId="0" borderId="0" xfId="37" applyNumberFormat="1" applyFont="1" applyBorder="1" applyAlignment="1"/>
    <xf numFmtId="166" fontId="15" fillId="0" borderId="0" xfId="37" applyNumberFormat="1" applyFont="1"/>
    <xf numFmtId="0" fontId="21" fillId="0" borderId="0" xfId="37" applyNumberFormat="1" applyFont="1" applyBorder="1"/>
    <xf numFmtId="0" fontId="15" fillId="0" borderId="0" xfId="37" applyNumberFormat="1" applyFont="1" applyBorder="1"/>
    <xf numFmtId="167" fontId="31" fillId="0" borderId="11" xfId="43" applyNumberFormat="1" applyFont="1" applyFill="1" applyBorder="1" applyAlignment="1">
      <alignment horizontal="right"/>
    </xf>
    <xf numFmtId="165" fontId="31" fillId="0" borderId="20" xfId="43" applyFont="1" applyFill="1" applyBorder="1"/>
    <xf numFmtId="165" fontId="31" fillId="0" borderId="11" xfId="43" applyFont="1" applyFill="1" applyBorder="1"/>
    <xf numFmtId="165" fontId="31" fillId="0" borderId="11" xfId="43" applyFont="1" applyBorder="1"/>
    <xf numFmtId="167" fontId="31" fillId="0" borderId="11" xfId="43" applyNumberFormat="1" applyFont="1" applyFill="1" applyBorder="1" applyAlignment="1"/>
    <xf numFmtId="0" fontId="15" fillId="0" borderId="10" xfId="37" applyNumberFormat="1" applyFont="1" applyBorder="1" applyAlignment="1">
      <alignment horizontal="center" vertical="center" wrapText="1"/>
    </xf>
    <xf numFmtId="0" fontId="15" fillId="0" borderId="10" xfId="37" applyFont="1" applyBorder="1" applyAlignment="1">
      <alignment horizontal="center" vertical="center" wrapText="1"/>
    </xf>
    <xf numFmtId="167" fontId="24" fillId="25" borderId="13" xfId="43" applyNumberFormat="1" applyFont="1" applyFill="1" applyBorder="1" applyAlignment="1">
      <alignment horizontal="center" vertical="center"/>
    </xf>
    <xf numFmtId="167" fontId="24" fillId="25" borderId="14" xfId="43" applyNumberFormat="1" applyFont="1" applyFill="1" applyBorder="1" applyAlignment="1">
      <alignment horizontal="center" vertical="center"/>
    </xf>
    <xf numFmtId="167" fontId="24" fillId="25" borderId="11" xfId="43" applyNumberFormat="1" applyFont="1" applyFill="1" applyBorder="1" applyAlignment="1">
      <alignment horizontal="center" vertical="center"/>
    </xf>
    <xf numFmtId="167"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7" fontId="28" fillId="25" borderId="17" xfId="43" applyNumberFormat="1" applyFont="1" applyFill="1" applyBorder="1" applyAlignment="1">
      <alignment horizontal="center" vertical="center" wrapText="1"/>
    </xf>
    <xf numFmtId="167" fontId="28" fillId="25"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SEPTEMBER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885706084831375"/>
          <c:y val="3.20738045993253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3662309742142049"/>
          <c:y val="0.13341770354431259"/>
          <c:w val="0.695853841819123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'!$B$5:$J$5</c:f>
              <c:numCache>
                <c:formatCode>_(* #,##0_);_(* \(#,##0\);_(* "-"??_);_(@_)</c:formatCode>
                <c:ptCount val="9"/>
                <c:pt idx="0">
                  <c:v>284491.34835624998</c:v>
                </c:pt>
                <c:pt idx="1">
                  <c:v>243219.35505767999</c:v>
                </c:pt>
                <c:pt idx="2">
                  <c:v>329560.12642863998</c:v>
                </c:pt>
                <c:pt idx="3">
                  <c:v>455600.93912341999</c:v>
                </c:pt>
                <c:pt idx="4">
                  <c:v>401192.19496639998</c:v>
                </c:pt>
                <c:pt idx="5">
                  <c:v>347587.51947557001</c:v>
                </c:pt>
                <c:pt idx="6">
                  <c:v>446074.55482671002</c:v>
                </c:pt>
                <c:pt idx="7">
                  <c:v>344220.08996279002</c:v>
                </c:pt>
                <c:pt idx="8">
                  <c:v>325032.04510270001</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'!$B$6:$J$6</c:f>
              <c:numCache>
                <c:formatCode>_(* #,##0_);_(* \(#,##0\);_(* "-"??_);_(@_)</c:formatCode>
                <c:ptCount val="9"/>
                <c:pt idx="0">
                  <c:v>187494.09728121999</c:v>
                </c:pt>
                <c:pt idx="1">
                  <c:v>263780.84701847</c:v>
                </c:pt>
                <c:pt idx="2">
                  <c:v>384642.69908847997</c:v>
                </c:pt>
                <c:pt idx="3">
                  <c:v>340474.84048662998</c:v>
                </c:pt>
                <c:pt idx="4">
                  <c:v>390791.03829673998</c:v>
                </c:pt>
                <c:pt idx="5">
                  <c:v>447421.84406734997</c:v>
                </c:pt>
                <c:pt idx="6">
                  <c:v>297662.88572851999</c:v>
                </c:pt>
                <c:pt idx="7">
                  <c:v>341971.53907947999</c:v>
                </c:pt>
                <c:pt idx="8">
                  <c:v>439201.48906234</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'!$B$4:$J$4</c:f>
              <c:strCache>
                <c:ptCount val="9"/>
                <c:pt idx="0">
                  <c:v>JANUARY</c:v>
                </c:pt>
                <c:pt idx="1">
                  <c:v>FEBRUARY</c:v>
                </c:pt>
                <c:pt idx="2">
                  <c:v>MARCH</c:v>
                </c:pt>
                <c:pt idx="3">
                  <c:v>APRIL</c:v>
                </c:pt>
                <c:pt idx="4">
                  <c:v>MAY</c:v>
                </c:pt>
                <c:pt idx="5">
                  <c:v>JUNE</c:v>
                </c:pt>
                <c:pt idx="6">
                  <c:v>JULY</c:v>
                </c:pt>
                <c:pt idx="7">
                  <c:v>AUGUST</c:v>
                </c:pt>
                <c:pt idx="8">
                  <c:v>SEPTEMBER</c:v>
                </c:pt>
              </c:strCache>
            </c:strRef>
          </c:cat>
          <c:val>
            <c:numRef>
              <c:f>'Graph '!$B$8:$J$8</c:f>
              <c:numCache>
                <c:formatCode>_(* #,##0_);_(* \(#,##0\);_(* "-"??_);_(@_)</c:formatCode>
                <c:ptCount val="9"/>
                <c:pt idx="0">
                  <c:v>65.905026063018752</c:v>
                </c:pt>
                <c:pt idx="1">
                  <c:v>85.515594317160406</c:v>
                </c:pt>
                <c:pt idx="2">
                  <c:v>97.509166798744175</c:v>
                </c:pt>
                <c:pt idx="3">
                  <c:v>89.604522824138385</c:v>
                </c:pt>
                <c:pt idx="4">
                  <c:v>89.604522824138385</c:v>
                </c:pt>
                <c:pt idx="5">
                  <c:v>91.430865775634288</c:v>
                </c:pt>
                <c:pt idx="6">
                  <c:v>97.718037333288663</c:v>
                </c:pt>
                <c:pt idx="7">
                  <c:v>93.067669294457232</c:v>
                </c:pt>
                <c:pt idx="8">
                  <c:v>97.370555016934389</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6746007697414453"/>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14</xdr:col>
      <xdr:colOff>457200</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CC26-DFED-4CA7-BEBE-1F2BC9398287}">
  <sheetPr>
    <pageSetUpPr fitToPage="1"/>
  </sheetPr>
  <dimension ref="A1:AB75"/>
  <sheetViews>
    <sheetView zoomScale="85" zoomScaleNormal="85" zoomScaleSheetLayoutView="85" workbookViewId="0">
      <pane xSplit="2" ySplit="6" topLeftCell="C7" activePane="bottomRight" state="frozen"/>
      <selection pane="topRight" activeCell="C1" sqref="C1"/>
      <selection pane="bottomLeft" activeCell="A7" sqref="A7"/>
      <selection pane="bottomRight" activeCell="C3" sqref="C3"/>
    </sheetView>
  </sheetViews>
  <sheetFormatPr defaultColWidth="9.109375" defaultRowHeight="13.2" x14ac:dyDescent="0.25"/>
  <cols>
    <col min="1" max="1" width="1.88671875" style="68" customWidth="1"/>
    <col min="2" max="2" width="42.109375" style="68" customWidth="1"/>
    <col min="3" max="3" width="12.6640625" style="69" bestFit="1" customWidth="1"/>
    <col min="4" max="4" width="14" style="69" bestFit="1" customWidth="1"/>
    <col min="5" max="5" width="14" style="69" customWidth="1"/>
    <col min="6" max="6" width="14" style="69" bestFit="1" customWidth="1"/>
    <col min="7" max="7" width="13" style="69" customWidth="1"/>
    <col min="8" max="8" width="14" style="69" bestFit="1" customWidth="1"/>
    <col min="9" max="9" width="14" style="69" customWidth="1"/>
    <col min="10" max="10" width="14" style="69" bestFit="1" customWidth="1"/>
    <col min="11" max="13" width="12" style="69" customWidth="1"/>
    <col min="14" max="14" width="12.44140625" style="69" customWidth="1"/>
    <col min="15" max="16" width="9.109375" style="69"/>
    <col min="17" max="17" width="9.88671875" style="69" customWidth="1"/>
    <col min="18" max="16384" width="9.109375" style="69"/>
  </cols>
  <sheetData>
    <row r="1" spans="1:28" ht="15.6" x14ac:dyDescent="0.25">
      <c r="A1" s="67" t="s">
        <v>222</v>
      </c>
    </row>
    <row r="2" spans="1:28" x14ac:dyDescent="0.25">
      <c r="A2" s="68" t="s">
        <v>313</v>
      </c>
    </row>
    <row r="3" spans="1:28" x14ac:dyDescent="0.25">
      <c r="A3" s="68" t="s">
        <v>223</v>
      </c>
    </row>
    <row r="5" spans="1:28" s="70" customFormat="1" ht="18.75" customHeight="1" x14ac:dyDescent="0.25">
      <c r="A5" s="100" t="s">
        <v>224</v>
      </c>
      <c r="B5" s="100"/>
      <c r="C5" s="101" t="s">
        <v>225</v>
      </c>
      <c r="D5" s="101"/>
      <c r="E5" s="101"/>
      <c r="F5" s="101"/>
      <c r="G5" s="101" t="s">
        <v>226</v>
      </c>
      <c r="H5" s="101"/>
      <c r="I5" s="101"/>
      <c r="J5" s="101"/>
      <c r="K5" s="101" t="s">
        <v>227</v>
      </c>
      <c r="L5" s="101"/>
      <c r="M5" s="101"/>
      <c r="N5" s="101"/>
      <c r="O5" s="101" t="s">
        <v>314</v>
      </c>
      <c r="P5" s="101"/>
      <c r="Q5" s="101"/>
    </row>
    <row r="6" spans="1:28" s="70" customFormat="1" ht="26.4" x14ac:dyDescent="0.25">
      <c r="A6" s="100"/>
      <c r="B6" s="100"/>
      <c r="C6" s="71" t="s">
        <v>228</v>
      </c>
      <c r="D6" s="71" t="s">
        <v>229</v>
      </c>
      <c r="E6" s="71" t="s">
        <v>230</v>
      </c>
      <c r="F6" s="71" t="s">
        <v>231</v>
      </c>
      <c r="G6" s="71" t="s">
        <v>228</v>
      </c>
      <c r="H6" s="71" t="s">
        <v>229</v>
      </c>
      <c r="I6" s="71" t="s">
        <v>230</v>
      </c>
      <c r="J6" s="71" t="s">
        <v>231</v>
      </c>
      <c r="K6" s="71" t="s">
        <v>228</v>
      </c>
      <c r="L6" s="71" t="s">
        <v>229</v>
      </c>
      <c r="M6" s="71" t="s">
        <v>230</v>
      </c>
      <c r="N6" s="71" t="s">
        <v>231</v>
      </c>
      <c r="O6" s="71" t="s">
        <v>228</v>
      </c>
      <c r="P6" s="71" t="s">
        <v>289</v>
      </c>
      <c r="Q6" s="71" t="s">
        <v>290</v>
      </c>
    </row>
    <row r="7" spans="1:28" x14ac:dyDescent="0.25">
      <c r="A7" s="72"/>
      <c r="B7" s="72"/>
      <c r="C7" s="73"/>
      <c r="D7" s="73"/>
      <c r="E7" s="73"/>
      <c r="F7" s="73"/>
      <c r="G7" s="73"/>
      <c r="H7" s="73"/>
      <c r="I7" s="73"/>
      <c r="J7" s="73"/>
      <c r="K7" s="73"/>
      <c r="L7" s="73"/>
      <c r="M7" s="73"/>
      <c r="N7" s="73"/>
      <c r="O7" s="74"/>
      <c r="P7" s="74"/>
      <c r="Q7" s="74"/>
    </row>
    <row r="8" spans="1:28" s="78" customFormat="1" x14ac:dyDescent="0.25">
      <c r="A8" s="75" t="s">
        <v>15</v>
      </c>
      <c r="B8" s="75"/>
      <c r="C8" s="76">
        <f t="shared" ref="C8:N8" si="0">+C10+C49</f>
        <v>857270829.84256983</v>
      </c>
      <c r="D8" s="76">
        <f t="shared" si="0"/>
        <v>1204380653.5653901</v>
      </c>
      <c r="E8" s="76">
        <f t="shared" si="0"/>
        <v>1115326689.8922</v>
      </c>
      <c r="F8" s="76">
        <f t="shared" si="0"/>
        <v>3176978173.3001595</v>
      </c>
      <c r="G8" s="76">
        <f t="shared" si="0"/>
        <v>835917643.38816988</v>
      </c>
      <c r="H8" s="76">
        <f t="shared" si="0"/>
        <v>1178687722.8507199</v>
      </c>
      <c r="I8" s="76">
        <f t="shared" si="0"/>
        <v>1078835913.8703401</v>
      </c>
      <c r="J8" s="76">
        <f t="shared" si="0"/>
        <v>3093441280.109231</v>
      </c>
      <c r="K8" s="76">
        <f t="shared" si="0"/>
        <v>21353186.454399973</v>
      </c>
      <c r="L8" s="76">
        <f t="shared" si="0"/>
        <v>25692930.714669961</v>
      </c>
      <c r="M8" s="76">
        <f t="shared" si="0"/>
        <v>36490776.021859922</v>
      </c>
      <c r="N8" s="76">
        <f t="shared" si="0"/>
        <v>83536893.19092983</v>
      </c>
      <c r="O8" s="77">
        <f>+G8/C8*100</f>
        <v>97.509166798744189</v>
      </c>
      <c r="P8" s="77">
        <f>((G8+H8)/(C8+D8))*100</f>
        <v>97.718037333288649</v>
      </c>
      <c r="Q8" s="77">
        <f>+J8/F8*100</f>
        <v>97.37055501693446</v>
      </c>
    </row>
    <row r="9" spans="1:28" x14ac:dyDescent="0.25">
      <c r="C9" s="73"/>
      <c r="D9" s="73"/>
      <c r="E9" s="73"/>
      <c r="F9" s="73"/>
      <c r="G9" s="73"/>
      <c r="H9" s="73"/>
      <c r="I9" s="73"/>
      <c r="J9" s="73"/>
      <c r="K9" s="73"/>
      <c r="L9" s="73"/>
      <c r="M9" s="73"/>
      <c r="N9" s="73"/>
      <c r="O9" s="79"/>
      <c r="P9" s="79"/>
      <c r="Q9" s="79"/>
    </row>
    <row r="10" spans="1:28" ht="15" x14ac:dyDescent="0.4">
      <c r="A10" s="68" t="s">
        <v>232</v>
      </c>
      <c r="C10" s="80">
        <f t="shared" ref="C10:N10" si="1">SUM(C12:C47)</f>
        <v>603641734.80562985</v>
      </c>
      <c r="D10" s="80">
        <f t="shared" si="1"/>
        <v>891291850.44039023</v>
      </c>
      <c r="E10" s="80">
        <f t="shared" si="1"/>
        <v>834615406.12767982</v>
      </c>
      <c r="F10" s="80">
        <f t="shared" si="1"/>
        <v>2329548991.3736992</v>
      </c>
      <c r="G10" s="80">
        <f t="shared" si="1"/>
        <v>582295950.62362981</v>
      </c>
      <c r="H10" s="80">
        <f t="shared" si="1"/>
        <v>867022393.18974006</v>
      </c>
      <c r="I10" s="80">
        <f t="shared" si="1"/>
        <v>798866564.23347998</v>
      </c>
      <c r="J10" s="80">
        <f t="shared" si="1"/>
        <v>2248184908.0468507</v>
      </c>
      <c r="K10" s="80">
        <f t="shared" si="1"/>
        <v>21345784.181999985</v>
      </c>
      <c r="L10" s="80">
        <f t="shared" si="1"/>
        <v>24269457.250649873</v>
      </c>
      <c r="M10" s="80">
        <f t="shared" si="1"/>
        <v>35748841.89419996</v>
      </c>
      <c r="N10" s="80">
        <f t="shared" si="1"/>
        <v>81364083.326849788</v>
      </c>
      <c r="O10" s="79">
        <f>+G10/C10*100</f>
        <v>96.463832278118858</v>
      </c>
      <c r="P10" s="79">
        <f>((G10+H10)/(C10+D10))*100</f>
        <v>96.948677728372573</v>
      </c>
      <c r="Q10" s="79">
        <f>+J10/F10*100</f>
        <v>96.507303189237959</v>
      </c>
    </row>
    <row r="11" spans="1:28" x14ac:dyDescent="0.25">
      <c r="C11" s="73"/>
      <c r="D11" s="73"/>
      <c r="E11" s="73"/>
      <c r="F11" s="73"/>
      <c r="G11" s="73"/>
      <c r="H11" s="73"/>
      <c r="I11" s="73"/>
      <c r="J11" s="73"/>
      <c r="K11" s="73"/>
      <c r="L11" s="73"/>
      <c r="M11" s="73"/>
      <c r="N11" s="73"/>
      <c r="O11" s="79"/>
      <c r="P11" s="79"/>
      <c r="Q11" s="79"/>
    </row>
    <row r="12" spans="1:28" x14ac:dyDescent="0.25">
      <c r="B12" s="31" t="s">
        <v>233</v>
      </c>
      <c r="C12" s="73">
        <v>5514180</v>
      </c>
      <c r="D12" s="73">
        <v>11377294</v>
      </c>
      <c r="E12" s="73">
        <v>12198735</v>
      </c>
      <c r="F12" s="73">
        <f t="shared" ref="F12:F47" si="2">SUM(C12:E12)</f>
        <v>29090209</v>
      </c>
      <c r="G12" s="73">
        <v>5449654.3458900005</v>
      </c>
      <c r="H12" s="73">
        <v>11055346.61964</v>
      </c>
      <c r="I12" s="73">
        <v>11084576.502760001</v>
      </c>
      <c r="J12" s="73">
        <f t="shared" ref="J12:J47" si="3">SUM(G12:I12)</f>
        <v>27589577.468290001</v>
      </c>
      <c r="K12" s="73">
        <f t="shared" ref="K12:M47" si="4">+C12-G12</f>
        <v>64525.654109999537</v>
      </c>
      <c r="L12" s="73">
        <f t="shared" si="4"/>
        <v>321947.38035999984</v>
      </c>
      <c r="M12" s="73">
        <f t="shared" si="4"/>
        <v>1114158.4972399995</v>
      </c>
      <c r="N12" s="73">
        <f t="shared" ref="N12:N47" si="5">SUM(K12:M12)</f>
        <v>1500631.5317099988</v>
      </c>
      <c r="O12" s="79">
        <f t="shared" ref="O12:O47" si="6">+G12/C12*100</f>
        <v>98.829823217414031</v>
      </c>
      <c r="P12" s="79">
        <f t="shared" ref="P12:P47" si="7">((G12+H12)/(C12+D12))*100</f>
        <v>97.712023033217832</v>
      </c>
      <c r="Q12" s="79">
        <f t="shared" ref="Q12:Q47" si="8">+J12/F12*100</f>
        <v>94.841454966136553</v>
      </c>
      <c r="AB12" s="31"/>
    </row>
    <row r="13" spans="1:28" x14ac:dyDescent="0.25">
      <c r="B13" s="31" t="s">
        <v>234</v>
      </c>
      <c r="C13" s="73">
        <v>2117080.3130000001</v>
      </c>
      <c r="D13" s="73">
        <v>2381133.6729999995</v>
      </c>
      <c r="E13" s="73">
        <v>2215767.5560000008</v>
      </c>
      <c r="F13" s="73">
        <f t="shared" si="2"/>
        <v>6713981.5420000004</v>
      </c>
      <c r="G13" s="73">
        <v>1995837.4520099999</v>
      </c>
      <c r="H13" s="73">
        <v>1966441.78648</v>
      </c>
      <c r="I13" s="73">
        <v>2078838.6605500006</v>
      </c>
      <c r="J13" s="73">
        <f t="shared" si="3"/>
        <v>6041117.8990400005</v>
      </c>
      <c r="K13" s="73">
        <f t="shared" si="4"/>
        <v>121242.86099000019</v>
      </c>
      <c r="L13" s="73">
        <f t="shared" si="4"/>
        <v>414691.88651999948</v>
      </c>
      <c r="M13" s="73">
        <f t="shared" si="4"/>
        <v>136928.89545000019</v>
      </c>
      <c r="N13" s="73">
        <f t="shared" si="5"/>
        <v>672863.64295999985</v>
      </c>
      <c r="O13" s="79">
        <f t="shared" si="6"/>
        <v>94.273109988057399</v>
      </c>
      <c r="P13" s="79">
        <f t="shared" si="7"/>
        <v>88.085610218232972</v>
      </c>
      <c r="Q13" s="79">
        <f t="shared" si="8"/>
        <v>89.97817258282835</v>
      </c>
      <c r="AB13" s="31"/>
    </row>
    <row r="14" spans="1:28" x14ac:dyDescent="0.25">
      <c r="B14" s="31" t="s">
        <v>235</v>
      </c>
      <c r="C14" s="73">
        <v>485219</v>
      </c>
      <c r="D14" s="73">
        <v>617872.93999999994</v>
      </c>
      <c r="E14" s="73">
        <v>632661.75600000005</v>
      </c>
      <c r="F14" s="73">
        <f t="shared" si="2"/>
        <v>1735753.696</v>
      </c>
      <c r="G14" s="73">
        <v>410161.21147000004</v>
      </c>
      <c r="H14" s="73">
        <v>468984.38799999998</v>
      </c>
      <c r="I14" s="73">
        <v>632449.78383999993</v>
      </c>
      <c r="J14" s="73">
        <f t="shared" si="3"/>
        <v>1511595.3833099999</v>
      </c>
      <c r="K14" s="73">
        <f t="shared" si="4"/>
        <v>75057.788529999962</v>
      </c>
      <c r="L14" s="73">
        <f t="shared" si="4"/>
        <v>148888.55199999997</v>
      </c>
      <c r="M14" s="73">
        <f t="shared" si="4"/>
        <v>211.97216000012122</v>
      </c>
      <c r="N14" s="73">
        <f t="shared" si="5"/>
        <v>224158.31269000005</v>
      </c>
      <c r="O14" s="79">
        <f t="shared" si="6"/>
        <v>84.531152215803601</v>
      </c>
      <c r="P14" s="79">
        <f t="shared" si="7"/>
        <v>79.698306876396913</v>
      </c>
      <c r="Q14" s="79">
        <f t="shared" si="8"/>
        <v>87.085822533083629</v>
      </c>
      <c r="AB14" s="31"/>
    </row>
    <row r="15" spans="1:28" x14ac:dyDescent="0.25">
      <c r="B15" s="31" t="s">
        <v>236</v>
      </c>
      <c r="C15" s="73">
        <v>2166619.5329999998</v>
      </c>
      <c r="D15" s="73">
        <v>3000934.3488000007</v>
      </c>
      <c r="E15" s="73">
        <v>2472812.33366</v>
      </c>
      <c r="F15" s="73">
        <f t="shared" si="2"/>
        <v>7640366.2154600006</v>
      </c>
      <c r="G15" s="73">
        <v>1929354.2164999999</v>
      </c>
      <c r="H15" s="73">
        <v>2640566.5819600001</v>
      </c>
      <c r="I15" s="73">
        <v>2382682.8611800009</v>
      </c>
      <c r="J15" s="73">
        <f t="shared" si="3"/>
        <v>6952603.6596400011</v>
      </c>
      <c r="K15" s="73">
        <f t="shared" si="4"/>
        <v>237265.31649999996</v>
      </c>
      <c r="L15" s="73">
        <f t="shared" si="4"/>
        <v>360367.76684000064</v>
      </c>
      <c r="M15" s="73">
        <f t="shared" si="4"/>
        <v>90129.472479999065</v>
      </c>
      <c r="N15" s="73">
        <f t="shared" si="5"/>
        <v>687762.55581999966</v>
      </c>
      <c r="O15" s="79">
        <f t="shared" si="6"/>
        <v>89.049054857754754</v>
      </c>
      <c r="P15" s="79">
        <f t="shared" si="7"/>
        <v>88.434894013493519</v>
      </c>
      <c r="Q15" s="79">
        <f t="shared" si="8"/>
        <v>90.998303792973473</v>
      </c>
      <c r="AB15" s="31"/>
    </row>
    <row r="16" spans="1:28" x14ac:dyDescent="0.25">
      <c r="B16" s="31" t="s">
        <v>237</v>
      </c>
      <c r="C16" s="73">
        <v>12584302.971000001</v>
      </c>
      <c r="D16" s="73">
        <v>27658251.357100002</v>
      </c>
      <c r="E16" s="73">
        <v>26418163.950939998</v>
      </c>
      <c r="F16" s="73">
        <f t="shared" si="2"/>
        <v>66660718.279040001</v>
      </c>
      <c r="G16" s="73">
        <v>8006734.068</v>
      </c>
      <c r="H16" s="73">
        <v>22774605.595240001</v>
      </c>
      <c r="I16" s="73">
        <v>20300466.237510003</v>
      </c>
      <c r="J16" s="73">
        <f t="shared" si="3"/>
        <v>51081805.900750004</v>
      </c>
      <c r="K16" s="73">
        <f t="shared" si="4"/>
        <v>4577568.9030000009</v>
      </c>
      <c r="L16" s="73">
        <f t="shared" si="4"/>
        <v>4883645.7618600018</v>
      </c>
      <c r="M16" s="73">
        <f t="shared" si="4"/>
        <v>6117697.7134299949</v>
      </c>
      <c r="N16" s="73">
        <f t="shared" si="5"/>
        <v>15578912.378289998</v>
      </c>
      <c r="O16" s="79">
        <f t="shared" si="6"/>
        <v>63.624771959568861</v>
      </c>
      <c r="P16" s="79">
        <f t="shared" si="7"/>
        <v>76.489527509307337</v>
      </c>
      <c r="Q16" s="79">
        <f t="shared" si="8"/>
        <v>76.629546184790442</v>
      </c>
      <c r="AB16" s="31"/>
    </row>
    <row r="17" spans="2:28" x14ac:dyDescent="0.25">
      <c r="B17" s="31" t="s">
        <v>281</v>
      </c>
      <c r="C17" s="73">
        <v>412770.49400000001</v>
      </c>
      <c r="D17" s="73">
        <v>509779.85000000003</v>
      </c>
      <c r="E17" s="73">
        <v>399971.36199999996</v>
      </c>
      <c r="F17" s="73">
        <f t="shared" si="2"/>
        <v>1322521.706</v>
      </c>
      <c r="G17" s="73">
        <v>411472.12608000002</v>
      </c>
      <c r="H17" s="73">
        <v>497309.3678699999</v>
      </c>
      <c r="I17" s="73">
        <v>390522.15596</v>
      </c>
      <c r="J17" s="73">
        <f t="shared" si="3"/>
        <v>1299303.6499099999</v>
      </c>
      <c r="K17" s="73">
        <f t="shared" si="4"/>
        <v>1298.3679199999897</v>
      </c>
      <c r="L17" s="73">
        <f t="shared" si="4"/>
        <v>12470.482130000135</v>
      </c>
      <c r="M17" s="73">
        <f t="shared" si="4"/>
        <v>9449.2060399999609</v>
      </c>
      <c r="N17" s="73">
        <f t="shared" si="5"/>
        <v>23218.056090000086</v>
      </c>
      <c r="O17" s="79">
        <f t="shared" si="6"/>
        <v>99.685450404311112</v>
      </c>
      <c r="P17" s="79">
        <f t="shared" si="7"/>
        <v>98.507523178594127</v>
      </c>
      <c r="Q17" s="79">
        <f t="shared" si="8"/>
        <v>98.24441020630023</v>
      </c>
      <c r="AB17" s="31"/>
    </row>
    <row r="18" spans="2:28" x14ac:dyDescent="0.25">
      <c r="B18" s="31" t="s">
        <v>238</v>
      </c>
      <c r="C18" s="73">
        <v>132330881.851</v>
      </c>
      <c r="D18" s="73">
        <v>173232979.32644999</v>
      </c>
      <c r="E18" s="73">
        <v>150073483.10714996</v>
      </c>
      <c r="F18" s="73">
        <f t="shared" si="2"/>
        <v>455637344.28459996</v>
      </c>
      <c r="G18" s="73">
        <v>132006100.36331999</v>
      </c>
      <c r="H18" s="73">
        <v>172105093.45675004</v>
      </c>
      <c r="I18" s="73">
        <v>143210347.83423996</v>
      </c>
      <c r="J18" s="73">
        <f t="shared" si="3"/>
        <v>447321541.65430999</v>
      </c>
      <c r="K18" s="73">
        <f t="shared" si="4"/>
        <v>324781.48768000305</v>
      </c>
      <c r="L18" s="73">
        <f t="shared" si="4"/>
        <v>1127885.869699955</v>
      </c>
      <c r="M18" s="73">
        <f t="shared" si="4"/>
        <v>6863135.2729099989</v>
      </c>
      <c r="N18" s="73">
        <f t="shared" si="5"/>
        <v>8315802.6302899569</v>
      </c>
      <c r="O18" s="79">
        <f t="shared" si="6"/>
        <v>99.754568636483739</v>
      </c>
      <c r="P18" s="79">
        <f t="shared" si="7"/>
        <v>99.524594514618869</v>
      </c>
      <c r="Q18" s="79">
        <f t="shared" si="8"/>
        <v>98.174907580644714</v>
      </c>
      <c r="AB18" s="31"/>
    </row>
    <row r="19" spans="2:28" x14ac:dyDescent="0.25">
      <c r="B19" s="31" t="s">
        <v>239</v>
      </c>
      <c r="C19" s="73">
        <v>18982128.765999999</v>
      </c>
      <c r="D19" s="73">
        <v>28643085.106000002</v>
      </c>
      <c r="E19" s="73">
        <v>23974168.204000004</v>
      </c>
      <c r="F19" s="73">
        <f t="shared" si="2"/>
        <v>71599382.076000005</v>
      </c>
      <c r="G19" s="73">
        <v>18764259.67726</v>
      </c>
      <c r="H19" s="73">
        <v>28117878.147499997</v>
      </c>
      <c r="I19" s="73">
        <v>23619228.097390004</v>
      </c>
      <c r="J19" s="73">
        <f t="shared" si="3"/>
        <v>70501365.922150001</v>
      </c>
      <c r="K19" s="73">
        <f t="shared" si="4"/>
        <v>217869.08873999864</v>
      </c>
      <c r="L19" s="73">
        <f t="shared" si="4"/>
        <v>525206.9585000053</v>
      </c>
      <c r="M19" s="73">
        <f t="shared" si="4"/>
        <v>354940.10661000013</v>
      </c>
      <c r="N19" s="73">
        <f t="shared" si="5"/>
        <v>1098016.1538500041</v>
      </c>
      <c r="O19" s="79">
        <f t="shared" si="6"/>
        <v>98.852241013504056</v>
      </c>
      <c r="P19" s="79">
        <f t="shared" si="7"/>
        <v>98.439742340607367</v>
      </c>
      <c r="Q19" s="79">
        <f t="shared" si="8"/>
        <v>98.466444650758987</v>
      </c>
      <c r="AB19" s="31"/>
    </row>
    <row r="20" spans="2:28" x14ac:dyDescent="0.25">
      <c r="B20" s="31" t="s">
        <v>240</v>
      </c>
      <c r="C20" s="73">
        <v>322376.022</v>
      </c>
      <c r="D20" s="73">
        <v>539183.25</v>
      </c>
      <c r="E20" s="73">
        <v>590654.37600000005</v>
      </c>
      <c r="F20" s="73">
        <f t="shared" si="2"/>
        <v>1452213.648</v>
      </c>
      <c r="G20" s="73">
        <v>321371.57636000006</v>
      </c>
      <c r="H20" s="73">
        <v>517973.56096999999</v>
      </c>
      <c r="I20" s="73">
        <v>580208.11940999981</v>
      </c>
      <c r="J20" s="73">
        <f t="shared" si="3"/>
        <v>1419553.2567399999</v>
      </c>
      <c r="K20" s="73">
        <f t="shared" si="4"/>
        <v>1004.4456399999326</v>
      </c>
      <c r="L20" s="73">
        <f t="shared" si="4"/>
        <v>21209.689030000009</v>
      </c>
      <c r="M20" s="73">
        <f t="shared" si="4"/>
        <v>10446.256590000237</v>
      </c>
      <c r="N20" s="73">
        <f t="shared" si="5"/>
        <v>32660.391260000179</v>
      </c>
      <c r="O20" s="79">
        <f t="shared" si="6"/>
        <v>99.688424209167778</v>
      </c>
      <c r="P20" s="79">
        <f t="shared" si="7"/>
        <v>97.421635934758996</v>
      </c>
      <c r="Q20" s="79">
        <f t="shared" si="8"/>
        <v>97.750992679005577</v>
      </c>
      <c r="AB20" s="31"/>
    </row>
    <row r="21" spans="2:28" x14ac:dyDescent="0.25">
      <c r="B21" s="31" t="s">
        <v>241</v>
      </c>
      <c r="C21" s="73">
        <v>4383823.5489999996</v>
      </c>
      <c r="D21" s="73">
        <v>7000681.6993500004</v>
      </c>
      <c r="E21" s="73">
        <v>5527015.3298000004</v>
      </c>
      <c r="F21" s="73">
        <f t="shared" si="2"/>
        <v>16911520.57815</v>
      </c>
      <c r="G21" s="73">
        <v>4381601.2103599999</v>
      </c>
      <c r="H21" s="73">
        <v>6722578.5587399993</v>
      </c>
      <c r="I21" s="73">
        <v>5349577.9201699998</v>
      </c>
      <c r="J21" s="73">
        <f t="shared" si="3"/>
        <v>16453757.689269999</v>
      </c>
      <c r="K21" s="73">
        <f t="shared" si="4"/>
        <v>2222.3386399997398</v>
      </c>
      <c r="L21" s="73">
        <f t="shared" si="4"/>
        <v>278103.14061000105</v>
      </c>
      <c r="M21" s="73">
        <f t="shared" si="4"/>
        <v>177437.40963000059</v>
      </c>
      <c r="N21" s="73">
        <f t="shared" si="5"/>
        <v>457762.88888000138</v>
      </c>
      <c r="O21" s="79">
        <f t="shared" si="6"/>
        <v>99.949305928599557</v>
      </c>
      <c r="P21" s="79">
        <f t="shared" si="7"/>
        <v>97.537657780160188</v>
      </c>
      <c r="Q21" s="79">
        <f t="shared" si="8"/>
        <v>97.293189061476596</v>
      </c>
      <c r="AB21" s="31"/>
    </row>
    <row r="22" spans="2:28" x14ac:dyDescent="0.25">
      <c r="B22" s="31" t="s">
        <v>242</v>
      </c>
      <c r="C22" s="73">
        <v>19360058.955119964</v>
      </c>
      <c r="D22" s="73">
        <v>6177882.6903100871</v>
      </c>
      <c r="E22" s="73">
        <v>4930757.5983498804</v>
      </c>
      <c r="F22" s="73">
        <f t="shared" si="2"/>
        <v>30468699.243779931</v>
      </c>
      <c r="G22" s="73">
        <v>19215397.202069979</v>
      </c>
      <c r="H22" s="73">
        <v>5638500.9664301164</v>
      </c>
      <c r="I22" s="73">
        <v>4347455.697899878</v>
      </c>
      <c r="J22" s="73">
        <f t="shared" si="3"/>
        <v>29201353.866399974</v>
      </c>
      <c r="K22" s="73">
        <f t="shared" si="4"/>
        <v>144661.75304998457</v>
      </c>
      <c r="L22" s="73">
        <f t="shared" si="4"/>
        <v>539381.72387997061</v>
      </c>
      <c r="M22" s="73">
        <f t="shared" si="4"/>
        <v>583301.9004500024</v>
      </c>
      <c r="N22" s="73">
        <f t="shared" si="5"/>
        <v>1267345.3773799576</v>
      </c>
      <c r="O22" s="79">
        <f t="shared" si="6"/>
        <v>99.252782476616758</v>
      </c>
      <c r="P22" s="79">
        <f t="shared" si="7"/>
        <v>97.321461978309586</v>
      </c>
      <c r="Q22" s="79">
        <f t="shared" si="8"/>
        <v>95.840500550286265</v>
      </c>
      <c r="AB22" s="31"/>
    </row>
    <row r="23" spans="2:28" x14ac:dyDescent="0.25">
      <c r="B23" s="31" t="s">
        <v>243</v>
      </c>
      <c r="C23" s="73">
        <v>3426883.9279999998</v>
      </c>
      <c r="D23" s="73">
        <v>3995585.7540000002</v>
      </c>
      <c r="E23" s="73">
        <v>3571854.0050000008</v>
      </c>
      <c r="F23" s="73">
        <f t="shared" si="2"/>
        <v>10994323.687000001</v>
      </c>
      <c r="G23" s="73">
        <v>3425443.1917400002</v>
      </c>
      <c r="H23" s="73">
        <v>3993633.7836500001</v>
      </c>
      <c r="I23" s="73">
        <v>3510459.9998499975</v>
      </c>
      <c r="J23" s="73">
        <f t="shared" si="3"/>
        <v>10929536.975239998</v>
      </c>
      <c r="K23" s="73">
        <f t="shared" si="4"/>
        <v>1440.736259999685</v>
      </c>
      <c r="L23" s="73">
        <f t="shared" si="4"/>
        <v>1951.970350000076</v>
      </c>
      <c r="M23" s="73">
        <f t="shared" si="4"/>
        <v>61394.005150003359</v>
      </c>
      <c r="N23" s="73">
        <f t="shared" si="5"/>
        <v>64786.71176000312</v>
      </c>
      <c r="O23" s="79">
        <f t="shared" si="6"/>
        <v>99.95795783311398</v>
      </c>
      <c r="P23" s="79">
        <f t="shared" si="7"/>
        <v>99.954291404945351</v>
      </c>
      <c r="Q23" s="79">
        <f t="shared" si="8"/>
        <v>99.410725810841754</v>
      </c>
      <c r="AB23" s="31"/>
    </row>
    <row r="24" spans="2:28" x14ac:dyDescent="0.25">
      <c r="B24" s="31" t="s">
        <v>244</v>
      </c>
      <c r="C24" s="73">
        <v>36659218.553999998</v>
      </c>
      <c r="D24" s="73">
        <v>52720430.730600007</v>
      </c>
      <c r="E24" s="73">
        <v>55258876.426430032</v>
      </c>
      <c r="F24" s="73">
        <f t="shared" si="2"/>
        <v>144638525.71103004</v>
      </c>
      <c r="G24" s="73">
        <v>36498212.125120007</v>
      </c>
      <c r="H24" s="73">
        <v>52595197.607819982</v>
      </c>
      <c r="I24" s="73">
        <v>54552043.942740023</v>
      </c>
      <c r="J24" s="73">
        <f t="shared" si="3"/>
        <v>143645453.67568001</v>
      </c>
      <c r="K24" s="73">
        <f t="shared" si="4"/>
        <v>161006.42887999117</v>
      </c>
      <c r="L24" s="73">
        <f t="shared" si="4"/>
        <v>125233.12278002501</v>
      </c>
      <c r="M24" s="73">
        <f t="shared" si="4"/>
        <v>706832.48369000852</v>
      </c>
      <c r="N24" s="73">
        <f t="shared" si="5"/>
        <v>993072.0353500247</v>
      </c>
      <c r="O24" s="79">
        <f t="shared" si="6"/>
        <v>99.560802343228289</v>
      </c>
      <c r="P24" s="79">
        <f t="shared" si="7"/>
        <v>99.679748629636507</v>
      </c>
      <c r="Q24" s="79">
        <f t="shared" si="8"/>
        <v>99.313411118878477</v>
      </c>
      <c r="AB24" s="31"/>
    </row>
    <row r="25" spans="2:28" x14ac:dyDescent="0.25">
      <c r="B25" s="31" t="s">
        <v>291</v>
      </c>
      <c r="C25" s="73">
        <v>320566.36300000001</v>
      </c>
      <c r="D25" s="73">
        <v>392014.8308600001</v>
      </c>
      <c r="E25" s="73">
        <v>328908.80429999996</v>
      </c>
      <c r="F25" s="73">
        <f t="shared" ref="F25" si="9">SUM(C25:E25)</f>
        <v>1041489.9981600001</v>
      </c>
      <c r="G25" s="73">
        <v>286369.61258999998</v>
      </c>
      <c r="H25" s="73">
        <v>360686.69375000003</v>
      </c>
      <c r="I25" s="73">
        <v>318309.51334000006</v>
      </c>
      <c r="J25" s="73">
        <f t="shared" ref="J25" si="10">SUM(G25:I25)</f>
        <v>965365.81968000007</v>
      </c>
      <c r="K25" s="73">
        <f t="shared" si="4"/>
        <v>34196.750410000037</v>
      </c>
      <c r="L25" s="73">
        <f t="shared" si="4"/>
        <v>31328.137110000069</v>
      </c>
      <c r="M25" s="73">
        <f t="shared" si="4"/>
        <v>10599.290959999897</v>
      </c>
      <c r="N25" s="73">
        <f t="shared" ref="N25" si="11">SUM(K25:M25)</f>
        <v>76124.178480000002</v>
      </c>
      <c r="O25" s="79">
        <f t="shared" si="6"/>
        <v>89.332395922650178</v>
      </c>
      <c r="P25" s="79">
        <f t="shared" si="7"/>
        <v>90.804572435450254</v>
      </c>
      <c r="Q25" s="79">
        <f t="shared" si="8"/>
        <v>92.690839219340702</v>
      </c>
      <c r="AB25" s="31"/>
    </row>
    <row r="26" spans="2:28" x14ac:dyDescent="0.25">
      <c r="B26" s="31" t="s">
        <v>245</v>
      </c>
      <c r="C26" s="73">
        <v>1591317.595</v>
      </c>
      <c r="D26" s="73">
        <v>1792295.9108399998</v>
      </c>
      <c r="E26" s="73">
        <v>5558261.9777899999</v>
      </c>
      <c r="F26" s="73">
        <f>SUM(C26:E26)</f>
        <v>8941875.4836299997</v>
      </c>
      <c r="G26" s="73">
        <v>1547829.4020700001</v>
      </c>
      <c r="H26" s="73">
        <v>1103361.6514599996</v>
      </c>
      <c r="I26" s="73">
        <v>898598.91049999977</v>
      </c>
      <c r="J26" s="73">
        <f>SUM(G26:I26)</f>
        <v>3549789.9640299994</v>
      </c>
      <c r="K26" s="73">
        <f>+C26-G26</f>
        <v>43488.192929999903</v>
      </c>
      <c r="L26" s="73">
        <f>+D26-H26</f>
        <v>688934.25938000018</v>
      </c>
      <c r="M26" s="73">
        <f>+E26-I26</f>
        <v>4659663.0672900006</v>
      </c>
      <c r="N26" s="73">
        <f>SUM(K26:M26)</f>
        <v>5392085.5196000002</v>
      </c>
      <c r="O26" s="79">
        <f t="shared" si="6"/>
        <v>97.267158167128798</v>
      </c>
      <c r="P26" s="79">
        <f t="shared" si="7"/>
        <v>78.353838254698289</v>
      </c>
      <c r="Q26" s="79">
        <f t="shared" si="8"/>
        <v>39.698494689717421</v>
      </c>
      <c r="AB26" s="31"/>
    </row>
    <row r="27" spans="2:28" x14ac:dyDescent="0.25">
      <c r="B27" s="31" t="s">
        <v>246</v>
      </c>
      <c r="C27" s="73">
        <v>66412857.777000003</v>
      </c>
      <c r="D27" s="73">
        <v>82699008.665899962</v>
      </c>
      <c r="E27" s="73">
        <v>69094088.989670038</v>
      </c>
      <c r="F27" s="73">
        <f t="shared" si="2"/>
        <v>218205955.43257001</v>
      </c>
      <c r="G27" s="73">
        <v>66398071.435139999</v>
      </c>
      <c r="H27" s="73">
        <v>82550482.151019976</v>
      </c>
      <c r="I27" s="73">
        <v>68996713.966340005</v>
      </c>
      <c r="J27" s="73">
        <f t="shared" si="3"/>
        <v>217945267.55249998</v>
      </c>
      <c r="K27" s="73">
        <f t="shared" si="4"/>
        <v>14786.341860003769</v>
      </c>
      <c r="L27" s="73">
        <f t="shared" si="4"/>
        <v>148526.51487998664</v>
      </c>
      <c r="M27" s="73">
        <f t="shared" si="4"/>
        <v>97375.023330032825</v>
      </c>
      <c r="N27" s="73">
        <f t="shared" si="5"/>
        <v>260687.88007002324</v>
      </c>
      <c r="O27" s="79">
        <f t="shared" si="6"/>
        <v>99.977735724142974</v>
      </c>
      <c r="P27" s="79">
        <f t="shared" si="7"/>
        <v>99.890476284258341</v>
      </c>
      <c r="Q27" s="79">
        <f t="shared" si="8"/>
        <v>99.880531271681733</v>
      </c>
      <c r="AB27" s="31"/>
    </row>
    <row r="28" spans="2:28" x14ac:dyDescent="0.25">
      <c r="B28" s="31" t="s">
        <v>247</v>
      </c>
      <c r="C28" s="73">
        <v>6038066.2960000001</v>
      </c>
      <c r="D28" s="73">
        <v>8461695.5099999998</v>
      </c>
      <c r="E28" s="73">
        <v>7208710.9009999987</v>
      </c>
      <c r="F28" s="73">
        <f t="shared" si="2"/>
        <v>21708472.706999999</v>
      </c>
      <c r="G28" s="73">
        <v>6005727.6628299998</v>
      </c>
      <c r="H28" s="73">
        <v>8016803.9990799995</v>
      </c>
      <c r="I28" s="73">
        <v>7057135.9813400041</v>
      </c>
      <c r="J28" s="73">
        <f t="shared" si="3"/>
        <v>21079667.643250003</v>
      </c>
      <c r="K28" s="73">
        <f t="shared" si="4"/>
        <v>32338.633170000277</v>
      </c>
      <c r="L28" s="73">
        <f t="shared" si="4"/>
        <v>444891.51092000026</v>
      </c>
      <c r="M28" s="73">
        <f t="shared" si="4"/>
        <v>151574.91965999454</v>
      </c>
      <c r="N28" s="73">
        <f t="shared" si="5"/>
        <v>628805.06374999508</v>
      </c>
      <c r="O28" s="79">
        <f t="shared" si="6"/>
        <v>99.464420700524215</v>
      </c>
      <c r="P28" s="79">
        <f t="shared" si="7"/>
        <v>96.708703560271431</v>
      </c>
      <c r="Q28" s="79">
        <f t="shared" si="8"/>
        <v>97.103411777341506</v>
      </c>
      <c r="AB28" s="31"/>
    </row>
    <row r="29" spans="2:28" x14ac:dyDescent="0.25">
      <c r="B29" s="68" t="s">
        <v>248</v>
      </c>
      <c r="C29" s="73">
        <v>7980258.293800001</v>
      </c>
      <c r="D29" s="73">
        <v>15771003.582800001</v>
      </c>
      <c r="E29" s="73">
        <v>14514578.999430005</v>
      </c>
      <c r="F29" s="73">
        <f t="shared" si="2"/>
        <v>38265840.876030006</v>
      </c>
      <c r="G29" s="73">
        <v>7942751.39047</v>
      </c>
      <c r="H29" s="73">
        <v>14804740.64206</v>
      </c>
      <c r="I29" s="73">
        <v>12226413.265490007</v>
      </c>
      <c r="J29" s="73">
        <f t="shared" si="3"/>
        <v>34973905.298020005</v>
      </c>
      <c r="K29" s="73">
        <f t="shared" si="4"/>
        <v>37506.903330001049</v>
      </c>
      <c r="L29" s="73">
        <f t="shared" si="4"/>
        <v>966262.94074000046</v>
      </c>
      <c r="M29" s="73">
        <f t="shared" si="4"/>
        <v>2288165.7339399979</v>
      </c>
      <c r="N29" s="73">
        <f t="shared" si="5"/>
        <v>3291935.5780099994</v>
      </c>
      <c r="O29" s="79">
        <f t="shared" si="6"/>
        <v>99.530003892741902</v>
      </c>
      <c r="P29" s="79">
        <f t="shared" si="7"/>
        <v>95.773825200172098</v>
      </c>
      <c r="Q29" s="79">
        <f t="shared" si="8"/>
        <v>91.397195246081495</v>
      </c>
      <c r="AB29" s="68"/>
    </row>
    <row r="30" spans="2:28" x14ac:dyDescent="0.25">
      <c r="B30" s="68" t="s">
        <v>315</v>
      </c>
      <c r="C30" s="73">
        <v>3339306</v>
      </c>
      <c r="D30" s="73">
        <v>3960688.1919999998</v>
      </c>
      <c r="E30" s="73">
        <v>3532375</v>
      </c>
      <c r="F30" s="73">
        <f t="shared" ref="F30" si="12">SUM(C30:E30)</f>
        <v>10832369.192</v>
      </c>
      <c r="G30" s="73">
        <v>1609696.48878</v>
      </c>
      <c r="H30" s="73">
        <v>1605376.1058099999</v>
      </c>
      <c r="I30" s="73">
        <v>1164978.2867400004</v>
      </c>
      <c r="J30" s="73">
        <f t="shared" ref="J30" si="13">SUM(G30:I30)</f>
        <v>4380050.8813300002</v>
      </c>
      <c r="K30" s="73">
        <f t="shared" si="4"/>
        <v>1729609.51122</v>
      </c>
      <c r="L30" s="73">
        <f t="shared" si="4"/>
        <v>2355312.0861900002</v>
      </c>
      <c r="M30" s="73">
        <f t="shared" si="4"/>
        <v>2367396.7132599996</v>
      </c>
      <c r="N30" s="73">
        <f t="shared" ref="N30" si="14">SUM(K30:M30)</f>
        <v>6452318.3106699996</v>
      </c>
      <c r="O30" s="79">
        <f t="shared" si="6"/>
        <v>48.204521801236545</v>
      </c>
      <c r="P30" s="79">
        <f t="shared" si="7"/>
        <v>44.042125377488247</v>
      </c>
      <c r="Q30" s="79">
        <f t="shared" si="8"/>
        <v>40.434837510567746</v>
      </c>
      <c r="AB30" s="68"/>
    </row>
    <row r="31" spans="2:28" x14ac:dyDescent="0.25">
      <c r="B31" s="68" t="s">
        <v>249</v>
      </c>
      <c r="C31" s="73">
        <v>63306062.50564</v>
      </c>
      <c r="D31" s="73">
        <v>70340114.197410002</v>
      </c>
      <c r="E31" s="73">
        <v>77180666.715970024</v>
      </c>
      <c r="F31" s="73">
        <f t="shared" si="2"/>
        <v>210826843.41902003</v>
      </c>
      <c r="G31" s="73">
        <v>62950425.872230001</v>
      </c>
      <c r="H31" s="73">
        <v>70153818.083519995</v>
      </c>
      <c r="I31" s="73">
        <v>71780098.407420024</v>
      </c>
      <c r="J31" s="73">
        <f t="shared" si="3"/>
        <v>204884342.36317003</v>
      </c>
      <c r="K31" s="73">
        <f t="shared" si="4"/>
        <v>355636.63340999931</v>
      </c>
      <c r="L31" s="73">
        <f t="shared" si="4"/>
        <v>186296.11389000714</v>
      </c>
      <c r="M31" s="73">
        <f t="shared" si="4"/>
        <v>5400568.3085500002</v>
      </c>
      <c r="N31" s="73">
        <f t="shared" si="5"/>
        <v>5942501.0558500066</v>
      </c>
      <c r="O31" s="79">
        <f t="shared" si="6"/>
        <v>99.438226578412909</v>
      </c>
      <c r="P31" s="79">
        <f t="shared" si="7"/>
        <v>99.59450187003543</v>
      </c>
      <c r="Q31" s="79">
        <f t="shared" si="8"/>
        <v>97.181335659406884</v>
      </c>
      <c r="AB31" s="68"/>
    </row>
    <row r="32" spans="2:28" x14ac:dyDescent="0.25">
      <c r="B32" s="68" t="s">
        <v>250</v>
      </c>
      <c r="C32" s="73">
        <v>125018126.066</v>
      </c>
      <c r="D32" s="73">
        <v>255551173.06427997</v>
      </c>
      <c r="E32" s="73">
        <v>232541538.27110988</v>
      </c>
      <c r="F32" s="73">
        <f t="shared" si="2"/>
        <v>613110837.40138984</v>
      </c>
      <c r="G32" s="73">
        <v>124934778.47475</v>
      </c>
      <c r="H32" s="73">
        <v>254991277.05788004</v>
      </c>
      <c r="I32" s="73">
        <v>232046685.26525992</v>
      </c>
      <c r="J32" s="73">
        <f t="shared" si="3"/>
        <v>611972740.79788995</v>
      </c>
      <c r="K32" s="73">
        <f t="shared" si="4"/>
        <v>83347.591250002384</v>
      </c>
      <c r="L32" s="73">
        <f t="shared" si="4"/>
        <v>559896.00639992952</v>
      </c>
      <c r="M32" s="73">
        <f t="shared" si="4"/>
        <v>494853.00584995747</v>
      </c>
      <c r="N32" s="73">
        <f t="shared" si="5"/>
        <v>1138096.6034998894</v>
      </c>
      <c r="O32" s="79">
        <f t="shared" si="6"/>
        <v>99.933331594487342</v>
      </c>
      <c r="P32" s="79">
        <f t="shared" si="7"/>
        <v>99.830978589413306</v>
      </c>
      <c r="Q32" s="79">
        <f t="shared" si="8"/>
        <v>99.814373432326917</v>
      </c>
      <c r="AB32" s="68"/>
    </row>
    <row r="33" spans="2:28" x14ac:dyDescent="0.25">
      <c r="B33" s="68" t="s">
        <v>251</v>
      </c>
      <c r="C33" s="73">
        <v>7566257.0429999996</v>
      </c>
      <c r="D33" s="73">
        <v>8488012.8834199999</v>
      </c>
      <c r="E33" s="73">
        <v>4989685.6521099992</v>
      </c>
      <c r="F33" s="73">
        <f t="shared" si="2"/>
        <v>21043955.578529999</v>
      </c>
      <c r="G33" s="73">
        <v>7553352.7269100007</v>
      </c>
      <c r="H33" s="73">
        <v>6747652.1640899982</v>
      </c>
      <c r="I33" s="73">
        <v>4625292.0472800024</v>
      </c>
      <c r="J33" s="73">
        <f t="shared" si="3"/>
        <v>18926296.938280001</v>
      </c>
      <c r="K33" s="73">
        <f t="shared" si="4"/>
        <v>12904.316089998931</v>
      </c>
      <c r="L33" s="73">
        <f t="shared" si="4"/>
        <v>1740360.7193300016</v>
      </c>
      <c r="M33" s="73">
        <f t="shared" si="4"/>
        <v>364393.60482999682</v>
      </c>
      <c r="N33" s="73">
        <f t="shared" si="5"/>
        <v>2117658.6402499974</v>
      </c>
      <c r="O33" s="79">
        <f t="shared" si="6"/>
        <v>99.829449144845825</v>
      </c>
      <c r="P33" s="79">
        <f t="shared" si="7"/>
        <v>89.079135685050943</v>
      </c>
      <c r="Q33" s="79">
        <f t="shared" si="8"/>
        <v>89.936974385126859</v>
      </c>
      <c r="AB33" s="68"/>
    </row>
    <row r="34" spans="2:28" x14ac:dyDescent="0.25">
      <c r="B34" s="68" t="s">
        <v>252</v>
      </c>
      <c r="C34" s="73">
        <v>42055258.883000001</v>
      </c>
      <c r="D34" s="73">
        <v>53780670.687999994</v>
      </c>
      <c r="E34" s="73">
        <v>67235911.984139994</v>
      </c>
      <c r="F34" s="73">
        <f t="shared" si="2"/>
        <v>163071841.55513999</v>
      </c>
      <c r="G34" s="73">
        <v>29146085.103359997</v>
      </c>
      <c r="H34" s="73">
        <v>47960823.203490004</v>
      </c>
      <c r="I34" s="73">
        <v>67077775.515210018</v>
      </c>
      <c r="J34" s="73">
        <f t="shared" si="3"/>
        <v>144184683.82206002</v>
      </c>
      <c r="K34" s="73">
        <f t="shared" si="4"/>
        <v>12909173.779640004</v>
      </c>
      <c r="L34" s="73">
        <f t="shared" si="4"/>
        <v>5819847.4845099896</v>
      </c>
      <c r="M34" s="73">
        <f t="shared" si="4"/>
        <v>158136.46892997622</v>
      </c>
      <c r="N34" s="73">
        <f t="shared" si="5"/>
        <v>18887157.73307997</v>
      </c>
      <c r="O34" s="79">
        <f t="shared" si="6"/>
        <v>69.304257963185961</v>
      </c>
      <c r="P34" s="79">
        <f t="shared" si="7"/>
        <v>80.457202900844607</v>
      </c>
      <c r="Q34" s="79">
        <f t="shared" si="8"/>
        <v>88.417891431799646</v>
      </c>
      <c r="AB34" s="68"/>
    </row>
    <row r="35" spans="2:28" x14ac:dyDescent="0.25">
      <c r="B35" s="68" t="s">
        <v>253</v>
      </c>
      <c r="C35" s="73">
        <v>662055.92500000005</v>
      </c>
      <c r="D35" s="73">
        <v>695569.25450999988</v>
      </c>
      <c r="E35" s="73">
        <v>1196350.9513699997</v>
      </c>
      <c r="F35" s="73">
        <f t="shared" si="2"/>
        <v>2553976.1308799996</v>
      </c>
      <c r="G35" s="73">
        <v>571285.91399000003</v>
      </c>
      <c r="H35" s="73">
        <v>670170.64182000002</v>
      </c>
      <c r="I35" s="73">
        <v>665774.88883999991</v>
      </c>
      <c r="J35" s="73">
        <f t="shared" si="3"/>
        <v>1907231.44465</v>
      </c>
      <c r="K35" s="73">
        <f t="shared" si="4"/>
        <v>90770.011010000017</v>
      </c>
      <c r="L35" s="73">
        <f t="shared" si="4"/>
        <v>25398.612689999864</v>
      </c>
      <c r="M35" s="73">
        <f t="shared" si="4"/>
        <v>530576.06252999976</v>
      </c>
      <c r="N35" s="73">
        <f t="shared" si="5"/>
        <v>646744.68622999964</v>
      </c>
      <c r="O35" s="79">
        <f t="shared" si="6"/>
        <v>86.289676206734342</v>
      </c>
      <c r="P35" s="79">
        <f t="shared" si="7"/>
        <v>91.443247705384493</v>
      </c>
      <c r="Q35" s="79">
        <f t="shared" si="8"/>
        <v>74.676948683652853</v>
      </c>
      <c r="AB35" s="68"/>
    </row>
    <row r="36" spans="2:28" x14ac:dyDescent="0.25">
      <c r="B36" s="68" t="s">
        <v>254</v>
      </c>
      <c r="C36" s="73">
        <v>1429315.953</v>
      </c>
      <c r="D36" s="73">
        <v>2028435.5847399996</v>
      </c>
      <c r="E36" s="73">
        <v>1614432.6411700007</v>
      </c>
      <c r="F36" s="73">
        <f t="shared" si="2"/>
        <v>5072184.1789100002</v>
      </c>
      <c r="G36" s="73">
        <v>1427369.2827999999</v>
      </c>
      <c r="H36" s="73">
        <v>2006966.5816800001</v>
      </c>
      <c r="I36" s="73">
        <v>1557983.1294</v>
      </c>
      <c r="J36" s="73">
        <f t="shared" si="3"/>
        <v>4992318.99388</v>
      </c>
      <c r="K36" s="73">
        <f t="shared" si="4"/>
        <v>1946.6702000000514</v>
      </c>
      <c r="L36" s="73">
        <f t="shared" si="4"/>
        <v>21469.003059999552</v>
      </c>
      <c r="M36" s="73">
        <f t="shared" si="4"/>
        <v>56449.511770000681</v>
      </c>
      <c r="N36" s="73">
        <f t="shared" si="5"/>
        <v>79865.185030000284</v>
      </c>
      <c r="O36" s="79">
        <f t="shared" si="6"/>
        <v>99.863804066839506</v>
      </c>
      <c r="P36" s="79">
        <f t="shared" si="7"/>
        <v>99.322806366957636</v>
      </c>
      <c r="Q36" s="79">
        <f t="shared" si="8"/>
        <v>98.425428134844211</v>
      </c>
      <c r="AB36" s="68"/>
    </row>
    <row r="37" spans="2:28" x14ac:dyDescent="0.25">
      <c r="B37" s="68" t="s">
        <v>302</v>
      </c>
      <c r="C37" s="73">
        <v>14295639.823999999</v>
      </c>
      <c r="D37" s="73">
        <v>30478821.758000001</v>
      </c>
      <c r="E37" s="73">
        <v>23856879.324000001</v>
      </c>
      <c r="F37" s="73">
        <f t="shared" si="2"/>
        <v>68631340.906000003</v>
      </c>
      <c r="G37" s="73">
        <v>14293105.138840001</v>
      </c>
      <c r="H37" s="73">
        <v>29182077.316860002</v>
      </c>
      <c r="I37" s="73">
        <v>22921100.007800005</v>
      </c>
      <c r="J37" s="73">
        <f t="shared" si="3"/>
        <v>66396282.463500008</v>
      </c>
      <c r="K37" s="73">
        <f t="shared" si="4"/>
        <v>2534.6851599980146</v>
      </c>
      <c r="L37" s="73">
        <f t="shared" si="4"/>
        <v>1296744.4411399998</v>
      </c>
      <c r="M37" s="73">
        <f t="shared" si="4"/>
        <v>935779.31619999558</v>
      </c>
      <c r="N37" s="73">
        <f t="shared" si="5"/>
        <v>2235058.4424999934</v>
      </c>
      <c r="O37" s="79">
        <f t="shared" si="6"/>
        <v>99.982269522797139</v>
      </c>
      <c r="P37" s="79">
        <f t="shared" si="7"/>
        <v>97.098169178605303</v>
      </c>
      <c r="Q37" s="79">
        <f t="shared" si="8"/>
        <v>96.743385145918666</v>
      </c>
      <c r="AB37" s="68"/>
    </row>
    <row r="38" spans="2:28" x14ac:dyDescent="0.25">
      <c r="B38" s="81" t="s">
        <v>255</v>
      </c>
      <c r="C38" s="73">
        <v>2460764.2949999999</v>
      </c>
      <c r="D38" s="73">
        <v>3455179.2190000005</v>
      </c>
      <c r="E38" s="73">
        <v>4463979.2789999992</v>
      </c>
      <c r="F38" s="73">
        <f t="shared" si="2"/>
        <v>10379922.793</v>
      </c>
      <c r="G38" s="73">
        <v>2445933.2832300002</v>
      </c>
      <c r="H38" s="73">
        <v>3298283.8830699995</v>
      </c>
      <c r="I38" s="73">
        <v>4375643.7835899992</v>
      </c>
      <c r="J38" s="73">
        <f t="shared" si="3"/>
        <v>10119860.949889999</v>
      </c>
      <c r="K38" s="73">
        <f t="shared" si="4"/>
        <v>14831.01176999975</v>
      </c>
      <c r="L38" s="73">
        <f t="shared" si="4"/>
        <v>156895.33593000099</v>
      </c>
      <c r="M38" s="73">
        <f t="shared" si="4"/>
        <v>88335.495409999974</v>
      </c>
      <c r="N38" s="73">
        <f t="shared" si="5"/>
        <v>260061.84311000071</v>
      </c>
      <c r="O38" s="79">
        <f t="shared" si="6"/>
        <v>99.397300594773156</v>
      </c>
      <c r="P38" s="79">
        <f t="shared" si="7"/>
        <v>97.097228070321961</v>
      </c>
      <c r="Q38" s="79">
        <f t="shared" si="8"/>
        <v>97.494568617741734</v>
      </c>
      <c r="AB38" s="81"/>
    </row>
    <row r="39" spans="2:28" x14ac:dyDescent="0.25">
      <c r="B39" s="68" t="s">
        <v>316</v>
      </c>
      <c r="C39" s="73">
        <v>227728</v>
      </c>
      <c r="D39" s="73">
        <v>303155.10400000005</v>
      </c>
      <c r="E39" s="73">
        <v>276867.98699999996</v>
      </c>
      <c r="F39" s="73">
        <f t="shared" si="2"/>
        <v>807751.09100000001</v>
      </c>
      <c r="G39" s="73">
        <v>227720.99015</v>
      </c>
      <c r="H39" s="73">
        <v>292029.44343999994</v>
      </c>
      <c r="I39" s="73">
        <v>276745.7069500002</v>
      </c>
      <c r="J39" s="73">
        <f t="shared" si="3"/>
        <v>796496.14054000005</v>
      </c>
      <c r="K39" s="73">
        <f t="shared" si="4"/>
        <v>7.0098500000021886</v>
      </c>
      <c r="L39" s="73">
        <f t="shared" si="4"/>
        <v>11125.660560000106</v>
      </c>
      <c r="M39" s="73">
        <f t="shared" si="4"/>
        <v>122.28004999976838</v>
      </c>
      <c r="N39" s="73">
        <f t="shared" si="5"/>
        <v>11254.950459999876</v>
      </c>
      <c r="O39" s="79">
        <f t="shared" si="6"/>
        <v>99.996921832185777</v>
      </c>
      <c r="P39" s="79">
        <f t="shared" si="7"/>
        <v>97.902990257908044</v>
      </c>
      <c r="Q39" s="79">
        <f t="shared" si="8"/>
        <v>98.606631351488943</v>
      </c>
      <c r="AB39" s="68"/>
    </row>
    <row r="40" spans="2:28" x14ac:dyDescent="0.25">
      <c r="B40" s="68" t="s">
        <v>256</v>
      </c>
      <c r="C40" s="73">
        <v>5852311.6920699999</v>
      </c>
      <c r="D40" s="73">
        <v>13244641.36902</v>
      </c>
      <c r="E40" s="73">
        <v>13804806.275290005</v>
      </c>
      <c r="F40" s="73">
        <f t="shared" si="2"/>
        <v>32901759.336380005</v>
      </c>
      <c r="G40" s="73">
        <v>5802715.7749700006</v>
      </c>
      <c r="H40" s="73">
        <v>12201406.538069995</v>
      </c>
      <c r="I40" s="73">
        <v>11894118.358620007</v>
      </c>
      <c r="J40" s="73">
        <f t="shared" si="3"/>
        <v>29898240.671660002</v>
      </c>
      <c r="K40" s="73">
        <f t="shared" si="4"/>
        <v>49595.917099999264</v>
      </c>
      <c r="L40" s="73">
        <f t="shared" si="4"/>
        <v>1043234.830950005</v>
      </c>
      <c r="M40" s="73">
        <f t="shared" si="4"/>
        <v>1910687.9166699983</v>
      </c>
      <c r="N40" s="73">
        <f t="shared" si="5"/>
        <v>3003518.6647200026</v>
      </c>
      <c r="O40" s="79">
        <f t="shared" si="6"/>
        <v>99.152541427907835</v>
      </c>
      <c r="P40" s="79">
        <f t="shared" si="7"/>
        <v>94.277460155271342</v>
      </c>
      <c r="Q40" s="79">
        <f t="shared" si="8"/>
        <v>90.871252099279189</v>
      </c>
      <c r="AA40" s="73"/>
      <c r="AB40" s="68"/>
    </row>
    <row r="41" spans="2:28" x14ac:dyDescent="0.25">
      <c r="B41" s="68" t="s">
        <v>257</v>
      </c>
      <c r="C41" s="73">
        <v>613</v>
      </c>
      <c r="D41" s="73">
        <v>908.2639999999999</v>
      </c>
      <c r="E41" s="73">
        <v>719.85599999999999</v>
      </c>
      <c r="F41" s="73">
        <f>SUM(C41:E41)</f>
        <v>2241.12</v>
      </c>
      <c r="G41" s="73">
        <v>612.62197999999989</v>
      </c>
      <c r="H41" s="73">
        <v>907.27021000000013</v>
      </c>
      <c r="I41" s="73">
        <v>330.94586000000004</v>
      </c>
      <c r="J41" s="73">
        <f>SUM(G41:I41)</f>
        <v>1850.8380500000001</v>
      </c>
      <c r="K41" s="73">
        <f>+C41-G41</f>
        <v>0.37802000000010594</v>
      </c>
      <c r="L41" s="73">
        <f>+D41-H41</f>
        <v>0.99378999999976259</v>
      </c>
      <c r="M41" s="73">
        <f>+E41-I41</f>
        <v>388.91013999999996</v>
      </c>
      <c r="N41" s="73">
        <f>SUM(K41:M41)</f>
        <v>390.28194999999982</v>
      </c>
      <c r="O41" s="79">
        <f t="shared" si="6"/>
        <v>99.938332789559524</v>
      </c>
      <c r="P41" s="79">
        <f t="shared" si="7"/>
        <v>99.909824330293759</v>
      </c>
      <c r="Q41" s="79">
        <f t="shared" si="8"/>
        <v>82.585405957735418</v>
      </c>
      <c r="AB41" s="68"/>
    </row>
    <row r="42" spans="2:28" x14ac:dyDescent="0.25">
      <c r="B42" s="68" t="s">
        <v>258</v>
      </c>
      <c r="C42" s="73">
        <v>10496914.289000001</v>
      </c>
      <c r="D42" s="73">
        <v>14347859.969999999</v>
      </c>
      <c r="E42" s="73">
        <v>12225520.193</v>
      </c>
      <c r="F42" s="73">
        <f t="shared" si="2"/>
        <v>37070294.452</v>
      </c>
      <c r="G42" s="73">
        <v>10496100.13851</v>
      </c>
      <c r="H42" s="73">
        <v>14345392.598540001</v>
      </c>
      <c r="I42" s="73">
        <v>12222232.138720002</v>
      </c>
      <c r="J42" s="73">
        <f t="shared" si="3"/>
        <v>37063724.875770003</v>
      </c>
      <c r="K42" s="73">
        <f t="shared" si="4"/>
        <v>814.150490000844</v>
      </c>
      <c r="L42" s="73">
        <f t="shared" si="4"/>
        <v>2467.3714599981904</v>
      </c>
      <c r="M42" s="73">
        <f t="shared" si="4"/>
        <v>3288.0542799979448</v>
      </c>
      <c r="N42" s="73">
        <f t="shared" si="5"/>
        <v>6569.5762299969792</v>
      </c>
      <c r="O42" s="79">
        <f t="shared" si="6"/>
        <v>99.992243906470165</v>
      </c>
      <c r="P42" s="79">
        <f t="shared" si="7"/>
        <v>99.986791902732591</v>
      </c>
      <c r="Q42" s="79">
        <f t="shared" si="8"/>
        <v>99.982278057600809</v>
      </c>
      <c r="AB42" s="68"/>
    </row>
    <row r="43" spans="2:28" x14ac:dyDescent="0.25">
      <c r="B43" s="68" t="s">
        <v>259</v>
      </c>
      <c r="C43" s="73">
        <v>387672.80800000002</v>
      </c>
      <c r="D43" s="73">
        <v>628610.03600000008</v>
      </c>
      <c r="E43" s="73">
        <v>519416.68500000006</v>
      </c>
      <c r="F43" s="73">
        <f t="shared" si="2"/>
        <v>1535699.5290000001</v>
      </c>
      <c r="G43" s="73">
        <v>387649.29199000006</v>
      </c>
      <c r="H43" s="73">
        <v>628403.85395999986</v>
      </c>
      <c r="I43" s="73">
        <v>517583.93786000006</v>
      </c>
      <c r="J43" s="73">
        <f t="shared" si="3"/>
        <v>1533637.08381</v>
      </c>
      <c r="K43" s="73">
        <f t="shared" si="4"/>
        <v>23.516009999962989</v>
      </c>
      <c r="L43" s="73">
        <f t="shared" si="4"/>
        <v>206.18204000021797</v>
      </c>
      <c r="M43" s="73">
        <f t="shared" si="4"/>
        <v>1832.7471399999922</v>
      </c>
      <c r="N43" s="73">
        <f t="shared" si="5"/>
        <v>2062.4451900001732</v>
      </c>
      <c r="O43" s="79">
        <f t="shared" si="6"/>
        <v>99.993934057402356</v>
      </c>
      <c r="P43" s="79">
        <f t="shared" si="7"/>
        <v>99.977398216317809</v>
      </c>
      <c r="Q43" s="79">
        <f t="shared" si="8"/>
        <v>99.865699952949583</v>
      </c>
      <c r="AB43" s="68"/>
    </row>
    <row r="44" spans="2:28" x14ac:dyDescent="0.25">
      <c r="B44" s="68" t="s">
        <v>260</v>
      </c>
      <c r="C44" s="73">
        <v>2901676.9980000001</v>
      </c>
      <c r="D44" s="73">
        <v>3797168.07</v>
      </c>
      <c r="E44" s="73">
        <v>3286506.6170000006</v>
      </c>
      <c r="F44" s="73">
        <f t="shared" si="2"/>
        <v>9985351.6850000005</v>
      </c>
      <c r="G44" s="73">
        <v>2899353.3819899997</v>
      </c>
      <c r="H44" s="73">
        <v>3788033.0093</v>
      </c>
      <c r="I44" s="73">
        <v>3283917.4367399998</v>
      </c>
      <c r="J44" s="73">
        <f t="shared" si="3"/>
        <v>9971303.8280299995</v>
      </c>
      <c r="K44" s="73">
        <f t="shared" si="4"/>
        <v>2323.6160100004636</v>
      </c>
      <c r="L44" s="73">
        <f t="shared" si="4"/>
        <v>9135.0606999997981</v>
      </c>
      <c r="M44" s="73">
        <f t="shared" si="4"/>
        <v>2589.1802600007504</v>
      </c>
      <c r="N44" s="73">
        <f t="shared" si="5"/>
        <v>14047.856970001012</v>
      </c>
      <c r="O44" s="79">
        <f t="shared" si="6"/>
        <v>99.91992161734052</v>
      </c>
      <c r="P44" s="79">
        <f t="shared" si="7"/>
        <v>99.828945488458331</v>
      </c>
      <c r="Q44" s="79">
        <f t="shared" si="8"/>
        <v>99.859315350994564</v>
      </c>
      <c r="AB44" s="68"/>
    </row>
    <row r="45" spans="2:28" x14ac:dyDescent="0.25">
      <c r="B45" s="68" t="s">
        <v>261</v>
      </c>
      <c r="C45" s="73">
        <v>1360467.209</v>
      </c>
      <c r="D45" s="73">
        <v>1640429.9999999998</v>
      </c>
      <c r="E45" s="73">
        <v>1571322</v>
      </c>
      <c r="F45" s="73">
        <f t="shared" si="2"/>
        <v>4572219.2089999998</v>
      </c>
      <c r="G45" s="73">
        <v>1360467.2015799999</v>
      </c>
      <c r="H45" s="73">
        <v>1640429.9822400005</v>
      </c>
      <c r="I45" s="73">
        <v>1571321.5732400003</v>
      </c>
      <c r="J45" s="73">
        <f t="shared" si="3"/>
        <v>4572218.7570600007</v>
      </c>
      <c r="K45" s="73">
        <f t="shared" si="4"/>
        <v>7.4200001545250416E-3</v>
      </c>
      <c r="L45" s="73">
        <f t="shared" si="4"/>
        <v>1.7759999260306358E-2</v>
      </c>
      <c r="M45" s="73">
        <f t="shared" si="4"/>
        <v>0.42675999971106648</v>
      </c>
      <c r="N45" s="73">
        <f t="shared" si="5"/>
        <v>0.45193999912589788</v>
      </c>
      <c r="O45" s="79">
        <f t="shared" si="6"/>
        <v>99.99999945459912</v>
      </c>
      <c r="P45" s="79">
        <f t="shared" si="7"/>
        <v>99.999999160917625</v>
      </c>
      <c r="Q45" s="79">
        <f t="shared" si="8"/>
        <v>99.999990115522067</v>
      </c>
      <c r="AB45" s="68"/>
    </row>
    <row r="46" spans="2:28" x14ac:dyDescent="0.25">
      <c r="B46" s="68" t="s">
        <v>262</v>
      </c>
      <c r="C46" s="73">
        <v>999875</v>
      </c>
      <c r="D46" s="73">
        <v>1236333.4449999998</v>
      </c>
      <c r="E46" s="73">
        <v>1121635</v>
      </c>
      <c r="F46" s="73">
        <f t="shared" si="2"/>
        <v>3357843.4449999998</v>
      </c>
      <c r="G46" s="73">
        <v>999875.00000000012</v>
      </c>
      <c r="H46" s="73">
        <v>1236262.5433400003</v>
      </c>
      <c r="I46" s="73">
        <v>1121634.9999999995</v>
      </c>
      <c r="J46" s="73">
        <f t="shared" si="3"/>
        <v>3357772.5433399999</v>
      </c>
      <c r="K46" s="73">
        <f t="shared" si="4"/>
        <v>0</v>
      </c>
      <c r="L46" s="73">
        <f t="shared" si="4"/>
        <v>70.901659999508411</v>
      </c>
      <c r="M46" s="73">
        <f t="shared" si="4"/>
        <v>0</v>
      </c>
      <c r="N46" s="73">
        <f t="shared" si="5"/>
        <v>70.901659999508411</v>
      </c>
      <c r="O46" s="79">
        <f t="shared" si="6"/>
        <v>100.00000000000003</v>
      </c>
      <c r="P46" s="79">
        <f t="shared" si="7"/>
        <v>99.996829380545535</v>
      </c>
      <c r="Q46" s="79">
        <f t="shared" si="8"/>
        <v>99.997888476304482</v>
      </c>
      <c r="AB46" s="68"/>
    </row>
    <row r="47" spans="2:28" x14ac:dyDescent="0.25">
      <c r="B47" s="68" t="s">
        <v>263</v>
      </c>
      <c r="C47" s="73">
        <v>193079.054</v>
      </c>
      <c r="D47" s="73">
        <v>342966.11499999999</v>
      </c>
      <c r="E47" s="73">
        <v>227321.01800000004</v>
      </c>
      <c r="F47" s="73">
        <f t="shared" si="2"/>
        <v>763366.18700000003</v>
      </c>
      <c r="G47" s="73">
        <v>193075.66829000003</v>
      </c>
      <c r="H47" s="73">
        <v>342897.35399999993</v>
      </c>
      <c r="I47" s="73">
        <v>227318.35344000009</v>
      </c>
      <c r="J47" s="73">
        <f t="shared" si="3"/>
        <v>763291.37573000009</v>
      </c>
      <c r="K47" s="73">
        <f t="shared" si="4"/>
        <v>3.3857099999731872</v>
      </c>
      <c r="L47" s="73">
        <f t="shared" si="4"/>
        <v>68.761000000056811</v>
      </c>
      <c r="M47" s="73">
        <f t="shared" si="4"/>
        <v>2.6645599999465048</v>
      </c>
      <c r="N47" s="73">
        <f t="shared" si="5"/>
        <v>74.811269999976503</v>
      </c>
      <c r="O47" s="79">
        <f t="shared" si="6"/>
        <v>99.998246464373096</v>
      </c>
      <c r="P47" s="79">
        <f t="shared" si="7"/>
        <v>99.986540927113552</v>
      </c>
      <c r="Q47" s="79">
        <f t="shared" si="8"/>
        <v>99.990199818740479</v>
      </c>
      <c r="AB47" s="68"/>
    </row>
    <row r="48" spans="2:28" x14ac:dyDescent="0.25">
      <c r="C48" s="73"/>
      <c r="D48" s="73"/>
      <c r="E48" s="73"/>
      <c r="F48" s="73"/>
      <c r="G48" s="73"/>
      <c r="H48" s="73"/>
      <c r="I48" s="73"/>
      <c r="J48" s="73"/>
      <c r="K48" s="73"/>
      <c r="L48" s="73"/>
      <c r="M48" s="73"/>
      <c r="N48" s="73"/>
      <c r="O48" s="82"/>
      <c r="P48" s="79"/>
      <c r="Q48" s="82"/>
    </row>
    <row r="49" spans="1:20" ht="15" x14ac:dyDescent="0.4">
      <c r="A49" s="68" t="s">
        <v>264</v>
      </c>
      <c r="C49" s="80">
        <f t="shared" ref="C49:N49" si="15">SUM(C51:C53)</f>
        <v>253629095.03694004</v>
      </c>
      <c r="D49" s="80">
        <f t="shared" si="15"/>
        <v>313088803.12499994</v>
      </c>
      <c r="E49" s="80">
        <f t="shared" si="15"/>
        <v>280711283.76452005</v>
      </c>
      <c r="F49" s="80">
        <f t="shared" si="15"/>
        <v>847429181.92646003</v>
      </c>
      <c r="G49" s="80">
        <f t="shared" si="15"/>
        <v>253621692.76454005</v>
      </c>
      <c r="H49" s="80">
        <f t="shared" si="15"/>
        <v>311665329.66097987</v>
      </c>
      <c r="I49" s="80">
        <f t="shared" si="15"/>
        <v>279969349.63686007</v>
      </c>
      <c r="J49" s="80">
        <f t="shared" si="15"/>
        <v>845256372.06238008</v>
      </c>
      <c r="K49" s="80">
        <f t="shared" si="15"/>
        <v>7402.2723999880254</v>
      </c>
      <c r="L49" s="80">
        <f t="shared" si="15"/>
        <v>1423473.4640200883</v>
      </c>
      <c r="M49" s="80">
        <f t="shared" si="15"/>
        <v>741934.12765996158</v>
      </c>
      <c r="N49" s="80">
        <f t="shared" si="15"/>
        <v>2172809.8640800379</v>
      </c>
      <c r="O49" s="79">
        <f>+G49/C49*100</f>
        <v>99.997081457709371</v>
      </c>
      <c r="P49" s="79">
        <f>((G49+H49)/(C49+D49))*100</f>
        <v>99.747515343866695</v>
      </c>
      <c r="Q49" s="79">
        <f>+J49/F49*100</f>
        <v>99.743599829883067</v>
      </c>
    </row>
    <row r="50" spans="1:20" x14ac:dyDescent="0.25">
      <c r="C50" s="73"/>
      <c r="D50" s="73"/>
      <c r="E50" s="73"/>
      <c r="F50" s="73"/>
      <c r="G50" s="73"/>
      <c r="H50" s="73"/>
      <c r="I50" s="73"/>
      <c r="J50" s="73"/>
      <c r="K50" s="73"/>
      <c r="L50" s="73"/>
      <c r="M50" s="73"/>
      <c r="N50" s="73"/>
      <c r="O50" s="79"/>
      <c r="P50" s="79"/>
      <c r="Q50" s="79"/>
    </row>
    <row r="51" spans="1:20" x14ac:dyDescent="0.25">
      <c r="B51" s="68" t="s">
        <v>265</v>
      </c>
      <c r="C51" s="73">
        <v>22059839.650940001</v>
      </c>
      <c r="D51" s="73">
        <v>79111351.753999993</v>
      </c>
      <c r="E51" s="73">
        <v>45481348.758519962</v>
      </c>
      <c r="F51" s="73">
        <f>SUM(C51:E51)</f>
        <v>146652540.16345996</v>
      </c>
      <c r="G51" s="73">
        <v>22053693.300890002</v>
      </c>
      <c r="H51" s="73">
        <v>78514513.888209999</v>
      </c>
      <c r="I51" s="73">
        <v>45205195.65643999</v>
      </c>
      <c r="J51" s="73">
        <f>SUM(G51:I51)</f>
        <v>145773402.84553999</v>
      </c>
      <c r="K51" s="73">
        <f>+C51-G51</f>
        <v>6146.3500499986112</v>
      </c>
      <c r="L51" s="73">
        <f>+D51-H51</f>
        <v>596837.8657899946</v>
      </c>
      <c r="M51" s="73">
        <f>+E51-I51</f>
        <v>276153.10207997262</v>
      </c>
      <c r="N51" s="73">
        <f>SUM(K51:M51)</f>
        <v>879137.31791996583</v>
      </c>
      <c r="O51" s="79">
        <f>+G51/C51*100</f>
        <v>99.972137829887913</v>
      </c>
      <c r="P51" s="79">
        <f>((G51+H51)/(C51+D51))*100</f>
        <v>99.40399613025555</v>
      </c>
      <c r="Q51" s="79">
        <f>+J51/F51*100</f>
        <v>99.40053045317859</v>
      </c>
    </row>
    <row r="52" spans="1:20" ht="15.6" x14ac:dyDescent="0.25">
      <c r="B52" s="68" t="s">
        <v>279</v>
      </c>
      <c r="C52" s="73"/>
      <c r="D52" s="73"/>
      <c r="E52" s="73"/>
      <c r="F52" s="73"/>
      <c r="G52" s="73"/>
      <c r="H52" s="73"/>
      <c r="I52" s="73"/>
      <c r="J52" s="73"/>
      <c r="K52" s="73"/>
      <c r="L52" s="73"/>
      <c r="M52" s="73"/>
      <c r="N52" s="73"/>
      <c r="O52" s="79"/>
      <c r="P52" s="79"/>
      <c r="Q52" s="79"/>
    </row>
    <row r="53" spans="1:20" ht="15.6" x14ac:dyDescent="0.25">
      <c r="B53" s="68" t="s">
        <v>280</v>
      </c>
      <c r="C53" s="73">
        <v>231569255.38600004</v>
      </c>
      <c r="D53" s="73">
        <v>233977451.37099993</v>
      </c>
      <c r="E53" s="73">
        <v>235229935.00600007</v>
      </c>
      <c r="F53" s="73">
        <f>SUM(C53:E53)</f>
        <v>700776641.76300001</v>
      </c>
      <c r="G53" s="73">
        <v>231567999.46365005</v>
      </c>
      <c r="H53" s="73">
        <v>233150815.77276984</v>
      </c>
      <c r="I53" s="73">
        <v>234764153.98042008</v>
      </c>
      <c r="J53" s="73">
        <f>SUM(G53:I53)</f>
        <v>699482969.21684003</v>
      </c>
      <c r="K53" s="73">
        <f t="shared" ref="K53:M54" si="16">+C53-G53</f>
        <v>1255.9223499894142</v>
      </c>
      <c r="L53" s="73">
        <f t="shared" si="16"/>
        <v>826635.59823009372</v>
      </c>
      <c r="M53" s="73">
        <f t="shared" si="16"/>
        <v>465781.02557998896</v>
      </c>
      <c r="N53" s="73">
        <f>SUM(K53:M53)</f>
        <v>1293672.5461600721</v>
      </c>
      <c r="O53" s="79">
        <f>+G53/C53*100</f>
        <v>99.999457647195911</v>
      </c>
      <c r="P53" s="79">
        <f>((G53+H53)/(C53+D53))*100</f>
        <v>99.822167892380307</v>
      </c>
      <c r="Q53" s="79">
        <f>+J53/F53*100</f>
        <v>99.815394453943924</v>
      </c>
    </row>
    <row r="54" spans="1:20" ht="26.25" customHeight="1" x14ac:dyDescent="0.25">
      <c r="B54" s="83" t="s">
        <v>266</v>
      </c>
      <c r="C54" s="73">
        <v>668485.36</v>
      </c>
      <c r="D54" s="73">
        <v>1392469.3199999998</v>
      </c>
      <c r="E54" s="73">
        <v>1342299.4009999998</v>
      </c>
      <c r="F54" s="73">
        <f>SUM(C54:E54)</f>
        <v>3403254.0809999993</v>
      </c>
      <c r="G54" s="73">
        <v>668485.32711999991</v>
      </c>
      <c r="H54" s="73">
        <v>1391224.9679</v>
      </c>
      <c r="I54" s="73">
        <v>1342299.3391700001</v>
      </c>
      <c r="J54" s="73">
        <f>SUM(G54:I54)</f>
        <v>3402009.6341900001</v>
      </c>
      <c r="K54" s="73">
        <f t="shared" si="16"/>
        <v>3.288000007160008E-2</v>
      </c>
      <c r="L54" s="73">
        <f t="shared" si="16"/>
        <v>1244.3520999997854</v>
      </c>
      <c r="M54" s="73">
        <f t="shared" si="16"/>
        <v>6.1829999787732959E-2</v>
      </c>
      <c r="N54" s="73">
        <f>SUM(K54:M54)</f>
        <v>1244.4468099996448</v>
      </c>
      <c r="O54" s="79">
        <f>+G54/C54*100</f>
        <v>99.999995081418078</v>
      </c>
      <c r="P54" s="79">
        <f>((G54+H54)/(C54+D54))*100</f>
        <v>99.93962094401806</v>
      </c>
      <c r="Q54" s="79">
        <f>+J54/F54*100</f>
        <v>99.963433620282814</v>
      </c>
    </row>
    <row r="55" spans="1:20" x14ac:dyDescent="0.25">
      <c r="C55" s="73"/>
      <c r="D55" s="73"/>
      <c r="E55" s="73"/>
      <c r="F55" s="73"/>
      <c r="G55" s="73"/>
      <c r="H55" s="73"/>
      <c r="I55" s="73"/>
      <c r="J55" s="73"/>
      <c r="K55" s="73"/>
      <c r="L55" s="73"/>
      <c r="M55" s="73"/>
      <c r="N55" s="73"/>
    </row>
    <row r="56" spans="1:20" x14ac:dyDescent="0.25">
      <c r="C56" s="73"/>
      <c r="D56" s="73"/>
      <c r="E56" s="73"/>
      <c r="F56" s="73"/>
      <c r="G56" s="73"/>
      <c r="H56" s="73"/>
      <c r="I56" s="73"/>
      <c r="J56" s="73"/>
      <c r="K56" s="73"/>
      <c r="L56" s="73"/>
      <c r="M56" s="73"/>
      <c r="N56" s="73"/>
    </row>
    <row r="57" spans="1:20" x14ac:dyDescent="0.25">
      <c r="A57" s="84"/>
      <c r="B57" s="84"/>
      <c r="C57" s="85"/>
      <c r="D57" s="85"/>
      <c r="E57" s="85"/>
      <c r="F57" s="85"/>
      <c r="G57" s="85"/>
      <c r="H57" s="85"/>
      <c r="I57" s="85"/>
      <c r="J57" s="85"/>
      <c r="K57" s="85"/>
      <c r="L57" s="85"/>
      <c r="M57" s="85"/>
      <c r="N57" s="85"/>
      <c r="O57" s="86"/>
      <c r="P57" s="86"/>
      <c r="Q57" s="86"/>
    </row>
    <row r="58" spans="1:20" x14ac:dyDescent="0.25">
      <c r="A58" s="87"/>
      <c r="B58" s="87"/>
      <c r="C58" s="88"/>
      <c r="D58" s="88"/>
      <c r="E58" s="88"/>
      <c r="F58" s="88"/>
      <c r="G58" s="88"/>
      <c r="H58" s="88"/>
      <c r="I58" s="88"/>
      <c r="J58" s="88"/>
      <c r="K58" s="88"/>
      <c r="L58" s="88"/>
      <c r="M58" s="88"/>
      <c r="N58" s="88"/>
      <c r="O58" s="89"/>
      <c r="P58" s="89"/>
      <c r="Q58" s="89"/>
    </row>
    <row r="59" spans="1:20" ht="12.75" customHeight="1" x14ac:dyDescent="0.25">
      <c r="A59" s="90" t="s">
        <v>267</v>
      </c>
      <c r="B59" s="91" t="s">
        <v>317</v>
      </c>
      <c r="C59" s="91"/>
      <c r="D59" s="91"/>
      <c r="E59" s="91"/>
      <c r="F59" s="91"/>
      <c r="G59" s="88"/>
      <c r="H59" s="88"/>
      <c r="I59" s="88"/>
      <c r="J59" s="88"/>
      <c r="K59" s="88"/>
      <c r="L59" s="89"/>
      <c r="M59" s="89"/>
      <c r="N59" s="89"/>
      <c r="Q59" s="92"/>
      <c r="R59" s="92"/>
      <c r="S59" s="92"/>
      <c r="T59" s="92"/>
    </row>
    <row r="60" spans="1:20" ht="12.75" customHeight="1" x14ac:dyDescent="0.25">
      <c r="A60" s="90" t="s">
        <v>268</v>
      </c>
      <c r="B60" s="91" t="s">
        <v>269</v>
      </c>
      <c r="C60" s="91"/>
      <c r="D60" s="91"/>
      <c r="E60" s="91"/>
      <c r="F60" s="91"/>
      <c r="G60" s="88"/>
      <c r="H60" s="88"/>
      <c r="I60" s="88"/>
      <c r="J60" s="88"/>
      <c r="K60" s="88"/>
      <c r="L60" s="89"/>
      <c r="M60" s="89"/>
      <c r="N60" s="89"/>
      <c r="Q60" s="92"/>
      <c r="R60" s="92"/>
      <c r="S60" s="92"/>
      <c r="T60" s="92"/>
    </row>
    <row r="61" spans="1:20" ht="15.6" x14ac:dyDescent="0.25">
      <c r="A61" s="93" t="s">
        <v>270</v>
      </c>
      <c r="B61" s="94" t="s">
        <v>271</v>
      </c>
      <c r="C61" s="88"/>
      <c r="D61" s="88"/>
      <c r="E61" s="88"/>
      <c r="F61" s="88"/>
      <c r="G61" s="88"/>
      <c r="H61" s="88"/>
      <c r="I61" s="88"/>
      <c r="J61" s="88"/>
      <c r="K61" s="88"/>
      <c r="L61" s="89"/>
      <c r="M61" s="89"/>
      <c r="N61" s="89"/>
      <c r="Q61" s="92"/>
      <c r="R61" s="92"/>
      <c r="S61" s="92"/>
      <c r="T61" s="92"/>
    </row>
    <row r="62" spans="1:20" ht="15.6" x14ac:dyDescent="0.25">
      <c r="A62" s="93" t="s">
        <v>272</v>
      </c>
      <c r="B62" s="94" t="s">
        <v>273</v>
      </c>
      <c r="C62" s="88"/>
      <c r="D62" s="88"/>
      <c r="E62" s="88"/>
      <c r="F62" s="88"/>
      <c r="G62" s="88"/>
      <c r="H62" s="88"/>
      <c r="I62" s="88"/>
      <c r="J62" s="88"/>
      <c r="K62" s="88"/>
      <c r="L62" s="89"/>
      <c r="M62" s="89"/>
      <c r="N62" s="89"/>
    </row>
    <row r="63" spans="1:20" ht="15.6" x14ac:dyDescent="0.25">
      <c r="A63" s="93" t="s">
        <v>274</v>
      </c>
      <c r="B63" s="94" t="s">
        <v>275</v>
      </c>
      <c r="C63" s="88"/>
      <c r="D63" s="88"/>
      <c r="E63" s="88"/>
      <c r="F63" s="88"/>
      <c r="G63" s="88"/>
      <c r="H63" s="88"/>
      <c r="I63" s="88"/>
      <c r="J63" s="88"/>
      <c r="K63" s="88"/>
      <c r="L63" s="89"/>
      <c r="M63" s="89"/>
      <c r="N63" s="89"/>
    </row>
    <row r="64" spans="1:20" ht="15.6" x14ac:dyDescent="0.25">
      <c r="A64" s="93" t="s">
        <v>276</v>
      </c>
      <c r="B64" s="94" t="s">
        <v>278</v>
      </c>
      <c r="C64" s="88"/>
      <c r="D64" s="88"/>
      <c r="E64" s="88"/>
      <c r="F64" s="88"/>
      <c r="G64" s="88"/>
      <c r="H64" s="88"/>
      <c r="I64" s="88"/>
      <c r="J64" s="88"/>
      <c r="K64" s="88"/>
      <c r="L64" s="89"/>
      <c r="M64" s="89"/>
      <c r="N64" s="89"/>
    </row>
    <row r="65" spans="1:16" ht="15.6" x14ac:dyDescent="0.25">
      <c r="A65" s="93" t="s">
        <v>277</v>
      </c>
      <c r="B65" s="94" t="s">
        <v>288</v>
      </c>
      <c r="C65" s="73"/>
      <c r="D65" s="73"/>
      <c r="E65" s="73"/>
      <c r="F65" s="73"/>
      <c r="G65" s="73"/>
      <c r="H65" s="73"/>
      <c r="I65" s="73"/>
      <c r="J65" s="73"/>
      <c r="K65" s="73"/>
      <c r="L65" s="73"/>
      <c r="M65" s="73"/>
      <c r="N65" s="73"/>
      <c r="O65" s="73"/>
      <c r="P65" s="73"/>
    </row>
    <row r="66" spans="1:16" x14ac:dyDescent="0.25">
      <c r="C66" s="73">
        <v>0</v>
      </c>
      <c r="D66" s="73">
        <v>0</v>
      </c>
      <c r="E66" s="73">
        <v>0</v>
      </c>
      <c r="F66" s="73">
        <v>0</v>
      </c>
      <c r="G66" s="73">
        <v>0</v>
      </c>
      <c r="H66" s="73">
        <v>0</v>
      </c>
      <c r="I66" s="73">
        <v>0</v>
      </c>
      <c r="J66" s="73">
        <v>0</v>
      </c>
      <c r="K66" s="73"/>
      <c r="L66" s="73"/>
      <c r="M66" s="73"/>
      <c r="N66" s="73"/>
    </row>
    <row r="67" spans="1:16" x14ac:dyDescent="0.25">
      <c r="C67" s="73"/>
      <c r="D67" s="73"/>
      <c r="E67" s="73"/>
      <c r="F67" s="73"/>
      <c r="G67" s="73"/>
      <c r="H67" s="73"/>
      <c r="I67" s="73"/>
      <c r="J67" s="73"/>
      <c r="K67" s="73"/>
      <c r="L67" s="73"/>
      <c r="M67" s="73"/>
      <c r="N67" s="73"/>
    </row>
    <row r="68" spans="1:16" x14ac:dyDescent="0.25">
      <c r="C68" s="73"/>
      <c r="D68" s="73"/>
      <c r="E68" s="73"/>
      <c r="F68" s="73"/>
      <c r="G68" s="73"/>
      <c r="H68" s="73"/>
      <c r="I68" s="73"/>
      <c r="J68" s="73"/>
      <c r="K68" s="73"/>
      <c r="L68" s="73"/>
      <c r="M68" s="73"/>
      <c r="N68" s="73"/>
    </row>
    <row r="69" spans="1:16" x14ac:dyDescent="0.25">
      <c r="C69" s="73"/>
      <c r="D69" s="73"/>
      <c r="E69" s="73"/>
      <c r="F69" s="73"/>
      <c r="G69" s="73"/>
      <c r="H69" s="73"/>
      <c r="I69" s="73"/>
      <c r="J69" s="73"/>
      <c r="K69" s="73"/>
      <c r="L69" s="73"/>
      <c r="M69" s="73"/>
      <c r="N69" s="73"/>
    </row>
    <row r="70" spans="1:16" x14ac:dyDescent="0.25">
      <c r="C70" s="73"/>
      <c r="D70" s="73"/>
      <c r="E70" s="73"/>
      <c r="F70" s="73"/>
      <c r="G70" s="73"/>
      <c r="H70" s="73"/>
      <c r="I70" s="73"/>
      <c r="J70" s="73"/>
      <c r="K70" s="73"/>
      <c r="L70" s="73"/>
      <c r="M70" s="73"/>
      <c r="N70" s="73"/>
    </row>
    <row r="71" spans="1:16" x14ac:dyDescent="0.25">
      <c r="C71" s="73"/>
      <c r="D71" s="73"/>
      <c r="E71" s="73"/>
      <c r="F71" s="73"/>
      <c r="G71" s="73"/>
      <c r="H71" s="73"/>
      <c r="I71" s="73"/>
      <c r="J71" s="73"/>
      <c r="K71" s="73"/>
      <c r="L71" s="73"/>
      <c r="M71" s="73"/>
      <c r="N71" s="73"/>
    </row>
    <row r="72" spans="1:16" x14ac:dyDescent="0.25">
      <c r="C72" s="73"/>
      <c r="D72" s="73"/>
      <c r="E72" s="73"/>
      <c r="F72" s="73"/>
      <c r="G72" s="73"/>
      <c r="H72" s="73"/>
      <c r="I72" s="73"/>
      <c r="J72" s="73"/>
      <c r="K72" s="73"/>
      <c r="L72" s="73"/>
      <c r="M72" s="73"/>
      <c r="N72" s="73"/>
    </row>
    <row r="73" spans="1:16" x14ac:dyDescent="0.25">
      <c r="C73" s="73"/>
      <c r="D73" s="73"/>
      <c r="E73" s="73"/>
      <c r="F73" s="73"/>
      <c r="G73" s="73"/>
      <c r="H73" s="73"/>
      <c r="I73" s="73"/>
      <c r="J73" s="73"/>
      <c r="K73" s="73"/>
      <c r="L73" s="73"/>
      <c r="M73" s="73"/>
      <c r="N73" s="73"/>
    </row>
    <row r="74" spans="1:16" x14ac:dyDescent="0.25">
      <c r="C74" s="73"/>
      <c r="D74" s="73"/>
      <c r="E74" s="73"/>
      <c r="F74" s="73"/>
      <c r="G74" s="73"/>
      <c r="H74" s="73"/>
      <c r="I74" s="73"/>
      <c r="J74" s="73"/>
      <c r="K74" s="73"/>
      <c r="L74" s="73"/>
      <c r="M74" s="73"/>
      <c r="N74" s="73"/>
    </row>
    <row r="75" spans="1:16" x14ac:dyDescent="0.25">
      <c r="C75" s="73"/>
      <c r="D75" s="73"/>
      <c r="E75" s="73"/>
      <c r="F75" s="73"/>
      <c r="G75" s="73"/>
      <c r="H75" s="73"/>
      <c r="I75" s="73"/>
      <c r="J75" s="73"/>
      <c r="K75" s="73"/>
      <c r="L75" s="73"/>
      <c r="M75" s="73"/>
      <c r="N75" s="73"/>
    </row>
  </sheetData>
  <mergeCells count="5">
    <mergeCell ref="A5:B6"/>
    <mergeCell ref="C5:F5"/>
    <mergeCell ref="G5:J5"/>
    <mergeCell ref="K5:N5"/>
    <mergeCell ref="O5:Q5"/>
  </mergeCells>
  <pageMargins left="0.22" right="0.2" top="0.53"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2EF9-CAA8-4876-A8D9-F44163BEC67B}">
  <dimension ref="A1:J331"/>
  <sheetViews>
    <sheetView tabSelected="1" view="pageBreakPreview" zoomScaleNormal="100" zoomScaleSheetLayoutView="100" workbookViewId="0">
      <pane ySplit="7" topLeftCell="A92" activePane="bottomLeft" state="frozen"/>
      <selection pane="bottomLeft" activeCell="G141" sqref="G141"/>
    </sheetView>
  </sheetViews>
  <sheetFormatPr defaultColWidth="9.109375" defaultRowHeight="10.199999999999999" x14ac:dyDescent="0.2"/>
  <cols>
    <col min="1" max="1" width="25" style="40" customWidth="1"/>
    <col min="2" max="3" width="13.6640625" style="40" customWidth="1"/>
    <col min="4" max="4" width="12.44140625" style="40" customWidth="1"/>
    <col min="5" max="5" width="13" style="19" customWidth="1"/>
    <col min="6" max="6" width="12" style="52" bestFit="1" customWidth="1"/>
    <col min="7" max="7" width="12.77734375" style="36" customWidth="1"/>
    <col min="8" max="8" width="8.33203125" style="52" customWidth="1"/>
    <col min="9" max="16384" width="9.109375" style="52"/>
  </cols>
  <sheetData>
    <row r="1" spans="1:10" s="33" customFormat="1" ht="9" customHeight="1" x14ac:dyDescent="0.25">
      <c r="A1" s="55"/>
      <c r="F1" s="32"/>
      <c r="G1" s="32"/>
    </row>
    <row r="2" spans="1:10" s="35" customFormat="1" ht="15" x14ac:dyDescent="0.4">
      <c r="A2" s="5" t="s">
        <v>318</v>
      </c>
      <c r="B2" s="34"/>
      <c r="C2" s="34"/>
      <c r="D2" s="34"/>
      <c r="E2" s="34"/>
      <c r="F2" s="34"/>
      <c r="G2" s="34"/>
    </row>
    <row r="3" spans="1:10" s="35" customFormat="1" x14ac:dyDescent="0.2">
      <c r="A3" s="56" t="s">
        <v>16</v>
      </c>
      <c r="B3" s="34"/>
      <c r="C3" s="34"/>
      <c r="D3" s="34"/>
      <c r="E3" s="34"/>
      <c r="F3" s="37"/>
      <c r="G3" s="37"/>
    </row>
    <row r="4" spans="1:10" s="35" customFormat="1" x14ac:dyDescent="0.2">
      <c r="A4" s="57" t="s">
        <v>17</v>
      </c>
      <c r="B4" s="38"/>
      <c r="C4" s="38"/>
      <c r="D4" s="38"/>
      <c r="E4" s="38"/>
      <c r="F4" s="38"/>
      <c r="G4" s="38"/>
    </row>
    <row r="5" spans="1:10" s="59" customFormat="1" ht="6" customHeight="1" x14ac:dyDescent="0.25">
      <c r="A5" s="107" t="s">
        <v>18</v>
      </c>
      <c r="B5" s="58"/>
      <c r="C5" s="102" t="s">
        <v>303</v>
      </c>
      <c r="D5" s="102"/>
      <c r="E5" s="103"/>
      <c r="F5" s="58"/>
      <c r="G5" s="66"/>
      <c r="H5" s="66"/>
    </row>
    <row r="6" spans="1:10" s="59" customFormat="1" ht="12" customHeight="1" x14ac:dyDescent="0.25">
      <c r="A6" s="108"/>
      <c r="B6" s="110" t="s">
        <v>19</v>
      </c>
      <c r="C6" s="104"/>
      <c r="D6" s="104"/>
      <c r="E6" s="105"/>
      <c r="F6" s="112" t="s">
        <v>319</v>
      </c>
      <c r="G6" s="114" t="s">
        <v>20</v>
      </c>
      <c r="H6" s="116" t="s">
        <v>320</v>
      </c>
    </row>
    <row r="7" spans="1:10" s="59" customFormat="1" ht="42.75" customHeight="1" x14ac:dyDescent="0.25">
      <c r="A7" s="109"/>
      <c r="B7" s="111"/>
      <c r="C7" s="6" t="s">
        <v>21</v>
      </c>
      <c r="D7" s="6" t="s">
        <v>22</v>
      </c>
      <c r="E7" s="6" t="s">
        <v>15</v>
      </c>
      <c r="F7" s="113"/>
      <c r="G7" s="115"/>
      <c r="H7" s="117"/>
    </row>
    <row r="8" spans="1:10" s="40" customFormat="1" x14ac:dyDescent="0.2">
      <c r="A8" s="7"/>
      <c r="B8" s="39"/>
      <c r="C8" s="39"/>
      <c r="D8" s="39"/>
      <c r="E8" s="39"/>
      <c r="F8" s="39"/>
      <c r="G8" s="39"/>
      <c r="H8" s="39"/>
    </row>
    <row r="9" spans="1:10" s="40" customFormat="1" ht="13.8" x14ac:dyDescent="0.25">
      <c r="A9" s="8" t="s">
        <v>23</v>
      </c>
      <c r="B9" s="39"/>
      <c r="C9" s="39"/>
      <c r="D9" s="39"/>
      <c r="E9" s="39"/>
      <c r="F9" s="39"/>
      <c r="G9" s="39"/>
      <c r="H9" s="39"/>
    </row>
    <row r="10" spans="1:10" s="40" customFormat="1" ht="11.25" customHeight="1" x14ac:dyDescent="0.2">
      <c r="A10" s="9" t="s">
        <v>24</v>
      </c>
      <c r="B10" s="10">
        <f t="shared" ref="B10:G10" si="0">SUM(B11:B15)</f>
        <v>29090209</v>
      </c>
      <c r="C10" s="10">
        <f t="shared" si="0"/>
        <v>26201755.112830006</v>
      </c>
      <c r="D10" s="10">
        <f t="shared" si="0"/>
        <v>1387822.35546</v>
      </c>
      <c r="E10" s="95">
        <f t="shared" si="0"/>
        <v>27589577.468290005</v>
      </c>
      <c r="F10" s="95">
        <f t="shared" si="0"/>
        <v>1500631.5317099974</v>
      </c>
      <c r="G10" s="95">
        <f t="shared" si="0"/>
        <v>2888453.8871699967</v>
      </c>
      <c r="H10" s="11">
        <f t="shared" ref="H10:H41" si="1">IFERROR(E10/B10*100,"")</f>
        <v>94.841454966136567</v>
      </c>
      <c r="I10" s="41"/>
      <c r="J10" s="41"/>
    </row>
    <row r="11" spans="1:10" s="40" customFormat="1" ht="11.25" customHeight="1" x14ac:dyDescent="0.2">
      <c r="A11" s="42" t="s">
        <v>25</v>
      </c>
      <c r="B11" s="16">
        <v>6858004</v>
      </c>
      <c r="C11" s="16">
        <v>4513011.3128500022</v>
      </c>
      <c r="D11" s="16">
        <v>937045.60282999999</v>
      </c>
      <c r="E11" s="16">
        <f>C11+D11</f>
        <v>5450056.9156800024</v>
      </c>
      <c r="F11" s="16">
        <f>B11-E11</f>
        <v>1407947.0843199976</v>
      </c>
      <c r="G11" s="16">
        <f>B11-C11</f>
        <v>2344992.6871499978</v>
      </c>
      <c r="H11" s="11">
        <f t="shared" si="1"/>
        <v>79.470016577418193</v>
      </c>
    </row>
    <row r="12" spans="1:10" s="40" customFormat="1" ht="11.25" customHeight="1" x14ac:dyDescent="0.2">
      <c r="A12" s="43" t="s">
        <v>26</v>
      </c>
      <c r="B12" s="16">
        <v>229671.99999999997</v>
      </c>
      <c r="C12" s="16">
        <v>152231.72514</v>
      </c>
      <c r="D12" s="16">
        <v>1407.7719500000001</v>
      </c>
      <c r="E12" s="16">
        <f t="shared" ref="E12:E21" si="2">C12+D12</f>
        <v>153639.49708999999</v>
      </c>
      <c r="F12" s="16">
        <f>B12-E12</f>
        <v>76032.502909999981</v>
      </c>
      <c r="G12" s="16">
        <f>B12-C12</f>
        <v>77440.274859999976</v>
      </c>
      <c r="H12" s="11">
        <f t="shared" si="1"/>
        <v>66.895179686683619</v>
      </c>
    </row>
    <row r="13" spans="1:10" s="40" customFormat="1" ht="11.25" customHeight="1" x14ac:dyDescent="0.2">
      <c r="A13" s="42" t="s">
        <v>27</v>
      </c>
      <c r="B13" s="16">
        <v>756791</v>
      </c>
      <c r="C13" s="16">
        <v>691071.0369500001</v>
      </c>
      <c r="D13" s="16">
        <v>50149.733770000006</v>
      </c>
      <c r="E13" s="16">
        <f t="shared" si="2"/>
        <v>741220.77072000015</v>
      </c>
      <c r="F13" s="16">
        <f>B13-E13</f>
        <v>15570.229279999854</v>
      </c>
      <c r="G13" s="16">
        <f>B13-C13</f>
        <v>65719.963049999904</v>
      </c>
      <c r="H13" s="11">
        <f t="shared" si="1"/>
        <v>97.942598513988685</v>
      </c>
    </row>
    <row r="14" spans="1:10" s="40" customFormat="1" ht="11.25" customHeight="1" x14ac:dyDescent="0.2">
      <c r="A14" s="42" t="s">
        <v>28</v>
      </c>
      <c r="B14" s="16">
        <v>21082149</v>
      </c>
      <c r="C14" s="16">
        <v>20684872.856210001</v>
      </c>
      <c r="D14" s="16">
        <v>397274.54814999999</v>
      </c>
      <c r="E14" s="16">
        <f t="shared" si="2"/>
        <v>21082147.40436</v>
      </c>
      <c r="F14" s="16">
        <f>B14-E14</f>
        <v>1.5956399999558926</v>
      </c>
      <c r="G14" s="16">
        <f>B14-C14</f>
        <v>397276.14378999919</v>
      </c>
      <c r="H14" s="11">
        <f t="shared" si="1"/>
        <v>99.999992431321871</v>
      </c>
    </row>
    <row r="15" spans="1:10" s="40" customFormat="1" ht="11.25" customHeight="1" x14ac:dyDescent="0.2">
      <c r="A15" s="42" t="s">
        <v>29</v>
      </c>
      <c r="B15" s="16">
        <v>163592.99999999997</v>
      </c>
      <c r="C15" s="16">
        <v>160568.18168000001</v>
      </c>
      <c r="D15" s="16">
        <v>1944.69876</v>
      </c>
      <c r="E15" s="16">
        <f t="shared" si="2"/>
        <v>162512.88044000001</v>
      </c>
      <c r="F15" s="16">
        <f>B15-E15</f>
        <v>1080.1195599999628</v>
      </c>
      <c r="G15" s="16">
        <f>B15-C15</f>
        <v>3024.8183199999621</v>
      </c>
      <c r="H15" s="11">
        <f t="shared" si="1"/>
        <v>99.339751969827589</v>
      </c>
    </row>
    <row r="16" spans="1:10" s="40" customFormat="1" ht="11.25" customHeight="1" x14ac:dyDescent="0.2">
      <c r="B16" s="13"/>
      <c r="C16" s="13"/>
      <c r="D16" s="13"/>
      <c r="E16" s="13"/>
      <c r="F16" s="13"/>
      <c r="G16" s="13"/>
      <c r="H16" s="11" t="str">
        <f t="shared" si="1"/>
        <v/>
      </c>
    </row>
    <row r="17" spans="1:8" s="40" customFormat="1" ht="11.25" customHeight="1" x14ac:dyDescent="0.2">
      <c r="A17" s="9" t="s">
        <v>30</v>
      </c>
      <c r="B17" s="16">
        <v>6713981.5420000013</v>
      </c>
      <c r="C17" s="16">
        <v>5955022.1071000006</v>
      </c>
      <c r="D17" s="16">
        <v>86095.791939999996</v>
      </c>
      <c r="E17" s="16">
        <f t="shared" si="2"/>
        <v>6041117.8990400005</v>
      </c>
      <c r="F17" s="16">
        <f>B17-E17</f>
        <v>672863.64296000078</v>
      </c>
      <c r="G17" s="16">
        <f>B17-C17</f>
        <v>758959.43490000069</v>
      </c>
      <c r="H17" s="11">
        <f t="shared" si="1"/>
        <v>89.978172582828336</v>
      </c>
    </row>
    <row r="18" spans="1:8" s="40" customFormat="1" ht="11.25" customHeight="1" x14ac:dyDescent="0.2">
      <c r="A18" s="42"/>
      <c r="B18" s="15"/>
      <c r="C18" s="13"/>
      <c r="D18" s="15"/>
      <c r="E18" s="13"/>
      <c r="F18" s="13"/>
      <c r="G18" s="13"/>
      <c r="H18" s="11" t="str">
        <f t="shared" si="1"/>
        <v/>
      </c>
    </row>
    <row r="19" spans="1:8" s="40" customFormat="1" ht="11.25" customHeight="1" x14ac:dyDescent="0.2">
      <c r="A19" s="9" t="s">
        <v>31</v>
      </c>
      <c r="B19" s="16">
        <v>1735753.696</v>
      </c>
      <c r="C19" s="16">
        <v>1495983.88521</v>
      </c>
      <c r="D19" s="16">
        <v>15611.498099999999</v>
      </c>
      <c r="E19" s="16">
        <f t="shared" si="2"/>
        <v>1511595.3833099999</v>
      </c>
      <c r="F19" s="16">
        <f>B19-E19</f>
        <v>224158.31269000005</v>
      </c>
      <c r="G19" s="16">
        <f>B19-C19</f>
        <v>239769.81079000002</v>
      </c>
      <c r="H19" s="11">
        <f t="shared" si="1"/>
        <v>87.085822533083629</v>
      </c>
    </row>
    <row r="20" spans="1:8" s="40" customFormat="1" ht="11.25" customHeight="1" x14ac:dyDescent="0.2">
      <c r="A20" s="42"/>
      <c r="B20" s="15"/>
      <c r="C20" s="13"/>
      <c r="D20" s="15"/>
      <c r="E20" s="13"/>
      <c r="F20" s="13"/>
      <c r="G20" s="13"/>
      <c r="H20" s="11" t="str">
        <f t="shared" si="1"/>
        <v/>
      </c>
    </row>
    <row r="21" spans="1:8" s="40" customFormat="1" ht="11.25" customHeight="1" x14ac:dyDescent="0.2">
      <c r="A21" s="9" t="s">
        <v>32</v>
      </c>
      <c r="B21" s="16">
        <v>7640366.2154599996</v>
      </c>
      <c r="C21" s="16">
        <v>6321052.341070001</v>
      </c>
      <c r="D21" s="16">
        <v>631551.31857</v>
      </c>
      <c r="E21" s="16">
        <f t="shared" si="2"/>
        <v>6952603.6596400011</v>
      </c>
      <c r="F21" s="16">
        <f>B21-E21</f>
        <v>687762.5558199985</v>
      </c>
      <c r="G21" s="16">
        <f>B21-C21</f>
        <v>1319313.8743899986</v>
      </c>
      <c r="H21" s="11">
        <f t="shared" si="1"/>
        <v>90.998303792973473</v>
      </c>
    </row>
    <row r="22" spans="1:8" s="40" customFormat="1" ht="11.25" customHeight="1" x14ac:dyDescent="0.2">
      <c r="A22" s="42"/>
      <c r="B22" s="13"/>
      <c r="C22" s="13"/>
      <c r="D22" s="13"/>
      <c r="E22" s="13"/>
      <c r="F22" s="13"/>
      <c r="G22" s="13"/>
      <c r="H22" s="11" t="str">
        <f t="shared" si="1"/>
        <v/>
      </c>
    </row>
    <row r="23" spans="1:8" s="40" customFormat="1" ht="11.25" customHeight="1" x14ac:dyDescent="0.2">
      <c r="A23" s="9" t="s">
        <v>34</v>
      </c>
      <c r="B23" s="10">
        <f>SUM(B24:B33)</f>
        <v>66660718.279039986</v>
      </c>
      <c r="C23" s="10">
        <f>SUM(C24:C33)</f>
        <v>46023220.969300009</v>
      </c>
      <c r="D23" s="10">
        <f>SUM(D24:D33)</f>
        <v>5058584.931450001</v>
      </c>
      <c r="E23" s="95">
        <f t="shared" ref="E23:G23" si="3">SUM(E24:E33)</f>
        <v>51081805.900750011</v>
      </c>
      <c r="F23" s="95">
        <f t="shared" si="3"/>
        <v>15578912.378289988</v>
      </c>
      <c r="G23" s="95">
        <f t="shared" si="3"/>
        <v>20637497.309739985</v>
      </c>
      <c r="H23" s="11">
        <f t="shared" si="1"/>
        <v>76.62954618479047</v>
      </c>
    </row>
    <row r="24" spans="1:8" s="40" customFormat="1" ht="11.25" customHeight="1" x14ac:dyDescent="0.2">
      <c r="A24" s="42" t="s">
        <v>33</v>
      </c>
      <c r="B24" s="16">
        <v>44462154.038519993</v>
      </c>
      <c r="C24" s="16">
        <v>36465057.876390003</v>
      </c>
      <c r="D24" s="16">
        <v>3911979.4756800001</v>
      </c>
      <c r="E24" s="16">
        <f t="shared" ref="E24:E33" si="4">C24+D24</f>
        <v>40377037.352070004</v>
      </c>
      <c r="F24" s="16">
        <f t="shared" ref="F24:F33" si="5">B24-E24</f>
        <v>4085116.6864499897</v>
      </c>
      <c r="G24" s="16">
        <f t="shared" ref="G24:G33" si="6">B24-C24</f>
        <v>7997096.1621299908</v>
      </c>
      <c r="H24" s="11">
        <f t="shared" si="1"/>
        <v>90.812148500698299</v>
      </c>
    </row>
    <row r="25" spans="1:8" s="40" customFormat="1" ht="11.25" customHeight="1" x14ac:dyDescent="0.2">
      <c r="A25" s="42" t="s">
        <v>35</v>
      </c>
      <c r="B25" s="16">
        <v>2273915.8230000003</v>
      </c>
      <c r="C25" s="16">
        <v>1637898.6898599998</v>
      </c>
      <c r="D25" s="16">
        <v>636014.48092</v>
      </c>
      <c r="E25" s="16">
        <f t="shared" si="4"/>
        <v>2273913.1707799998</v>
      </c>
      <c r="F25" s="16">
        <f t="shared" si="5"/>
        <v>2.652220000512898</v>
      </c>
      <c r="G25" s="16">
        <f t="shared" si="6"/>
        <v>636017.13314000051</v>
      </c>
      <c r="H25" s="11">
        <f t="shared" si="1"/>
        <v>99.999883363316542</v>
      </c>
    </row>
    <row r="26" spans="1:8" s="40" customFormat="1" ht="11.25" customHeight="1" x14ac:dyDescent="0.2">
      <c r="A26" s="42" t="s">
        <v>36</v>
      </c>
      <c r="B26" s="16">
        <v>4812332.8889999986</v>
      </c>
      <c r="C26" s="16">
        <v>4390943.0302200001</v>
      </c>
      <c r="D26" s="16">
        <v>418413.36664000002</v>
      </c>
      <c r="E26" s="16">
        <f t="shared" si="4"/>
        <v>4809356.3968599997</v>
      </c>
      <c r="F26" s="16">
        <f t="shared" si="5"/>
        <v>2976.4921399988234</v>
      </c>
      <c r="G26" s="16">
        <f t="shared" si="6"/>
        <v>421389.8587799985</v>
      </c>
      <c r="H26" s="11">
        <f t="shared" si="1"/>
        <v>99.938148664927098</v>
      </c>
    </row>
    <row r="27" spans="1:8" s="40" customFormat="1" ht="11.25" customHeight="1" x14ac:dyDescent="0.2">
      <c r="A27" s="42" t="s">
        <v>216</v>
      </c>
      <c r="B27" s="16">
        <v>214913.59700000004</v>
      </c>
      <c r="C27" s="16">
        <v>214880.24488999997</v>
      </c>
      <c r="D27" s="16">
        <v>32.928620000000002</v>
      </c>
      <c r="E27" s="16">
        <f t="shared" si="4"/>
        <v>214913.17350999996</v>
      </c>
      <c r="F27" s="16">
        <f t="shared" si="5"/>
        <v>0.423490000073798</v>
      </c>
      <c r="G27" s="16">
        <f t="shared" si="6"/>
        <v>33.352110000065295</v>
      </c>
      <c r="H27" s="11">
        <f t="shared" si="1"/>
        <v>99.999802948717075</v>
      </c>
    </row>
    <row r="28" spans="1:8" s="40" customFormat="1" ht="11.25" customHeight="1" x14ac:dyDescent="0.2">
      <c r="A28" s="42" t="s">
        <v>37</v>
      </c>
      <c r="B28" s="16">
        <v>384652.95299999998</v>
      </c>
      <c r="C28" s="16">
        <v>384613.23877</v>
      </c>
      <c r="D28" s="16">
        <v>39.453339999999997</v>
      </c>
      <c r="E28" s="16">
        <f t="shared" si="4"/>
        <v>384652.69211</v>
      </c>
      <c r="F28" s="16">
        <f t="shared" si="5"/>
        <v>0.260889999975916</v>
      </c>
      <c r="G28" s="16">
        <f t="shared" si="6"/>
        <v>39.714229999983218</v>
      </c>
      <c r="H28" s="11">
        <f t="shared" si="1"/>
        <v>99.999932175224984</v>
      </c>
    </row>
    <row r="29" spans="1:8" s="40" customFormat="1" ht="11.25" customHeight="1" x14ac:dyDescent="0.2">
      <c r="A29" s="42" t="s">
        <v>38</v>
      </c>
      <c r="B29" s="16">
        <v>972931.93322000001</v>
      </c>
      <c r="C29" s="16">
        <v>971376.41998999997</v>
      </c>
      <c r="D29" s="16">
        <v>1389.4150099999999</v>
      </c>
      <c r="E29" s="16">
        <f t="shared" si="4"/>
        <v>972765.83499999996</v>
      </c>
      <c r="F29" s="16">
        <f t="shared" si="5"/>
        <v>166.09822000004351</v>
      </c>
      <c r="G29" s="16">
        <f t="shared" si="6"/>
        <v>1555.5132300000405</v>
      </c>
      <c r="H29" s="11">
        <f t="shared" si="1"/>
        <v>99.98292807396605</v>
      </c>
    </row>
    <row r="30" spans="1:8" s="40" customFormat="1" ht="11.25" customHeight="1" x14ac:dyDescent="0.2">
      <c r="A30" s="42" t="s">
        <v>39</v>
      </c>
      <c r="B30" s="16">
        <v>12766827.352299999</v>
      </c>
      <c r="C30" s="16">
        <v>1246725.9988400002</v>
      </c>
      <c r="D30" s="16">
        <v>72226.158990000011</v>
      </c>
      <c r="E30" s="16">
        <f t="shared" si="4"/>
        <v>1318952.1578300002</v>
      </c>
      <c r="F30" s="16">
        <f t="shared" si="5"/>
        <v>11447875.19447</v>
      </c>
      <c r="G30" s="16">
        <f t="shared" si="6"/>
        <v>11520101.353459999</v>
      </c>
      <c r="H30" s="11">
        <f t="shared" si="1"/>
        <v>10.33108791584297</v>
      </c>
    </row>
    <row r="31" spans="1:8" s="40" customFormat="1" ht="11.25" customHeight="1" x14ac:dyDescent="0.2">
      <c r="A31" s="42" t="s">
        <v>304</v>
      </c>
      <c r="B31" s="16">
        <v>340909.52500000002</v>
      </c>
      <c r="C31" s="16">
        <v>286296.72217999998</v>
      </c>
      <c r="D31" s="16">
        <v>11838.431869999999</v>
      </c>
      <c r="E31" s="16">
        <f t="shared" si="4"/>
        <v>298135.15404999995</v>
      </c>
      <c r="F31" s="16">
        <f t="shared" si="5"/>
        <v>42774.37095000007</v>
      </c>
      <c r="G31" s="16">
        <f t="shared" si="6"/>
        <v>54612.802820000041</v>
      </c>
      <c r="H31" s="11">
        <f t="shared" si="1"/>
        <v>87.452867164682459</v>
      </c>
    </row>
    <row r="32" spans="1:8" s="40" customFormat="1" ht="11.25" customHeight="1" x14ac:dyDescent="0.2">
      <c r="A32" s="42" t="s">
        <v>40</v>
      </c>
      <c r="B32" s="16">
        <v>162473.50200000001</v>
      </c>
      <c r="C32" s="16">
        <v>162301.68268999999</v>
      </c>
      <c r="D32" s="16">
        <v>171.61985000000001</v>
      </c>
      <c r="E32" s="16">
        <f t="shared" si="4"/>
        <v>162473.30253999998</v>
      </c>
      <c r="F32" s="16">
        <f t="shared" si="5"/>
        <v>0.19946000003255904</v>
      </c>
      <c r="G32" s="16">
        <f t="shared" si="6"/>
        <v>171.81931000002078</v>
      </c>
      <c r="H32" s="11">
        <f t="shared" si="1"/>
        <v>99.999877235366029</v>
      </c>
    </row>
    <row r="33" spans="1:8" s="40" customFormat="1" ht="11.25" customHeight="1" x14ac:dyDescent="0.2">
      <c r="A33" s="42" t="s">
        <v>282</v>
      </c>
      <c r="B33" s="16">
        <v>269606.66600000003</v>
      </c>
      <c r="C33" s="16">
        <v>263127.06546999997</v>
      </c>
      <c r="D33" s="16">
        <v>6479.6005300000006</v>
      </c>
      <c r="E33" s="16">
        <f t="shared" si="4"/>
        <v>269606.66599999997</v>
      </c>
      <c r="F33" s="16">
        <f t="shared" si="5"/>
        <v>0</v>
      </c>
      <c r="G33" s="16">
        <f t="shared" si="6"/>
        <v>6479.6005300000543</v>
      </c>
      <c r="H33" s="11">
        <f t="shared" si="1"/>
        <v>99.999999999999972</v>
      </c>
    </row>
    <row r="34" spans="1:8" s="40" customFormat="1" ht="11.25" customHeight="1" x14ac:dyDescent="0.2">
      <c r="A34" s="42"/>
      <c r="B34" s="13"/>
      <c r="C34" s="13"/>
      <c r="D34" s="13"/>
      <c r="E34" s="13"/>
      <c r="F34" s="13"/>
      <c r="G34" s="13"/>
      <c r="H34" s="11" t="str">
        <f t="shared" si="1"/>
        <v/>
      </c>
    </row>
    <row r="35" spans="1:8" s="40" customFormat="1" ht="11.25" customHeight="1" x14ac:dyDescent="0.2">
      <c r="A35" s="9" t="s">
        <v>41</v>
      </c>
      <c r="B35" s="14">
        <f t="shared" ref="B35:G35" si="7">+B36+B37</f>
        <v>1322521.7060000002</v>
      </c>
      <c r="C35" s="14">
        <f t="shared" si="7"/>
        <v>1294602.7872899997</v>
      </c>
      <c r="D35" s="14">
        <f t="shared" si="7"/>
        <v>4700.8626199999999</v>
      </c>
      <c r="E35" s="21">
        <f t="shared" si="7"/>
        <v>1299303.6499099997</v>
      </c>
      <c r="F35" s="21">
        <f t="shared" si="7"/>
        <v>23218.056090000609</v>
      </c>
      <c r="G35" s="21">
        <f t="shared" si="7"/>
        <v>27918.918710000507</v>
      </c>
      <c r="H35" s="11">
        <f t="shared" si="1"/>
        <v>98.244410206300188</v>
      </c>
    </row>
    <row r="36" spans="1:8" s="40" customFormat="1" ht="11.25" customHeight="1" x14ac:dyDescent="0.2">
      <c r="A36" s="42" t="s">
        <v>42</v>
      </c>
      <c r="B36" s="16">
        <v>1268241.2630000003</v>
      </c>
      <c r="C36" s="16">
        <v>1242578.0731399998</v>
      </c>
      <c r="D36" s="16">
        <v>3184.6876699999998</v>
      </c>
      <c r="E36" s="16">
        <f t="shared" ref="E36:E37" si="8">C36+D36</f>
        <v>1245762.7608099997</v>
      </c>
      <c r="F36" s="16">
        <f>B36-E36</f>
        <v>22478.50219000061</v>
      </c>
      <c r="G36" s="16">
        <f>B36-C36</f>
        <v>25663.189860000508</v>
      </c>
      <c r="H36" s="11">
        <f t="shared" si="1"/>
        <v>98.227584699710206</v>
      </c>
    </row>
    <row r="37" spans="1:8" s="40" customFormat="1" ht="11.25" customHeight="1" x14ac:dyDescent="0.2">
      <c r="A37" s="42" t="s">
        <v>43</v>
      </c>
      <c r="B37" s="16">
        <v>54280.442999999999</v>
      </c>
      <c r="C37" s="16">
        <v>52024.71415</v>
      </c>
      <c r="D37" s="16">
        <v>1516.1749499999999</v>
      </c>
      <c r="E37" s="16">
        <f t="shared" si="8"/>
        <v>53540.8891</v>
      </c>
      <c r="F37" s="16">
        <f>B37-E37</f>
        <v>739.55389999999898</v>
      </c>
      <c r="G37" s="16">
        <f>B37-C37</f>
        <v>2255.7288499999995</v>
      </c>
      <c r="H37" s="11">
        <f t="shared" si="1"/>
        <v>98.637531569150966</v>
      </c>
    </row>
    <row r="38" spans="1:8" s="40" customFormat="1" ht="11.25" customHeight="1" x14ac:dyDescent="0.2">
      <c r="A38" s="42"/>
      <c r="B38" s="13"/>
      <c r="C38" s="13"/>
      <c r="D38" s="13"/>
      <c r="E38" s="13"/>
      <c r="F38" s="13"/>
      <c r="G38" s="13"/>
      <c r="H38" s="11" t="str">
        <f t="shared" si="1"/>
        <v/>
      </c>
    </row>
    <row r="39" spans="1:8" s="40" customFormat="1" ht="11.25" customHeight="1" x14ac:dyDescent="0.2">
      <c r="A39" s="9" t="s">
        <v>44</v>
      </c>
      <c r="B39" s="14">
        <f>SUM(B40:B46)</f>
        <v>455637344.28460002</v>
      </c>
      <c r="C39" s="14">
        <f>SUM(C40:C46)</f>
        <v>441898374.13289005</v>
      </c>
      <c r="D39" s="14">
        <f>SUM(D40:D46)</f>
        <v>5423167.5214200001</v>
      </c>
      <c r="E39" s="21">
        <f t="shared" ref="E39:G39" si="9">SUM(E40:E46)</f>
        <v>447321541.65431005</v>
      </c>
      <c r="F39" s="21">
        <f t="shared" si="9"/>
        <v>8315802.6302899178</v>
      </c>
      <c r="G39" s="21">
        <f t="shared" si="9"/>
        <v>13738970.151709944</v>
      </c>
      <c r="H39" s="11">
        <f t="shared" si="1"/>
        <v>98.174907580644728</v>
      </c>
    </row>
    <row r="40" spans="1:8" s="40" customFormat="1" ht="11.25" customHeight="1" x14ac:dyDescent="0.2">
      <c r="A40" s="42" t="s">
        <v>45</v>
      </c>
      <c r="B40" s="16">
        <v>454250473.54659998</v>
      </c>
      <c r="C40" s="16">
        <v>440839649.17401004</v>
      </c>
      <c r="D40" s="16">
        <v>5370695.02991</v>
      </c>
      <c r="E40" s="16">
        <f t="shared" ref="E40:E46" si="10">C40+D40</f>
        <v>446210344.20392007</v>
      </c>
      <c r="F40" s="16">
        <f t="shared" ref="F40:F46" si="11">B40-E40</f>
        <v>8040129.3426799178</v>
      </c>
      <c r="G40" s="16">
        <f t="shared" ref="G40:G46" si="12">B40-C40</f>
        <v>13410824.372589946</v>
      </c>
      <c r="H40" s="11">
        <f t="shared" si="1"/>
        <v>98.23002290346426</v>
      </c>
    </row>
    <row r="41" spans="1:8" s="40" customFormat="1" ht="11.25" customHeight="1" x14ac:dyDescent="0.2">
      <c r="A41" s="44" t="s">
        <v>46</v>
      </c>
      <c r="B41" s="16">
        <v>119517.31299999999</v>
      </c>
      <c r="C41" s="16">
        <v>113049.09079</v>
      </c>
      <c r="D41" s="16">
        <v>2973.0843599999998</v>
      </c>
      <c r="E41" s="16">
        <f t="shared" si="10"/>
        <v>116022.17515</v>
      </c>
      <c r="F41" s="16">
        <f t="shared" si="11"/>
        <v>3495.1378499999992</v>
      </c>
      <c r="G41" s="16">
        <f t="shared" si="12"/>
        <v>6468.2222099999926</v>
      </c>
      <c r="H41" s="11">
        <f t="shared" si="1"/>
        <v>97.075622131832901</v>
      </c>
    </row>
    <row r="42" spans="1:8" s="40" customFormat="1" ht="11.25" customHeight="1" x14ac:dyDescent="0.2">
      <c r="A42" s="44" t="s">
        <v>47</v>
      </c>
      <c r="B42" s="16">
        <v>26424.62</v>
      </c>
      <c r="C42" s="16">
        <v>26388.12789</v>
      </c>
      <c r="D42" s="16">
        <v>35.1875</v>
      </c>
      <c r="E42" s="16">
        <f t="shared" si="10"/>
        <v>26423.31539</v>
      </c>
      <c r="F42" s="16">
        <f t="shared" si="11"/>
        <v>1.3046099999992293</v>
      </c>
      <c r="G42" s="16">
        <f t="shared" si="12"/>
        <v>36.492109999999229</v>
      </c>
      <c r="H42" s="11">
        <f t="shared" ref="H42:H73" si="13">IFERROR(E42/B42*100,"")</f>
        <v>99.995062899674622</v>
      </c>
    </row>
    <row r="43" spans="1:8" s="40" customFormat="1" ht="11.25" customHeight="1" x14ac:dyDescent="0.2">
      <c r="A43" s="42" t="s">
        <v>48</v>
      </c>
      <c r="B43" s="16">
        <v>769229.54700000002</v>
      </c>
      <c r="C43" s="16">
        <v>548904.41947000008</v>
      </c>
      <c r="D43" s="16">
        <v>34479.932959999998</v>
      </c>
      <c r="E43" s="16">
        <f t="shared" si="10"/>
        <v>583384.35243000009</v>
      </c>
      <c r="F43" s="16">
        <f t="shared" si="11"/>
        <v>185845.19456999993</v>
      </c>
      <c r="G43" s="16">
        <f t="shared" si="12"/>
        <v>220325.12752999994</v>
      </c>
      <c r="H43" s="11">
        <f t="shared" si="13"/>
        <v>75.840086318213167</v>
      </c>
    </row>
    <row r="44" spans="1:8" s="40" customFormat="1" ht="11.25" customHeight="1" x14ac:dyDescent="0.2">
      <c r="A44" s="42" t="s">
        <v>50</v>
      </c>
      <c r="B44" s="16">
        <v>69235.841</v>
      </c>
      <c r="C44" s="16">
        <v>69171.965590000007</v>
      </c>
      <c r="D44" s="16">
        <v>63.875</v>
      </c>
      <c r="E44" s="16">
        <f t="shared" si="10"/>
        <v>69235.840590000007</v>
      </c>
      <c r="F44" s="16">
        <f t="shared" si="11"/>
        <v>4.0999999328050762E-4</v>
      </c>
      <c r="G44" s="16">
        <f t="shared" si="12"/>
        <v>63.875409999993281</v>
      </c>
      <c r="H44" s="11">
        <f t="shared" si="13"/>
        <v>99.999999407821178</v>
      </c>
    </row>
    <row r="45" spans="1:8" s="40" customFormat="1" ht="11.25" customHeight="1" x14ac:dyDescent="0.2">
      <c r="A45" s="42" t="s">
        <v>49</v>
      </c>
      <c r="B45" s="16">
        <v>247448.41699999999</v>
      </c>
      <c r="C45" s="16">
        <v>234294.27959999998</v>
      </c>
      <c r="D45" s="16">
        <v>12159.67454</v>
      </c>
      <c r="E45" s="16">
        <f t="shared" si="10"/>
        <v>246453.95413999999</v>
      </c>
      <c r="F45" s="16">
        <f t="shared" si="11"/>
        <v>994.46285999999964</v>
      </c>
      <c r="G45" s="16">
        <f t="shared" si="12"/>
        <v>13154.137400000007</v>
      </c>
      <c r="H45" s="11">
        <f t="shared" si="13"/>
        <v>99.598113064509931</v>
      </c>
    </row>
    <row r="46" spans="1:8" s="40" customFormat="1" ht="11.25" customHeight="1" x14ac:dyDescent="0.2">
      <c r="A46" s="42" t="s">
        <v>321</v>
      </c>
      <c r="B46" s="16">
        <v>155015</v>
      </c>
      <c r="C46" s="16">
        <v>66917.075540000005</v>
      </c>
      <c r="D46" s="16">
        <v>2760.7371499999999</v>
      </c>
      <c r="E46" s="16">
        <f t="shared" si="10"/>
        <v>69677.812690000006</v>
      </c>
      <c r="F46" s="16">
        <f t="shared" si="11"/>
        <v>85337.187309999994</v>
      </c>
      <c r="G46" s="16">
        <f t="shared" si="12"/>
        <v>88097.924459999995</v>
      </c>
      <c r="H46" s="11">
        <f t="shared" si="13"/>
        <v>44.949077631196985</v>
      </c>
    </row>
    <row r="47" spans="1:8" s="40" customFormat="1" ht="11.25" customHeight="1" x14ac:dyDescent="0.2">
      <c r="A47" s="42"/>
      <c r="B47" s="12"/>
      <c r="C47" s="12"/>
      <c r="D47" s="12"/>
      <c r="E47" s="12"/>
      <c r="F47" s="12"/>
      <c r="G47" s="12"/>
      <c r="H47" s="11" t="str">
        <f t="shared" si="13"/>
        <v/>
      </c>
    </row>
    <row r="48" spans="1:8" s="40" customFormat="1" ht="11.25" customHeight="1" x14ac:dyDescent="0.2">
      <c r="A48" s="9" t="s">
        <v>51</v>
      </c>
      <c r="B48" s="16">
        <v>71599382.07599999</v>
      </c>
      <c r="C48" s="16">
        <v>69222993.84702</v>
      </c>
      <c r="D48" s="16">
        <v>1278372.07513</v>
      </c>
      <c r="E48" s="16">
        <f t="shared" ref="E48" si="14">C48+D48</f>
        <v>70501365.922150001</v>
      </c>
      <c r="F48" s="16">
        <f>B48-E48</f>
        <v>1098016.1538499892</v>
      </c>
      <c r="G48" s="16">
        <f>B48-C48</f>
        <v>2376388.2289799899</v>
      </c>
      <c r="H48" s="11">
        <f t="shared" si="13"/>
        <v>98.466444650759016</v>
      </c>
    </row>
    <row r="49" spans="1:8" s="40" customFormat="1" ht="11.25" customHeight="1" x14ac:dyDescent="0.2">
      <c r="A49" s="17"/>
      <c r="B49" s="13"/>
      <c r="C49" s="13"/>
      <c r="D49" s="13"/>
      <c r="E49" s="13"/>
      <c r="F49" s="13"/>
      <c r="G49" s="13"/>
      <c r="H49" s="11" t="str">
        <f t="shared" si="13"/>
        <v/>
      </c>
    </row>
    <row r="50" spans="1:8" s="40" customFormat="1" ht="11.25" customHeight="1" x14ac:dyDescent="0.2">
      <c r="A50" s="9" t="s">
        <v>52</v>
      </c>
      <c r="B50" s="16">
        <v>1452213.648</v>
      </c>
      <c r="C50" s="16">
        <v>1408762.72529</v>
      </c>
      <c r="D50" s="16">
        <v>10790.531449999999</v>
      </c>
      <c r="E50" s="16">
        <f t="shared" ref="E50" si="15">C50+D50</f>
        <v>1419553.2567399999</v>
      </c>
      <c r="F50" s="16">
        <f>B50-E50</f>
        <v>32660.391260000179</v>
      </c>
      <c r="G50" s="16">
        <f>B50-C50</f>
        <v>43450.922710000072</v>
      </c>
      <c r="H50" s="11">
        <f t="shared" si="13"/>
        <v>97.750992679005577</v>
      </c>
    </row>
    <row r="51" spans="1:8" s="40" customFormat="1" ht="11.25" customHeight="1" x14ac:dyDescent="0.2">
      <c r="A51" s="42"/>
      <c r="B51" s="13"/>
      <c r="C51" s="13"/>
      <c r="D51" s="13"/>
      <c r="E51" s="13"/>
      <c r="F51" s="13"/>
      <c r="G51" s="13"/>
      <c r="H51" s="11" t="str">
        <f t="shared" si="13"/>
        <v/>
      </c>
    </row>
    <row r="52" spans="1:8" s="40" customFormat="1" ht="11.25" customHeight="1" x14ac:dyDescent="0.2">
      <c r="A52" s="9" t="s">
        <v>53</v>
      </c>
      <c r="B52" s="14">
        <f t="shared" ref="B52:C52" si="16">SUM(B53:B58)</f>
        <v>16911520.578150004</v>
      </c>
      <c r="C52" s="14">
        <f t="shared" si="16"/>
        <v>15267714.331150001</v>
      </c>
      <c r="D52" s="14">
        <f t="shared" ref="D52:G52" si="17">SUM(D53:D58)</f>
        <v>1186043.35812</v>
      </c>
      <c r="E52" s="21">
        <f t="shared" si="17"/>
        <v>16453757.689269999</v>
      </c>
      <c r="F52" s="21">
        <f t="shared" si="17"/>
        <v>457762.88887999958</v>
      </c>
      <c r="G52" s="21">
        <f t="shared" si="17"/>
        <v>1643806.2470000002</v>
      </c>
      <c r="H52" s="11">
        <f t="shared" si="13"/>
        <v>97.293189061476568</v>
      </c>
    </row>
    <row r="53" spans="1:8" s="40" customFormat="1" ht="11.25" customHeight="1" x14ac:dyDescent="0.2">
      <c r="A53" s="42" t="s">
        <v>33</v>
      </c>
      <c r="B53" s="16">
        <v>13022806.06129</v>
      </c>
      <c r="C53" s="16">
        <v>11588723.70575</v>
      </c>
      <c r="D53" s="16">
        <v>1028153.4823399999</v>
      </c>
      <c r="E53" s="16">
        <f t="shared" ref="E53:E58" si="18">C53+D53</f>
        <v>12616877.18809</v>
      </c>
      <c r="F53" s="16">
        <f t="shared" ref="F53:F58" si="19">B53-E53</f>
        <v>405928.87319999933</v>
      </c>
      <c r="G53" s="16">
        <f t="shared" ref="G53:G58" si="20">B53-C53</f>
        <v>1434082.3555399999</v>
      </c>
      <c r="H53" s="11">
        <f t="shared" si="13"/>
        <v>96.882938505806266</v>
      </c>
    </row>
    <row r="54" spans="1:8" s="40" customFormat="1" ht="11.25" customHeight="1" x14ac:dyDescent="0.2">
      <c r="A54" s="42" t="s">
        <v>54</v>
      </c>
      <c r="B54" s="16">
        <v>1764356.7206900003</v>
      </c>
      <c r="C54" s="16">
        <v>1592254.0202000004</v>
      </c>
      <c r="D54" s="16">
        <v>135845.23165999999</v>
      </c>
      <c r="E54" s="16">
        <f t="shared" si="18"/>
        <v>1728099.2518600004</v>
      </c>
      <c r="F54" s="16">
        <f t="shared" si="19"/>
        <v>36257.468829999911</v>
      </c>
      <c r="G54" s="16">
        <f t="shared" si="20"/>
        <v>172102.70048999996</v>
      </c>
      <c r="H54" s="11">
        <f t="shared" si="13"/>
        <v>97.945003501569659</v>
      </c>
    </row>
    <row r="55" spans="1:8" s="40" customFormat="1" ht="11.25" customHeight="1" x14ac:dyDescent="0.2">
      <c r="A55" s="42" t="s">
        <v>55</v>
      </c>
      <c r="B55" s="16">
        <v>974520.93517000019</v>
      </c>
      <c r="C55" s="16">
        <v>947807.9669499998</v>
      </c>
      <c r="D55" s="16">
        <v>16870.208680000003</v>
      </c>
      <c r="E55" s="16">
        <f t="shared" si="18"/>
        <v>964678.17562999984</v>
      </c>
      <c r="F55" s="16">
        <f t="shared" si="19"/>
        <v>9842.7595400003484</v>
      </c>
      <c r="G55" s="16">
        <f t="shared" si="20"/>
        <v>26712.968220000388</v>
      </c>
      <c r="H55" s="11">
        <f t="shared" si="13"/>
        <v>98.989989934050698</v>
      </c>
    </row>
    <row r="56" spans="1:8" s="40" customFormat="1" ht="11.25" customHeight="1" x14ac:dyDescent="0.2">
      <c r="A56" s="42" t="s">
        <v>56</v>
      </c>
      <c r="B56" s="16">
        <v>971783.69699999993</v>
      </c>
      <c r="C56" s="16">
        <v>971179.83766999992</v>
      </c>
      <c r="D56" s="16">
        <v>603.68851000000006</v>
      </c>
      <c r="E56" s="16">
        <f t="shared" si="18"/>
        <v>971783.52617999993</v>
      </c>
      <c r="F56" s="16">
        <f t="shared" si="19"/>
        <v>0.1708199999993667</v>
      </c>
      <c r="G56" s="16">
        <f t="shared" si="20"/>
        <v>603.85933000000659</v>
      </c>
      <c r="H56" s="11">
        <f t="shared" si="13"/>
        <v>99.999982422014227</v>
      </c>
    </row>
    <row r="57" spans="1:8" s="40" customFormat="1" ht="11.25" customHeight="1" x14ac:dyDescent="0.2">
      <c r="A57" s="42" t="s">
        <v>57</v>
      </c>
      <c r="B57" s="16">
        <v>92473.38400000002</v>
      </c>
      <c r="C57" s="16">
        <v>88498.254499999995</v>
      </c>
      <c r="D57" s="16">
        <v>3974.9670799999999</v>
      </c>
      <c r="E57" s="16">
        <f t="shared" si="18"/>
        <v>92473.221579999998</v>
      </c>
      <c r="F57" s="16">
        <f t="shared" si="19"/>
        <v>0.16242000002239365</v>
      </c>
      <c r="G57" s="16">
        <f t="shared" si="20"/>
        <v>3975.1295000000246</v>
      </c>
      <c r="H57" s="11">
        <f t="shared" si="13"/>
        <v>99.999824360272115</v>
      </c>
    </row>
    <row r="58" spans="1:8" s="40" customFormat="1" ht="11.25" customHeight="1" x14ac:dyDescent="0.2">
      <c r="A58" s="42" t="s">
        <v>58</v>
      </c>
      <c r="B58" s="16">
        <v>85579.78</v>
      </c>
      <c r="C58" s="16">
        <v>79250.54608</v>
      </c>
      <c r="D58" s="16">
        <v>595.77985000000001</v>
      </c>
      <c r="E58" s="16">
        <f t="shared" si="18"/>
        <v>79846.325930000006</v>
      </c>
      <c r="F58" s="16">
        <f t="shared" si="19"/>
        <v>5733.4540699999925</v>
      </c>
      <c r="G58" s="16">
        <f t="shared" si="20"/>
        <v>6329.2339199999988</v>
      </c>
      <c r="H58" s="11">
        <f t="shared" si="13"/>
        <v>93.300457105638742</v>
      </c>
    </row>
    <row r="59" spans="1:8" s="40" customFormat="1" ht="11.25" customHeight="1" x14ac:dyDescent="0.2">
      <c r="A59" s="42"/>
      <c r="B59" s="13"/>
      <c r="C59" s="13"/>
      <c r="D59" s="13"/>
      <c r="E59" s="13"/>
      <c r="F59" s="13"/>
      <c r="G59" s="13"/>
      <c r="H59" s="11" t="str">
        <f t="shared" si="13"/>
        <v/>
      </c>
    </row>
    <row r="60" spans="1:8" s="40" customFormat="1" ht="11.25" customHeight="1" x14ac:dyDescent="0.2">
      <c r="A60" s="9" t="s">
        <v>59</v>
      </c>
      <c r="B60" s="14">
        <f t="shared" ref="B60:C60" si="21">SUM(B61:B70)</f>
        <v>30468699.243780077</v>
      </c>
      <c r="C60" s="14">
        <f t="shared" si="21"/>
        <v>28908551.307440002</v>
      </c>
      <c r="D60" s="14">
        <f t="shared" ref="D60:G60" si="22">SUM(D61:D70)</f>
        <v>292802.55895999994</v>
      </c>
      <c r="E60" s="14">
        <f t="shared" si="22"/>
        <v>29201353.866399996</v>
      </c>
      <c r="F60" s="14">
        <f t="shared" si="22"/>
        <v>1267345.3773800791</v>
      </c>
      <c r="G60" s="14">
        <f t="shared" si="22"/>
        <v>1560147.9363400782</v>
      </c>
      <c r="H60" s="11">
        <f t="shared" si="13"/>
        <v>95.840500550285896</v>
      </c>
    </row>
    <row r="61" spans="1:8" s="40" customFormat="1" ht="11.25" customHeight="1" x14ac:dyDescent="0.2">
      <c r="A61" s="42" t="s">
        <v>60</v>
      </c>
      <c r="B61" s="16">
        <v>871241.25500007533</v>
      </c>
      <c r="C61" s="16">
        <v>610763.46527000004</v>
      </c>
      <c r="D61" s="16">
        <v>41414.761019999998</v>
      </c>
      <c r="E61" s="16">
        <f t="shared" ref="E61:E70" si="23">C61+D61</f>
        <v>652178.22629000002</v>
      </c>
      <c r="F61" s="16">
        <f t="shared" ref="F61:F70" si="24">B61-E61</f>
        <v>219063.0287100753</v>
      </c>
      <c r="G61" s="16">
        <f t="shared" ref="G61:G70" si="25">B61-C61</f>
        <v>260477.78973007528</v>
      </c>
      <c r="H61" s="11">
        <f t="shared" si="13"/>
        <v>74.85621491718085</v>
      </c>
    </row>
    <row r="62" spans="1:8" s="40" customFormat="1" ht="11.25" customHeight="1" x14ac:dyDescent="0.2">
      <c r="A62" s="42" t="s">
        <v>61</v>
      </c>
      <c r="B62" s="16">
        <v>3136661.1950000003</v>
      </c>
      <c r="C62" s="16">
        <v>2447729.8928200002</v>
      </c>
      <c r="D62" s="16">
        <v>117292.70404</v>
      </c>
      <c r="E62" s="16">
        <f t="shared" si="23"/>
        <v>2565022.5968600004</v>
      </c>
      <c r="F62" s="16">
        <f t="shared" si="24"/>
        <v>571638.5981399999</v>
      </c>
      <c r="G62" s="16">
        <f t="shared" si="25"/>
        <v>688931.30218000012</v>
      </c>
      <c r="H62" s="11">
        <f t="shared" si="13"/>
        <v>81.775570818702974</v>
      </c>
    </row>
    <row r="63" spans="1:8" s="40" customFormat="1" ht="11.25" customHeight="1" x14ac:dyDescent="0.2">
      <c r="A63" s="42" t="s">
        <v>62</v>
      </c>
      <c r="B63" s="16">
        <v>9512957.4009999987</v>
      </c>
      <c r="C63" s="16">
        <v>9125227.4866700005</v>
      </c>
      <c r="D63" s="16">
        <v>108306.65894999998</v>
      </c>
      <c r="E63" s="16">
        <f t="shared" si="23"/>
        <v>9233534.1456199996</v>
      </c>
      <c r="F63" s="16">
        <f t="shared" si="24"/>
        <v>279423.25537999906</v>
      </c>
      <c r="G63" s="16">
        <f t="shared" si="25"/>
        <v>387729.9143299982</v>
      </c>
      <c r="H63" s="11">
        <f t="shared" si="13"/>
        <v>97.062708854865406</v>
      </c>
    </row>
    <row r="64" spans="1:8" s="40" customFormat="1" ht="11.25" customHeight="1" x14ac:dyDescent="0.2">
      <c r="A64" s="42" t="s">
        <v>63</v>
      </c>
      <c r="B64" s="16">
        <v>263771.4287799999</v>
      </c>
      <c r="C64" s="16">
        <v>203136.12074000001</v>
      </c>
      <c r="D64" s="16">
        <v>2977.1898300000003</v>
      </c>
      <c r="E64" s="16">
        <f t="shared" si="23"/>
        <v>206113.31057</v>
      </c>
      <c r="F64" s="16">
        <f t="shared" si="24"/>
        <v>57658.118209999899</v>
      </c>
      <c r="G64" s="16">
        <f t="shared" si="25"/>
        <v>60635.308039999887</v>
      </c>
      <c r="H64" s="11">
        <f t="shared" si="13"/>
        <v>78.140878078918092</v>
      </c>
    </row>
    <row r="65" spans="1:8" s="40" customFormat="1" ht="11.25" customHeight="1" x14ac:dyDescent="0.2">
      <c r="A65" s="42" t="s">
        <v>64</v>
      </c>
      <c r="B65" s="16">
        <v>16356845.073000003</v>
      </c>
      <c r="C65" s="16">
        <v>16210660.544379998</v>
      </c>
      <c r="D65" s="16">
        <v>6882.7630200000003</v>
      </c>
      <c r="E65" s="16">
        <f t="shared" si="23"/>
        <v>16217543.307399997</v>
      </c>
      <c r="F65" s="16">
        <f t="shared" si="24"/>
        <v>139301.76560000516</v>
      </c>
      <c r="G65" s="16">
        <f t="shared" si="25"/>
        <v>146184.52862000465</v>
      </c>
      <c r="H65" s="11">
        <f t="shared" si="13"/>
        <v>99.148357981149132</v>
      </c>
    </row>
    <row r="66" spans="1:8" s="40" customFormat="1" ht="11.25" customHeight="1" x14ac:dyDescent="0.2">
      <c r="A66" s="42" t="s">
        <v>65</v>
      </c>
      <c r="B66" s="16">
        <v>10853</v>
      </c>
      <c r="C66" s="16">
        <v>10797.061369999999</v>
      </c>
      <c r="D66" s="16">
        <v>1.7803099999999998</v>
      </c>
      <c r="E66" s="16">
        <f t="shared" si="23"/>
        <v>10798.84168</v>
      </c>
      <c r="F66" s="16">
        <f t="shared" si="24"/>
        <v>54.158320000000458</v>
      </c>
      <c r="G66" s="16">
        <f t="shared" si="25"/>
        <v>55.938630000000558</v>
      </c>
      <c r="H66" s="11">
        <f t="shared" si="13"/>
        <v>99.500982954021922</v>
      </c>
    </row>
    <row r="67" spans="1:8" s="40" customFormat="1" ht="11.25" customHeight="1" x14ac:dyDescent="0.2">
      <c r="A67" s="42" t="s">
        <v>66</v>
      </c>
      <c r="B67" s="16">
        <v>167566.44700000001</v>
      </c>
      <c r="C67" s="16">
        <v>160385.39318000001</v>
      </c>
      <c r="D67" s="16">
        <v>7180.0342899999996</v>
      </c>
      <c r="E67" s="16">
        <f t="shared" si="23"/>
        <v>167565.42747000002</v>
      </c>
      <c r="F67" s="16">
        <f t="shared" si="24"/>
        <v>1.0195299999904819</v>
      </c>
      <c r="G67" s="16">
        <f t="shared" si="25"/>
        <v>7181.053820000001</v>
      </c>
      <c r="H67" s="11">
        <f t="shared" si="13"/>
        <v>99.9993915667377</v>
      </c>
    </row>
    <row r="68" spans="1:8" s="40" customFormat="1" ht="11.25" customHeight="1" x14ac:dyDescent="0.2">
      <c r="A68" s="42" t="s">
        <v>67</v>
      </c>
      <c r="B68" s="16">
        <v>79694.648000000016</v>
      </c>
      <c r="C68" s="16">
        <v>75631.951099999991</v>
      </c>
      <c r="D68" s="16">
        <v>4061.0184199999999</v>
      </c>
      <c r="E68" s="16">
        <f t="shared" si="23"/>
        <v>79692.969519999984</v>
      </c>
      <c r="F68" s="16">
        <f t="shared" si="24"/>
        <v>1.6784800000314135</v>
      </c>
      <c r="G68" s="16">
        <f t="shared" si="25"/>
        <v>4062.6969000000245</v>
      </c>
      <c r="H68" s="11">
        <f t="shared" si="13"/>
        <v>99.99789386107831</v>
      </c>
    </row>
    <row r="69" spans="1:8" s="40" customFormat="1" ht="11.25" customHeight="1" x14ac:dyDescent="0.2">
      <c r="A69" s="44" t="s">
        <v>68</v>
      </c>
      <c r="B69" s="16">
        <v>69108.796000000002</v>
      </c>
      <c r="C69" s="16">
        <v>64219.391909999998</v>
      </c>
      <c r="D69" s="16">
        <v>4685.6490800000001</v>
      </c>
      <c r="E69" s="16">
        <f t="shared" si="23"/>
        <v>68905.040989999994</v>
      </c>
      <c r="F69" s="16">
        <f t="shared" si="24"/>
        <v>203.75501000000804</v>
      </c>
      <c r="G69" s="16">
        <f t="shared" si="25"/>
        <v>4889.4040900000036</v>
      </c>
      <c r="H69" s="11">
        <f t="shared" si="13"/>
        <v>99.70516776185768</v>
      </c>
    </row>
    <row r="70" spans="1:8" s="40" customFormat="1" ht="11.25" hidden="1" customHeight="1" x14ac:dyDescent="0.2">
      <c r="A70" s="42" t="s">
        <v>69</v>
      </c>
      <c r="B70" s="16">
        <v>0</v>
      </c>
      <c r="C70" s="16">
        <v>0</v>
      </c>
      <c r="D70" s="16">
        <v>0</v>
      </c>
      <c r="E70" s="16">
        <f t="shared" si="23"/>
        <v>0</v>
      </c>
      <c r="F70" s="16">
        <f t="shared" si="24"/>
        <v>0</v>
      </c>
      <c r="G70" s="16">
        <f t="shared" si="25"/>
        <v>0</v>
      </c>
      <c r="H70" s="11" t="str">
        <f t="shared" si="13"/>
        <v/>
      </c>
    </row>
    <row r="71" spans="1:8" s="40" customFormat="1" ht="11.25" customHeight="1" x14ac:dyDescent="0.2">
      <c r="A71" s="42"/>
      <c r="B71" s="13"/>
      <c r="C71" s="13"/>
      <c r="D71" s="13"/>
      <c r="E71" s="13"/>
      <c r="F71" s="13"/>
      <c r="G71" s="13"/>
      <c r="H71" s="11" t="str">
        <f t="shared" si="13"/>
        <v/>
      </c>
    </row>
    <row r="72" spans="1:8" s="40" customFormat="1" ht="11.25" customHeight="1" x14ac:dyDescent="0.2">
      <c r="A72" s="9" t="s">
        <v>70</v>
      </c>
      <c r="B72" s="14">
        <f t="shared" ref="B72:G72" si="26">SUM(B73:B77)</f>
        <v>10994323.687000001</v>
      </c>
      <c r="C72" s="14">
        <f t="shared" si="26"/>
        <v>10860450.340629999</v>
      </c>
      <c r="D72" s="14">
        <f t="shared" ref="D72" si="27">SUM(D73:D77)</f>
        <v>69086.634610000008</v>
      </c>
      <c r="E72" s="21">
        <f t="shared" si="26"/>
        <v>10929536.97524</v>
      </c>
      <c r="F72" s="21">
        <f t="shared" si="26"/>
        <v>64786.711760000115</v>
      </c>
      <c r="G72" s="21">
        <f t="shared" si="26"/>
        <v>133873.34637000095</v>
      </c>
      <c r="H72" s="11">
        <f t="shared" si="13"/>
        <v>99.410725810841754</v>
      </c>
    </row>
    <row r="73" spans="1:8" s="40" customFormat="1" ht="11.25" customHeight="1" x14ac:dyDescent="0.2">
      <c r="A73" s="42" t="s">
        <v>33</v>
      </c>
      <c r="B73" s="16">
        <v>10896444.811000001</v>
      </c>
      <c r="C73" s="16">
        <v>10767147.15738</v>
      </c>
      <c r="D73" s="16">
        <v>68604.768820000012</v>
      </c>
      <c r="E73" s="16">
        <f t="shared" ref="E73:E77" si="28">C73+D73</f>
        <v>10835751.926200001</v>
      </c>
      <c r="F73" s="16">
        <f>B73-E73</f>
        <v>60692.884800000116</v>
      </c>
      <c r="G73" s="16">
        <f>B73-C73</f>
        <v>129297.65362000093</v>
      </c>
      <c r="H73" s="11">
        <f t="shared" si="13"/>
        <v>99.443002870636022</v>
      </c>
    </row>
    <row r="74" spans="1:8" s="40" customFormat="1" ht="11.25" customHeight="1" x14ac:dyDescent="0.2">
      <c r="A74" s="42" t="s">
        <v>71</v>
      </c>
      <c r="B74" s="16">
        <v>51862.953000000009</v>
      </c>
      <c r="C74" s="16">
        <v>51862.58367</v>
      </c>
      <c r="D74" s="16">
        <v>0.21480000000000002</v>
      </c>
      <c r="E74" s="16">
        <f t="shared" si="28"/>
        <v>51862.798470000002</v>
      </c>
      <c r="F74" s="16">
        <f>B74-E74</f>
        <v>0.15453000000707107</v>
      </c>
      <c r="G74" s="16">
        <f>B74-C74</f>
        <v>0.36933000000863103</v>
      </c>
      <c r="H74" s="11">
        <f t="shared" ref="H74:H92" si="29">IFERROR(E74/B74*100,"")</f>
        <v>99.999702041648092</v>
      </c>
    </row>
    <row r="75" spans="1:8" s="40" customFormat="1" ht="11.25" customHeight="1" x14ac:dyDescent="0.2">
      <c r="A75" s="42" t="s">
        <v>72</v>
      </c>
      <c r="B75" s="16">
        <v>3442.9230000000002</v>
      </c>
      <c r="C75" s="16">
        <v>3388.8531000000003</v>
      </c>
      <c r="D75" s="16">
        <v>53.52375</v>
      </c>
      <c r="E75" s="16">
        <f t="shared" si="28"/>
        <v>3442.3768500000001</v>
      </c>
      <c r="F75" s="16">
        <f>B75-E75</f>
        <v>0.54615000000012515</v>
      </c>
      <c r="G75" s="16">
        <f>B75-C75</f>
        <v>54.069899999999961</v>
      </c>
      <c r="H75" s="11">
        <f t="shared" si="29"/>
        <v>99.98413702542868</v>
      </c>
    </row>
    <row r="76" spans="1:8" s="40" customFormat="1" ht="11.25" customHeight="1" x14ac:dyDescent="0.2">
      <c r="A76" s="42" t="s">
        <v>73</v>
      </c>
      <c r="B76" s="16">
        <v>16979.999999999996</v>
      </c>
      <c r="C76" s="16">
        <v>14981.57108</v>
      </c>
      <c r="D76" s="16">
        <v>406.91384999999997</v>
      </c>
      <c r="E76" s="16">
        <f t="shared" si="28"/>
        <v>15388.484930000001</v>
      </c>
      <c r="F76" s="16">
        <f>B76-E76</f>
        <v>1591.5150699999958</v>
      </c>
      <c r="G76" s="16">
        <f>B76-C76</f>
        <v>1998.4289199999967</v>
      </c>
      <c r="H76" s="11">
        <f t="shared" si="29"/>
        <v>90.627119729093081</v>
      </c>
    </row>
    <row r="77" spans="1:8" s="40" customFormat="1" ht="11.25" customHeight="1" x14ac:dyDescent="0.2">
      <c r="A77" s="42" t="s">
        <v>305</v>
      </c>
      <c r="B77" s="16">
        <v>25592.999999999996</v>
      </c>
      <c r="C77" s="16">
        <v>23070.1754</v>
      </c>
      <c r="D77" s="16">
        <v>21.21339</v>
      </c>
      <c r="E77" s="16">
        <f t="shared" si="28"/>
        <v>23091.388790000001</v>
      </c>
      <c r="F77" s="16">
        <f>B77-E77</f>
        <v>2501.6112099999955</v>
      </c>
      <c r="G77" s="16">
        <f>B77-C77</f>
        <v>2522.8245999999963</v>
      </c>
      <c r="H77" s="11">
        <f t="shared" si="29"/>
        <v>90.225408471066331</v>
      </c>
    </row>
    <row r="78" spans="1:8" s="40" customFormat="1" ht="11.25" customHeight="1" x14ac:dyDescent="0.2">
      <c r="A78" s="42"/>
      <c r="B78" s="13"/>
      <c r="C78" s="13"/>
      <c r="D78" s="13"/>
      <c r="E78" s="13"/>
      <c r="F78" s="13"/>
      <c r="G78" s="13"/>
      <c r="H78" s="11" t="str">
        <f t="shared" si="29"/>
        <v/>
      </c>
    </row>
    <row r="79" spans="1:8" s="40" customFormat="1" ht="11.25" customHeight="1" x14ac:dyDescent="0.2">
      <c r="A79" s="9" t="s">
        <v>74</v>
      </c>
      <c r="B79" s="14">
        <f>SUM(B80:B82)</f>
        <v>144638525.71103004</v>
      </c>
      <c r="C79" s="14">
        <f>SUM(C80:C82)</f>
        <v>138526667.98856997</v>
      </c>
      <c r="D79" s="14">
        <f>SUM(D80:D82)</f>
        <v>5118785.6871100003</v>
      </c>
      <c r="E79" s="21">
        <f t="shared" ref="E79:G79" si="30">SUM(E80:E82)</f>
        <v>143645453.67567998</v>
      </c>
      <c r="F79" s="21">
        <f t="shared" si="30"/>
        <v>993072.0353500474</v>
      </c>
      <c r="G79" s="21">
        <f t="shared" si="30"/>
        <v>6111857.7224600492</v>
      </c>
      <c r="H79" s="11">
        <f t="shared" si="29"/>
        <v>99.313411118878463</v>
      </c>
    </row>
    <row r="80" spans="1:8" s="40" customFormat="1" ht="11.25" customHeight="1" x14ac:dyDescent="0.2">
      <c r="A80" s="42" t="s">
        <v>75</v>
      </c>
      <c r="B80" s="16">
        <v>144322582.71303004</v>
      </c>
      <c r="C80" s="16">
        <v>138270079.81053999</v>
      </c>
      <c r="D80" s="16">
        <v>5098536.0631600004</v>
      </c>
      <c r="E80" s="16">
        <f t="shared" ref="E80:E82" si="31">C80+D80</f>
        <v>143368615.87369999</v>
      </c>
      <c r="F80" s="16">
        <f>B80-E80</f>
        <v>953966.83933004737</v>
      </c>
      <c r="G80" s="16">
        <f>B80-C80</f>
        <v>6052502.9024900496</v>
      </c>
      <c r="H80" s="11">
        <f t="shared" si="29"/>
        <v>99.339003764070029</v>
      </c>
    </row>
    <row r="81" spans="1:8" s="40" customFormat="1" ht="11.25" customHeight="1" x14ac:dyDescent="0.2">
      <c r="A81" s="42" t="s">
        <v>76</v>
      </c>
      <c r="B81" s="16">
        <v>280771.99800000002</v>
      </c>
      <c r="C81" s="16">
        <v>230888.49753999998</v>
      </c>
      <c r="D81" s="16">
        <v>20187.700690000001</v>
      </c>
      <c r="E81" s="16">
        <f t="shared" si="31"/>
        <v>251076.19822999998</v>
      </c>
      <c r="F81" s="16">
        <f>B81-E81</f>
        <v>29695.799770000041</v>
      </c>
      <c r="G81" s="16">
        <f>B81-C81</f>
        <v>49883.500460000039</v>
      </c>
      <c r="H81" s="11">
        <f t="shared" si="29"/>
        <v>89.42351802119525</v>
      </c>
    </row>
    <row r="82" spans="1:8" s="40" customFormat="1" ht="11.25" customHeight="1" x14ac:dyDescent="0.2">
      <c r="A82" s="42" t="s">
        <v>322</v>
      </c>
      <c r="B82" s="16">
        <v>35171</v>
      </c>
      <c r="C82" s="16">
        <v>25699.680489999999</v>
      </c>
      <c r="D82" s="16">
        <v>61.923259999999999</v>
      </c>
      <c r="E82" s="16">
        <f t="shared" si="31"/>
        <v>25761.603749999998</v>
      </c>
      <c r="F82" s="16">
        <f>B82-E82</f>
        <v>9409.3962500000016</v>
      </c>
      <c r="G82" s="16">
        <f>B82-C82</f>
        <v>9471.3195100000012</v>
      </c>
      <c r="H82" s="11">
        <f t="shared" si="29"/>
        <v>73.246719598532877</v>
      </c>
    </row>
    <row r="83" spans="1:8" s="40" customFormat="1" ht="11.25" customHeight="1" x14ac:dyDescent="0.2">
      <c r="A83" s="42"/>
      <c r="B83" s="13"/>
      <c r="C83" s="13"/>
      <c r="D83" s="13"/>
      <c r="E83" s="13"/>
      <c r="F83" s="13"/>
      <c r="G83" s="13"/>
      <c r="H83" s="11" t="str">
        <f t="shared" si="29"/>
        <v/>
      </c>
    </row>
    <row r="84" spans="1:8" s="40" customFormat="1" ht="11.25" customHeight="1" x14ac:dyDescent="0.2">
      <c r="A84" s="9" t="s">
        <v>283</v>
      </c>
      <c r="B84" s="14">
        <f t="shared" ref="B84:G84" si="32">+B85+B86</f>
        <v>1041489.99816</v>
      </c>
      <c r="C84" s="14">
        <f t="shared" si="32"/>
        <v>942990.78033999994</v>
      </c>
      <c r="D84" s="14">
        <f t="shared" si="32"/>
        <v>22375.039339999999</v>
      </c>
      <c r="E84" s="21">
        <f t="shared" si="32"/>
        <v>965365.81967999996</v>
      </c>
      <c r="F84" s="21">
        <f t="shared" si="32"/>
        <v>76124.178480000119</v>
      </c>
      <c r="G84" s="21">
        <f t="shared" si="32"/>
        <v>98499.217820000078</v>
      </c>
      <c r="H84" s="11">
        <f t="shared" si="29"/>
        <v>92.690839219340688</v>
      </c>
    </row>
    <row r="85" spans="1:8" s="40" customFormat="1" ht="11.25" customHeight="1" x14ac:dyDescent="0.2">
      <c r="A85" s="42" t="s">
        <v>42</v>
      </c>
      <c r="B85" s="16">
        <v>716376.45600000001</v>
      </c>
      <c r="C85" s="16">
        <v>639036.32146000001</v>
      </c>
      <c r="D85" s="16">
        <v>12594.853300000001</v>
      </c>
      <c r="E85" s="16">
        <f t="shared" ref="E85:E86" si="33">C85+D85</f>
        <v>651631.17475999997</v>
      </c>
      <c r="F85" s="16">
        <f>B85-E85</f>
        <v>64745.28124000004</v>
      </c>
      <c r="G85" s="16">
        <f>B85-C85</f>
        <v>77340.134539999999</v>
      </c>
      <c r="H85" s="11">
        <f t="shared" si="29"/>
        <v>90.962114863250051</v>
      </c>
    </row>
    <row r="86" spans="1:8" s="40" customFormat="1" ht="11.25" customHeight="1" x14ac:dyDescent="0.2">
      <c r="A86" s="42" t="s">
        <v>284</v>
      </c>
      <c r="B86" s="16">
        <v>325113.54216000001</v>
      </c>
      <c r="C86" s="16">
        <v>303954.45887999993</v>
      </c>
      <c r="D86" s="16">
        <v>9780.1860399999987</v>
      </c>
      <c r="E86" s="16">
        <f t="shared" si="33"/>
        <v>313734.64491999993</v>
      </c>
      <c r="F86" s="16">
        <f>B86-E86</f>
        <v>11378.897240000078</v>
      </c>
      <c r="G86" s="16">
        <f>B86-C86</f>
        <v>21159.083280000079</v>
      </c>
      <c r="H86" s="11">
        <f t="shared" si="29"/>
        <v>96.500023602707969</v>
      </c>
    </row>
    <row r="87" spans="1:8" s="40" customFormat="1" ht="11.25" customHeight="1" x14ac:dyDescent="0.2">
      <c r="A87" s="42"/>
      <c r="B87" s="13"/>
      <c r="C87" s="13"/>
      <c r="D87" s="13"/>
      <c r="E87" s="13"/>
      <c r="F87" s="13"/>
      <c r="G87" s="13"/>
      <c r="H87" s="11" t="str">
        <f t="shared" si="29"/>
        <v/>
      </c>
    </row>
    <row r="88" spans="1:8" s="40" customFormat="1" ht="11.25" customHeight="1" x14ac:dyDescent="0.2">
      <c r="A88" s="9" t="s">
        <v>205</v>
      </c>
      <c r="B88" s="14">
        <f t="shared" ref="B88:C88" si="34">SUM(B89:B92)</f>
        <v>8941875.4836299997</v>
      </c>
      <c r="C88" s="14">
        <f t="shared" si="34"/>
        <v>3376752.81305</v>
      </c>
      <c r="D88" s="14">
        <f t="shared" ref="D88:G88" si="35">SUM(D89:D92)</f>
        <v>173037.15097999998</v>
      </c>
      <c r="E88" s="21">
        <f t="shared" si="35"/>
        <v>3549789.9640299994</v>
      </c>
      <c r="F88" s="21">
        <f t="shared" si="35"/>
        <v>5392085.5196000012</v>
      </c>
      <c r="G88" s="21">
        <f t="shared" si="35"/>
        <v>5565122.6705800006</v>
      </c>
      <c r="H88" s="11">
        <f t="shared" si="29"/>
        <v>39.698494689717421</v>
      </c>
    </row>
    <row r="89" spans="1:8" s="40" customFormat="1" ht="11.25" customHeight="1" x14ac:dyDescent="0.2">
      <c r="A89" s="42" t="s">
        <v>45</v>
      </c>
      <c r="B89" s="16">
        <v>7935162.5536300009</v>
      </c>
      <c r="C89" s="16">
        <v>2601858.2264899998</v>
      </c>
      <c r="D89" s="16">
        <v>69665.208869999973</v>
      </c>
      <c r="E89" s="16">
        <f t="shared" ref="E89:E92" si="36">C89+D89</f>
        <v>2671523.4353599995</v>
      </c>
      <c r="F89" s="16">
        <f>B89-E89</f>
        <v>5263639.1182700014</v>
      </c>
      <c r="G89" s="16">
        <f>B89-C89</f>
        <v>5333304.3271400016</v>
      </c>
      <c r="H89" s="11">
        <f t="shared" si="29"/>
        <v>33.666902439672022</v>
      </c>
    </row>
    <row r="90" spans="1:8" s="40" customFormat="1" ht="11.25" customHeight="1" x14ac:dyDescent="0.2">
      <c r="A90" s="42" t="s">
        <v>206</v>
      </c>
      <c r="B90" s="16">
        <v>282428</v>
      </c>
      <c r="C90" s="16">
        <v>166586.21587000001</v>
      </c>
      <c r="D90" s="16">
        <v>1913.4002499999999</v>
      </c>
      <c r="E90" s="16">
        <f t="shared" si="36"/>
        <v>168499.61612000002</v>
      </c>
      <c r="F90" s="16">
        <f>B90-E90</f>
        <v>113928.38387999998</v>
      </c>
      <c r="G90" s="16">
        <f>B90-C90</f>
        <v>115841.78412999999</v>
      </c>
      <c r="H90" s="11">
        <f t="shared" si="29"/>
        <v>59.661087470080872</v>
      </c>
    </row>
    <row r="91" spans="1:8" s="40" customFormat="1" ht="11.25" customHeight="1" x14ac:dyDescent="0.2">
      <c r="A91" s="42" t="s">
        <v>207</v>
      </c>
      <c r="B91" s="16">
        <v>182948.72899999999</v>
      </c>
      <c r="C91" s="16">
        <v>182786.88590999998</v>
      </c>
      <c r="D91" s="16">
        <v>159.71041</v>
      </c>
      <c r="E91" s="16">
        <f t="shared" si="36"/>
        <v>182946.59631999998</v>
      </c>
      <c r="F91" s="16">
        <f>B91-E91</f>
        <v>2.1326800000097137</v>
      </c>
      <c r="G91" s="16">
        <f>B91-C91</f>
        <v>161.8430900000094</v>
      </c>
      <c r="H91" s="11">
        <f t="shared" si="29"/>
        <v>99.998834274492282</v>
      </c>
    </row>
    <row r="92" spans="1:8" s="40" customFormat="1" ht="11.25" customHeight="1" x14ac:dyDescent="0.2">
      <c r="A92" s="42" t="s">
        <v>208</v>
      </c>
      <c r="B92" s="16">
        <v>541336.20100000023</v>
      </c>
      <c r="C92" s="16">
        <v>425521.48478</v>
      </c>
      <c r="D92" s="16">
        <v>101298.83145000001</v>
      </c>
      <c r="E92" s="16">
        <f t="shared" si="36"/>
        <v>526820.31623</v>
      </c>
      <c r="F92" s="16">
        <f>B92-E92</f>
        <v>14515.884770000237</v>
      </c>
      <c r="G92" s="16">
        <f>B92-C92</f>
        <v>115814.71622000023</v>
      </c>
      <c r="H92" s="11">
        <f t="shared" si="29"/>
        <v>97.318508397704548</v>
      </c>
    </row>
    <row r="93" spans="1:8" s="40" customFormat="1" ht="11.25" customHeight="1" x14ac:dyDescent="0.25">
      <c r="A93" s="20"/>
      <c r="B93" s="16"/>
      <c r="C93" s="12"/>
      <c r="D93" s="16"/>
      <c r="E93" s="12"/>
      <c r="F93" s="12"/>
      <c r="G93" s="12"/>
      <c r="H93" s="11"/>
    </row>
    <row r="94" spans="1:8" s="40" customFormat="1" ht="11.25" customHeight="1" x14ac:dyDescent="0.2">
      <c r="A94" s="9" t="s">
        <v>77</v>
      </c>
      <c r="B94" s="14">
        <f t="shared" ref="B94:C94" si="37">SUM(B95:B104)</f>
        <v>218205955.43256998</v>
      </c>
      <c r="C94" s="14">
        <f t="shared" si="37"/>
        <v>217444905.47609007</v>
      </c>
      <c r="D94" s="14">
        <f t="shared" ref="D94:G94" si="38">SUM(D95:D104)</f>
        <v>500362.07640999998</v>
      </c>
      <c r="E94" s="21">
        <f t="shared" si="38"/>
        <v>217945267.5525001</v>
      </c>
      <c r="F94" s="21">
        <f t="shared" si="38"/>
        <v>260687.88006990036</v>
      </c>
      <c r="G94" s="21">
        <f t="shared" si="38"/>
        <v>761049.95647991169</v>
      </c>
      <c r="H94" s="11">
        <f t="shared" ref="H94:H126" si="39">IFERROR(E94/B94*100,"")</f>
        <v>99.880531271681789</v>
      </c>
    </row>
    <row r="95" spans="1:8" s="40" customFormat="1" ht="11.25" customHeight="1" x14ac:dyDescent="0.2">
      <c r="A95" s="42" t="s">
        <v>60</v>
      </c>
      <c r="B95" s="16">
        <v>4983843.44087</v>
      </c>
      <c r="C95" s="16">
        <v>4866660.0745499991</v>
      </c>
      <c r="D95" s="16">
        <v>34712.025609999997</v>
      </c>
      <c r="E95" s="16">
        <f t="shared" ref="E95:E104" si="40">C95+D95</f>
        <v>4901372.100159999</v>
      </c>
      <c r="F95" s="16">
        <f t="shared" ref="F95:F104" si="41">B95-E95</f>
        <v>82471.340710001066</v>
      </c>
      <c r="G95" s="16">
        <f t="shared" ref="G95:G104" si="42">B95-C95</f>
        <v>117183.36632000096</v>
      </c>
      <c r="H95" s="11">
        <f t="shared" si="39"/>
        <v>98.345226095312412</v>
      </c>
    </row>
    <row r="96" spans="1:8" s="40" customFormat="1" ht="11.25" customHeight="1" x14ac:dyDescent="0.2">
      <c r="A96" s="42" t="s">
        <v>78</v>
      </c>
      <c r="B96" s="16">
        <v>23604208.740569998</v>
      </c>
      <c r="C96" s="16">
        <v>23499054.470489997</v>
      </c>
      <c r="D96" s="16">
        <v>74600.961339999994</v>
      </c>
      <c r="E96" s="16">
        <f t="shared" si="40"/>
        <v>23573655.431829996</v>
      </c>
      <c r="F96" s="16">
        <f t="shared" si="41"/>
        <v>30553.308740001172</v>
      </c>
      <c r="G96" s="16">
        <f t="shared" si="42"/>
        <v>105154.27008000016</v>
      </c>
      <c r="H96" s="11">
        <f t="shared" si="39"/>
        <v>99.870559911260713</v>
      </c>
    </row>
    <row r="97" spans="1:8" s="40" customFormat="1" ht="11.25" customHeight="1" x14ac:dyDescent="0.2">
      <c r="A97" s="42" t="s">
        <v>79</v>
      </c>
      <c r="B97" s="16">
        <v>15785214.870999999</v>
      </c>
      <c r="C97" s="16">
        <v>15659415.78785</v>
      </c>
      <c r="D97" s="16">
        <v>122133.31286999999</v>
      </c>
      <c r="E97" s="16">
        <f t="shared" si="40"/>
        <v>15781549.10072</v>
      </c>
      <c r="F97" s="16">
        <f t="shared" si="41"/>
        <v>3665.7702799998224</v>
      </c>
      <c r="G97" s="16">
        <f t="shared" si="42"/>
        <v>125799.08314999938</v>
      </c>
      <c r="H97" s="11">
        <f t="shared" si="39"/>
        <v>99.976777191124995</v>
      </c>
    </row>
    <row r="98" spans="1:8" s="40" customFormat="1" ht="11.25" customHeight="1" x14ac:dyDescent="0.2">
      <c r="A98" s="42" t="s">
        <v>80</v>
      </c>
      <c r="B98" s="16">
        <v>180540.90100000001</v>
      </c>
      <c r="C98" s="16">
        <v>160385.67947</v>
      </c>
      <c r="D98" s="16">
        <v>5204.6864999999998</v>
      </c>
      <c r="E98" s="16">
        <f t="shared" si="40"/>
        <v>165590.36597000001</v>
      </c>
      <c r="F98" s="16">
        <f t="shared" si="41"/>
        <v>14950.535029999999</v>
      </c>
      <c r="G98" s="16">
        <f t="shared" si="42"/>
        <v>20155.22153000001</v>
      </c>
      <c r="H98" s="11">
        <f t="shared" si="39"/>
        <v>91.719031561717983</v>
      </c>
    </row>
    <row r="99" spans="1:8" s="40" customFormat="1" ht="11.25" customHeight="1" x14ac:dyDescent="0.2">
      <c r="A99" s="42" t="s">
        <v>81</v>
      </c>
      <c r="B99" s="16">
        <v>3903909.1040000021</v>
      </c>
      <c r="C99" s="16">
        <v>3797799.6763299997</v>
      </c>
      <c r="D99" s="16">
        <v>38886.514869999992</v>
      </c>
      <c r="E99" s="16">
        <f t="shared" si="40"/>
        <v>3836686.1911999998</v>
      </c>
      <c r="F99" s="16">
        <f t="shared" si="41"/>
        <v>67222.912800002377</v>
      </c>
      <c r="G99" s="16">
        <f t="shared" si="42"/>
        <v>106109.42767000245</v>
      </c>
      <c r="H99" s="11">
        <f t="shared" si="39"/>
        <v>98.278061527325917</v>
      </c>
    </row>
    <row r="100" spans="1:8" s="40" customFormat="1" ht="11.25" customHeight="1" x14ac:dyDescent="0.2">
      <c r="A100" s="42" t="s">
        <v>82</v>
      </c>
      <c r="B100" s="16">
        <v>168345047.45012996</v>
      </c>
      <c r="C100" s="16">
        <v>168113784.43466005</v>
      </c>
      <c r="D100" s="16">
        <v>204337.97891999999</v>
      </c>
      <c r="E100" s="16">
        <f t="shared" si="40"/>
        <v>168318122.41358006</v>
      </c>
      <c r="F100" s="16">
        <f t="shared" si="41"/>
        <v>26925.036549896002</v>
      </c>
      <c r="G100" s="16">
        <f t="shared" si="42"/>
        <v>231263.01546990871</v>
      </c>
      <c r="H100" s="11">
        <f t="shared" si="39"/>
        <v>99.984006041782806</v>
      </c>
    </row>
    <row r="101" spans="1:8" s="40" customFormat="1" ht="11.25" customHeight="1" x14ac:dyDescent="0.2">
      <c r="A101" s="42" t="s">
        <v>83</v>
      </c>
      <c r="B101" s="16">
        <v>561290.94799999997</v>
      </c>
      <c r="C101" s="16">
        <v>552708.61453999998</v>
      </c>
      <c r="D101" s="16">
        <v>8338.4299699999992</v>
      </c>
      <c r="E101" s="16">
        <f t="shared" si="40"/>
        <v>561047.04451000004</v>
      </c>
      <c r="F101" s="16">
        <f t="shared" si="41"/>
        <v>243.90348999993876</v>
      </c>
      <c r="G101" s="16">
        <f t="shared" si="42"/>
        <v>8582.3334599999944</v>
      </c>
      <c r="H101" s="11">
        <f t="shared" si="39"/>
        <v>99.956545978361305</v>
      </c>
    </row>
    <row r="102" spans="1:8" s="40" customFormat="1" ht="11.25" customHeight="1" x14ac:dyDescent="0.2">
      <c r="A102" s="42" t="s">
        <v>217</v>
      </c>
      <c r="B102" s="16">
        <v>599369.424</v>
      </c>
      <c r="C102" s="16">
        <v>590906.79462000006</v>
      </c>
      <c r="D102" s="16">
        <v>8454.5662899999988</v>
      </c>
      <c r="E102" s="16">
        <f t="shared" si="40"/>
        <v>599361.36091000005</v>
      </c>
      <c r="F102" s="16">
        <f t="shared" si="41"/>
        <v>8.0630899999523535</v>
      </c>
      <c r="G102" s="16">
        <f t="shared" si="42"/>
        <v>8462.6293799999403</v>
      </c>
      <c r="H102" s="11">
        <f t="shared" si="39"/>
        <v>99.998654737849961</v>
      </c>
    </row>
    <row r="103" spans="1:8" s="40" customFormat="1" ht="11.25" customHeight="1" x14ac:dyDescent="0.2">
      <c r="A103" s="42" t="s">
        <v>218</v>
      </c>
      <c r="B103" s="16">
        <v>110210.79400000002</v>
      </c>
      <c r="C103" s="16">
        <v>106188.05945999999</v>
      </c>
      <c r="D103" s="16">
        <v>3048.6423799999998</v>
      </c>
      <c r="E103" s="16">
        <f t="shared" si="40"/>
        <v>109236.70183999999</v>
      </c>
      <c r="F103" s="16">
        <f t="shared" si="41"/>
        <v>974.09216000002925</v>
      </c>
      <c r="G103" s="16">
        <f t="shared" si="42"/>
        <v>4022.734540000034</v>
      </c>
      <c r="H103" s="11">
        <f t="shared" si="39"/>
        <v>99.116155392184154</v>
      </c>
    </row>
    <row r="104" spans="1:8" s="40" customFormat="1" ht="11.25" customHeight="1" x14ac:dyDescent="0.2">
      <c r="A104" s="42" t="s">
        <v>136</v>
      </c>
      <c r="B104" s="16">
        <v>132319.75899999999</v>
      </c>
      <c r="C104" s="16">
        <v>98001.884120000002</v>
      </c>
      <c r="D104" s="16">
        <v>644.95766000000003</v>
      </c>
      <c r="E104" s="16">
        <f t="shared" si="40"/>
        <v>98646.841780000002</v>
      </c>
      <c r="F104" s="16">
        <f t="shared" si="41"/>
        <v>33672.917219999988</v>
      </c>
      <c r="G104" s="16">
        <f t="shared" si="42"/>
        <v>34317.874879999988</v>
      </c>
      <c r="H104" s="11">
        <f t="shared" si="39"/>
        <v>74.55186022519888</v>
      </c>
    </row>
    <row r="105" spans="1:8" s="40" customFormat="1" ht="11.25" customHeight="1" x14ac:dyDescent="0.2">
      <c r="A105" s="42"/>
      <c r="B105" s="16"/>
      <c r="C105" s="12"/>
      <c r="D105" s="16"/>
      <c r="E105" s="12"/>
      <c r="F105" s="12"/>
      <c r="G105" s="12"/>
      <c r="H105" s="11" t="str">
        <f t="shared" si="39"/>
        <v/>
      </c>
    </row>
    <row r="106" spans="1:8" s="40" customFormat="1" ht="11.25" customHeight="1" x14ac:dyDescent="0.2">
      <c r="A106" s="9" t="s">
        <v>84</v>
      </c>
      <c r="B106" s="21">
        <f>SUM(B107:B117)</f>
        <v>21708472.707000002</v>
      </c>
      <c r="C106" s="21">
        <f>SUM(C107:C117)</f>
        <v>20635111.058729999</v>
      </c>
      <c r="D106" s="21">
        <f>SUM(D107:D117)</f>
        <v>444556.58451999992</v>
      </c>
      <c r="E106" s="21">
        <f t="shared" ref="E106:G106" si="43">SUM(E107:E117)</f>
        <v>21079667.643249996</v>
      </c>
      <c r="F106" s="21">
        <f t="shared" si="43"/>
        <v>628805.06375000137</v>
      </c>
      <c r="G106" s="21">
        <f t="shared" si="43"/>
        <v>1073361.6482700014</v>
      </c>
      <c r="H106" s="11">
        <f t="shared" si="39"/>
        <v>97.103411777341449</v>
      </c>
    </row>
    <row r="107" spans="1:8" s="40" customFormat="1" ht="11.25" customHeight="1" x14ac:dyDescent="0.2">
      <c r="A107" s="42" t="s">
        <v>33</v>
      </c>
      <c r="B107" s="16">
        <v>7726787.7119999994</v>
      </c>
      <c r="C107" s="16">
        <v>7027167.8516099993</v>
      </c>
      <c r="D107" s="16">
        <v>235600.28555999999</v>
      </c>
      <c r="E107" s="16">
        <f t="shared" ref="E107:E117" si="44">C107+D107</f>
        <v>7262768.1371699991</v>
      </c>
      <c r="F107" s="16">
        <f t="shared" ref="F107:F117" si="45">B107-E107</f>
        <v>464019.57483000029</v>
      </c>
      <c r="G107" s="16">
        <f t="shared" ref="G107:G117" si="46">B107-C107</f>
        <v>699619.86039000005</v>
      </c>
      <c r="H107" s="11">
        <f t="shared" si="39"/>
        <v>93.994663861291798</v>
      </c>
    </row>
    <row r="108" spans="1:8" s="40" customFormat="1" ht="11.25" customHeight="1" x14ac:dyDescent="0.2">
      <c r="A108" s="42" t="s">
        <v>85</v>
      </c>
      <c r="B108" s="16">
        <v>3750995.4559999998</v>
      </c>
      <c r="C108" s="16">
        <v>3718660.8619500003</v>
      </c>
      <c r="D108" s="16">
        <v>16902.316289999999</v>
      </c>
      <c r="E108" s="16">
        <f t="shared" si="44"/>
        <v>3735563.1782400003</v>
      </c>
      <c r="F108" s="16">
        <f t="shared" si="45"/>
        <v>15432.277759999502</v>
      </c>
      <c r="G108" s="16">
        <f t="shared" si="46"/>
        <v>32334.59404999949</v>
      </c>
      <c r="H108" s="11">
        <f t="shared" si="39"/>
        <v>99.588581806055913</v>
      </c>
    </row>
    <row r="109" spans="1:8" s="40" customFormat="1" ht="11.25" customHeight="1" x14ac:dyDescent="0.2">
      <c r="A109" s="42" t="s">
        <v>86</v>
      </c>
      <c r="B109" s="16">
        <v>1190865.3799999999</v>
      </c>
      <c r="C109" s="16">
        <v>1181226.46361</v>
      </c>
      <c r="D109" s="16">
        <v>2237.7900600000003</v>
      </c>
      <c r="E109" s="16">
        <f t="shared" si="44"/>
        <v>1183464.25367</v>
      </c>
      <c r="F109" s="16">
        <f t="shared" si="45"/>
        <v>7401.1263299998827</v>
      </c>
      <c r="G109" s="16">
        <f t="shared" si="46"/>
        <v>9638.9163899999112</v>
      </c>
      <c r="H109" s="11">
        <f t="shared" si="39"/>
        <v>99.378508565762502</v>
      </c>
    </row>
    <row r="110" spans="1:8" s="40" customFormat="1" ht="11.25" customHeight="1" x14ac:dyDescent="0.2">
      <c r="A110" s="42" t="s">
        <v>87</v>
      </c>
      <c r="B110" s="16">
        <v>1300944.6050000002</v>
      </c>
      <c r="C110" s="16">
        <v>1128598.40032</v>
      </c>
      <c r="D110" s="16">
        <v>107500.14188</v>
      </c>
      <c r="E110" s="16">
        <f t="shared" si="44"/>
        <v>1236098.5422</v>
      </c>
      <c r="F110" s="16">
        <f t="shared" si="45"/>
        <v>64846.062800000189</v>
      </c>
      <c r="G110" s="16">
        <f t="shared" si="46"/>
        <v>172346.2046800002</v>
      </c>
      <c r="H110" s="11">
        <f t="shared" si="39"/>
        <v>95.015463183384341</v>
      </c>
    </row>
    <row r="111" spans="1:8" s="40" customFormat="1" ht="11.25" customHeight="1" x14ac:dyDescent="0.2">
      <c r="A111" s="42" t="s">
        <v>88</v>
      </c>
      <c r="B111" s="16">
        <v>1807434.7280000001</v>
      </c>
      <c r="C111" s="16">
        <v>1777522.1735</v>
      </c>
      <c r="D111" s="16">
        <v>21508.262600000002</v>
      </c>
      <c r="E111" s="16">
        <f t="shared" si="44"/>
        <v>1799030.4361</v>
      </c>
      <c r="F111" s="16">
        <f t="shared" si="45"/>
        <v>8404.2919000000693</v>
      </c>
      <c r="G111" s="16">
        <f t="shared" si="46"/>
        <v>29912.554500000086</v>
      </c>
      <c r="H111" s="11">
        <f t="shared" si="39"/>
        <v>99.535015468619449</v>
      </c>
    </row>
    <row r="112" spans="1:8" s="40" customFormat="1" ht="11.25" customHeight="1" x14ac:dyDescent="0.2">
      <c r="A112" s="42" t="s">
        <v>89</v>
      </c>
      <c r="B112" s="16">
        <v>179967.69400000002</v>
      </c>
      <c r="C112" s="16">
        <v>169779.28188999998</v>
      </c>
      <c r="D112" s="16">
        <v>1592.3318999999999</v>
      </c>
      <c r="E112" s="16">
        <f t="shared" si="44"/>
        <v>171371.61378999997</v>
      </c>
      <c r="F112" s="16">
        <f t="shared" si="45"/>
        <v>8596.0802100000437</v>
      </c>
      <c r="G112" s="16">
        <f t="shared" si="46"/>
        <v>10188.412110000034</v>
      </c>
      <c r="H112" s="11">
        <f t="shared" si="39"/>
        <v>95.22354261537626</v>
      </c>
    </row>
    <row r="113" spans="1:8" s="40" customFormat="1" ht="11.25" customHeight="1" x14ac:dyDescent="0.2">
      <c r="A113" s="42" t="s">
        <v>90</v>
      </c>
      <c r="B113" s="16">
        <v>1011749.2930000002</v>
      </c>
      <c r="C113" s="16">
        <v>960059.52823000005</v>
      </c>
      <c r="D113" s="16">
        <v>42840.922009999995</v>
      </c>
      <c r="E113" s="16">
        <f t="shared" si="44"/>
        <v>1002900.45024</v>
      </c>
      <c r="F113" s="16">
        <f t="shared" si="45"/>
        <v>8848.8427600001451</v>
      </c>
      <c r="G113" s="16">
        <f t="shared" si="46"/>
        <v>51689.764770000125</v>
      </c>
      <c r="H113" s="11">
        <f t="shared" si="39"/>
        <v>99.125391752559381</v>
      </c>
    </row>
    <row r="114" spans="1:8" s="40" customFormat="1" ht="11.25" customHeight="1" x14ac:dyDescent="0.2">
      <c r="A114" s="42" t="s">
        <v>91</v>
      </c>
      <c r="B114" s="16">
        <v>707278.89000000095</v>
      </c>
      <c r="C114" s="16">
        <v>660825.67410999967</v>
      </c>
      <c r="D114" s="16">
        <v>8805.8754099999987</v>
      </c>
      <c r="E114" s="16">
        <f t="shared" si="44"/>
        <v>669631.54951999965</v>
      </c>
      <c r="F114" s="16">
        <f t="shared" si="45"/>
        <v>37647.340480001294</v>
      </c>
      <c r="G114" s="16">
        <f t="shared" si="46"/>
        <v>46453.215890001273</v>
      </c>
      <c r="H114" s="11">
        <f t="shared" si="39"/>
        <v>94.677157623069846</v>
      </c>
    </row>
    <row r="115" spans="1:8" s="40" customFormat="1" ht="11.25" customHeight="1" x14ac:dyDescent="0.2">
      <c r="A115" s="42" t="s">
        <v>92</v>
      </c>
      <c r="B115" s="16">
        <v>138083.777</v>
      </c>
      <c r="C115" s="16">
        <v>124333.91473999999</v>
      </c>
      <c r="D115" s="16">
        <v>4678.9442499999996</v>
      </c>
      <c r="E115" s="16">
        <f t="shared" si="44"/>
        <v>129012.85898999999</v>
      </c>
      <c r="F115" s="16">
        <f t="shared" si="45"/>
        <v>9070.9180100000085</v>
      </c>
      <c r="G115" s="16">
        <f t="shared" si="46"/>
        <v>13749.862260000009</v>
      </c>
      <c r="H115" s="11">
        <f t="shared" si="39"/>
        <v>93.430858999460881</v>
      </c>
    </row>
    <row r="116" spans="1:8" s="40" customFormat="1" ht="11.25" customHeight="1" x14ac:dyDescent="0.2">
      <c r="A116" s="42" t="s">
        <v>93</v>
      </c>
      <c r="B116" s="16">
        <v>3833654.2030000002</v>
      </c>
      <c r="C116" s="16">
        <v>3831688.469</v>
      </c>
      <c r="D116" s="16">
        <v>1965.7339999999999</v>
      </c>
      <c r="E116" s="16">
        <f t="shared" si="44"/>
        <v>3833654.2030000002</v>
      </c>
      <c r="F116" s="16">
        <f t="shared" si="45"/>
        <v>0</v>
      </c>
      <c r="G116" s="16">
        <f t="shared" si="46"/>
        <v>1965.7340000001714</v>
      </c>
      <c r="H116" s="11">
        <f t="shared" si="39"/>
        <v>100</v>
      </c>
    </row>
    <row r="117" spans="1:8" s="40" customFormat="1" ht="11.25" customHeight="1" x14ac:dyDescent="0.2">
      <c r="A117" s="42" t="s">
        <v>323</v>
      </c>
      <c r="B117" s="16">
        <v>60710.968999999997</v>
      </c>
      <c r="C117" s="16">
        <v>55248.439770000005</v>
      </c>
      <c r="D117" s="16">
        <v>923.98056000000008</v>
      </c>
      <c r="E117" s="16">
        <f t="shared" si="44"/>
        <v>56172.420330000008</v>
      </c>
      <c r="F117" s="16">
        <f t="shared" si="45"/>
        <v>4538.5486699999892</v>
      </c>
      <c r="G117" s="16">
        <f t="shared" si="46"/>
        <v>5462.5292299999928</v>
      </c>
      <c r="H117" s="11">
        <f t="shared" si="39"/>
        <v>92.524334984671412</v>
      </c>
    </row>
    <row r="118" spans="1:8" s="40" customFormat="1" ht="11.25" customHeight="1" x14ac:dyDescent="0.2">
      <c r="A118" s="42"/>
      <c r="B118" s="16"/>
      <c r="C118" s="12"/>
      <c r="D118" s="16"/>
      <c r="E118" s="12"/>
      <c r="F118" s="12"/>
      <c r="G118" s="12"/>
      <c r="H118" s="11" t="str">
        <f t="shared" si="39"/>
        <v/>
      </c>
    </row>
    <row r="119" spans="1:8" s="40" customFormat="1" ht="11.25" customHeight="1" x14ac:dyDescent="0.2">
      <c r="A119" s="9" t="s">
        <v>94</v>
      </c>
      <c r="B119" s="21">
        <f>SUM(B120:B126)</f>
        <v>38265840.876029998</v>
      </c>
      <c r="C119" s="21">
        <f>SUM(C120:C126)</f>
        <v>32674374.144210003</v>
      </c>
      <c r="D119" s="21">
        <f t="shared" ref="D119:G119" si="47">SUM(D120:D126)</f>
        <v>2299531.1536500002</v>
      </c>
      <c r="E119" s="21">
        <f t="shared" si="47"/>
        <v>34973905.297859997</v>
      </c>
      <c r="F119" s="21">
        <f t="shared" si="47"/>
        <v>3291935.5781699959</v>
      </c>
      <c r="G119" s="21">
        <f t="shared" si="47"/>
        <v>5591466.7318199966</v>
      </c>
      <c r="H119" s="11">
        <f t="shared" si="39"/>
        <v>91.397195245663369</v>
      </c>
    </row>
    <row r="120" spans="1:8" s="40" customFormat="1" ht="11.25" customHeight="1" x14ac:dyDescent="0.2">
      <c r="A120" s="42" t="s">
        <v>33</v>
      </c>
      <c r="B120" s="16">
        <v>21942708.107000001</v>
      </c>
      <c r="C120" s="16">
        <v>17121325.356690001</v>
      </c>
      <c r="D120" s="16">
        <v>1768158.7281500001</v>
      </c>
      <c r="E120" s="16">
        <f t="shared" ref="E120:E126" si="48">C120+D120</f>
        <v>18889484.08484</v>
      </c>
      <c r="F120" s="16">
        <f t="shared" ref="F120:F126" si="49">B120-E120</f>
        <v>3053224.0221600011</v>
      </c>
      <c r="G120" s="16">
        <f t="shared" ref="G120:G126" si="50">B120-C120</f>
        <v>4821382.75031</v>
      </c>
      <c r="H120" s="11">
        <f t="shared" si="39"/>
        <v>86.085473099895154</v>
      </c>
    </row>
    <row r="121" spans="1:8" s="40" customFormat="1" ht="11.25" customHeight="1" x14ac:dyDescent="0.2">
      <c r="A121" s="42" t="s">
        <v>95</v>
      </c>
      <c r="B121" s="16">
        <v>38507</v>
      </c>
      <c r="C121" s="16">
        <v>33343.381370000003</v>
      </c>
      <c r="D121" s="16">
        <v>1394.8684099999998</v>
      </c>
      <c r="E121" s="16">
        <f t="shared" si="48"/>
        <v>34738.249780000006</v>
      </c>
      <c r="F121" s="16">
        <f t="shared" si="49"/>
        <v>3768.7502199999944</v>
      </c>
      <c r="G121" s="16">
        <f t="shared" si="50"/>
        <v>5163.6186299999972</v>
      </c>
      <c r="H121" s="11">
        <f t="shared" si="39"/>
        <v>90.212817877269075</v>
      </c>
    </row>
    <row r="122" spans="1:8" s="40" customFormat="1" ht="11.25" customHeight="1" x14ac:dyDescent="0.2">
      <c r="A122" s="42" t="s">
        <v>96</v>
      </c>
      <c r="B122" s="16">
        <v>202758.68799999997</v>
      </c>
      <c r="C122" s="16">
        <v>191476.10886000004</v>
      </c>
      <c r="D122" s="16">
        <v>5141.99107</v>
      </c>
      <c r="E122" s="16">
        <f t="shared" si="48"/>
        <v>196618.09993000003</v>
      </c>
      <c r="F122" s="16">
        <f t="shared" si="49"/>
        <v>6140.5880699999398</v>
      </c>
      <c r="G122" s="16">
        <f t="shared" si="50"/>
        <v>11282.579139999929</v>
      </c>
      <c r="H122" s="11">
        <f t="shared" si="39"/>
        <v>96.971479678345545</v>
      </c>
    </row>
    <row r="123" spans="1:8" s="40" customFormat="1" ht="11.25" customHeight="1" x14ac:dyDescent="0.2">
      <c r="A123" s="42" t="s">
        <v>97</v>
      </c>
      <c r="B123" s="16">
        <v>1380941.8619999997</v>
      </c>
      <c r="C123" s="16">
        <v>1358812.2221599999</v>
      </c>
      <c r="D123" s="16">
        <v>3872.9596799999995</v>
      </c>
      <c r="E123" s="16">
        <f t="shared" si="48"/>
        <v>1362685.18184</v>
      </c>
      <c r="F123" s="16">
        <f t="shared" si="49"/>
        <v>18256.680159999756</v>
      </c>
      <c r="G123" s="16">
        <f t="shared" si="50"/>
        <v>22129.639839999843</v>
      </c>
      <c r="H123" s="11">
        <f t="shared" si="39"/>
        <v>98.677954469889201</v>
      </c>
    </row>
    <row r="124" spans="1:8" s="40" customFormat="1" ht="11.25" customHeight="1" x14ac:dyDescent="0.2">
      <c r="A124" s="42" t="s">
        <v>98</v>
      </c>
      <c r="B124" s="16">
        <v>203281.62247</v>
      </c>
      <c r="C124" s="16">
        <v>193853.30014999997</v>
      </c>
      <c r="D124" s="16">
        <v>8081.0318099999986</v>
      </c>
      <c r="E124" s="16">
        <f t="shared" si="48"/>
        <v>201934.33195999995</v>
      </c>
      <c r="F124" s="16">
        <f t="shared" si="49"/>
        <v>1347.2905100000498</v>
      </c>
      <c r="G124" s="16">
        <f t="shared" si="50"/>
        <v>9428.3223200000357</v>
      </c>
      <c r="H124" s="11">
        <f t="shared" si="39"/>
        <v>99.337229556892737</v>
      </c>
    </row>
    <row r="125" spans="1:8" s="40" customFormat="1" ht="11.25" customHeight="1" x14ac:dyDescent="0.2">
      <c r="A125" s="42" t="s">
        <v>99</v>
      </c>
      <c r="B125" s="16">
        <v>1406362.7619999996</v>
      </c>
      <c r="C125" s="16">
        <v>1353779.5237099999</v>
      </c>
      <c r="D125" s="16">
        <v>7312.1364399999993</v>
      </c>
      <c r="E125" s="16">
        <f t="shared" si="48"/>
        <v>1361091.6601499999</v>
      </c>
      <c r="F125" s="16">
        <f t="shared" si="49"/>
        <v>45271.101849999744</v>
      </c>
      <c r="G125" s="16">
        <f t="shared" si="50"/>
        <v>52583.238289999776</v>
      </c>
      <c r="H125" s="11">
        <f t="shared" si="39"/>
        <v>96.780979767580064</v>
      </c>
    </row>
    <row r="126" spans="1:8" s="40" customFormat="1" ht="11.25" customHeight="1" x14ac:dyDescent="0.2">
      <c r="A126" s="46" t="s">
        <v>324</v>
      </c>
      <c r="B126" s="16">
        <v>13091280.834559996</v>
      </c>
      <c r="C126" s="16">
        <v>12421784.25127</v>
      </c>
      <c r="D126" s="16">
        <v>505569.43808999995</v>
      </c>
      <c r="E126" s="16">
        <f t="shared" si="48"/>
        <v>12927353.68936</v>
      </c>
      <c r="F126" s="16">
        <f t="shared" si="49"/>
        <v>163927.14519999549</v>
      </c>
      <c r="G126" s="16">
        <f t="shared" si="50"/>
        <v>669496.58328999579</v>
      </c>
      <c r="H126" s="11">
        <f t="shared" si="39"/>
        <v>98.747814310367247</v>
      </c>
    </row>
    <row r="127" spans="1:8" s="40" customFormat="1" ht="11.25" customHeight="1" x14ac:dyDescent="0.2">
      <c r="A127" s="42"/>
      <c r="B127" s="16"/>
      <c r="C127" s="16"/>
      <c r="D127" s="16"/>
      <c r="E127" s="16"/>
      <c r="F127" s="16"/>
      <c r="G127" s="16"/>
      <c r="H127" s="11"/>
    </row>
    <row r="128" spans="1:8" s="40" customFormat="1" ht="11.25" customHeight="1" x14ac:dyDescent="0.2">
      <c r="A128" s="9" t="s">
        <v>325</v>
      </c>
      <c r="B128" s="21">
        <f>SUM(B129:B130)</f>
        <v>10832369.192000002</v>
      </c>
      <c r="C128" s="21">
        <f>SUM(C129:C130)</f>
        <v>4172097.6079099998</v>
      </c>
      <c r="D128" s="21">
        <f>SUM(D129:D130)</f>
        <v>207953.27341999998</v>
      </c>
      <c r="E128" s="21">
        <f t="shared" ref="E128:G128" si="51">SUM(E129:E130)</f>
        <v>4380050.8813300002</v>
      </c>
      <c r="F128" s="21">
        <f t="shared" si="51"/>
        <v>6452318.3106700005</v>
      </c>
      <c r="G128" s="21">
        <f t="shared" si="51"/>
        <v>6660271.5840900009</v>
      </c>
      <c r="H128" s="11">
        <f>IFERROR(E128/B128*100,"")</f>
        <v>40.434837510567739</v>
      </c>
    </row>
    <row r="129" spans="1:8" s="40" customFormat="1" ht="11.25" customHeight="1" x14ac:dyDescent="0.2">
      <c r="A129" s="46" t="s">
        <v>102</v>
      </c>
      <c r="B129" s="16">
        <v>2618910.1920000007</v>
      </c>
      <c r="C129" s="16">
        <v>2032228.1434599997</v>
      </c>
      <c r="D129" s="16">
        <v>99767.344949999984</v>
      </c>
      <c r="E129" s="16">
        <f t="shared" ref="E129:E130" si="52">C129+D129</f>
        <v>2131995.4884099998</v>
      </c>
      <c r="F129" s="16">
        <f>B129-E129</f>
        <v>486914.70359000098</v>
      </c>
      <c r="G129" s="16">
        <f>B129-C129</f>
        <v>586682.04854000104</v>
      </c>
      <c r="H129" s="11">
        <f>IFERROR(E129/B129*100,"")</f>
        <v>81.407735741478191</v>
      </c>
    </row>
    <row r="130" spans="1:8" s="40" customFormat="1" ht="11.25" customHeight="1" x14ac:dyDescent="0.2">
      <c r="A130" s="46" t="s">
        <v>326</v>
      </c>
      <c r="B130" s="16">
        <v>8213459</v>
      </c>
      <c r="C130" s="16">
        <v>2139869.4644499999</v>
      </c>
      <c r="D130" s="16">
        <v>108185.92847</v>
      </c>
      <c r="E130" s="16">
        <f t="shared" si="52"/>
        <v>2248055.39292</v>
      </c>
      <c r="F130" s="16">
        <f>B130-E130</f>
        <v>5965403.6070799995</v>
      </c>
      <c r="G130" s="16">
        <f>B130-C130</f>
        <v>6073589.5355500001</v>
      </c>
      <c r="H130" s="11">
        <f>IFERROR(E130/B130*100,"")</f>
        <v>27.370385521130626</v>
      </c>
    </row>
    <row r="131" spans="1:8" s="40" customFormat="1" ht="11.25" customHeight="1" x14ac:dyDescent="0.2">
      <c r="A131" s="42"/>
      <c r="B131" s="16"/>
      <c r="C131" s="16"/>
      <c r="D131" s="16"/>
      <c r="E131" s="16"/>
      <c r="F131" s="16"/>
      <c r="G131" s="16"/>
      <c r="H131" s="11"/>
    </row>
    <row r="132" spans="1:8" s="40" customFormat="1" ht="11.25" customHeight="1" x14ac:dyDescent="0.2">
      <c r="A132" s="27" t="s">
        <v>100</v>
      </c>
      <c r="B132" s="21">
        <f t="shared" ref="B132:G132" si="53">+B133+B141</f>
        <v>210826843.41902006</v>
      </c>
      <c r="C132" s="21">
        <f t="shared" ref="C132" si="54">+C133+C141</f>
        <v>196488463.23034999</v>
      </c>
      <c r="D132" s="21">
        <f t="shared" si="53"/>
        <v>8395879.132819999</v>
      </c>
      <c r="E132" s="21">
        <f t="shared" si="53"/>
        <v>204884342.36316997</v>
      </c>
      <c r="F132" s="21">
        <f t="shared" si="53"/>
        <v>5942501.0558500681</v>
      </c>
      <c r="G132" s="21">
        <f t="shared" si="53"/>
        <v>14338380.188670069</v>
      </c>
      <c r="H132" s="11">
        <f t="shared" ref="H132:H163" si="55">IFERROR(E132/B132*100,"")</f>
        <v>97.181335659406841</v>
      </c>
    </row>
    <row r="133" spans="1:8" s="40" customFormat="1" ht="22.5" customHeight="1" x14ac:dyDescent="0.2">
      <c r="A133" s="45" t="s">
        <v>101</v>
      </c>
      <c r="B133" s="96">
        <f t="shared" ref="B133:C133" si="56">SUM(B134:B138)</f>
        <v>12382576.638</v>
      </c>
      <c r="C133" s="96">
        <f t="shared" si="56"/>
        <v>11897416.73378</v>
      </c>
      <c r="D133" s="96">
        <f t="shared" ref="D133:G133" si="57">SUM(D134:D138)</f>
        <v>71062.72838</v>
      </c>
      <c r="E133" s="96">
        <f t="shared" si="57"/>
        <v>11968479.462159999</v>
      </c>
      <c r="F133" s="96">
        <f t="shared" si="57"/>
        <v>414097.17584000016</v>
      </c>
      <c r="G133" s="96">
        <f t="shared" si="57"/>
        <v>485159.90421999979</v>
      </c>
      <c r="H133" s="11">
        <f t="shared" si="55"/>
        <v>96.655807688932782</v>
      </c>
    </row>
    <row r="134" spans="1:8" s="40" customFormat="1" ht="11.25" customHeight="1" x14ac:dyDescent="0.2">
      <c r="A134" s="46" t="s">
        <v>102</v>
      </c>
      <c r="B134" s="16">
        <v>656904.65599999996</v>
      </c>
      <c r="C134" s="16">
        <v>531260.69474000006</v>
      </c>
      <c r="D134" s="16">
        <v>23611.076370000002</v>
      </c>
      <c r="E134" s="16">
        <f t="shared" ref="E134:E137" si="58">C134+D134</f>
        <v>554871.77111000009</v>
      </c>
      <c r="F134" s="16">
        <f t="shared" ref="F134:F140" si="59">B134-E134</f>
        <v>102032.88488999987</v>
      </c>
      <c r="G134" s="16">
        <f t="shared" ref="G134:G140" si="60">B134-C134</f>
        <v>125643.96125999989</v>
      </c>
      <c r="H134" s="11">
        <f t="shared" si="55"/>
        <v>84.467626472417663</v>
      </c>
    </row>
    <row r="135" spans="1:8" s="40" customFormat="1" ht="11.25" customHeight="1" x14ac:dyDescent="0.2">
      <c r="A135" s="46" t="s">
        <v>103</v>
      </c>
      <c r="B135" s="16">
        <v>1075958.5899999999</v>
      </c>
      <c r="C135" s="16">
        <v>784732.93344000005</v>
      </c>
      <c r="D135" s="16">
        <v>5586.3924699999998</v>
      </c>
      <c r="E135" s="16">
        <f t="shared" si="58"/>
        <v>790319.32591000001</v>
      </c>
      <c r="F135" s="16">
        <f t="shared" si="59"/>
        <v>285639.26408999984</v>
      </c>
      <c r="G135" s="16">
        <f t="shared" si="60"/>
        <v>291225.6565599998</v>
      </c>
      <c r="H135" s="11">
        <f t="shared" si="55"/>
        <v>73.452578310657856</v>
      </c>
    </row>
    <row r="136" spans="1:8" s="40" customFormat="1" ht="11.25" customHeight="1" x14ac:dyDescent="0.2">
      <c r="A136" s="46" t="s">
        <v>104</v>
      </c>
      <c r="B136" s="16">
        <v>88645.319999999992</v>
      </c>
      <c r="C136" s="16">
        <v>88294.215089999998</v>
      </c>
      <c r="D136" s="16">
        <v>260.77924999999999</v>
      </c>
      <c r="E136" s="16">
        <f t="shared" si="58"/>
        <v>88554.994340000005</v>
      </c>
      <c r="F136" s="16">
        <f t="shared" si="59"/>
        <v>90.325659999987693</v>
      </c>
      <c r="G136" s="16">
        <f t="shared" si="60"/>
        <v>351.10490999999456</v>
      </c>
      <c r="H136" s="11">
        <f t="shared" si="55"/>
        <v>99.898104423335624</v>
      </c>
    </row>
    <row r="137" spans="1:8" s="40" customFormat="1" ht="11.4" x14ac:dyDescent="0.2">
      <c r="A137" s="46" t="s">
        <v>105</v>
      </c>
      <c r="B137" s="16">
        <v>1151627.9139999999</v>
      </c>
      <c r="C137" s="16">
        <v>1137122.93521</v>
      </c>
      <c r="D137" s="16">
        <v>13391.08584</v>
      </c>
      <c r="E137" s="16">
        <f t="shared" si="58"/>
        <v>1150514.0210500001</v>
      </c>
      <c r="F137" s="16">
        <f t="shared" si="59"/>
        <v>1113.8929499997757</v>
      </c>
      <c r="G137" s="16">
        <f t="shared" si="60"/>
        <v>14504.978789999848</v>
      </c>
      <c r="H137" s="11">
        <f t="shared" si="55"/>
        <v>99.90327666284756</v>
      </c>
    </row>
    <row r="138" spans="1:8" s="40" customFormat="1" ht="11.25" customHeight="1" x14ac:dyDescent="0.2">
      <c r="A138" s="45" t="s">
        <v>106</v>
      </c>
      <c r="B138" s="97">
        <f>SUM(B139:B140)</f>
        <v>9409440.1579999998</v>
      </c>
      <c r="C138" s="97">
        <f>SUM(C139:C140)</f>
        <v>9356005.9552999996</v>
      </c>
      <c r="D138" s="97">
        <f>SUM(D139:D140)</f>
        <v>28213.39445</v>
      </c>
      <c r="E138" s="21">
        <f t="shared" ref="E138" si="61">SUM(C138:D138)</f>
        <v>9384219.3497499991</v>
      </c>
      <c r="F138" s="21">
        <f t="shared" si="59"/>
        <v>25220.8082500007</v>
      </c>
      <c r="G138" s="21">
        <f t="shared" si="60"/>
        <v>53434.202700000256</v>
      </c>
      <c r="H138" s="11">
        <f t="shared" si="55"/>
        <v>99.731962711633187</v>
      </c>
    </row>
    <row r="139" spans="1:8" s="40" customFormat="1" ht="11.25" customHeight="1" x14ac:dyDescent="0.2">
      <c r="A139" s="47" t="s">
        <v>106</v>
      </c>
      <c r="B139" s="16">
        <v>7797694.602</v>
      </c>
      <c r="C139" s="16">
        <v>7768067.2312399996</v>
      </c>
      <c r="D139" s="16">
        <v>24544.503809999998</v>
      </c>
      <c r="E139" s="16">
        <f t="shared" ref="E139:E140" si="62">C139+D139</f>
        <v>7792611.7350499993</v>
      </c>
      <c r="F139" s="16">
        <f t="shared" si="59"/>
        <v>5082.8669500006363</v>
      </c>
      <c r="G139" s="16">
        <f t="shared" si="60"/>
        <v>29627.370760000311</v>
      </c>
      <c r="H139" s="11">
        <f t="shared" si="55"/>
        <v>99.934815773001716</v>
      </c>
    </row>
    <row r="140" spans="1:8" s="40" customFormat="1" ht="11.25" customHeight="1" x14ac:dyDescent="0.2">
      <c r="A140" s="47" t="s">
        <v>107</v>
      </c>
      <c r="B140" s="16">
        <v>1611745.5560000001</v>
      </c>
      <c r="C140" s="16">
        <v>1587938.7240599999</v>
      </c>
      <c r="D140" s="16">
        <v>3668.8906400000001</v>
      </c>
      <c r="E140" s="16">
        <f t="shared" si="62"/>
        <v>1591607.6147</v>
      </c>
      <c r="F140" s="16">
        <f t="shared" si="59"/>
        <v>20137.941300000064</v>
      </c>
      <c r="G140" s="16">
        <f t="shared" si="60"/>
        <v>23806.831940000178</v>
      </c>
      <c r="H140" s="11">
        <f t="shared" si="55"/>
        <v>98.750550840668794</v>
      </c>
    </row>
    <row r="141" spans="1:8" s="40" customFormat="1" ht="11.25" customHeight="1" x14ac:dyDescent="0.2">
      <c r="A141" s="45" t="s">
        <v>108</v>
      </c>
      <c r="B141" s="98">
        <f t="shared" ref="B141:G141" si="63">SUM(B142:B145)</f>
        <v>198444266.78102005</v>
      </c>
      <c r="C141" s="98">
        <f t="shared" si="63"/>
        <v>184591046.49656999</v>
      </c>
      <c r="D141" s="98">
        <f t="shared" ref="D141" si="64">SUM(D142:D145)</f>
        <v>8324816.4044399997</v>
      </c>
      <c r="E141" s="97">
        <f t="shared" si="63"/>
        <v>192915862.90100998</v>
      </c>
      <c r="F141" s="97">
        <f t="shared" si="63"/>
        <v>5528403.8800100684</v>
      </c>
      <c r="G141" s="97">
        <f t="shared" si="63"/>
        <v>13853220.284450069</v>
      </c>
      <c r="H141" s="11">
        <f t="shared" si="55"/>
        <v>97.214127689508629</v>
      </c>
    </row>
    <row r="142" spans="1:8" s="40" customFormat="1" ht="11.25" customHeight="1" x14ac:dyDescent="0.2">
      <c r="A142" s="47" t="s">
        <v>109</v>
      </c>
      <c r="B142" s="16">
        <v>80062963.009330034</v>
      </c>
      <c r="C142" s="16">
        <v>72963349.278909966</v>
      </c>
      <c r="D142" s="16">
        <v>6754232.3701200001</v>
      </c>
      <c r="E142" s="16">
        <f t="shared" ref="E142:E144" si="65">C142+D142</f>
        <v>79717581.64902997</v>
      </c>
      <c r="F142" s="16">
        <f>B142-E142</f>
        <v>345381.36030006409</v>
      </c>
      <c r="G142" s="16">
        <f>B142-C142</f>
        <v>7099613.7304200679</v>
      </c>
      <c r="H142" s="11">
        <f t="shared" si="55"/>
        <v>99.568612817564826</v>
      </c>
    </row>
    <row r="143" spans="1:8" s="40" customFormat="1" ht="11.25" customHeight="1" x14ac:dyDescent="0.2">
      <c r="A143" s="47" t="s">
        <v>110</v>
      </c>
      <c r="B143" s="16">
        <v>26390107.5088</v>
      </c>
      <c r="C143" s="16">
        <v>25527355.04081</v>
      </c>
      <c r="D143" s="16">
        <v>862742.82631999988</v>
      </c>
      <c r="E143" s="16">
        <f t="shared" si="65"/>
        <v>26390097.86713</v>
      </c>
      <c r="F143" s="16">
        <f>B143-E143</f>
        <v>9.641669999808073</v>
      </c>
      <c r="G143" s="16">
        <f>B143-C143</f>
        <v>862752.4679899998</v>
      </c>
      <c r="H143" s="11">
        <f t="shared" si="55"/>
        <v>99.999963464832433</v>
      </c>
    </row>
    <row r="144" spans="1:8" s="40" customFormat="1" ht="11.25" customHeight="1" x14ac:dyDescent="0.2">
      <c r="A144" s="47" t="s">
        <v>111</v>
      </c>
      <c r="B144" s="16">
        <v>23389346.199440002</v>
      </c>
      <c r="C144" s="16">
        <v>23215986.097059999</v>
      </c>
      <c r="D144" s="16">
        <v>173113.09893999997</v>
      </c>
      <c r="E144" s="16">
        <f t="shared" si="65"/>
        <v>23389099.195999999</v>
      </c>
      <c r="F144" s="16">
        <f>B144-E144</f>
        <v>247.00344000384212</v>
      </c>
      <c r="G144" s="16">
        <f>B144-C144</f>
        <v>173360.10238000378</v>
      </c>
      <c r="H144" s="11">
        <f t="shared" si="55"/>
        <v>99.99894394893343</v>
      </c>
    </row>
    <row r="145" spans="1:8" s="40" customFormat="1" ht="22.5" customHeight="1" x14ac:dyDescent="0.2">
      <c r="A145" s="60" t="s">
        <v>112</v>
      </c>
      <c r="B145" s="14">
        <f t="shared" ref="B145:G145" si="66">SUM(B146)</f>
        <v>68601850.063450009</v>
      </c>
      <c r="C145" s="14">
        <f t="shared" si="66"/>
        <v>62884356.079790011</v>
      </c>
      <c r="D145" s="14">
        <f t="shared" si="66"/>
        <v>534728.10905999993</v>
      </c>
      <c r="E145" s="21">
        <f t="shared" si="66"/>
        <v>63419084.188850008</v>
      </c>
      <c r="F145" s="21">
        <f t="shared" si="66"/>
        <v>5182765.8746000007</v>
      </c>
      <c r="G145" s="21">
        <f t="shared" si="66"/>
        <v>5717493.9836599976</v>
      </c>
      <c r="H145" s="11">
        <f t="shared" si="55"/>
        <v>92.445151450279468</v>
      </c>
    </row>
    <row r="146" spans="1:8" s="40" customFormat="1" ht="11.25" customHeight="1" x14ac:dyDescent="0.2">
      <c r="A146" s="47" t="s">
        <v>113</v>
      </c>
      <c r="B146" s="16">
        <v>68601850.063450009</v>
      </c>
      <c r="C146" s="16">
        <v>62884356.079790011</v>
      </c>
      <c r="D146" s="16">
        <v>534728.10905999993</v>
      </c>
      <c r="E146" s="16">
        <f t="shared" ref="E146" si="67">C146+D146</f>
        <v>63419084.188850008</v>
      </c>
      <c r="F146" s="16">
        <f>B146-E146</f>
        <v>5182765.8746000007</v>
      </c>
      <c r="G146" s="16">
        <f>B146-C146</f>
        <v>5717493.9836599976</v>
      </c>
      <c r="H146" s="11">
        <f t="shared" si="55"/>
        <v>92.445151450279468</v>
      </c>
    </row>
    <row r="147" spans="1:8" s="40" customFormat="1" ht="11.25" customHeight="1" x14ac:dyDescent="0.2">
      <c r="A147" s="17"/>
      <c r="B147" s="15"/>
      <c r="C147" s="13"/>
      <c r="D147" s="15"/>
      <c r="E147" s="13"/>
      <c r="F147" s="13"/>
      <c r="G147" s="13"/>
      <c r="H147" s="11" t="str">
        <f t="shared" si="55"/>
        <v/>
      </c>
    </row>
    <row r="148" spans="1:8" s="40" customFormat="1" ht="11.25" customHeight="1" x14ac:dyDescent="0.2">
      <c r="A148" s="9" t="s">
        <v>114</v>
      </c>
      <c r="B148" s="16">
        <v>613110837.40138996</v>
      </c>
      <c r="C148" s="16">
        <v>591513945.43922997</v>
      </c>
      <c r="D148" s="16">
        <v>20458795.358660001</v>
      </c>
      <c r="E148" s="16">
        <f t="shared" ref="E148" si="68">C148+D148</f>
        <v>611972740.79788995</v>
      </c>
      <c r="F148" s="16">
        <f>B148-E148</f>
        <v>1138096.6035000086</v>
      </c>
      <c r="G148" s="16">
        <f>B148-C148</f>
        <v>21596891.962159991</v>
      </c>
      <c r="H148" s="11">
        <f t="shared" si="55"/>
        <v>99.814373432326903</v>
      </c>
    </row>
    <row r="149" spans="1:8" s="40" customFormat="1" ht="11.25" customHeight="1" x14ac:dyDescent="0.2">
      <c r="A149" s="17"/>
      <c r="B149" s="16"/>
      <c r="C149" s="12"/>
      <c r="D149" s="16"/>
      <c r="E149" s="12"/>
      <c r="F149" s="12"/>
      <c r="G149" s="12"/>
      <c r="H149" s="11" t="str">
        <f t="shared" si="55"/>
        <v/>
      </c>
    </row>
    <row r="150" spans="1:8" s="40" customFormat="1" ht="11.25" customHeight="1" x14ac:dyDescent="0.2">
      <c r="A150" s="9" t="s">
        <v>115</v>
      </c>
      <c r="B150" s="21">
        <f t="shared" ref="B150:C150" si="69">SUM(B151:B169)</f>
        <v>21043955.578530002</v>
      </c>
      <c r="C150" s="21">
        <f t="shared" si="69"/>
        <v>17738575.314769998</v>
      </c>
      <c r="D150" s="21">
        <f t="shared" ref="D150:G150" si="70">SUM(D151:D169)</f>
        <v>1187721.6235100001</v>
      </c>
      <c r="E150" s="21">
        <f t="shared" si="70"/>
        <v>18926296.938279998</v>
      </c>
      <c r="F150" s="21">
        <f t="shared" si="70"/>
        <v>2117658.6402500095</v>
      </c>
      <c r="G150" s="21">
        <f t="shared" si="70"/>
        <v>3305380.2637600093</v>
      </c>
      <c r="H150" s="11">
        <f t="shared" si="55"/>
        <v>89.936974385126831</v>
      </c>
    </row>
    <row r="151" spans="1:8" s="40" customFormat="1" ht="11.25" customHeight="1" x14ac:dyDescent="0.2">
      <c r="A151" s="48" t="s">
        <v>116</v>
      </c>
      <c r="B151" s="16">
        <v>5496798.9310000064</v>
      </c>
      <c r="C151" s="16">
        <v>4183506.041379997</v>
      </c>
      <c r="D151" s="16">
        <v>771539.91307000001</v>
      </c>
      <c r="E151" s="16">
        <f t="shared" ref="E151:E169" si="71">C151+D151</f>
        <v>4955045.9544499973</v>
      </c>
      <c r="F151" s="16">
        <f t="shared" ref="F151:F169" si="72">B151-E151</f>
        <v>541752.9765500091</v>
      </c>
      <c r="G151" s="16">
        <f t="shared" ref="G151:G169" si="73">B151-C151</f>
        <v>1313292.8896200093</v>
      </c>
      <c r="H151" s="11">
        <f t="shared" si="55"/>
        <v>90.144209687301583</v>
      </c>
    </row>
    <row r="152" spans="1:8" s="40" customFormat="1" ht="11.25" customHeight="1" x14ac:dyDescent="0.2">
      <c r="A152" s="48" t="s">
        <v>117</v>
      </c>
      <c r="B152" s="16">
        <v>310547.95799999998</v>
      </c>
      <c r="C152" s="16">
        <v>299291.40758</v>
      </c>
      <c r="D152" s="16">
        <v>7071.6293499999992</v>
      </c>
      <c r="E152" s="16">
        <f t="shared" si="71"/>
        <v>306363.03693</v>
      </c>
      <c r="F152" s="16">
        <f t="shared" si="72"/>
        <v>4184.9210699999821</v>
      </c>
      <c r="G152" s="16">
        <f t="shared" si="73"/>
        <v>11256.550419999985</v>
      </c>
      <c r="H152" s="11">
        <f t="shared" si="55"/>
        <v>98.652407474532495</v>
      </c>
    </row>
    <row r="153" spans="1:8" s="40" customFormat="1" ht="11.25" customHeight="1" x14ac:dyDescent="0.2">
      <c r="A153" s="42" t="s">
        <v>118</v>
      </c>
      <c r="B153" s="16">
        <v>542882.42200000002</v>
      </c>
      <c r="C153" s="16">
        <v>532197.63408999995</v>
      </c>
      <c r="D153" s="16">
        <v>6526.61438</v>
      </c>
      <c r="E153" s="16">
        <f t="shared" si="71"/>
        <v>538724.24846999999</v>
      </c>
      <c r="F153" s="16">
        <f t="shared" si="72"/>
        <v>4158.1735300000291</v>
      </c>
      <c r="G153" s="16">
        <f t="shared" si="73"/>
        <v>10684.787910000072</v>
      </c>
      <c r="H153" s="11">
        <f t="shared" si="55"/>
        <v>99.234056333104107</v>
      </c>
    </row>
    <row r="154" spans="1:8" s="40" customFormat="1" ht="11.25" customHeight="1" x14ac:dyDescent="0.2">
      <c r="A154" s="42" t="s">
        <v>119</v>
      </c>
      <c r="B154" s="16">
        <v>159071.397</v>
      </c>
      <c r="C154" s="16">
        <v>157654.72096999999</v>
      </c>
      <c r="D154" s="16">
        <v>1415.1762699999999</v>
      </c>
      <c r="E154" s="16">
        <f t="shared" si="71"/>
        <v>159069.89723999999</v>
      </c>
      <c r="F154" s="16">
        <f t="shared" si="72"/>
        <v>1.4997600000060629</v>
      </c>
      <c r="G154" s="16">
        <f t="shared" si="73"/>
        <v>1416.6760300000024</v>
      </c>
      <c r="H154" s="11">
        <f t="shared" si="55"/>
        <v>99.999057178079596</v>
      </c>
    </row>
    <row r="155" spans="1:8" s="40" customFormat="1" ht="11.25" customHeight="1" x14ac:dyDescent="0.2">
      <c r="A155" s="42" t="s">
        <v>120</v>
      </c>
      <c r="B155" s="16">
        <v>293431</v>
      </c>
      <c r="C155" s="16">
        <v>289814.19185</v>
      </c>
      <c r="D155" s="16">
        <v>1425.5276699999999</v>
      </c>
      <c r="E155" s="16">
        <f t="shared" si="71"/>
        <v>291239.71951999998</v>
      </c>
      <c r="F155" s="16">
        <f t="shared" si="72"/>
        <v>2191.2804800000158</v>
      </c>
      <c r="G155" s="16">
        <f t="shared" si="73"/>
        <v>3616.8081499999971</v>
      </c>
      <c r="H155" s="11">
        <f t="shared" si="55"/>
        <v>99.253221207029924</v>
      </c>
    </row>
    <row r="156" spans="1:8" s="40" customFormat="1" ht="11.25" customHeight="1" x14ac:dyDescent="0.2">
      <c r="A156" s="42" t="s">
        <v>121</v>
      </c>
      <c r="B156" s="16">
        <v>185133.99300000002</v>
      </c>
      <c r="C156" s="16">
        <v>169969.84116000001</v>
      </c>
      <c r="D156" s="16">
        <v>1134.7906699999999</v>
      </c>
      <c r="E156" s="16">
        <f t="shared" si="71"/>
        <v>171104.63183</v>
      </c>
      <c r="F156" s="16">
        <f t="shared" si="72"/>
        <v>14029.361170000018</v>
      </c>
      <c r="G156" s="16">
        <f t="shared" si="73"/>
        <v>15164.151840000006</v>
      </c>
      <c r="H156" s="11">
        <f t="shared" si="55"/>
        <v>92.422050136411187</v>
      </c>
    </row>
    <row r="157" spans="1:8" s="40" customFormat="1" ht="11.25" customHeight="1" x14ac:dyDescent="0.2">
      <c r="A157" s="42" t="s">
        <v>122</v>
      </c>
      <c r="B157" s="16">
        <v>99185.472000000009</v>
      </c>
      <c r="C157" s="16">
        <v>55831.441939999997</v>
      </c>
      <c r="D157" s="16">
        <v>4657.7705400000004</v>
      </c>
      <c r="E157" s="16">
        <f t="shared" si="71"/>
        <v>60489.212479999995</v>
      </c>
      <c r="F157" s="16">
        <f t="shared" si="72"/>
        <v>38696.259520000014</v>
      </c>
      <c r="G157" s="16">
        <f t="shared" si="73"/>
        <v>43354.030060000012</v>
      </c>
      <c r="H157" s="11">
        <f t="shared" si="55"/>
        <v>60.985960201913436</v>
      </c>
    </row>
    <row r="158" spans="1:8" s="40" customFormat="1" ht="11.25" customHeight="1" x14ac:dyDescent="0.2">
      <c r="A158" s="48" t="s">
        <v>123</v>
      </c>
      <c r="B158" s="16">
        <v>118326.17600000001</v>
      </c>
      <c r="C158" s="16">
        <v>107750.8254</v>
      </c>
      <c r="D158" s="16">
        <v>298.28937000000002</v>
      </c>
      <c r="E158" s="16">
        <f t="shared" si="71"/>
        <v>108049.11477</v>
      </c>
      <c r="F158" s="16">
        <f t="shared" si="72"/>
        <v>10277.061230000007</v>
      </c>
      <c r="G158" s="16">
        <f t="shared" si="73"/>
        <v>10575.350600000005</v>
      </c>
      <c r="H158" s="11">
        <f t="shared" si="55"/>
        <v>91.314634193874383</v>
      </c>
    </row>
    <row r="159" spans="1:8" s="40" customFormat="1" ht="11.25" customHeight="1" x14ac:dyDescent="0.2">
      <c r="A159" s="42" t="s">
        <v>124</v>
      </c>
      <c r="B159" s="16">
        <v>1071058.9529999997</v>
      </c>
      <c r="C159" s="16">
        <v>1068278.2850800001</v>
      </c>
      <c r="D159" s="16">
        <v>2774.3016000000002</v>
      </c>
      <c r="E159" s="16">
        <f t="shared" si="71"/>
        <v>1071052.5866799999</v>
      </c>
      <c r="F159" s="16">
        <f t="shared" si="72"/>
        <v>6.3663199997972697</v>
      </c>
      <c r="G159" s="16">
        <f t="shared" si="73"/>
        <v>2780.667919999687</v>
      </c>
      <c r="H159" s="11">
        <f t="shared" si="55"/>
        <v>99.999405605080653</v>
      </c>
    </row>
    <row r="160" spans="1:8" s="40" customFormat="1" ht="11.25" customHeight="1" x14ac:dyDescent="0.2">
      <c r="A160" s="42" t="s">
        <v>209</v>
      </c>
      <c r="B160" s="16">
        <v>1197440.7399999998</v>
      </c>
      <c r="C160" s="16">
        <v>1174420.1429100002</v>
      </c>
      <c r="D160" s="16">
        <v>23019.26902</v>
      </c>
      <c r="E160" s="16">
        <f t="shared" si="71"/>
        <v>1197439.4119300002</v>
      </c>
      <c r="F160" s="16">
        <f t="shared" si="72"/>
        <v>1.3280699995812029</v>
      </c>
      <c r="G160" s="16">
        <f t="shared" si="73"/>
        <v>23020.597089999588</v>
      </c>
      <c r="H160" s="11">
        <f t="shared" si="55"/>
        <v>99.999889090962483</v>
      </c>
    </row>
    <row r="161" spans="1:8" s="40" customFormat="1" ht="11.25" customHeight="1" x14ac:dyDescent="0.2">
      <c r="A161" s="42" t="s">
        <v>125</v>
      </c>
      <c r="B161" s="16">
        <v>635102.54099999997</v>
      </c>
      <c r="C161" s="16">
        <v>502943.92416000005</v>
      </c>
      <c r="D161" s="16">
        <v>104046.02934000001</v>
      </c>
      <c r="E161" s="16">
        <f t="shared" si="71"/>
        <v>606989.95350000006</v>
      </c>
      <c r="F161" s="16">
        <f t="shared" si="72"/>
        <v>28112.587499999907</v>
      </c>
      <c r="G161" s="16">
        <f t="shared" si="73"/>
        <v>132158.61683999992</v>
      </c>
      <c r="H161" s="11">
        <f t="shared" si="55"/>
        <v>95.573535659968343</v>
      </c>
    </row>
    <row r="162" spans="1:8" s="40" customFormat="1" ht="11.25" customHeight="1" x14ac:dyDescent="0.2">
      <c r="A162" s="42" t="s">
        <v>306</v>
      </c>
      <c r="B162" s="16">
        <v>743445.98300000001</v>
      </c>
      <c r="C162" s="16">
        <v>637844.55791999993</v>
      </c>
      <c r="D162" s="16">
        <v>105601.42508</v>
      </c>
      <c r="E162" s="16">
        <f t="shared" si="71"/>
        <v>743445.98299999989</v>
      </c>
      <c r="F162" s="16">
        <f t="shared" si="72"/>
        <v>0</v>
      </c>
      <c r="G162" s="16">
        <f t="shared" si="73"/>
        <v>105601.42508000007</v>
      </c>
      <c r="H162" s="11">
        <f t="shared" si="55"/>
        <v>99.999999999999986</v>
      </c>
    </row>
    <row r="163" spans="1:8" s="40" customFormat="1" ht="11.25" customHeight="1" x14ac:dyDescent="0.2">
      <c r="A163" s="42" t="s">
        <v>126</v>
      </c>
      <c r="B163" s="16">
        <v>382672.54833000002</v>
      </c>
      <c r="C163" s="16">
        <v>353120.89604000002</v>
      </c>
      <c r="D163" s="16">
        <v>29069.500390000001</v>
      </c>
      <c r="E163" s="16">
        <f t="shared" si="71"/>
        <v>382190.39643000002</v>
      </c>
      <c r="F163" s="16">
        <f t="shared" si="72"/>
        <v>482.15189999999711</v>
      </c>
      <c r="G163" s="16">
        <f t="shared" si="73"/>
        <v>29551.652289999998</v>
      </c>
      <c r="H163" s="11">
        <f t="shared" si="55"/>
        <v>99.874004053307686</v>
      </c>
    </row>
    <row r="164" spans="1:8" s="40" customFormat="1" ht="11.25" customHeight="1" x14ac:dyDescent="0.2">
      <c r="A164" s="42" t="s">
        <v>127</v>
      </c>
      <c r="B164" s="16">
        <v>300434.51299999998</v>
      </c>
      <c r="C164" s="16">
        <v>272694.32780999999</v>
      </c>
      <c r="D164" s="16">
        <v>25879.354329999998</v>
      </c>
      <c r="E164" s="16">
        <f t="shared" si="71"/>
        <v>298573.68213999999</v>
      </c>
      <c r="F164" s="16">
        <f t="shared" si="72"/>
        <v>1860.8308599999873</v>
      </c>
      <c r="G164" s="16">
        <f t="shared" si="73"/>
        <v>27740.185189999989</v>
      </c>
      <c r="H164" s="11">
        <f t="shared" ref="H164:H195" si="74">IFERROR(E164/B164*100,"")</f>
        <v>99.380620142000794</v>
      </c>
    </row>
    <row r="165" spans="1:8" s="40" customFormat="1" ht="11.25" customHeight="1" x14ac:dyDescent="0.2">
      <c r="A165" s="42" t="s">
        <v>128</v>
      </c>
      <c r="B165" s="16">
        <v>2159950.1742000002</v>
      </c>
      <c r="C165" s="16">
        <v>1964956.1975999998</v>
      </c>
      <c r="D165" s="16">
        <v>79522.392719999989</v>
      </c>
      <c r="E165" s="16">
        <f t="shared" si="71"/>
        <v>2044478.5903199997</v>
      </c>
      <c r="F165" s="16">
        <f t="shared" si="72"/>
        <v>115471.58388000051</v>
      </c>
      <c r="G165" s="16">
        <f t="shared" si="73"/>
        <v>194993.9766000004</v>
      </c>
      <c r="H165" s="11">
        <f t="shared" si="74"/>
        <v>94.653970019342282</v>
      </c>
    </row>
    <row r="166" spans="1:8" s="40" customFormat="1" ht="11.25" customHeight="1" x14ac:dyDescent="0.2">
      <c r="A166" s="42" t="s">
        <v>129</v>
      </c>
      <c r="B166" s="16">
        <v>107770.554</v>
      </c>
      <c r="C166" s="16">
        <v>95841.099610000005</v>
      </c>
      <c r="D166" s="16">
        <v>10019.421910000001</v>
      </c>
      <c r="E166" s="16">
        <f t="shared" si="71"/>
        <v>105860.52152000001</v>
      </c>
      <c r="F166" s="16">
        <f t="shared" si="72"/>
        <v>1910.0324799999944</v>
      </c>
      <c r="G166" s="16">
        <f t="shared" si="73"/>
        <v>11929.454389999999</v>
      </c>
      <c r="H166" s="11">
        <f t="shared" si="74"/>
        <v>98.227686126583336</v>
      </c>
    </row>
    <row r="167" spans="1:8" s="40" customFormat="1" ht="11.25" customHeight="1" x14ac:dyDescent="0.2">
      <c r="A167" s="42" t="s">
        <v>130</v>
      </c>
      <c r="B167" s="16">
        <v>7005363</v>
      </c>
      <c r="C167" s="16">
        <v>5662614.5318</v>
      </c>
      <c r="D167" s="16">
        <v>1488.09247</v>
      </c>
      <c r="E167" s="16">
        <f t="shared" si="71"/>
        <v>5664102.6242699996</v>
      </c>
      <c r="F167" s="16">
        <f t="shared" si="72"/>
        <v>1341260.3757300004</v>
      </c>
      <c r="G167" s="16">
        <f t="shared" si="73"/>
        <v>1342748.4682</v>
      </c>
      <c r="H167" s="11">
        <f t="shared" si="74"/>
        <v>80.853806209185734</v>
      </c>
    </row>
    <row r="168" spans="1:8" s="40" customFormat="1" ht="11.25" customHeight="1" x14ac:dyDescent="0.2">
      <c r="A168" s="42" t="s">
        <v>131</v>
      </c>
      <c r="B168" s="16">
        <v>85124.130999999994</v>
      </c>
      <c r="C168" s="16">
        <v>81489.26139</v>
      </c>
      <c r="D168" s="16">
        <v>3632.5774100000003</v>
      </c>
      <c r="E168" s="16">
        <f t="shared" si="71"/>
        <v>85121.838799999998</v>
      </c>
      <c r="F168" s="16">
        <f t="shared" si="72"/>
        <v>2.2921999999962281</v>
      </c>
      <c r="G168" s="16">
        <f t="shared" si="73"/>
        <v>3634.8696099999943</v>
      </c>
      <c r="H168" s="11">
        <f t="shared" si="74"/>
        <v>99.997307226548955</v>
      </c>
    </row>
    <row r="169" spans="1:8" s="40" customFormat="1" ht="11.25" customHeight="1" x14ac:dyDescent="0.2">
      <c r="A169" s="42" t="s">
        <v>132</v>
      </c>
      <c r="B169" s="16">
        <v>150215.092</v>
      </c>
      <c r="C169" s="16">
        <v>128355.98608</v>
      </c>
      <c r="D169" s="16">
        <v>8599.5479199999991</v>
      </c>
      <c r="E169" s="16">
        <f t="shared" si="71"/>
        <v>136955.53400000001</v>
      </c>
      <c r="F169" s="16">
        <f t="shared" si="72"/>
        <v>13259.55799999999</v>
      </c>
      <c r="G169" s="16">
        <f t="shared" si="73"/>
        <v>21859.105920000002</v>
      </c>
      <c r="H169" s="11">
        <f t="shared" si="74"/>
        <v>91.172952182461145</v>
      </c>
    </row>
    <row r="170" spans="1:8" s="40" customFormat="1" ht="11.25" customHeight="1" x14ac:dyDescent="0.2">
      <c r="A170" s="17"/>
      <c r="B170" s="16"/>
      <c r="C170" s="12"/>
      <c r="D170" s="16"/>
      <c r="E170" s="12"/>
      <c r="F170" s="12"/>
      <c r="G170" s="12"/>
      <c r="H170" s="11" t="str">
        <f t="shared" si="74"/>
        <v/>
      </c>
    </row>
    <row r="171" spans="1:8" s="40" customFormat="1" ht="11.25" customHeight="1" x14ac:dyDescent="0.2">
      <c r="A171" s="9" t="s">
        <v>133</v>
      </c>
      <c r="B171" s="21">
        <f t="shared" ref="B171:C171" si="75">SUM(B172:B179)</f>
        <v>163071841.55514002</v>
      </c>
      <c r="C171" s="21">
        <f t="shared" si="75"/>
        <v>141291209.91411</v>
      </c>
      <c r="D171" s="21">
        <f t="shared" ref="D171:G171" si="76">SUM(D172:D179)</f>
        <v>2893473.9079499994</v>
      </c>
      <c r="E171" s="21">
        <f t="shared" si="76"/>
        <v>144184683.82206002</v>
      </c>
      <c r="F171" s="21">
        <f t="shared" si="76"/>
        <v>18887157.733079989</v>
      </c>
      <c r="G171" s="21">
        <f t="shared" si="76"/>
        <v>21780631.641029969</v>
      </c>
      <c r="H171" s="11">
        <f t="shared" si="74"/>
        <v>88.417891431799632</v>
      </c>
    </row>
    <row r="172" spans="1:8" s="40" customFormat="1" ht="11.25" customHeight="1" x14ac:dyDescent="0.2">
      <c r="A172" s="42" t="s">
        <v>33</v>
      </c>
      <c r="B172" s="16">
        <v>160915992.13999999</v>
      </c>
      <c r="C172" s="16">
        <v>139476570.34457001</v>
      </c>
      <c r="D172" s="16">
        <v>2843963.30009</v>
      </c>
      <c r="E172" s="16">
        <f t="shared" ref="E172:E179" si="77">C172+D172</f>
        <v>142320533.64466</v>
      </c>
      <c r="F172" s="16">
        <f t="shared" ref="F172:F179" si="78">B172-E172</f>
        <v>18595458.49533999</v>
      </c>
      <c r="G172" s="16">
        <f t="shared" ref="G172:G179" si="79">B172-C172</f>
        <v>21439421.795429975</v>
      </c>
      <c r="H172" s="11">
        <f t="shared" si="74"/>
        <v>88.44399599564872</v>
      </c>
    </row>
    <row r="173" spans="1:8" s="40" customFormat="1" ht="11.25" customHeight="1" x14ac:dyDescent="0.2">
      <c r="A173" s="42" t="s">
        <v>134</v>
      </c>
      <c r="B173" s="16">
        <v>121172.87700000001</v>
      </c>
      <c r="C173" s="16">
        <v>103028.179</v>
      </c>
      <c r="D173" s="16">
        <v>216.45895000000002</v>
      </c>
      <c r="E173" s="16">
        <f t="shared" si="77"/>
        <v>103244.63795</v>
      </c>
      <c r="F173" s="16">
        <f t="shared" si="78"/>
        <v>17928.239050000004</v>
      </c>
      <c r="G173" s="16">
        <f t="shared" si="79"/>
        <v>18144.698000000004</v>
      </c>
      <c r="H173" s="11">
        <f t="shared" si="74"/>
        <v>85.204412494060037</v>
      </c>
    </row>
    <row r="174" spans="1:8" s="40" customFormat="1" ht="11.25" customHeight="1" x14ac:dyDescent="0.2">
      <c r="A174" s="42" t="s">
        <v>327</v>
      </c>
      <c r="B174" s="16">
        <v>270976.97899999999</v>
      </c>
      <c r="C174" s="16">
        <v>190449.99358000001</v>
      </c>
      <c r="D174" s="16">
        <v>2369.2558100000001</v>
      </c>
      <c r="E174" s="16">
        <f t="shared" si="77"/>
        <v>192819.24939000001</v>
      </c>
      <c r="F174" s="16">
        <f t="shared" si="78"/>
        <v>78157.72960999998</v>
      </c>
      <c r="G174" s="16">
        <f t="shared" si="79"/>
        <v>80526.985419999983</v>
      </c>
      <c r="H174" s="11">
        <f t="shared" si="74"/>
        <v>71.157059209077687</v>
      </c>
    </row>
    <row r="175" spans="1:8" s="40" customFormat="1" ht="11.25" customHeight="1" x14ac:dyDescent="0.2">
      <c r="A175" s="42" t="s">
        <v>135</v>
      </c>
      <c r="B175" s="16">
        <v>65842.866999999998</v>
      </c>
      <c r="C175" s="16">
        <v>64462.227719999995</v>
      </c>
      <c r="D175" s="16">
        <v>598.74545999999998</v>
      </c>
      <c r="E175" s="16">
        <f t="shared" si="77"/>
        <v>65060.973179999994</v>
      </c>
      <c r="F175" s="16">
        <f t="shared" si="78"/>
        <v>781.89382000000478</v>
      </c>
      <c r="G175" s="16">
        <f t="shared" si="79"/>
        <v>1380.6392800000031</v>
      </c>
      <c r="H175" s="11">
        <f t="shared" si="74"/>
        <v>98.812485154997873</v>
      </c>
    </row>
    <row r="176" spans="1:8" s="40" customFormat="1" ht="11.25" customHeight="1" x14ac:dyDescent="0.2">
      <c r="A176" s="42" t="s">
        <v>137</v>
      </c>
      <c r="B176" s="16">
        <v>174374.72704000003</v>
      </c>
      <c r="C176" s="16">
        <v>143746.79264</v>
      </c>
      <c r="D176" s="16">
        <v>110.79532</v>
      </c>
      <c r="E176" s="16">
        <f t="shared" si="77"/>
        <v>143857.58796</v>
      </c>
      <c r="F176" s="16">
        <f t="shared" si="78"/>
        <v>30517.139080000023</v>
      </c>
      <c r="G176" s="16">
        <f t="shared" si="79"/>
        <v>30627.934400000027</v>
      </c>
      <c r="H176" s="11">
        <f t="shared" si="74"/>
        <v>82.499104315157055</v>
      </c>
    </row>
    <row r="177" spans="1:8" s="40" customFormat="1" ht="11.25" customHeight="1" x14ac:dyDescent="0.2">
      <c r="A177" s="42" t="s">
        <v>219</v>
      </c>
      <c r="B177" s="16">
        <v>206363</v>
      </c>
      <c r="C177" s="16">
        <v>154659.48312000002</v>
      </c>
      <c r="D177" s="16">
        <v>1821.7678999999998</v>
      </c>
      <c r="E177" s="16">
        <f t="shared" si="77"/>
        <v>156481.25102000003</v>
      </c>
      <c r="F177" s="16">
        <f t="shared" si="78"/>
        <v>49881.748979999975</v>
      </c>
      <c r="G177" s="16">
        <f t="shared" si="79"/>
        <v>51703.516879999981</v>
      </c>
      <c r="H177" s="11">
        <f t="shared" si="74"/>
        <v>75.828152827784066</v>
      </c>
    </row>
    <row r="178" spans="1:8" s="40" customFormat="1" ht="11.25" customHeight="1" x14ac:dyDescent="0.2">
      <c r="A178" s="42" t="s">
        <v>176</v>
      </c>
      <c r="B178" s="16">
        <v>1175248.8361</v>
      </c>
      <c r="C178" s="16">
        <v>1018025.8303499999</v>
      </c>
      <c r="D178" s="16">
        <v>42812.596740000008</v>
      </c>
      <c r="E178" s="16">
        <f t="shared" si="77"/>
        <v>1060838.4270899999</v>
      </c>
      <c r="F178" s="16">
        <f t="shared" si="78"/>
        <v>114410.40901000006</v>
      </c>
      <c r="G178" s="16">
        <f t="shared" si="79"/>
        <v>157223.00575000001</v>
      </c>
      <c r="H178" s="11">
        <f t="shared" si="74"/>
        <v>90.265005546428384</v>
      </c>
    </row>
    <row r="179" spans="1:8" s="40" customFormat="1" ht="11.25" customHeight="1" x14ac:dyDescent="0.2">
      <c r="A179" s="42" t="s">
        <v>182</v>
      </c>
      <c r="B179" s="16">
        <v>141870.12900000002</v>
      </c>
      <c r="C179" s="16">
        <v>140267.06312999999</v>
      </c>
      <c r="D179" s="16">
        <v>1580.98768</v>
      </c>
      <c r="E179" s="16">
        <f t="shared" si="77"/>
        <v>141848.05080999999</v>
      </c>
      <c r="F179" s="16">
        <f t="shared" si="78"/>
        <v>22.078190000029281</v>
      </c>
      <c r="G179" s="16">
        <f t="shared" si="79"/>
        <v>1603.0658700000204</v>
      </c>
      <c r="H179" s="11">
        <f t="shared" si="74"/>
        <v>99.984437745876704</v>
      </c>
    </row>
    <row r="180" spans="1:8" s="40" customFormat="1" ht="11.25" customHeight="1" x14ac:dyDescent="0.2">
      <c r="A180" s="17"/>
      <c r="B180" s="15"/>
      <c r="C180" s="13"/>
      <c r="D180" s="15"/>
      <c r="E180" s="13"/>
      <c r="F180" s="13"/>
      <c r="G180" s="13"/>
      <c r="H180" s="11" t="str">
        <f t="shared" si="74"/>
        <v/>
      </c>
    </row>
    <row r="181" spans="1:8" s="40" customFormat="1" ht="11.25" customHeight="1" x14ac:dyDescent="0.2">
      <c r="A181" s="9" t="s">
        <v>138</v>
      </c>
      <c r="B181" s="21">
        <f>SUM(B182:B185)</f>
        <v>2553976.1308800005</v>
      </c>
      <c r="C181" s="21">
        <f>SUM(C182:C185)</f>
        <v>1817814.6567899997</v>
      </c>
      <c r="D181" s="21">
        <f t="shared" ref="D181:G181" si="80">SUM(D182:D185)</f>
        <v>89416.787859999997</v>
      </c>
      <c r="E181" s="21">
        <f t="shared" si="80"/>
        <v>1907231.4446499997</v>
      </c>
      <c r="F181" s="21">
        <f t="shared" si="80"/>
        <v>646744.68623000034</v>
      </c>
      <c r="G181" s="21">
        <f t="shared" si="80"/>
        <v>736161.47409000015</v>
      </c>
      <c r="H181" s="11">
        <f t="shared" si="74"/>
        <v>74.676948683652824</v>
      </c>
    </row>
    <row r="182" spans="1:8" s="40" customFormat="1" ht="11.25" customHeight="1" x14ac:dyDescent="0.2">
      <c r="A182" s="42" t="s">
        <v>116</v>
      </c>
      <c r="B182" s="16">
        <v>2316831.861</v>
      </c>
      <c r="C182" s="16">
        <v>1621974.6271399998</v>
      </c>
      <c r="D182" s="16">
        <v>79688.002099999998</v>
      </c>
      <c r="E182" s="16">
        <f t="shared" ref="E182:E185" si="81">C182+D182</f>
        <v>1701662.6292399997</v>
      </c>
      <c r="F182" s="16">
        <f>B182-E182</f>
        <v>615169.23176000034</v>
      </c>
      <c r="G182" s="16">
        <f>B182-C182</f>
        <v>694857.23386000027</v>
      </c>
      <c r="H182" s="11">
        <f t="shared" si="74"/>
        <v>73.447825795417089</v>
      </c>
    </row>
    <row r="183" spans="1:8" s="40" customFormat="1" ht="11.4" customHeight="1" x14ac:dyDescent="0.2">
      <c r="A183" s="42" t="s">
        <v>139</v>
      </c>
      <c r="B183" s="16">
        <v>69967.733999999997</v>
      </c>
      <c r="C183" s="16">
        <v>51571.88319</v>
      </c>
      <c r="D183" s="16">
        <v>5679.6718099999998</v>
      </c>
      <c r="E183" s="16">
        <f t="shared" si="81"/>
        <v>57251.555</v>
      </c>
      <c r="F183" s="16">
        <f>B183-E183</f>
        <v>12716.178999999996</v>
      </c>
      <c r="G183" s="16">
        <f>B183-C183</f>
        <v>18395.850809999996</v>
      </c>
      <c r="H183" s="11">
        <f t="shared" si="74"/>
        <v>81.825652664412431</v>
      </c>
    </row>
    <row r="184" spans="1:8" s="40" customFormat="1" ht="11.25" customHeight="1" x14ac:dyDescent="0.2">
      <c r="A184" s="42" t="s">
        <v>140</v>
      </c>
      <c r="B184" s="16">
        <v>152915.08899999998</v>
      </c>
      <c r="C184" s="16">
        <v>141704.87977</v>
      </c>
      <c r="D184" s="16">
        <v>3978.8924999999999</v>
      </c>
      <c r="E184" s="16">
        <f t="shared" si="81"/>
        <v>145683.77226999999</v>
      </c>
      <c r="F184" s="16">
        <f>B184-E184</f>
        <v>7231.3167299999914</v>
      </c>
      <c r="G184" s="16">
        <f>B184-C184</f>
        <v>11210.209229999979</v>
      </c>
      <c r="H184" s="11">
        <f t="shared" si="74"/>
        <v>95.271024738441611</v>
      </c>
    </row>
    <row r="185" spans="1:8" s="40" customFormat="1" ht="11.25" customHeight="1" x14ac:dyDescent="0.2">
      <c r="A185" s="46" t="s">
        <v>328</v>
      </c>
      <c r="B185" s="16">
        <v>14261.446880000001</v>
      </c>
      <c r="C185" s="16">
        <v>2563.2666899999999</v>
      </c>
      <c r="D185" s="16">
        <v>70.22144999999999</v>
      </c>
      <c r="E185" s="16">
        <f t="shared" si="81"/>
        <v>2633.4881399999999</v>
      </c>
      <c r="F185" s="16">
        <f>B185-E185</f>
        <v>11627.958740000002</v>
      </c>
      <c r="G185" s="16">
        <f>B185-C185</f>
        <v>11698.180190000001</v>
      </c>
      <c r="H185" s="11">
        <f t="shared" si="74"/>
        <v>18.465785149003054</v>
      </c>
    </row>
    <row r="186" spans="1:8" s="40" customFormat="1" ht="11.25" customHeight="1" x14ac:dyDescent="0.2">
      <c r="A186" s="17" t="s">
        <v>141</v>
      </c>
      <c r="B186" s="13"/>
      <c r="C186" s="13"/>
      <c r="D186" s="13"/>
      <c r="E186" s="13"/>
      <c r="F186" s="13"/>
      <c r="G186" s="13"/>
      <c r="H186" s="11" t="str">
        <f t="shared" si="74"/>
        <v/>
      </c>
    </row>
    <row r="187" spans="1:8" s="40" customFormat="1" ht="11.25" customHeight="1" x14ac:dyDescent="0.2">
      <c r="A187" s="9" t="s">
        <v>142</v>
      </c>
      <c r="B187" s="14">
        <f t="shared" ref="B187:G187" si="82">SUM(B188:B193)</f>
        <v>5072184.1789100002</v>
      </c>
      <c r="C187" s="14">
        <f t="shared" si="82"/>
        <v>4890647.0965800006</v>
      </c>
      <c r="D187" s="14">
        <f t="shared" si="82"/>
        <v>101671.8973</v>
      </c>
      <c r="E187" s="21">
        <f t="shared" si="82"/>
        <v>4992318.9938800009</v>
      </c>
      <c r="F187" s="21">
        <f t="shared" si="82"/>
        <v>79865.185029999731</v>
      </c>
      <c r="G187" s="21">
        <f t="shared" si="82"/>
        <v>181537.08232999966</v>
      </c>
      <c r="H187" s="11">
        <f t="shared" si="74"/>
        <v>98.425428134844225</v>
      </c>
    </row>
    <row r="188" spans="1:8" s="40" customFormat="1" ht="11.25" customHeight="1" x14ac:dyDescent="0.2">
      <c r="A188" s="42" t="s">
        <v>116</v>
      </c>
      <c r="B188" s="16">
        <v>3999550.4109100006</v>
      </c>
      <c r="C188" s="16">
        <v>3861049.3316700007</v>
      </c>
      <c r="D188" s="16">
        <v>79376.798549999992</v>
      </c>
      <c r="E188" s="16">
        <f t="shared" ref="E188:E193" si="83">C188+D188</f>
        <v>3940426.1302200006</v>
      </c>
      <c r="F188" s="16">
        <f t="shared" ref="F188:F193" si="84">B188-E188</f>
        <v>59124.280689999927</v>
      </c>
      <c r="G188" s="16">
        <f t="shared" ref="G188:G193" si="85">B188-C188</f>
        <v>138501.07923999988</v>
      </c>
      <c r="H188" s="11">
        <f t="shared" si="74"/>
        <v>98.521726828877547</v>
      </c>
    </row>
    <row r="189" spans="1:8" s="40" customFormat="1" ht="11.25" customHeight="1" x14ac:dyDescent="0.2">
      <c r="A189" s="42" t="s">
        <v>143</v>
      </c>
      <c r="B189" s="16">
        <v>266915.02099999995</v>
      </c>
      <c r="C189" s="16">
        <v>259678.34453999999</v>
      </c>
      <c r="D189" s="16">
        <v>5737.2620800000004</v>
      </c>
      <c r="E189" s="16">
        <f t="shared" si="83"/>
        <v>265415.60661999998</v>
      </c>
      <c r="F189" s="16">
        <f t="shared" si="84"/>
        <v>1499.4143799999729</v>
      </c>
      <c r="G189" s="16">
        <f t="shared" si="85"/>
        <v>7236.6764599999588</v>
      </c>
      <c r="H189" s="11">
        <f t="shared" si="74"/>
        <v>99.438242788141935</v>
      </c>
    </row>
    <row r="190" spans="1:8" s="40" customFormat="1" ht="11.25" customHeight="1" x14ac:dyDescent="0.2">
      <c r="A190" s="42" t="s">
        <v>145</v>
      </c>
      <c r="B190" s="16">
        <v>50422.283000000003</v>
      </c>
      <c r="C190" s="16">
        <v>49142.062189999997</v>
      </c>
      <c r="D190" s="16">
        <v>1279.2741699999999</v>
      </c>
      <c r="E190" s="16">
        <f t="shared" si="83"/>
        <v>50421.336359999994</v>
      </c>
      <c r="F190" s="16">
        <f t="shared" si="84"/>
        <v>0.94664000000921078</v>
      </c>
      <c r="G190" s="16">
        <f t="shared" si="85"/>
        <v>1280.2208100000062</v>
      </c>
      <c r="H190" s="11">
        <f t="shared" si="74"/>
        <v>99.998122576084043</v>
      </c>
    </row>
    <row r="191" spans="1:8" s="40" customFormat="1" ht="11.25" customHeight="1" x14ac:dyDescent="0.2">
      <c r="A191" s="42" t="s">
        <v>213</v>
      </c>
      <c r="B191" s="16">
        <v>98231.96100000001</v>
      </c>
      <c r="C191" s="16">
        <v>92940.848819999999</v>
      </c>
      <c r="D191" s="16">
        <v>2590.8849399999999</v>
      </c>
      <c r="E191" s="16">
        <f t="shared" si="83"/>
        <v>95531.733760000003</v>
      </c>
      <c r="F191" s="16">
        <f t="shared" si="84"/>
        <v>2700.2272400000074</v>
      </c>
      <c r="G191" s="16">
        <f t="shared" si="85"/>
        <v>5291.112180000011</v>
      </c>
      <c r="H191" s="11">
        <f t="shared" si="74"/>
        <v>97.251172416277015</v>
      </c>
    </row>
    <row r="192" spans="1:8" s="40" customFormat="1" ht="11.25" customHeight="1" x14ac:dyDescent="0.2">
      <c r="A192" s="42" t="s">
        <v>144</v>
      </c>
      <c r="B192" s="16">
        <v>94900.77</v>
      </c>
      <c r="C192" s="16">
        <v>92751.905419999996</v>
      </c>
      <c r="D192" s="16">
        <v>2096.07789</v>
      </c>
      <c r="E192" s="16">
        <f t="shared" si="83"/>
        <v>94847.983309999996</v>
      </c>
      <c r="F192" s="16">
        <f t="shared" si="84"/>
        <v>52.786690000008093</v>
      </c>
      <c r="G192" s="16">
        <f t="shared" si="85"/>
        <v>2148.8645800000086</v>
      </c>
      <c r="H192" s="11">
        <f t="shared" si="74"/>
        <v>99.944376963432418</v>
      </c>
    </row>
    <row r="193" spans="1:8" s="40" customFormat="1" ht="11.4" x14ac:dyDescent="0.2">
      <c r="A193" s="42" t="s">
        <v>211</v>
      </c>
      <c r="B193" s="16">
        <v>562163.73299999977</v>
      </c>
      <c r="C193" s="16">
        <v>535084.60393999994</v>
      </c>
      <c r="D193" s="16">
        <v>10591.599669999998</v>
      </c>
      <c r="E193" s="16">
        <f t="shared" si="83"/>
        <v>545676.20360999997</v>
      </c>
      <c r="F193" s="16">
        <f t="shared" si="84"/>
        <v>16487.529389999807</v>
      </c>
      <c r="G193" s="16">
        <f t="shared" si="85"/>
        <v>27079.129059999832</v>
      </c>
      <c r="H193" s="11">
        <f t="shared" si="74"/>
        <v>97.067130371072906</v>
      </c>
    </row>
    <row r="194" spans="1:8" s="40" customFormat="1" ht="11.4" x14ac:dyDescent="0.2">
      <c r="A194" s="17"/>
      <c r="B194" s="13"/>
      <c r="C194" s="13"/>
      <c r="D194" s="13"/>
      <c r="E194" s="13"/>
      <c r="F194" s="13"/>
      <c r="G194" s="13"/>
      <c r="H194" s="11" t="str">
        <f t="shared" si="74"/>
        <v/>
      </c>
    </row>
    <row r="195" spans="1:8" s="40" customFormat="1" ht="11.25" customHeight="1" x14ac:dyDescent="0.2">
      <c r="A195" s="9" t="s">
        <v>210</v>
      </c>
      <c r="B195" s="24">
        <f t="shared" ref="B195:C195" si="86">SUM(B196:B202)</f>
        <v>68631340.905999988</v>
      </c>
      <c r="C195" s="24">
        <f t="shared" si="86"/>
        <v>60142616.178050004</v>
      </c>
      <c r="D195" s="24">
        <f t="shared" ref="D195:G195" si="87">SUM(D196:D202)</f>
        <v>6253666.2854500012</v>
      </c>
      <c r="E195" s="99">
        <f t="shared" si="87"/>
        <v>66396282.463500001</v>
      </c>
      <c r="F195" s="99">
        <f t="shared" si="87"/>
        <v>2235058.4424999985</v>
      </c>
      <c r="G195" s="99">
        <f t="shared" si="87"/>
        <v>8488724.7279500011</v>
      </c>
      <c r="H195" s="11">
        <f t="shared" si="74"/>
        <v>96.74338514591868</v>
      </c>
    </row>
    <row r="196" spans="1:8" s="40" customFormat="1" ht="11.25" customHeight="1" x14ac:dyDescent="0.2">
      <c r="A196" s="42" t="s">
        <v>116</v>
      </c>
      <c r="B196" s="16">
        <v>51113664.845689997</v>
      </c>
      <c r="C196" s="16">
        <v>42783754.016759999</v>
      </c>
      <c r="D196" s="16">
        <v>6113517.9537900006</v>
      </c>
      <c r="E196" s="16">
        <f t="shared" ref="E196:E202" si="88">C196+D196</f>
        <v>48897271.970550001</v>
      </c>
      <c r="F196" s="16">
        <f t="shared" ref="F196:F202" si="89">B196-E196</f>
        <v>2216392.8751399964</v>
      </c>
      <c r="G196" s="16">
        <f t="shared" ref="G196:G202" si="90">B196-C196</f>
        <v>8329910.828929998</v>
      </c>
      <c r="H196" s="11">
        <f t="shared" ref="H196:H227" si="91">IFERROR(E196/B196*100,"")</f>
        <v>95.663795813054691</v>
      </c>
    </row>
    <row r="197" spans="1:8" s="40" customFormat="1" ht="11.25" customHeight="1" x14ac:dyDescent="0.2">
      <c r="A197" s="42" t="s">
        <v>146</v>
      </c>
      <c r="B197" s="16">
        <v>173030.82700000002</v>
      </c>
      <c r="C197" s="16">
        <v>156235.4081</v>
      </c>
      <c r="D197" s="16">
        <v>6290.1869900000002</v>
      </c>
      <c r="E197" s="16">
        <f t="shared" si="88"/>
        <v>162525.59508999999</v>
      </c>
      <c r="F197" s="16">
        <f t="shared" si="89"/>
        <v>10505.231910000031</v>
      </c>
      <c r="G197" s="16">
        <f t="shared" si="90"/>
        <v>16795.418900000019</v>
      </c>
      <c r="H197" s="11">
        <f t="shared" si="91"/>
        <v>93.928693463390758</v>
      </c>
    </row>
    <row r="198" spans="1:8" s="40" customFormat="1" ht="11.25" customHeight="1" x14ac:dyDescent="0.2">
      <c r="A198" s="42" t="s">
        <v>147</v>
      </c>
      <c r="B198" s="16">
        <v>693735.12930999976</v>
      </c>
      <c r="C198" s="16">
        <v>679078.50008999999</v>
      </c>
      <c r="D198" s="16">
        <v>10938.08827</v>
      </c>
      <c r="E198" s="16">
        <f t="shared" si="88"/>
        <v>690016.58835999994</v>
      </c>
      <c r="F198" s="16">
        <f t="shared" si="89"/>
        <v>3718.5409499998204</v>
      </c>
      <c r="G198" s="16">
        <f t="shared" si="90"/>
        <v>14656.62921999977</v>
      </c>
      <c r="H198" s="11">
        <f t="shared" si="91"/>
        <v>99.463982607641867</v>
      </c>
    </row>
    <row r="199" spans="1:8" s="40" customFormat="1" ht="11.25" customHeight="1" x14ac:dyDescent="0.2">
      <c r="A199" s="42" t="s">
        <v>148</v>
      </c>
      <c r="B199" s="16">
        <v>24819</v>
      </c>
      <c r="C199" s="16">
        <v>24787.31711</v>
      </c>
      <c r="D199" s="16">
        <v>30.360869999999998</v>
      </c>
      <c r="E199" s="16">
        <f t="shared" si="88"/>
        <v>24817.67798</v>
      </c>
      <c r="F199" s="16">
        <f t="shared" si="89"/>
        <v>1.3220199999996112</v>
      </c>
      <c r="G199" s="16">
        <f t="shared" si="90"/>
        <v>31.682890000000043</v>
      </c>
      <c r="H199" s="11">
        <f t="shared" si="91"/>
        <v>99.994673355090853</v>
      </c>
    </row>
    <row r="200" spans="1:8" s="40" customFormat="1" ht="11.25" customHeight="1" x14ac:dyDescent="0.2">
      <c r="A200" s="42" t="s">
        <v>149</v>
      </c>
      <c r="B200" s="16">
        <v>791392.49199999997</v>
      </c>
      <c r="C200" s="16">
        <v>752620.75725999998</v>
      </c>
      <c r="D200" s="16">
        <v>36426.063590000005</v>
      </c>
      <c r="E200" s="16">
        <f t="shared" si="88"/>
        <v>789046.82085000002</v>
      </c>
      <c r="F200" s="16">
        <f t="shared" si="89"/>
        <v>2345.671149999951</v>
      </c>
      <c r="G200" s="16">
        <f t="shared" si="90"/>
        <v>38771.734739999985</v>
      </c>
      <c r="H200" s="11">
        <f t="shared" si="91"/>
        <v>99.703602046555687</v>
      </c>
    </row>
    <row r="201" spans="1:8" s="40" customFormat="1" ht="11.25" customHeight="1" x14ac:dyDescent="0.2">
      <c r="A201" s="42" t="s">
        <v>150</v>
      </c>
      <c r="B201" s="16">
        <v>15810627.606000001</v>
      </c>
      <c r="C201" s="16">
        <v>15724244.813819997</v>
      </c>
      <c r="D201" s="16">
        <v>86300.852980000011</v>
      </c>
      <c r="E201" s="16">
        <f t="shared" si="88"/>
        <v>15810545.666799998</v>
      </c>
      <c r="F201" s="16">
        <f t="shared" si="89"/>
        <v>81.93920000270009</v>
      </c>
      <c r="G201" s="16">
        <f t="shared" si="90"/>
        <v>86382.792180003598</v>
      </c>
      <c r="H201" s="11">
        <f t="shared" si="91"/>
        <v>99.999481746063196</v>
      </c>
    </row>
    <row r="202" spans="1:8" s="40" customFormat="1" ht="11.25" customHeight="1" x14ac:dyDescent="0.2">
      <c r="A202" s="42" t="s">
        <v>151</v>
      </c>
      <c r="B202" s="16">
        <v>24071.006000000001</v>
      </c>
      <c r="C202" s="16">
        <v>21895.36491</v>
      </c>
      <c r="D202" s="16">
        <v>162.77895999999998</v>
      </c>
      <c r="E202" s="16">
        <f t="shared" si="88"/>
        <v>22058.14387</v>
      </c>
      <c r="F202" s="16">
        <f t="shared" si="89"/>
        <v>2012.8621300000013</v>
      </c>
      <c r="G202" s="16">
        <f t="shared" si="90"/>
        <v>2175.641090000001</v>
      </c>
      <c r="H202" s="11">
        <f t="shared" si="91"/>
        <v>91.637814680449992</v>
      </c>
    </row>
    <row r="203" spans="1:8" s="40" customFormat="1" ht="11.25" customHeight="1" x14ac:dyDescent="0.2">
      <c r="A203" s="17"/>
      <c r="B203" s="13"/>
      <c r="C203" s="13"/>
      <c r="D203" s="13"/>
      <c r="E203" s="13"/>
      <c r="F203" s="13"/>
      <c r="G203" s="13"/>
      <c r="H203" s="11" t="str">
        <f t="shared" si="91"/>
        <v/>
      </c>
    </row>
    <row r="204" spans="1:8" s="40" customFormat="1" ht="11.25" customHeight="1" x14ac:dyDescent="0.2">
      <c r="A204" s="9" t="s">
        <v>152</v>
      </c>
      <c r="B204" s="22">
        <f>SUM(B205:B211)</f>
        <v>10379922.793</v>
      </c>
      <c r="C204" s="22">
        <f>SUM(C205:C211)</f>
        <v>10004861.978529999</v>
      </c>
      <c r="D204" s="22">
        <f>SUM(D205:D211)</f>
        <v>114998.97136</v>
      </c>
      <c r="E204" s="22">
        <f t="shared" ref="E204:G204" si="92">SUM(E205:E211)</f>
        <v>10119860.949889999</v>
      </c>
      <c r="F204" s="22">
        <f t="shared" si="92"/>
        <v>260061.84311000141</v>
      </c>
      <c r="G204" s="22">
        <f t="shared" si="92"/>
        <v>375060.81447000097</v>
      </c>
      <c r="H204" s="11">
        <f t="shared" si="91"/>
        <v>97.494568617741734</v>
      </c>
    </row>
    <row r="205" spans="1:8" s="40" customFormat="1" ht="11.25" customHeight="1" x14ac:dyDescent="0.2">
      <c r="A205" s="42" t="s">
        <v>116</v>
      </c>
      <c r="B205" s="16">
        <v>1530410.3640000001</v>
      </c>
      <c r="C205" s="16">
        <v>1247859.3811999992</v>
      </c>
      <c r="D205" s="16">
        <v>47754.511859999999</v>
      </c>
      <c r="E205" s="16">
        <f t="shared" ref="E205:E211" si="93">C205+D205</f>
        <v>1295613.8930599992</v>
      </c>
      <c r="F205" s="16">
        <f t="shared" ref="F205:F211" si="94">B205-E205</f>
        <v>234796.47094000084</v>
      </c>
      <c r="G205" s="16">
        <f t="shared" ref="G205:G211" si="95">B205-C205</f>
        <v>282550.98280000081</v>
      </c>
      <c r="H205" s="11">
        <f t="shared" si="91"/>
        <v>84.657940349651156</v>
      </c>
    </row>
    <row r="206" spans="1:8" s="40" customFormat="1" ht="11.25" customHeight="1" x14ac:dyDescent="0.2">
      <c r="A206" s="42" t="s">
        <v>153</v>
      </c>
      <c r="B206" s="16">
        <v>22685</v>
      </c>
      <c r="C206" s="16">
        <v>22684.53832</v>
      </c>
      <c r="D206" s="16">
        <v>0</v>
      </c>
      <c r="E206" s="16">
        <f t="shared" si="93"/>
        <v>22684.53832</v>
      </c>
      <c r="F206" s="16">
        <f t="shared" si="94"/>
        <v>0.46168000000034226</v>
      </c>
      <c r="G206" s="16">
        <f t="shared" si="95"/>
        <v>0.46168000000034226</v>
      </c>
      <c r="H206" s="11">
        <f t="shared" si="91"/>
        <v>99.997964822569969</v>
      </c>
    </row>
    <row r="207" spans="1:8" s="40" customFormat="1" ht="11.25" customHeight="1" x14ac:dyDescent="0.2">
      <c r="A207" s="42" t="s">
        <v>154</v>
      </c>
      <c r="B207" s="16">
        <v>147814.37600000002</v>
      </c>
      <c r="C207" s="16">
        <v>143721.95708000002</v>
      </c>
      <c r="D207" s="16">
        <v>4090.1452300000001</v>
      </c>
      <c r="E207" s="16">
        <f t="shared" si="93"/>
        <v>147812.10231000002</v>
      </c>
      <c r="F207" s="16">
        <f t="shared" si="94"/>
        <v>2.2736900000018068</v>
      </c>
      <c r="G207" s="16">
        <f t="shared" si="95"/>
        <v>4092.4189199999964</v>
      </c>
      <c r="H207" s="11">
        <f t="shared" si="91"/>
        <v>99.998461793729717</v>
      </c>
    </row>
    <row r="208" spans="1:8" s="40" customFormat="1" ht="11.25" customHeight="1" x14ac:dyDescent="0.2">
      <c r="A208" s="42" t="s">
        <v>214</v>
      </c>
      <c r="B208" s="16">
        <v>55533.332000000002</v>
      </c>
      <c r="C208" s="16">
        <v>50570.777549999999</v>
      </c>
      <c r="D208" s="16">
        <v>2371.33637</v>
      </c>
      <c r="E208" s="16">
        <f t="shared" si="93"/>
        <v>52942.113919999996</v>
      </c>
      <c r="F208" s="16">
        <f t="shared" si="94"/>
        <v>2591.218080000006</v>
      </c>
      <c r="G208" s="16">
        <f t="shared" si="95"/>
        <v>4962.5544500000033</v>
      </c>
      <c r="H208" s="11">
        <f t="shared" si="91"/>
        <v>95.333940920382716</v>
      </c>
    </row>
    <row r="209" spans="1:8" s="40" customFormat="1" ht="11.25" customHeight="1" x14ac:dyDescent="0.2">
      <c r="A209" s="42" t="s">
        <v>155</v>
      </c>
      <c r="B209" s="16">
        <v>63890.637999999999</v>
      </c>
      <c r="C209" s="16">
        <v>62883.176200000002</v>
      </c>
      <c r="D209" s="16">
        <v>984.03734999999995</v>
      </c>
      <c r="E209" s="16">
        <f t="shared" si="93"/>
        <v>63867.21355</v>
      </c>
      <c r="F209" s="16">
        <f t="shared" si="94"/>
        <v>23.424449999998615</v>
      </c>
      <c r="G209" s="16">
        <f t="shared" si="95"/>
        <v>1007.4617999999973</v>
      </c>
      <c r="H209" s="11">
        <f t="shared" si="91"/>
        <v>99.963336647225219</v>
      </c>
    </row>
    <row r="210" spans="1:8" s="40" customFormat="1" ht="11.25" customHeight="1" x14ac:dyDescent="0.2">
      <c r="A210" s="42" t="s">
        <v>156</v>
      </c>
      <c r="B210" s="16">
        <v>8169009.6850000005</v>
      </c>
      <c r="C210" s="16">
        <v>8121652.4078200003</v>
      </c>
      <c r="D210" s="16">
        <v>47251.000249999997</v>
      </c>
      <c r="E210" s="16">
        <f t="shared" si="93"/>
        <v>8168903.4080699999</v>
      </c>
      <c r="F210" s="16">
        <f t="shared" si="94"/>
        <v>106.276930000633</v>
      </c>
      <c r="G210" s="16">
        <f t="shared" si="95"/>
        <v>47357.277180000208</v>
      </c>
      <c r="H210" s="11">
        <f t="shared" si="91"/>
        <v>99.998699023087269</v>
      </c>
    </row>
    <row r="211" spans="1:8" s="40" customFormat="1" ht="11.25" customHeight="1" x14ac:dyDescent="0.2">
      <c r="A211" s="42" t="s">
        <v>285</v>
      </c>
      <c r="B211" s="16">
        <v>390579.39799999987</v>
      </c>
      <c r="C211" s="16">
        <v>355489.74035999994</v>
      </c>
      <c r="D211" s="16">
        <v>12547.940299999997</v>
      </c>
      <c r="E211" s="16">
        <f t="shared" si="93"/>
        <v>368037.68065999995</v>
      </c>
      <c r="F211" s="16">
        <f t="shared" si="94"/>
        <v>22541.717339999916</v>
      </c>
      <c r="G211" s="16">
        <f t="shared" si="95"/>
        <v>35089.657639999932</v>
      </c>
      <c r="H211" s="11">
        <f t="shared" si="91"/>
        <v>94.228646606700977</v>
      </c>
    </row>
    <row r="212" spans="1:8" s="40" customFormat="1" ht="11.25" customHeight="1" x14ac:dyDescent="0.2">
      <c r="A212" s="17"/>
      <c r="B212" s="13"/>
      <c r="C212" s="13"/>
      <c r="D212" s="13"/>
      <c r="E212" s="13"/>
      <c r="F212" s="13"/>
      <c r="G212" s="13"/>
      <c r="H212" s="11" t="str">
        <f t="shared" si="91"/>
        <v/>
      </c>
    </row>
    <row r="213" spans="1:8" s="40" customFormat="1" ht="11.25" customHeight="1" x14ac:dyDescent="0.2">
      <c r="A213" s="9" t="s">
        <v>329</v>
      </c>
      <c r="B213" s="24">
        <f>SUM(B214:B217)</f>
        <v>807751.0909999999</v>
      </c>
      <c r="C213" s="24">
        <f>SUM(C214:C217)</f>
        <v>773249.12104</v>
      </c>
      <c r="D213" s="24">
        <f>SUM(D214:D217)</f>
        <v>23247.019499999999</v>
      </c>
      <c r="E213" s="24">
        <f t="shared" ref="E213:G213" si="96">SUM(E214:E217)</f>
        <v>796496.14053999993</v>
      </c>
      <c r="F213" s="24">
        <f t="shared" si="96"/>
        <v>11254.950460000007</v>
      </c>
      <c r="G213" s="24">
        <f t="shared" si="96"/>
        <v>34501.969960000009</v>
      </c>
      <c r="H213" s="11">
        <f t="shared" si="91"/>
        <v>98.606631351488943</v>
      </c>
    </row>
    <row r="214" spans="1:8" s="40" customFormat="1" ht="11.25" customHeight="1" x14ac:dyDescent="0.2">
      <c r="A214" s="42" t="s">
        <v>330</v>
      </c>
      <c r="B214" s="16">
        <v>354941.59299999999</v>
      </c>
      <c r="C214" s="16">
        <v>322479.94151999999</v>
      </c>
      <c r="D214" s="16">
        <v>21258.510179999997</v>
      </c>
      <c r="E214" s="16">
        <f t="shared" ref="E214:E217" si="97">C214+D214</f>
        <v>343738.45169999998</v>
      </c>
      <c r="F214" s="16">
        <f>B214-E214</f>
        <v>11203.141300000018</v>
      </c>
      <c r="G214" s="16">
        <f>B214-C214</f>
        <v>32461.65148</v>
      </c>
      <c r="H214" s="11">
        <f t="shared" si="91"/>
        <v>96.843666247928283</v>
      </c>
    </row>
    <row r="215" spans="1:8" s="40" customFormat="1" ht="11.25" customHeight="1" x14ac:dyDescent="0.2">
      <c r="A215" s="42" t="s">
        <v>157</v>
      </c>
      <c r="B215" s="16">
        <v>350832.21500000003</v>
      </c>
      <c r="C215" s="16">
        <v>350348.58474000002</v>
      </c>
      <c r="D215" s="16">
        <v>462.11741999999998</v>
      </c>
      <c r="E215" s="16">
        <f t="shared" si="97"/>
        <v>350810.70216000004</v>
      </c>
      <c r="F215" s="16">
        <f>B215-E215</f>
        <v>21.512839999981225</v>
      </c>
      <c r="G215" s="16">
        <f>B215-C215</f>
        <v>483.63026000000536</v>
      </c>
      <c r="H215" s="11">
        <f t="shared" si="91"/>
        <v>99.993868054562782</v>
      </c>
    </row>
    <row r="216" spans="1:8" s="40" customFormat="1" ht="11.25" customHeight="1" x14ac:dyDescent="0.2">
      <c r="A216" s="42" t="s">
        <v>158</v>
      </c>
      <c r="B216" s="16">
        <v>4526.1559999999999</v>
      </c>
      <c r="C216" s="16">
        <v>4490.41471</v>
      </c>
      <c r="D216" s="16">
        <v>5.4846700000000004</v>
      </c>
      <c r="E216" s="16">
        <f t="shared" si="97"/>
        <v>4495.8993799999998</v>
      </c>
      <c r="F216" s="16">
        <f>B216-E216</f>
        <v>30.256620000000112</v>
      </c>
      <c r="G216" s="16">
        <f>B216-C216</f>
        <v>35.741289999999935</v>
      </c>
      <c r="H216" s="11">
        <f t="shared" si="91"/>
        <v>99.331516191664633</v>
      </c>
    </row>
    <row r="217" spans="1:8" s="40" customFormat="1" ht="11.25" customHeight="1" x14ac:dyDescent="0.2">
      <c r="A217" s="42" t="s">
        <v>159</v>
      </c>
      <c r="B217" s="16">
        <v>97451.126999999993</v>
      </c>
      <c r="C217" s="16">
        <v>95930.180069999988</v>
      </c>
      <c r="D217" s="16">
        <v>1520.90723</v>
      </c>
      <c r="E217" s="16">
        <f t="shared" si="97"/>
        <v>97451.087299999985</v>
      </c>
      <c r="F217" s="16">
        <f>B217-E217</f>
        <v>3.9700000008451752E-2</v>
      </c>
      <c r="G217" s="16">
        <f>B217-C217</f>
        <v>1520.9469300000055</v>
      </c>
      <c r="H217" s="11">
        <f t="shared" si="91"/>
        <v>99.999959261630693</v>
      </c>
    </row>
    <row r="218" spans="1:8" s="40" customFormat="1" ht="11.25" customHeight="1" x14ac:dyDescent="0.2">
      <c r="A218" s="17"/>
      <c r="B218" s="16"/>
      <c r="C218" s="12"/>
      <c r="D218" s="16"/>
      <c r="E218" s="12"/>
      <c r="F218" s="12"/>
      <c r="G218" s="12"/>
      <c r="H218" s="11" t="str">
        <f t="shared" si="91"/>
        <v/>
      </c>
    </row>
    <row r="219" spans="1:8" s="40" customFormat="1" ht="11.25" customHeight="1" x14ac:dyDescent="0.2">
      <c r="A219" s="9" t="s">
        <v>161</v>
      </c>
      <c r="B219" s="22">
        <f>SUM(B220:B232)+SUM(B237:B251)</f>
        <v>32901759.336379997</v>
      </c>
      <c r="C219" s="22">
        <f>SUM(C220:C232)+SUM(C237:C251)</f>
        <v>28022699.29006999</v>
      </c>
      <c r="D219" s="22">
        <f t="shared" ref="D219:G219" si="98">SUM(D220:D232)+SUM(D237:D251)</f>
        <v>1875541.3815899997</v>
      </c>
      <c r="E219" s="22">
        <f t="shared" si="98"/>
        <v>29898240.671659999</v>
      </c>
      <c r="F219" s="22">
        <f t="shared" si="98"/>
        <v>3003518.6647199998</v>
      </c>
      <c r="G219" s="22">
        <f t="shared" si="98"/>
        <v>4879060.046310002</v>
      </c>
      <c r="H219" s="11">
        <f t="shared" si="91"/>
        <v>90.871252099279204</v>
      </c>
    </row>
    <row r="220" spans="1:8" s="40" customFormat="1" ht="11.25" customHeight="1" x14ac:dyDescent="0.2">
      <c r="A220" s="42" t="s">
        <v>162</v>
      </c>
      <c r="B220" s="16">
        <v>132412</v>
      </c>
      <c r="C220" s="16">
        <v>125763.48679000001</v>
      </c>
      <c r="D220" s="16">
        <v>469.15499999999997</v>
      </c>
      <c r="E220" s="16">
        <f t="shared" ref="E220:E231" si="99">C220+D220</f>
        <v>126232.64179000001</v>
      </c>
      <c r="F220" s="16">
        <f t="shared" ref="F220:F231" si="100">B220-E220</f>
        <v>6179.3582099999912</v>
      </c>
      <c r="G220" s="16">
        <f t="shared" ref="G220:G231" si="101">B220-C220</f>
        <v>6648.5132099999901</v>
      </c>
      <c r="H220" s="11">
        <f t="shared" si="91"/>
        <v>95.333233989366533</v>
      </c>
    </row>
    <row r="221" spans="1:8" s="40" customFormat="1" ht="11.25" customHeight="1" x14ac:dyDescent="0.2">
      <c r="A221" s="42" t="s">
        <v>163</v>
      </c>
      <c r="B221" s="16">
        <v>93655.073999999993</v>
      </c>
      <c r="C221" s="16">
        <v>92721.105040000009</v>
      </c>
      <c r="D221" s="16">
        <v>80.402679999999989</v>
      </c>
      <c r="E221" s="16">
        <f t="shared" si="99"/>
        <v>92801.507720000009</v>
      </c>
      <c r="F221" s="16">
        <f t="shared" si="100"/>
        <v>853.56627999998454</v>
      </c>
      <c r="G221" s="16">
        <f t="shared" si="101"/>
        <v>933.96895999998378</v>
      </c>
      <c r="H221" s="11">
        <f t="shared" si="91"/>
        <v>99.088606475288259</v>
      </c>
    </row>
    <row r="222" spans="1:8" s="40" customFormat="1" ht="11.25" customHeight="1" x14ac:dyDescent="0.2">
      <c r="A222" s="42" t="s">
        <v>164</v>
      </c>
      <c r="B222" s="16">
        <v>134983.23099999997</v>
      </c>
      <c r="C222" s="16">
        <v>103343.8753</v>
      </c>
      <c r="D222" s="16">
        <v>10565.91042</v>
      </c>
      <c r="E222" s="16">
        <f t="shared" si="99"/>
        <v>113909.78572</v>
      </c>
      <c r="F222" s="16">
        <f t="shared" si="100"/>
        <v>21073.445279999971</v>
      </c>
      <c r="G222" s="16">
        <f t="shared" si="101"/>
        <v>31639.355699999971</v>
      </c>
      <c r="H222" s="11">
        <f t="shared" si="91"/>
        <v>84.388101304227945</v>
      </c>
    </row>
    <row r="223" spans="1:8" s="40" customFormat="1" ht="11.25" customHeight="1" x14ac:dyDescent="0.2">
      <c r="A223" s="42" t="s">
        <v>165</v>
      </c>
      <c r="B223" s="16">
        <v>18736591.214129996</v>
      </c>
      <c r="C223" s="16">
        <v>16575225.982649995</v>
      </c>
      <c r="D223" s="16">
        <v>1469545.7746299997</v>
      </c>
      <c r="E223" s="16">
        <f t="shared" si="99"/>
        <v>18044771.757279996</v>
      </c>
      <c r="F223" s="16">
        <f t="shared" si="100"/>
        <v>691819.45684999973</v>
      </c>
      <c r="G223" s="16">
        <f t="shared" si="101"/>
        <v>2161365.2314800005</v>
      </c>
      <c r="H223" s="11">
        <f t="shared" si="91"/>
        <v>96.307655704585841</v>
      </c>
    </row>
    <row r="224" spans="1:8" s="40" customFormat="1" ht="11.25" customHeight="1" x14ac:dyDescent="0.2">
      <c r="A224" s="42" t="s">
        <v>166</v>
      </c>
      <c r="B224" s="16">
        <v>57225.798000000003</v>
      </c>
      <c r="C224" s="16">
        <v>56042.297250000003</v>
      </c>
      <c r="D224" s="16">
        <v>1175.0028300000001</v>
      </c>
      <c r="E224" s="16">
        <f t="shared" si="99"/>
        <v>57217.300080000001</v>
      </c>
      <c r="F224" s="16">
        <f t="shared" si="100"/>
        <v>8.4979200000016135</v>
      </c>
      <c r="G224" s="16">
        <f t="shared" si="101"/>
        <v>1183.5007499999992</v>
      </c>
      <c r="H224" s="11">
        <f t="shared" si="91"/>
        <v>99.985150193973709</v>
      </c>
    </row>
    <row r="225" spans="1:8" s="40" customFormat="1" ht="11.25" customHeight="1" x14ac:dyDescent="0.2">
      <c r="A225" s="42" t="s">
        <v>167</v>
      </c>
      <c r="B225" s="16">
        <v>300597.03099999996</v>
      </c>
      <c r="C225" s="16">
        <v>279555.46837999998</v>
      </c>
      <c r="D225" s="16">
        <v>246.33589999999998</v>
      </c>
      <c r="E225" s="16">
        <f t="shared" si="99"/>
        <v>279801.80427999998</v>
      </c>
      <c r="F225" s="16">
        <f t="shared" si="100"/>
        <v>20795.226719999977</v>
      </c>
      <c r="G225" s="16">
        <f t="shared" si="101"/>
        <v>21041.562619999982</v>
      </c>
      <c r="H225" s="11">
        <f t="shared" si="91"/>
        <v>93.08202524462061</v>
      </c>
    </row>
    <row r="226" spans="1:8" s="40" customFormat="1" ht="11.25" customHeight="1" x14ac:dyDescent="0.2">
      <c r="A226" s="42" t="s">
        <v>168</v>
      </c>
      <c r="B226" s="16">
        <v>730348.4709999999</v>
      </c>
      <c r="C226" s="16">
        <v>486146.53769999999</v>
      </c>
      <c r="D226" s="16">
        <v>2620.3863199999996</v>
      </c>
      <c r="E226" s="16">
        <f t="shared" si="99"/>
        <v>488766.92401999998</v>
      </c>
      <c r="F226" s="16">
        <f t="shared" si="100"/>
        <v>241581.54697999993</v>
      </c>
      <c r="G226" s="16">
        <f t="shared" si="101"/>
        <v>244201.93329999992</v>
      </c>
      <c r="H226" s="11">
        <f t="shared" si="91"/>
        <v>66.922427228577035</v>
      </c>
    </row>
    <row r="227" spans="1:8" s="40" customFormat="1" ht="11.25" customHeight="1" x14ac:dyDescent="0.2">
      <c r="A227" s="42" t="s">
        <v>169</v>
      </c>
      <c r="B227" s="16">
        <v>220508.22499999998</v>
      </c>
      <c r="C227" s="16">
        <v>142010.36491999999</v>
      </c>
      <c r="D227" s="16">
        <v>10045.73192</v>
      </c>
      <c r="E227" s="16">
        <f t="shared" si="99"/>
        <v>152056.09683999998</v>
      </c>
      <c r="F227" s="16">
        <f t="shared" si="100"/>
        <v>68452.128159999993</v>
      </c>
      <c r="G227" s="16">
        <f t="shared" si="101"/>
        <v>78497.860079999984</v>
      </c>
      <c r="H227" s="11">
        <f t="shared" si="91"/>
        <v>68.957108896958374</v>
      </c>
    </row>
    <row r="228" spans="1:8" s="40" customFormat="1" ht="11.25" customHeight="1" x14ac:dyDescent="0.2">
      <c r="A228" s="42" t="s">
        <v>170</v>
      </c>
      <c r="B228" s="16">
        <v>98407.551999999996</v>
      </c>
      <c r="C228" s="16">
        <v>85610.365239999999</v>
      </c>
      <c r="D228" s="16">
        <v>3512.56068</v>
      </c>
      <c r="E228" s="16">
        <f t="shared" si="99"/>
        <v>89122.925919999994</v>
      </c>
      <c r="F228" s="16">
        <f t="shared" si="100"/>
        <v>9284.6260800000018</v>
      </c>
      <c r="G228" s="16">
        <f t="shared" si="101"/>
        <v>12797.186759999997</v>
      </c>
      <c r="H228" s="11">
        <f t="shared" ref="H228:H259" si="102">IFERROR(E228/B228*100,"")</f>
        <v>90.565128497455149</v>
      </c>
    </row>
    <row r="229" spans="1:8" s="40" customFormat="1" ht="11.25" customHeight="1" x14ac:dyDescent="0.2">
      <c r="A229" s="42" t="s">
        <v>171</v>
      </c>
      <c r="B229" s="16">
        <v>205850.36699999997</v>
      </c>
      <c r="C229" s="16">
        <v>137093.38451</v>
      </c>
      <c r="D229" s="16">
        <v>2234.2531400000003</v>
      </c>
      <c r="E229" s="16">
        <f t="shared" si="99"/>
        <v>139327.63764999999</v>
      </c>
      <c r="F229" s="16">
        <f t="shared" si="100"/>
        <v>66522.72934999998</v>
      </c>
      <c r="G229" s="16">
        <f t="shared" si="101"/>
        <v>68756.982489999966</v>
      </c>
      <c r="H229" s="11">
        <f t="shared" si="102"/>
        <v>67.683939397591658</v>
      </c>
    </row>
    <row r="230" spans="1:8" s="40" customFormat="1" ht="11.25" customHeight="1" x14ac:dyDescent="0.2">
      <c r="A230" s="42" t="s">
        <v>172</v>
      </c>
      <c r="B230" s="16">
        <v>180038.96500000003</v>
      </c>
      <c r="C230" s="16">
        <v>162997.45313000001</v>
      </c>
      <c r="D230" s="16">
        <v>9705.0018099999998</v>
      </c>
      <c r="E230" s="16">
        <f t="shared" si="99"/>
        <v>172702.45494</v>
      </c>
      <c r="F230" s="16">
        <f t="shared" si="100"/>
        <v>7336.5100600000296</v>
      </c>
      <c r="G230" s="16">
        <f t="shared" si="101"/>
        <v>17041.511870000017</v>
      </c>
      <c r="H230" s="11">
        <f t="shared" si="102"/>
        <v>95.925043192733298</v>
      </c>
    </row>
    <row r="231" spans="1:8" s="40" customFormat="1" ht="11.25" customHeight="1" x14ac:dyDescent="0.2">
      <c r="A231" s="42" t="s">
        <v>173</v>
      </c>
      <c r="B231" s="16">
        <v>128392.71799999999</v>
      </c>
      <c r="C231" s="16">
        <v>82943.187260000006</v>
      </c>
      <c r="D231" s="16">
        <v>2949.9268499999998</v>
      </c>
      <c r="E231" s="16">
        <f t="shared" si="99"/>
        <v>85893.11411000001</v>
      </c>
      <c r="F231" s="16">
        <f t="shared" si="100"/>
        <v>42499.603889999984</v>
      </c>
      <c r="G231" s="16">
        <f t="shared" si="101"/>
        <v>45449.530739999987</v>
      </c>
      <c r="H231" s="11">
        <f t="shared" si="102"/>
        <v>66.898742738665291</v>
      </c>
    </row>
    <row r="232" spans="1:8" s="40" customFormat="1" ht="11.25" customHeight="1" x14ac:dyDescent="0.2">
      <c r="A232" s="42" t="s">
        <v>174</v>
      </c>
      <c r="B232" s="21">
        <f t="shared" ref="B232:C232" si="103">SUM(B233:B236)</f>
        <v>1117566.1439999999</v>
      </c>
      <c r="C232" s="21">
        <f t="shared" si="103"/>
        <v>977979.12263999996</v>
      </c>
      <c r="D232" s="21">
        <f t="shared" ref="D232:G232" si="104">SUM(D233:D236)</f>
        <v>43085.936990000002</v>
      </c>
      <c r="E232" s="21">
        <f t="shared" si="104"/>
        <v>1021065.05963</v>
      </c>
      <c r="F232" s="21">
        <f t="shared" si="104"/>
        <v>96501.084370000026</v>
      </c>
      <c r="G232" s="21">
        <f t="shared" si="104"/>
        <v>139587.02136000001</v>
      </c>
      <c r="H232" s="11">
        <f t="shared" si="102"/>
        <v>91.365067303792642</v>
      </c>
    </row>
    <row r="233" spans="1:8" s="40" customFormat="1" ht="11.25" customHeight="1" x14ac:dyDescent="0.2">
      <c r="A233" s="42" t="s">
        <v>212</v>
      </c>
      <c r="B233" s="16">
        <v>522885.59899999993</v>
      </c>
      <c r="C233" s="16">
        <v>458771.27863999997</v>
      </c>
      <c r="D233" s="16">
        <v>33401.247799999997</v>
      </c>
      <c r="E233" s="16">
        <f t="shared" ref="E233:E251" si="105">C233+D233</f>
        <v>492172.52643999999</v>
      </c>
      <c r="F233" s="16">
        <f t="shared" ref="F233:F251" si="106">B233-E233</f>
        <v>30713.072559999942</v>
      </c>
      <c r="G233" s="16">
        <f t="shared" ref="G233:G251" si="107">B233-C233</f>
        <v>64114.320359999954</v>
      </c>
      <c r="H233" s="11">
        <f t="shared" si="102"/>
        <v>94.126234759814082</v>
      </c>
    </row>
    <row r="234" spans="1:8" s="40" customFormat="1" ht="11.25" customHeight="1" x14ac:dyDescent="0.2">
      <c r="A234" s="42" t="s">
        <v>331</v>
      </c>
      <c r="B234" s="16">
        <v>267130.07900000003</v>
      </c>
      <c r="C234" s="16">
        <v>228494.70454000001</v>
      </c>
      <c r="D234" s="16">
        <v>9044.3164199999992</v>
      </c>
      <c r="E234" s="16">
        <f t="shared" si="105"/>
        <v>237539.02095999999</v>
      </c>
      <c r="F234" s="16">
        <f t="shared" si="106"/>
        <v>29591.058040000033</v>
      </c>
      <c r="G234" s="16">
        <f t="shared" si="107"/>
        <v>38635.374460000021</v>
      </c>
      <c r="H234" s="11">
        <f t="shared" si="102"/>
        <v>88.922603493109435</v>
      </c>
    </row>
    <row r="235" spans="1:8" s="40" customFormat="1" ht="11.25" customHeight="1" x14ac:dyDescent="0.2">
      <c r="A235" s="42" t="s">
        <v>175</v>
      </c>
      <c r="B235" s="16">
        <v>167684.00000000003</v>
      </c>
      <c r="C235" s="16">
        <v>153513.45316999999</v>
      </c>
      <c r="D235" s="16">
        <v>28.480979999999999</v>
      </c>
      <c r="E235" s="16">
        <f t="shared" si="105"/>
        <v>153541.93414999999</v>
      </c>
      <c r="F235" s="16">
        <f t="shared" si="106"/>
        <v>14142.065850000043</v>
      </c>
      <c r="G235" s="16">
        <f t="shared" si="107"/>
        <v>14170.546830000036</v>
      </c>
      <c r="H235" s="11">
        <f t="shared" si="102"/>
        <v>91.566240160062947</v>
      </c>
    </row>
    <row r="236" spans="1:8" s="40" customFormat="1" ht="11.25" customHeight="1" x14ac:dyDescent="0.2">
      <c r="A236" s="42" t="s">
        <v>332</v>
      </c>
      <c r="B236" s="16">
        <v>159866.46599999999</v>
      </c>
      <c r="C236" s="16">
        <v>137199.68628999998</v>
      </c>
      <c r="D236" s="16">
        <v>611.89179000000001</v>
      </c>
      <c r="E236" s="16">
        <f t="shared" si="105"/>
        <v>137811.57807999998</v>
      </c>
      <c r="F236" s="16">
        <f t="shared" si="106"/>
        <v>22054.887920000008</v>
      </c>
      <c r="G236" s="16">
        <f t="shared" si="107"/>
        <v>22666.779710000003</v>
      </c>
      <c r="H236" s="11">
        <f t="shared" si="102"/>
        <v>86.204181232104034</v>
      </c>
    </row>
    <row r="237" spans="1:8" s="40" customFormat="1" ht="11.25" customHeight="1" x14ac:dyDescent="0.2">
      <c r="A237" s="42" t="s">
        <v>307</v>
      </c>
      <c r="B237" s="16">
        <v>128582.99999999999</v>
      </c>
      <c r="C237" s="16">
        <v>89733.880650000006</v>
      </c>
      <c r="D237" s="16">
        <v>848.27068999999995</v>
      </c>
      <c r="E237" s="16">
        <f t="shared" si="105"/>
        <v>90582.151340000011</v>
      </c>
      <c r="F237" s="16">
        <f t="shared" si="106"/>
        <v>38000.848659999974</v>
      </c>
      <c r="G237" s="16">
        <f t="shared" si="107"/>
        <v>38849.119349999979</v>
      </c>
      <c r="H237" s="11">
        <f t="shared" si="102"/>
        <v>70.446444195577968</v>
      </c>
    </row>
    <row r="238" spans="1:8" s="40" customFormat="1" ht="11.25" customHeight="1" x14ac:dyDescent="0.2">
      <c r="A238" s="42" t="s">
        <v>177</v>
      </c>
      <c r="B238" s="16">
        <v>1137939.476</v>
      </c>
      <c r="C238" s="16">
        <v>1135779.8122400001</v>
      </c>
      <c r="D238" s="16">
        <v>2009.7898300000002</v>
      </c>
      <c r="E238" s="16">
        <f t="shared" si="105"/>
        <v>1137789.60207</v>
      </c>
      <c r="F238" s="16">
        <f t="shared" si="106"/>
        <v>149.87393000000156</v>
      </c>
      <c r="G238" s="16">
        <f t="shared" si="107"/>
        <v>2159.6637599999085</v>
      </c>
      <c r="H238" s="11">
        <f t="shared" si="102"/>
        <v>99.986829358400769</v>
      </c>
    </row>
    <row r="239" spans="1:8" s="40" customFormat="1" ht="11.25" customHeight="1" x14ac:dyDescent="0.2">
      <c r="A239" s="42" t="s">
        <v>178</v>
      </c>
      <c r="B239" s="16">
        <v>304785</v>
      </c>
      <c r="C239" s="16">
        <v>243220.22365</v>
      </c>
      <c r="D239" s="16">
        <v>21820.725190000001</v>
      </c>
      <c r="E239" s="16">
        <f t="shared" si="105"/>
        <v>265040.94884000003</v>
      </c>
      <c r="F239" s="16">
        <f t="shared" si="106"/>
        <v>39744.051159999974</v>
      </c>
      <c r="G239" s="16">
        <f t="shared" si="107"/>
        <v>61564.77635</v>
      </c>
      <c r="H239" s="11">
        <f t="shared" si="102"/>
        <v>86.959971402792135</v>
      </c>
    </row>
    <row r="240" spans="1:8" s="40" customFormat="1" ht="11.25" customHeight="1" x14ac:dyDescent="0.2">
      <c r="A240" s="42" t="s">
        <v>333</v>
      </c>
      <c r="B240" s="16">
        <v>1739199.0000000002</v>
      </c>
      <c r="C240" s="16">
        <v>1437949.80131</v>
      </c>
      <c r="D240" s="16">
        <v>29637.62988</v>
      </c>
      <c r="E240" s="16">
        <f t="shared" si="105"/>
        <v>1467587.4311899999</v>
      </c>
      <c r="F240" s="16">
        <f t="shared" si="106"/>
        <v>271611.56881000032</v>
      </c>
      <c r="G240" s="16">
        <f t="shared" si="107"/>
        <v>301249.19869000022</v>
      </c>
      <c r="H240" s="11">
        <f t="shared" si="102"/>
        <v>84.38295049560169</v>
      </c>
    </row>
    <row r="241" spans="1:8" s="40" customFormat="1" ht="11.25" customHeight="1" x14ac:dyDescent="0.2">
      <c r="A241" s="42" t="s">
        <v>334</v>
      </c>
      <c r="B241" s="16">
        <v>43140.894</v>
      </c>
      <c r="C241" s="16">
        <v>34500.321619999995</v>
      </c>
      <c r="D241" s="16">
        <v>69.767300000000006</v>
      </c>
      <c r="E241" s="16">
        <f t="shared" si="105"/>
        <v>34570.088919999995</v>
      </c>
      <c r="F241" s="16">
        <f t="shared" si="106"/>
        <v>8570.8050800000055</v>
      </c>
      <c r="G241" s="16">
        <f t="shared" si="107"/>
        <v>8640.5723800000051</v>
      </c>
      <c r="H241" s="11">
        <f t="shared" si="102"/>
        <v>80.13299149526199</v>
      </c>
    </row>
    <row r="242" spans="1:8" s="40" customFormat="1" ht="11.25" customHeight="1" x14ac:dyDescent="0.2">
      <c r="A242" s="53" t="s">
        <v>38</v>
      </c>
      <c r="B242" s="16">
        <v>399965.984</v>
      </c>
      <c r="C242" s="16">
        <v>312121.91741000005</v>
      </c>
      <c r="D242" s="16">
        <v>20412.998350000002</v>
      </c>
      <c r="E242" s="16">
        <f t="shared" si="105"/>
        <v>332534.91576000006</v>
      </c>
      <c r="F242" s="16">
        <f t="shared" si="106"/>
        <v>67431.068239999935</v>
      </c>
      <c r="G242" s="16">
        <f t="shared" si="107"/>
        <v>87844.066589999944</v>
      </c>
      <c r="H242" s="11">
        <f t="shared" si="102"/>
        <v>83.140799233566838</v>
      </c>
    </row>
    <row r="243" spans="1:8" s="40" customFormat="1" ht="11.25" customHeight="1" x14ac:dyDescent="0.2">
      <c r="A243" s="53" t="s">
        <v>179</v>
      </c>
      <c r="B243" s="16">
        <v>2398726.4310000003</v>
      </c>
      <c r="C243" s="16">
        <v>2167847.2726999996</v>
      </c>
      <c r="D243" s="16">
        <v>40899.621220000001</v>
      </c>
      <c r="E243" s="16">
        <f t="shared" si="105"/>
        <v>2208746.8939199997</v>
      </c>
      <c r="F243" s="16">
        <f t="shared" si="106"/>
        <v>189979.53708000062</v>
      </c>
      <c r="G243" s="16">
        <f t="shared" si="107"/>
        <v>230879.15830000071</v>
      </c>
      <c r="H243" s="11">
        <f t="shared" si="102"/>
        <v>92.079983168368202</v>
      </c>
    </row>
    <row r="244" spans="1:8" s="40" customFormat="1" ht="11.25" customHeight="1" x14ac:dyDescent="0.2">
      <c r="A244" s="53" t="s">
        <v>180</v>
      </c>
      <c r="B244" s="16">
        <v>159871</v>
      </c>
      <c r="C244" s="16">
        <v>146129.65950000001</v>
      </c>
      <c r="D244" s="16">
        <v>13720.58368</v>
      </c>
      <c r="E244" s="16">
        <f t="shared" si="105"/>
        <v>159850.24318000002</v>
      </c>
      <c r="F244" s="16">
        <f t="shared" si="106"/>
        <v>20.756819999980507</v>
      </c>
      <c r="G244" s="16">
        <f t="shared" si="107"/>
        <v>13741.340499999991</v>
      </c>
      <c r="H244" s="11">
        <f t="shared" si="102"/>
        <v>99.987016519568911</v>
      </c>
    </row>
    <row r="245" spans="1:8" s="40" customFormat="1" ht="11.25" customHeight="1" x14ac:dyDescent="0.2">
      <c r="A245" s="53" t="s">
        <v>286</v>
      </c>
      <c r="B245" s="16">
        <v>473897.82299999997</v>
      </c>
      <c r="C245" s="16">
        <v>172153.68918000002</v>
      </c>
      <c r="D245" s="16">
        <v>25827.069230000001</v>
      </c>
      <c r="E245" s="16">
        <f t="shared" si="105"/>
        <v>197980.75841000001</v>
      </c>
      <c r="F245" s="16">
        <f t="shared" si="106"/>
        <v>275917.06458999997</v>
      </c>
      <c r="G245" s="16">
        <f t="shared" si="107"/>
        <v>301744.13381999999</v>
      </c>
      <c r="H245" s="11">
        <f t="shared" si="102"/>
        <v>41.777098100321936</v>
      </c>
    </row>
    <row r="246" spans="1:8" s="40" customFormat="1" ht="11.25" customHeight="1" x14ac:dyDescent="0.2">
      <c r="A246" s="53" t="s">
        <v>181</v>
      </c>
      <c r="B246" s="16">
        <v>2010331.7290000001</v>
      </c>
      <c r="C246" s="16">
        <v>1566152.7988499999</v>
      </c>
      <c r="D246" s="16">
        <v>109551.46528</v>
      </c>
      <c r="E246" s="16">
        <f t="shared" si="105"/>
        <v>1675704.26413</v>
      </c>
      <c r="F246" s="16">
        <f t="shared" si="106"/>
        <v>334627.46487000003</v>
      </c>
      <c r="G246" s="16">
        <f t="shared" si="107"/>
        <v>444178.93015000015</v>
      </c>
      <c r="H246" s="11">
        <f t="shared" si="102"/>
        <v>83.354614562221826</v>
      </c>
    </row>
    <row r="247" spans="1:8" s="40" customFormat="1" ht="11.25" customHeight="1" x14ac:dyDescent="0.2">
      <c r="A247" s="53" t="s">
        <v>183</v>
      </c>
      <c r="B247" s="16">
        <v>85418.82799999998</v>
      </c>
      <c r="C247" s="16">
        <v>82975.386859999999</v>
      </c>
      <c r="D247" s="16">
        <v>2437.4578999999999</v>
      </c>
      <c r="E247" s="16">
        <f t="shared" si="105"/>
        <v>85412.844759999993</v>
      </c>
      <c r="F247" s="16">
        <f t="shared" si="106"/>
        <v>5.9832399999868358</v>
      </c>
      <c r="G247" s="16">
        <f t="shared" si="107"/>
        <v>2443.4411399999808</v>
      </c>
      <c r="H247" s="11">
        <f t="shared" si="102"/>
        <v>99.992995408459606</v>
      </c>
    </row>
    <row r="248" spans="1:8" s="40" customFormat="1" ht="11.25" customHeight="1" x14ac:dyDescent="0.2">
      <c r="A248" s="53" t="s">
        <v>184</v>
      </c>
      <c r="B248" s="16">
        <v>1214080.493</v>
      </c>
      <c r="C248" s="16">
        <v>698771.21063999995</v>
      </c>
      <c r="D248" s="16">
        <v>49028.883879999994</v>
      </c>
      <c r="E248" s="16">
        <f t="shared" si="105"/>
        <v>747800.09451999993</v>
      </c>
      <c r="F248" s="16">
        <f t="shared" si="106"/>
        <v>466280.39848000009</v>
      </c>
      <c r="G248" s="16">
        <f t="shared" si="107"/>
        <v>515309.28236000007</v>
      </c>
      <c r="H248" s="11">
        <f t="shared" si="102"/>
        <v>61.593946927866497</v>
      </c>
    </row>
    <row r="249" spans="1:8" s="40" customFormat="1" ht="11.25" customHeight="1" x14ac:dyDescent="0.2">
      <c r="A249" s="42" t="s">
        <v>287</v>
      </c>
      <c r="B249" s="16">
        <v>216785.48824999999</v>
      </c>
      <c r="C249" s="16">
        <v>193190.70541999998</v>
      </c>
      <c r="D249" s="16">
        <v>2282.46117</v>
      </c>
      <c r="E249" s="16">
        <f t="shared" si="105"/>
        <v>195473.16658999998</v>
      </c>
      <c r="F249" s="16">
        <f t="shared" si="106"/>
        <v>21312.321660000016</v>
      </c>
      <c r="G249" s="16">
        <f t="shared" si="107"/>
        <v>23594.782830000011</v>
      </c>
      <c r="H249" s="11">
        <f t="shared" si="102"/>
        <v>90.168935276967261</v>
      </c>
    </row>
    <row r="250" spans="1:8" s="40" customFormat="1" ht="11.25" customHeight="1" x14ac:dyDescent="0.2">
      <c r="A250" s="42" t="s">
        <v>160</v>
      </c>
      <c r="B250" s="16">
        <v>351855.91499999998</v>
      </c>
      <c r="C250" s="16">
        <v>351383.72711000004</v>
      </c>
      <c r="D250" s="16">
        <v>396.54199999999997</v>
      </c>
      <c r="E250" s="16">
        <f t="shared" si="105"/>
        <v>351780.26911000005</v>
      </c>
      <c r="F250" s="16">
        <f t="shared" si="106"/>
        <v>75.645889999927022</v>
      </c>
      <c r="G250" s="16">
        <f t="shared" si="107"/>
        <v>472.18788999994285</v>
      </c>
      <c r="H250" s="11">
        <f t="shared" si="102"/>
        <v>99.978500890058953</v>
      </c>
    </row>
    <row r="251" spans="1:8" s="40" customFormat="1" ht="11.25" customHeight="1" x14ac:dyDescent="0.2">
      <c r="A251" s="42" t="s">
        <v>335</v>
      </c>
      <c r="B251" s="16">
        <v>100601.48499999999</v>
      </c>
      <c r="C251" s="16">
        <v>83356.252120000005</v>
      </c>
      <c r="D251" s="16">
        <v>361.73682000000002</v>
      </c>
      <c r="E251" s="16">
        <f t="shared" si="105"/>
        <v>83717.98894000001</v>
      </c>
      <c r="F251" s="16">
        <f t="shared" si="106"/>
        <v>16883.496059999976</v>
      </c>
      <c r="G251" s="16">
        <f t="shared" si="107"/>
        <v>17245.232879999981</v>
      </c>
      <c r="H251" s="11">
        <f t="shared" si="102"/>
        <v>83.217448470069826</v>
      </c>
    </row>
    <row r="252" spans="1:8" s="40" customFormat="1" ht="11.25" customHeight="1" x14ac:dyDescent="0.2">
      <c r="A252" s="17"/>
      <c r="B252" s="16"/>
      <c r="C252" s="12"/>
      <c r="D252" s="16"/>
      <c r="E252" s="12"/>
      <c r="F252" s="12"/>
      <c r="G252" s="12"/>
      <c r="H252" s="11" t="str">
        <f t="shared" si="102"/>
        <v/>
      </c>
    </row>
    <row r="253" spans="1:8" s="40" customFormat="1" ht="11.25" customHeight="1" x14ac:dyDescent="0.2">
      <c r="A253" s="9" t="s">
        <v>185</v>
      </c>
      <c r="B253" s="16">
        <v>2241.12</v>
      </c>
      <c r="C253" s="16">
        <v>1850.8380500000001</v>
      </c>
      <c r="D253" s="16">
        <v>0</v>
      </c>
      <c r="E253" s="16">
        <f t="shared" ref="E253" si="108">C253+D253</f>
        <v>1850.8380500000001</v>
      </c>
      <c r="F253" s="16">
        <f>B253-E253</f>
        <v>390.28194999999982</v>
      </c>
      <c r="G253" s="16">
        <f>B253-C253</f>
        <v>390.28194999999982</v>
      </c>
      <c r="H253" s="11">
        <f t="shared" si="102"/>
        <v>82.585405957735418</v>
      </c>
    </row>
    <row r="254" spans="1:8" s="40" customFormat="1" ht="11.25" customHeight="1" x14ac:dyDescent="0.2">
      <c r="A254" s="17"/>
      <c r="B254" s="15"/>
      <c r="C254" s="13"/>
      <c r="D254" s="15"/>
      <c r="E254" s="13"/>
      <c r="F254" s="13"/>
      <c r="G254" s="13"/>
      <c r="H254" s="11" t="str">
        <f t="shared" si="102"/>
        <v/>
      </c>
    </row>
    <row r="255" spans="1:8" s="40" customFormat="1" ht="11.25" customHeight="1" x14ac:dyDescent="0.2">
      <c r="A255" s="9" t="s">
        <v>186</v>
      </c>
      <c r="B255" s="21">
        <f t="shared" ref="B255:C255" si="109">SUM(B256:B260)</f>
        <v>37070294.452000007</v>
      </c>
      <c r="C255" s="21">
        <f t="shared" si="109"/>
        <v>34736139.654110007</v>
      </c>
      <c r="D255" s="21">
        <f t="shared" ref="D255:G255" si="110">SUM(D256:D260)</f>
        <v>2327585.2216599998</v>
      </c>
      <c r="E255" s="21">
        <f t="shared" si="110"/>
        <v>37063724.87577001</v>
      </c>
      <c r="F255" s="21">
        <f t="shared" si="110"/>
        <v>6569.5762299972703</v>
      </c>
      <c r="G255" s="21">
        <f t="shared" si="110"/>
        <v>2334154.7978899954</v>
      </c>
      <c r="H255" s="11">
        <f t="shared" si="102"/>
        <v>99.982278057600809</v>
      </c>
    </row>
    <row r="256" spans="1:8" s="40" customFormat="1" ht="11.25" customHeight="1" x14ac:dyDescent="0.2">
      <c r="A256" s="53" t="s">
        <v>187</v>
      </c>
      <c r="B256" s="16">
        <v>31743779.178000003</v>
      </c>
      <c r="C256" s="16">
        <v>30204224.809140008</v>
      </c>
      <c r="D256" s="16">
        <v>1537234.14986</v>
      </c>
      <c r="E256" s="16">
        <f t="shared" ref="E256:E260" si="111">C256+D256</f>
        <v>31741458.959000006</v>
      </c>
      <c r="F256" s="16">
        <f>B256-E256</f>
        <v>2320.2189999967813</v>
      </c>
      <c r="G256" s="16">
        <f>B256-C256</f>
        <v>1539554.3688599952</v>
      </c>
      <c r="H256" s="11">
        <f t="shared" si="102"/>
        <v>99.992690791518584</v>
      </c>
    </row>
    <row r="257" spans="1:9" s="40" customFormat="1" ht="11.25" customHeight="1" x14ac:dyDescent="0.2">
      <c r="A257" s="53" t="s">
        <v>188</v>
      </c>
      <c r="B257" s="16">
        <v>112419.12299999999</v>
      </c>
      <c r="C257" s="16">
        <v>90197.584589999999</v>
      </c>
      <c r="D257" s="16">
        <v>22135.579329999997</v>
      </c>
      <c r="E257" s="16">
        <f t="shared" si="111"/>
        <v>112333.16391999999</v>
      </c>
      <c r="F257" s="16">
        <f>B257-E257</f>
        <v>85.95908000000054</v>
      </c>
      <c r="G257" s="16">
        <f>B257-C257</f>
        <v>22221.538409999994</v>
      </c>
      <c r="H257" s="11">
        <f t="shared" si="102"/>
        <v>99.923536959099039</v>
      </c>
    </row>
    <row r="258" spans="1:9" s="40" customFormat="1" ht="11.25" customHeight="1" x14ac:dyDescent="0.2">
      <c r="A258" s="53" t="s">
        <v>189</v>
      </c>
      <c r="B258" s="16">
        <v>1623769</v>
      </c>
      <c r="C258" s="16">
        <v>1618276.17851</v>
      </c>
      <c r="D258" s="16">
        <v>1329.4238799999998</v>
      </c>
      <c r="E258" s="16">
        <f t="shared" si="111"/>
        <v>1619605.6023899999</v>
      </c>
      <c r="F258" s="16">
        <f>B258-E258</f>
        <v>4163.3976100001018</v>
      </c>
      <c r="G258" s="16">
        <f>B258-C258</f>
        <v>5492.8214900000021</v>
      </c>
      <c r="H258" s="11">
        <f t="shared" si="102"/>
        <v>99.74359668093183</v>
      </c>
    </row>
    <row r="259" spans="1:9" s="40" customFormat="1" ht="11.25" customHeight="1" x14ac:dyDescent="0.2">
      <c r="A259" s="53" t="s">
        <v>190</v>
      </c>
      <c r="B259" s="16">
        <v>2880330.5070000002</v>
      </c>
      <c r="C259" s="16">
        <v>2265503.27195</v>
      </c>
      <c r="D259" s="16">
        <v>614827.23450999998</v>
      </c>
      <c r="E259" s="16">
        <f t="shared" si="111"/>
        <v>2880330.5064599998</v>
      </c>
      <c r="F259" s="16">
        <f>B259-E259</f>
        <v>5.4000038653612137E-4</v>
      </c>
      <c r="G259" s="16">
        <f>B259-C259</f>
        <v>614827.23505000025</v>
      </c>
      <c r="H259" s="11">
        <f t="shared" si="102"/>
        <v>99.999999981252145</v>
      </c>
    </row>
    <row r="260" spans="1:9" s="40" customFormat="1" ht="11.25" customHeight="1" x14ac:dyDescent="0.2">
      <c r="A260" s="53" t="s">
        <v>191</v>
      </c>
      <c r="B260" s="16">
        <v>709996.64399999997</v>
      </c>
      <c r="C260" s="16">
        <v>557937.80991999991</v>
      </c>
      <c r="D260" s="16">
        <v>152058.83408</v>
      </c>
      <c r="E260" s="16">
        <f t="shared" si="111"/>
        <v>709996.64399999985</v>
      </c>
      <c r="F260" s="16">
        <f>B260-E260</f>
        <v>0</v>
      </c>
      <c r="G260" s="16">
        <f>B260-C260</f>
        <v>152058.83408000006</v>
      </c>
      <c r="H260" s="11">
        <f t="shared" ref="H260:H274" si="112">IFERROR(E260/B260*100,"")</f>
        <v>99.999999999999986</v>
      </c>
    </row>
    <row r="261" spans="1:9" s="40" customFormat="1" ht="11.25" customHeight="1" x14ac:dyDescent="0.2">
      <c r="A261" s="17"/>
      <c r="B261" s="16"/>
      <c r="C261" s="12"/>
      <c r="D261" s="16"/>
      <c r="E261" s="12"/>
      <c r="F261" s="12"/>
      <c r="G261" s="12"/>
      <c r="H261" s="11" t="str">
        <f t="shared" si="112"/>
        <v/>
      </c>
    </row>
    <row r="262" spans="1:9" s="40" customFormat="1" ht="11.25" customHeight="1" x14ac:dyDescent="0.2">
      <c r="A262" s="9" t="s">
        <v>192</v>
      </c>
      <c r="B262" s="14">
        <f t="shared" ref="B262:G262" si="113">+B263+B264</f>
        <v>1535699.5290000003</v>
      </c>
      <c r="C262" s="14">
        <f t="shared" si="113"/>
        <v>1502849.9271</v>
      </c>
      <c r="D262" s="14">
        <f t="shared" si="113"/>
        <v>30787.156709999999</v>
      </c>
      <c r="E262" s="21">
        <f t="shared" si="113"/>
        <v>1533637.08381</v>
      </c>
      <c r="F262" s="21">
        <f t="shared" si="113"/>
        <v>2062.4451900003478</v>
      </c>
      <c r="G262" s="21">
        <f t="shared" si="113"/>
        <v>32849.601900000394</v>
      </c>
      <c r="H262" s="11">
        <f t="shared" si="112"/>
        <v>99.865699952949555</v>
      </c>
    </row>
    <row r="263" spans="1:9" s="40" customFormat="1" ht="11.25" customHeight="1" x14ac:dyDescent="0.2">
      <c r="A263" s="53" t="s">
        <v>193</v>
      </c>
      <c r="B263" s="16">
        <v>1473008.9540000004</v>
      </c>
      <c r="C263" s="16">
        <v>1441562.73058</v>
      </c>
      <c r="D263" s="16">
        <v>29383.77823</v>
      </c>
      <c r="E263" s="16">
        <f t="shared" ref="E263:E264" si="114">C263+D263</f>
        <v>1470946.50881</v>
      </c>
      <c r="F263" s="16">
        <f>B263-E263</f>
        <v>2062.4451900003478</v>
      </c>
      <c r="G263" s="16">
        <f>B263-C263</f>
        <v>31446.223420000402</v>
      </c>
      <c r="H263" s="11">
        <f t="shared" si="112"/>
        <v>99.859984205499927</v>
      </c>
    </row>
    <row r="264" spans="1:9" s="40" customFormat="1" ht="11.25" customHeight="1" x14ac:dyDescent="0.2">
      <c r="A264" s="53" t="s">
        <v>194</v>
      </c>
      <c r="B264" s="16">
        <v>62690.574999999997</v>
      </c>
      <c r="C264" s="16">
        <v>61287.196520000005</v>
      </c>
      <c r="D264" s="16">
        <v>1403.3784800000001</v>
      </c>
      <c r="E264" s="16">
        <f t="shared" si="114"/>
        <v>62690.575000000004</v>
      </c>
      <c r="F264" s="16">
        <f>B264-E264</f>
        <v>0</v>
      </c>
      <c r="G264" s="16">
        <f>B264-C264</f>
        <v>1403.3784799999921</v>
      </c>
      <c r="H264" s="11">
        <f t="shared" si="112"/>
        <v>100.00000000000003</v>
      </c>
    </row>
    <row r="265" spans="1:9" s="40" customFormat="1" ht="11.4" x14ac:dyDescent="0.2">
      <c r="A265" s="17"/>
      <c r="B265" s="13"/>
      <c r="C265" s="13"/>
      <c r="D265" s="13"/>
      <c r="E265" s="13"/>
      <c r="F265" s="13"/>
      <c r="G265" s="13"/>
      <c r="H265" s="11" t="str">
        <f t="shared" si="112"/>
        <v/>
      </c>
    </row>
    <row r="266" spans="1:9" s="40" customFormat="1" ht="11.25" customHeight="1" x14ac:dyDescent="0.2">
      <c r="A266" s="25" t="s">
        <v>195</v>
      </c>
      <c r="B266" s="16">
        <v>9985351.6850000005</v>
      </c>
      <c r="C266" s="16">
        <v>9964852.1847900003</v>
      </c>
      <c r="D266" s="16">
        <v>6451.6432400000003</v>
      </c>
      <c r="E266" s="16">
        <f t="shared" ref="E266" si="115">C266+D266</f>
        <v>9971303.8280299995</v>
      </c>
      <c r="F266" s="16">
        <f>B266-E266</f>
        <v>14047.856970001012</v>
      </c>
      <c r="G266" s="16">
        <f>B266-C266</f>
        <v>20499.500210000202</v>
      </c>
      <c r="H266" s="11">
        <f t="shared" si="112"/>
        <v>99.859315350994564</v>
      </c>
    </row>
    <row r="267" spans="1:9" s="40" customFormat="1" ht="11.25" customHeight="1" x14ac:dyDescent="0.2">
      <c r="A267" s="17"/>
      <c r="B267" s="13"/>
      <c r="C267" s="13"/>
      <c r="D267" s="13"/>
      <c r="E267" s="13"/>
      <c r="F267" s="13"/>
      <c r="G267" s="13"/>
      <c r="H267" s="11" t="str">
        <f t="shared" si="112"/>
        <v/>
      </c>
    </row>
    <row r="268" spans="1:9" s="40" customFormat="1" ht="11.25" customHeight="1" x14ac:dyDescent="0.2">
      <c r="A268" s="9" t="s">
        <v>196</v>
      </c>
      <c r="B268" s="16">
        <v>4572219.2089999998</v>
      </c>
      <c r="C268" s="16">
        <v>4571195.1470600003</v>
      </c>
      <c r="D268" s="16">
        <v>1023.61</v>
      </c>
      <c r="E268" s="16">
        <f t="shared" ref="E268" si="116">C268+D268</f>
        <v>4572218.7570600007</v>
      </c>
      <c r="F268" s="16">
        <f>B268-E268</f>
        <v>0.45193999912589788</v>
      </c>
      <c r="G268" s="16">
        <f>B268-C268</f>
        <v>1024.0619399994612</v>
      </c>
      <c r="H268" s="11">
        <f t="shared" si="112"/>
        <v>99.999990115522067</v>
      </c>
    </row>
    <row r="269" spans="1:9" s="40" customFormat="1" ht="11.25" customHeight="1" x14ac:dyDescent="0.2">
      <c r="A269" s="17"/>
      <c r="B269" s="13"/>
      <c r="C269" s="13"/>
      <c r="D269" s="13"/>
      <c r="E269" s="13"/>
      <c r="F269" s="13"/>
      <c r="G269" s="13"/>
      <c r="H269" s="11" t="str">
        <f t="shared" si="112"/>
        <v/>
      </c>
    </row>
    <row r="270" spans="1:9" s="40" customFormat="1" ht="11.25" customHeight="1" x14ac:dyDescent="0.2">
      <c r="A270" s="9" t="s">
        <v>197</v>
      </c>
      <c r="B270" s="16">
        <v>3357843.4449999998</v>
      </c>
      <c r="C270" s="16">
        <v>3144341.95523</v>
      </c>
      <c r="D270" s="16">
        <v>213430.58811000001</v>
      </c>
      <c r="E270" s="16">
        <f t="shared" ref="E270" si="117">C270+D270</f>
        <v>3357772.5433399999</v>
      </c>
      <c r="F270" s="16">
        <f>B270-E270</f>
        <v>70.901659999974072</v>
      </c>
      <c r="G270" s="16">
        <f>B270-C270</f>
        <v>213501.48976999987</v>
      </c>
      <c r="H270" s="11">
        <f t="shared" si="112"/>
        <v>99.997888476304482</v>
      </c>
    </row>
    <row r="271" spans="1:9" s="40" customFormat="1" ht="11.25" customHeight="1" x14ac:dyDescent="0.2">
      <c r="A271" s="26"/>
      <c r="B271" s="16"/>
      <c r="C271" s="16"/>
      <c r="D271" s="16"/>
      <c r="E271" s="16"/>
      <c r="F271" s="16"/>
      <c r="G271" s="16"/>
      <c r="H271" s="11" t="str">
        <f t="shared" si="112"/>
        <v/>
      </c>
      <c r="I271" s="41"/>
    </row>
    <row r="272" spans="1:9" s="40" customFormat="1" ht="11.25" customHeight="1" x14ac:dyDescent="0.2">
      <c r="A272" s="27" t="s">
        <v>198</v>
      </c>
      <c r="B272" s="21">
        <f t="shared" ref="B272:G272" si="118">+B273+B274</f>
        <v>763366.18699999992</v>
      </c>
      <c r="C272" s="21">
        <f t="shared" si="118"/>
        <v>758965.94211000006</v>
      </c>
      <c r="D272" s="21">
        <f t="shared" si="118"/>
        <v>4325.4336199999989</v>
      </c>
      <c r="E272" s="21">
        <f t="shared" si="118"/>
        <v>763291.37572999997</v>
      </c>
      <c r="F272" s="21">
        <f t="shared" si="118"/>
        <v>74.811269999980141</v>
      </c>
      <c r="G272" s="21">
        <f t="shared" si="118"/>
        <v>4400.2448899999217</v>
      </c>
      <c r="H272" s="11">
        <f t="shared" si="112"/>
        <v>99.990199818740479</v>
      </c>
    </row>
    <row r="273" spans="1:8" s="40" customFormat="1" ht="11.25" customHeight="1" x14ac:dyDescent="0.2">
      <c r="A273" s="48" t="s">
        <v>220</v>
      </c>
      <c r="B273" s="16">
        <v>733301.35899999994</v>
      </c>
      <c r="C273" s="16">
        <v>729080.44400000002</v>
      </c>
      <c r="D273" s="16">
        <v>4217.7517199999993</v>
      </c>
      <c r="E273" s="16">
        <f t="shared" ref="E273:E274" si="119">C273+D273</f>
        <v>733298.19571999996</v>
      </c>
      <c r="F273" s="16">
        <f>B273-E273</f>
        <v>3.1632799999788404</v>
      </c>
      <c r="G273" s="16">
        <f>B273-C273</f>
        <v>4220.9149999999208</v>
      </c>
      <c r="H273" s="11">
        <f t="shared" si="112"/>
        <v>99.999568624827816</v>
      </c>
    </row>
    <row r="274" spans="1:8" s="40" customFormat="1" ht="11.25" customHeight="1" x14ac:dyDescent="0.2">
      <c r="A274" s="48" t="s">
        <v>221</v>
      </c>
      <c r="B274" s="16">
        <v>30064.828000000001</v>
      </c>
      <c r="C274" s="16">
        <v>29885.49811</v>
      </c>
      <c r="D274" s="16">
        <v>107.6819</v>
      </c>
      <c r="E274" s="16">
        <f t="shared" si="119"/>
        <v>29993.18001</v>
      </c>
      <c r="F274" s="16">
        <f>B274-E274</f>
        <v>71.6479900000013</v>
      </c>
      <c r="G274" s="16">
        <f>B274-C274</f>
        <v>179.32989000000089</v>
      </c>
      <c r="H274" s="11">
        <f t="shared" si="112"/>
        <v>99.761688342271569</v>
      </c>
    </row>
    <row r="275" spans="1:8" s="40" customFormat="1" ht="12" customHeight="1" x14ac:dyDescent="0.2">
      <c r="A275" s="49"/>
      <c r="B275" s="16"/>
      <c r="C275" s="16"/>
      <c r="D275" s="16"/>
      <c r="E275" s="16"/>
      <c r="F275" s="16"/>
      <c r="G275" s="16"/>
      <c r="H275" s="11"/>
    </row>
    <row r="276" spans="1:8" s="40" customFormat="1" ht="11.25" customHeight="1" x14ac:dyDescent="0.2">
      <c r="A276" s="28" t="s">
        <v>199</v>
      </c>
      <c r="B276" s="29">
        <f>B10+B17+B19+B21+B23+B35+B39+B48+B50+B52+B60+B72+B79+B84+B88+B94+B106+B119+B132+B148+B150+B171+B181+B187+B195+B204+B213+B219+B253+B255+B262+B266+B268+B270+B272+B128</f>
        <v>2329548991.3737001</v>
      </c>
      <c r="C276" s="29">
        <f t="shared" ref="C276:G276" si="120">C10+C17+C19+C21+C23+C35+C39+C48+C50+C52+C60+C72+C79+C84+C88+C94+C106+C119+C132+C148+C150+C171+C181+C187+C195+C204+C213+C219+C253+C255+C262+C266+C268+C270+C272+C128</f>
        <v>2179995661.6240907</v>
      </c>
      <c r="D276" s="29">
        <f t="shared" si="120"/>
        <v>68189246.422600016</v>
      </c>
      <c r="E276" s="29">
        <f t="shared" si="120"/>
        <v>2248184908.0466905</v>
      </c>
      <c r="F276" s="29">
        <f t="shared" si="120"/>
        <v>81364083.327009976</v>
      </c>
      <c r="G276" s="29">
        <f t="shared" si="120"/>
        <v>149553329.74961004</v>
      </c>
      <c r="H276" s="11">
        <f t="shared" ref="H276:H285" si="121">IFERROR(E276/B276*100,"")</f>
        <v>96.507303189231038</v>
      </c>
    </row>
    <row r="277" spans="1:8" s="40" customFormat="1" ht="11.25" customHeight="1" x14ac:dyDescent="0.2">
      <c r="A277" s="50"/>
      <c r="B277" s="12"/>
      <c r="C277" s="12"/>
      <c r="D277" s="12"/>
      <c r="E277" s="12"/>
      <c r="F277" s="12"/>
      <c r="G277" s="12"/>
      <c r="H277" s="11" t="str">
        <f t="shared" si="121"/>
        <v/>
      </c>
    </row>
    <row r="278" spans="1:8" s="40" customFormat="1" ht="11.25" customHeight="1" x14ac:dyDescent="0.2">
      <c r="A278" s="8" t="s">
        <v>200</v>
      </c>
      <c r="B278" s="12"/>
      <c r="C278" s="12"/>
      <c r="D278" s="12"/>
      <c r="E278" s="12"/>
      <c r="F278" s="12"/>
      <c r="G278" s="12"/>
      <c r="H278" s="11" t="str">
        <f t="shared" si="121"/>
        <v/>
      </c>
    </row>
    <row r="279" spans="1:8" s="40" customFormat="1" ht="11.25" customHeight="1" x14ac:dyDescent="0.2">
      <c r="A279" s="42" t="s">
        <v>201</v>
      </c>
      <c r="B279" s="16">
        <v>146652540.16345996</v>
      </c>
      <c r="C279" s="16">
        <v>145722596.98310998</v>
      </c>
      <c r="D279" s="16">
        <v>50805.862430000001</v>
      </c>
      <c r="E279" s="16">
        <f t="shared" ref="E279" si="122">C279+D279</f>
        <v>145773402.84553999</v>
      </c>
      <c r="F279" s="16">
        <f>B279-E279</f>
        <v>879137.31791996956</v>
      </c>
      <c r="G279" s="16">
        <f>B279-C279</f>
        <v>929943.18034997582</v>
      </c>
      <c r="H279" s="11">
        <f t="shared" si="121"/>
        <v>99.40053045317859</v>
      </c>
    </row>
    <row r="280" spans="1:8" s="40" customFormat="1" ht="11.4" x14ac:dyDescent="0.2">
      <c r="A280" s="18"/>
      <c r="B280" s="12"/>
      <c r="C280" s="12"/>
      <c r="D280" s="12"/>
      <c r="E280" s="12"/>
      <c r="F280" s="12"/>
      <c r="G280" s="12"/>
      <c r="H280" s="11" t="str">
        <f t="shared" si="121"/>
        <v/>
      </c>
    </row>
    <row r="281" spans="1:8" s="40" customFormat="1" ht="11.25" customHeight="1" x14ac:dyDescent="0.2">
      <c r="A281" s="42" t="s">
        <v>202</v>
      </c>
      <c r="B281" s="21">
        <f t="shared" ref="B281:G281" si="123">SUM(B282:B283)</f>
        <v>700776641.76300001</v>
      </c>
      <c r="C281" s="21">
        <f t="shared" si="123"/>
        <v>699222664.95325994</v>
      </c>
      <c r="D281" s="21">
        <f t="shared" ref="D281" si="124">SUM(D282:D283)</f>
        <v>260304.26358000003</v>
      </c>
      <c r="E281" s="21">
        <f t="shared" si="123"/>
        <v>699482969.21683991</v>
      </c>
      <c r="F281" s="21">
        <f t="shared" si="123"/>
        <v>1293672.5461600944</v>
      </c>
      <c r="G281" s="21">
        <f t="shared" si="123"/>
        <v>1553976.8097400828</v>
      </c>
      <c r="H281" s="11">
        <f t="shared" si="121"/>
        <v>99.815394453943924</v>
      </c>
    </row>
    <row r="282" spans="1:8" s="40" customFormat="1" ht="11.25" customHeight="1" x14ac:dyDescent="0.2">
      <c r="A282" s="42" t="s">
        <v>215</v>
      </c>
      <c r="B282" s="16">
        <v>697373387.68200004</v>
      </c>
      <c r="C282" s="16">
        <v>695873494.90498996</v>
      </c>
      <c r="D282" s="16">
        <v>207464.67766000002</v>
      </c>
      <c r="E282" s="16">
        <f t="shared" ref="E282:E283" si="125">C282+D282</f>
        <v>696080959.58264995</v>
      </c>
      <c r="F282" s="16">
        <f>B282-E282</f>
        <v>1292428.0993500948</v>
      </c>
      <c r="G282" s="16">
        <f>B282-C282</f>
        <v>1499892.7770100832</v>
      </c>
      <c r="H282" s="11">
        <f t="shared" si="121"/>
        <v>99.814672007538746</v>
      </c>
    </row>
    <row r="283" spans="1:8" s="40" customFormat="1" ht="11.25" customHeight="1" x14ac:dyDescent="0.2">
      <c r="A283" s="51" t="s">
        <v>336</v>
      </c>
      <c r="B283" s="16">
        <v>3403254.0809999998</v>
      </c>
      <c r="C283" s="16">
        <v>3349170.0482700001</v>
      </c>
      <c r="D283" s="16">
        <v>52839.585920000005</v>
      </c>
      <c r="E283" s="16">
        <f t="shared" si="125"/>
        <v>3402009.6341900001</v>
      </c>
      <c r="F283" s="16">
        <f>B283-E283</f>
        <v>1244.4468099996448</v>
      </c>
      <c r="G283" s="16">
        <f>B283-C283</f>
        <v>54084.032729999628</v>
      </c>
      <c r="H283" s="11">
        <f t="shared" si="121"/>
        <v>99.9634336202828</v>
      </c>
    </row>
    <row r="284" spans="1:8" s="40" customFormat="1" ht="11.25" customHeight="1" x14ac:dyDescent="0.2">
      <c r="A284" s="51"/>
      <c r="B284" s="12"/>
      <c r="C284" s="12"/>
      <c r="D284" s="12"/>
      <c r="E284" s="12"/>
      <c r="F284" s="12"/>
      <c r="G284" s="12"/>
      <c r="H284" s="11" t="str">
        <f t="shared" si="121"/>
        <v/>
      </c>
    </row>
    <row r="285" spans="1:8" s="40" customFormat="1" ht="11.25" customHeight="1" x14ac:dyDescent="0.2">
      <c r="A285" s="8" t="s">
        <v>203</v>
      </c>
      <c r="B285" s="23">
        <f t="shared" ref="B285:G285" si="126">B279+B281</f>
        <v>847429181.92646003</v>
      </c>
      <c r="C285" s="23">
        <f t="shared" si="126"/>
        <v>844945261.9363699</v>
      </c>
      <c r="D285" s="23">
        <f t="shared" si="126"/>
        <v>311110.12601000001</v>
      </c>
      <c r="E285" s="23">
        <f t="shared" si="126"/>
        <v>845256372.06237984</v>
      </c>
      <c r="F285" s="23">
        <f t="shared" si="126"/>
        <v>2172809.864080064</v>
      </c>
      <c r="G285" s="23">
        <f t="shared" si="126"/>
        <v>2483919.9900900587</v>
      </c>
      <c r="H285" s="11">
        <f t="shared" si="121"/>
        <v>99.743599829883038</v>
      </c>
    </row>
    <row r="286" spans="1:8" s="40" customFormat="1" ht="11.25" customHeight="1" x14ac:dyDescent="0.2">
      <c r="A286" s="42"/>
      <c r="B286" s="12"/>
      <c r="C286" s="12"/>
      <c r="D286" s="12"/>
      <c r="E286" s="12"/>
      <c r="F286" s="12"/>
      <c r="G286" s="12"/>
      <c r="H286" s="11"/>
    </row>
    <row r="287" spans="1:8" s="65" customFormat="1" ht="16.5" customHeight="1" thickBot="1" x14ac:dyDescent="0.25">
      <c r="A287" s="61" t="s">
        <v>204</v>
      </c>
      <c r="B287" s="62">
        <f t="shared" ref="B287:G287" si="127">+B285+B276</f>
        <v>3176978173.3001604</v>
      </c>
      <c r="C287" s="62">
        <f t="shared" si="127"/>
        <v>3024940923.5604606</v>
      </c>
      <c r="D287" s="62">
        <f t="shared" si="127"/>
        <v>68500356.548610017</v>
      </c>
      <c r="E287" s="63">
        <f t="shared" si="127"/>
        <v>3093441280.1090703</v>
      </c>
      <c r="F287" s="62">
        <f t="shared" si="127"/>
        <v>83536893.191090047</v>
      </c>
      <c r="G287" s="64">
        <f t="shared" si="127"/>
        <v>152037249.73970011</v>
      </c>
      <c r="H287" s="11">
        <f>IFERROR(E287/B287*100,"")</f>
        <v>97.370555016929373</v>
      </c>
    </row>
    <row r="288" spans="1:8" s="40" customFormat="1" ht="12" customHeight="1" thickTop="1" x14ac:dyDescent="0.2">
      <c r="A288" s="42"/>
      <c r="B288" s="12"/>
      <c r="C288" s="13"/>
      <c r="D288" s="12"/>
      <c r="E288" s="13"/>
      <c r="F288" s="13"/>
      <c r="G288" s="13"/>
      <c r="H288" s="11"/>
    </row>
    <row r="289" spans="1:9" ht="22.8" customHeight="1" x14ac:dyDescent="0.2">
      <c r="A289" s="106" t="s">
        <v>338</v>
      </c>
      <c r="B289" s="106"/>
      <c r="C289" s="106"/>
      <c r="D289" s="106"/>
      <c r="E289" s="106"/>
      <c r="F289" s="106"/>
      <c r="G289" s="106"/>
      <c r="H289" s="106"/>
    </row>
    <row r="290" spans="1:9" ht="11.4" x14ac:dyDescent="0.2">
      <c r="A290" s="40" t="s">
        <v>308</v>
      </c>
    </row>
    <row r="291" spans="1:9" ht="24" customHeight="1" x14ac:dyDescent="0.2">
      <c r="A291" s="106" t="s">
        <v>339</v>
      </c>
      <c r="B291" s="106"/>
      <c r="C291" s="106"/>
      <c r="D291" s="106"/>
      <c r="E291" s="106"/>
      <c r="F291" s="106"/>
      <c r="G291" s="106"/>
      <c r="H291" s="106"/>
    </row>
    <row r="292" spans="1:9" ht="11.4" x14ac:dyDescent="0.2">
      <c r="A292" s="40" t="s">
        <v>309</v>
      </c>
    </row>
    <row r="293" spans="1:9" ht="11.4" x14ac:dyDescent="0.2">
      <c r="A293" s="40" t="s">
        <v>337</v>
      </c>
    </row>
    <row r="294" spans="1:9" ht="11.4" x14ac:dyDescent="0.2">
      <c r="A294" s="40" t="s">
        <v>310</v>
      </c>
    </row>
    <row r="295" spans="1:9" ht="11.4" x14ac:dyDescent="0.2">
      <c r="A295" s="40" t="s">
        <v>311</v>
      </c>
    </row>
    <row r="296" spans="1:9" x14ac:dyDescent="0.2">
      <c r="E296" s="40"/>
      <c r="F296" s="40"/>
      <c r="G296" s="19"/>
      <c r="I296" s="36"/>
    </row>
    <row r="297" spans="1:9" x14ac:dyDescent="0.2">
      <c r="E297" s="40"/>
      <c r="F297" s="40"/>
      <c r="G297" s="19"/>
      <c r="I297" s="36"/>
    </row>
    <row r="298" spans="1:9" x14ac:dyDescent="0.2">
      <c r="E298" s="40"/>
      <c r="F298" s="40"/>
      <c r="G298" s="19"/>
      <c r="I298" s="36"/>
    </row>
    <row r="299" spans="1:9" x14ac:dyDescent="0.2">
      <c r="E299" s="40"/>
      <c r="F299" s="40"/>
      <c r="G299" s="19"/>
      <c r="I299" s="36"/>
    </row>
    <row r="300" spans="1:9" x14ac:dyDescent="0.2">
      <c r="E300" s="40"/>
      <c r="F300" s="40"/>
      <c r="G300" s="19"/>
      <c r="I300" s="36"/>
    </row>
    <row r="301" spans="1:9" x14ac:dyDescent="0.2">
      <c r="E301" s="40"/>
      <c r="F301" s="40"/>
      <c r="G301" s="19"/>
      <c r="I301" s="36"/>
    </row>
    <row r="302" spans="1:9" x14ac:dyDescent="0.2">
      <c r="E302" s="40"/>
      <c r="F302" s="40"/>
      <c r="G302" s="19"/>
      <c r="I302" s="36"/>
    </row>
    <row r="303" spans="1:9" x14ac:dyDescent="0.2">
      <c r="E303" s="40"/>
      <c r="F303" s="40"/>
      <c r="G303" s="19"/>
      <c r="I303" s="36"/>
    </row>
    <row r="304" spans="1:9" x14ac:dyDescent="0.2">
      <c r="E304" s="40"/>
      <c r="F304" s="40"/>
      <c r="G304" s="19"/>
      <c r="I304" s="36"/>
    </row>
    <row r="305" spans="5:9" x14ac:dyDescent="0.2">
      <c r="E305" s="40"/>
      <c r="F305" s="40"/>
      <c r="G305" s="19"/>
      <c r="I305" s="36"/>
    </row>
    <row r="306" spans="5:9" x14ac:dyDescent="0.2">
      <c r="E306" s="40"/>
      <c r="F306" s="40"/>
      <c r="G306" s="19"/>
      <c r="I306" s="36"/>
    </row>
    <row r="307" spans="5:9" x14ac:dyDescent="0.2">
      <c r="E307" s="40"/>
      <c r="F307" s="40"/>
      <c r="G307" s="19"/>
      <c r="I307" s="36"/>
    </row>
    <row r="308" spans="5:9" x14ac:dyDescent="0.2">
      <c r="E308" s="40"/>
      <c r="F308" s="40"/>
      <c r="G308" s="19"/>
      <c r="I308" s="36"/>
    </row>
    <row r="309" spans="5:9" x14ac:dyDescent="0.2">
      <c r="E309" s="40"/>
      <c r="F309" s="40"/>
      <c r="G309" s="19"/>
      <c r="I309" s="36"/>
    </row>
    <row r="310" spans="5:9" x14ac:dyDescent="0.2">
      <c r="E310" s="40"/>
      <c r="F310" s="40"/>
      <c r="G310" s="19"/>
      <c r="I310" s="36"/>
    </row>
    <row r="311" spans="5:9" x14ac:dyDescent="0.2">
      <c r="E311" s="40"/>
      <c r="F311" s="40"/>
      <c r="G311" s="19"/>
      <c r="I311" s="36"/>
    </row>
    <row r="312" spans="5:9" x14ac:dyDescent="0.2">
      <c r="E312" s="40"/>
      <c r="F312" s="40"/>
      <c r="G312" s="19"/>
      <c r="I312" s="36"/>
    </row>
    <row r="313" spans="5:9" x14ac:dyDescent="0.2">
      <c r="E313" s="40"/>
      <c r="F313" s="40"/>
      <c r="G313" s="19"/>
      <c r="I313" s="36"/>
    </row>
    <row r="314" spans="5:9" x14ac:dyDescent="0.2">
      <c r="E314" s="40"/>
      <c r="F314" s="40"/>
      <c r="G314" s="19"/>
      <c r="I314" s="36"/>
    </row>
    <row r="315" spans="5:9" x14ac:dyDescent="0.2">
      <c r="E315" s="40"/>
      <c r="F315" s="40"/>
      <c r="G315" s="19"/>
      <c r="I315" s="36"/>
    </row>
    <row r="316" spans="5:9" x14ac:dyDescent="0.2">
      <c r="E316" s="40"/>
      <c r="F316" s="40"/>
      <c r="G316" s="19"/>
      <c r="I316" s="36"/>
    </row>
    <row r="317" spans="5:9" x14ac:dyDescent="0.2">
      <c r="E317" s="40"/>
      <c r="F317" s="40"/>
      <c r="G317" s="19"/>
      <c r="I317" s="36"/>
    </row>
    <row r="318" spans="5:9" x14ac:dyDescent="0.2">
      <c r="E318" s="40"/>
      <c r="F318" s="40"/>
      <c r="G318" s="19"/>
      <c r="I318" s="36"/>
    </row>
    <row r="319" spans="5:9" x14ac:dyDescent="0.2">
      <c r="E319" s="40"/>
      <c r="F319" s="40"/>
      <c r="G319" s="19"/>
      <c r="I319" s="36"/>
    </row>
    <row r="320" spans="5:9" x14ac:dyDescent="0.2">
      <c r="E320" s="40"/>
      <c r="F320" s="40"/>
      <c r="G320" s="19"/>
      <c r="I320" s="36"/>
    </row>
    <row r="321" spans="5:9" x14ac:dyDescent="0.2">
      <c r="E321" s="40"/>
      <c r="F321" s="40"/>
      <c r="G321" s="19"/>
      <c r="I321" s="36"/>
    </row>
    <row r="322" spans="5:9" x14ac:dyDescent="0.2">
      <c r="E322" s="40"/>
      <c r="F322" s="40"/>
      <c r="G322" s="19"/>
      <c r="I322" s="36"/>
    </row>
    <row r="323" spans="5:9" x14ac:dyDescent="0.2">
      <c r="E323" s="40"/>
      <c r="F323" s="40"/>
      <c r="G323" s="19"/>
      <c r="I323" s="36"/>
    </row>
    <row r="324" spans="5:9" x14ac:dyDescent="0.2">
      <c r="E324" s="40"/>
      <c r="F324" s="40"/>
      <c r="G324" s="19"/>
      <c r="I324" s="36"/>
    </row>
    <row r="325" spans="5:9" x14ac:dyDescent="0.2">
      <c r="E325" s="40"/>
      <c r="F325" s="40"/>
      <c r="G325" s="19"/>
      <c r="I325" s="36"/>
    </row>
    <row r="326" spans="5:9" x14ac:dyDescent="0.2">
      <c r="E326" s="40"/>
      <c r="F326" s="40"/>
      <c r="G326" s="19"/>
      <c r="I326" s="36"/>
    </row>
    <row r="327" spans="5:9" x14ac:dyDescent="0.2">
      <c r="E327" s="40"/>
      <c r="F327" s="40"/>
      <c r="G327" s="19"/>
      <c r="I327" s="36"/>
    </row>
    <row r="328" spans="5:9" x14ac:dyDescent="0.2">
      <c r="E328" s="40"/>
      <c r="F328" s="40"/>
      <c r="G328" s="19"/>
      <c r="I328" s="36"/>
    </row>
    <row r="329" spans="5:9" x14ac:dyDescent="0.2">
      <c r="E329" s="40"/>
      <c r="F329" s="40"/>
      <c r="G329" s="19"/>
      <c r="I329" s="36"/>
    </row>
    <row r="330" spans="5:9" x14ac:dyDescent="0.2">
      <c r="E330" s="40"/>
      <c r="F330" s="40"/>
      <c r="G330" s="19"/>
      <c r="I330" s="36"/>
    </row>
    <row r="331" spans="5:9" x14ac:dyDescent="0.2">
      <c r="E331" s="40"/>
      <c r="F331" s="40"/>
      <c r="G331" s="19"/>
      <c r="I331" s="36"/>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5433070866141736" bottom="0.23622047244094491" header="0.19685039370078741" footer="0.19685039370078741"/>
  <pageSetup paperSize="9" scale="82" orientation="portrait" r:id="rId1"/>
  <headerFooter alignWithMargins="0">
    <oddFooter>Page &amp;P of &amp;N</oddFooter>
  </headerFooter>
  <rowBreaks count="3" manualBreakCount="3">
    <brk id="86" max="7" man="1"/>
    <brk id="163" max="7" man="1"/>
    <brk id="2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V8"/>
  <sheetViews>
    <sheetView view="pageBreakPreview" zoomScale="70" zoomScaleNormal="70" zoomScaleSheetLayoutView="70" workbookViewId="0">
      <selection activeCell="S30" sqref="S30"/>
    </sheetView>
  </sheetViews>
  <sheetFormatPr defaultRowHeight="13.2" x14ac:dyDescent="0.25"/>
  <cols>
    <col min="1" max="1" width="38.6640625" customWidth="1"/>
    <col min="2" max="10" width="10.6640625" customWidth="1"/>
    <col min="11" max="11" width="10.88671875" customWidth="1"/>
    <col min="12" max="12" width="11.109375" customWidth="1"/>
    <col min="13" max="13" width="10.33203125" bestFit="1" customWidth="1"/>
    <col min="14" max="14" width="11" customWidth="1"/>
    <col min="15" max="15" width="9.44140625" bestFit="1" customWidth="1"/>
    <col min="16" max="16" width="11.33203125" customWidth="1"/>
    <col min="17" max="21" width="11" customWidth="1"/>
  </cols>
  <sheetData>
    <row r="1" spans="1:22" x14ac:dyDescent="0.25">
      <c r="A1" s="30" t="s">
        <v>312</v>
      </c>
    </row>
    <row r="2" spans="1:22" x14ac:dyDescent="0.25">
      <c r="A2" t="s">
        <v>0</v>
      </c>
    </row>
    <row r="3" spans="1:22" x14ac:dyDescent="0.25">
      <c r="A3" t="s">
        <v>1</v>
      </c>
      <c r="M3" t="s">
        <v>2</v>
      </c>
    </row>
    <row r="4" spans="1:22" x14ac:dyDescent="0.25">
      <c r="B4" s="54" t="s">
        <v>292</v>
      </c>
      <c r="C4" s="54" t="s">
        <v>293</v>
      </c>
      <c r="D4" s="54" t="s">
        <v>294</v>
      </c>
      <c r="E4" s="54" t="s">
        <v>295</v>
      </c>
      <c r="F4" s="54" t="s">
        <v>9</v>
      </c>
      <c r="G4" s="54" t="s">
        <v>10</v>
      </c>
      <c r="H4" s="54" t="s">
        <v>11</v>
      </c>
      <c r="I4" s="54" t="s">
        <v>12</v>
      </c>
      <c r="J4" s="54" t="s">
        <v>13</v>
      </c>
      <c r="K4" s="54" t="s">
        <v>14</v>
      </c>
      <c r="L4" s="1"/>
      <c r="M4" s="1" t="s">
        <v>3</v>
      </c>
      <c r="N4" s="1" t="s">
        <v>4</v>
      </c>
      <c r="O4" s="1" t="s">
        <v>5</v>
      </c>
      <c r="P4" s="1" t="s">
        <v>6</v>
      </c>
      <c r="Q4" s="1" t="s">
        <v>9</v>
      </c>
      <c r="R4" s="1" t="s">
        <v>296</v>
      </c>
      <c r="S4" s="1" t="s">
        <v>297</v>
      </c>
      <c r="T4" s="1" t="s">
        <v>298</v>
      </c>
      <c r="U4" s="1" t="s">
        <v>301</v>
      </c>
    </row>
    <row r="5" spans="1:22" x14ac:dyDescent="0.25">
      <c r="A5" t="s">
        <v>7</v>
      </c>
      <c r="B5" s="4">
        <v>284491.34835624998</v>
      </c>
      <c r="C5" s="4">
        <v>243219.35505767999</v>
      </c>
      <c r="D5" s="4">
        <v>329560.12642863998</v>
      </c>
      <c r="E5" s="4">
        <v>455600.93912341999</v>
      </c>
      <c r="F5" s="4">
        <v>401192.19496639998</v>
      </c>
      <c r="G5" s="4">
        <v>347587.51947557001</v>
      </c>
      <c r="H5" s="4">
        <v>446074.55482671002</v>
      </c>
      <c r="I5" s="4">
        <v>344220.08996279002</v>
      </c>
      <c r="J5" s="4">
        <v>325032.04510270001</v>
      </c>
      <c r="K5" s="2">
        <f>SUM(B5:J5)</f>
        <v>3176978.1733001606</v>
      </c>
      <c r="L5" s="2"/>
      <c r="M5" s="2">
        <f>B5</f>
        <v>284491.34835624998</v>
      </c>
      <c r="N5" s="2">
        <f>+M5+C5</f>
        <v>527710.70341393002</v>
      </c>
      <c r="O5" s="2">
        <f>+N5+D5</f>
        <v>857270.82984257</v>
      </c>
      <c r="P5" s="2">
        <f t="shared" ref="P5:P6" si="0">+O5+E5</f>
        <v>1312871.76896599</v>
      </c>
      <c r="Q5" s="2">
        <f t="shared" ref="Q5:Q6" si="1">+P5+F5</f>
        <v>1714063.9639323901</v>
      </c>
      <c r="R5" s="2">
        <f t="shared" ref="R5:R6" si="2">+Q5+G5</f>
        <v>2061651.48340796</v>
      </c>
      <c r="S5" s="2">
        <f t="shared" ref="S5:S6" si="3">+R5+H5</f>
        <v>2507726.0382346702</v>
      </c>
      <c r="T5" s="2">
        <f t="shared" ref="T5:T6" si="4">+S5+I5</f>
        <v>2851946.1281974604</v>
      </c>
      <c r="U5" s="2">
        <f t="shared" ref="U5:U6" si="5">+T5+J5</f>
        <v>3176978.1733001606</v>
      </c>
      <c r="V5" s="2" t="b">
        <f>U5=K5</f>
        <v>1</v>
      </c>
    </row>
    <row r="6" spans="1:22" x14ac:dyDescent="0.25">
      <c r="A6" t="s">
        <v>8</v>
      </c>
      <c r="B6" s="4">
        <v>187494.09728121999</v>
      </c>
      <c r="C6" s="4">
        <v>263780.84701847</v>
      </c>
      <c r="D6" s="4">
        <v>384642.69908847997</v>
      </c>
      <c r="E6" s="4">
        <v>340474.84048662998</v>
      </c>
      <c r="F6" s="4">
        <v>390791.03829673998</v>
      </c>
      <c r="G6" s="4">
        <v>447421.84406734997</v>
      </c>
      <c r="H6" s="4">
        <v>297662.88572851999</v>
      </c>
      <c r="I6" s="4">
        <v>341971.53907947999</v>
      </c>
      <c r="J6" s="4">
        <v>439201.48906234</v>
      </c>
      <c r="K6" s="2">
        <f>SUM(B6:J6)</f>
        <v>3093441.28010923</v>
      </c>
      <c r="L6" s="2"/>
      <c r="M6" s="2">
        <f>B6</f>
        <v>187494.09728121999</v>
      </c>
      <c r="N6" s="2">
        <f>+M6+C6</f>
        <v>451274.94429968996</v>
      </c>
      <c r="O6" s="2">
        <f>+N6+D6</f>
        <v>835917.64338816993</v>
      </c>
      <c r="P6" s="2">
        <f t="shared" si="0"/>
        <v>1176392.4838747999</v>
      </c>
      <c r="Q6" s="2">
        <f t="shared" si="1"/>
        <v>1567183.52217154</v>
      </c>
      <c r="R6" s="2">
        <f t="shared" si="2"/>
        <v>2014605.36623889</v>
      </c>
      <c r="S6" s="2">
        <f t="shared" si="3"/>
        <v>2312268.2519674101</v>
      </c>
      <c r="T6" s="2">
        <f t="shared" si="4"/>
        <v>2654239.79104689</v>
      </c>
      <c r="U6" s="2">
        <f t="shared" si="5"/>
        <v>3093441.28010923</v>
      </c>
      <c r="V6" s="2" t="b">
        <f t="shared" ref="V6:V8" si="6">U6=K6</f>
        <v>1</v>
      </c>
    </row>
    <row r="7" spans="1:22" hidden="1" x14ac:dyDescent="0.25">
      <c r="A7" t="s">
        <v>299</v>
      </c>
      <c r="B7" s="4">
        <f t="shared" ref="B7:K7" si="7">+B6/B5*100</f>
        <v>65.905026063018752</v>
      </c>
      <c r="C7" s="4">
        <f t="shared" si="7"/>
        <v>108.45388803695899</v>
      </c>
      <c r="D7" s="4">
        <f t="shared" si="7"/>
        <v>116.71396757148868</v>
      </c>
      <c r="E7" s="4">
        <f t="shared" si="7"/>
        <v>74.730934739007864</v>
      </c>
      <c r="F7" s="4">
        <f t="shared" si="7"/>
        <v>97.407437931206246</v>
      </c>
      <c r="G7" s="4">
        <f t="shared" si="7"/>
        <v>128.72206825561722</v>
      </c>
      <c r="H7" s="4">
        <f t="shared" si="7"/>
        <v>66.729402631843755</v>
      </c>
      <c r="I7" s="4">
        <f t="shared" ref="I7" si="8">+I6/I5*100</f>
        <v>99.34676942198432</v>
      </c>
      <c r="J7" s="4">
        <f t="shared" si="7"/>
        <v>135.12559628499582</v>
      </c>
      <c r="K7" s="4">
        <f t="shared" si="7"/>
        <v>97.370555016934389</v>
      </c>
      <c r="L7" s="3"/>
      <c r="M7" s="3"/>
      <c r="N7" s="3"/>
      <c r="O7" s="3"/>
      <c r="P7" s="3"/>
      <c r="Q7" s="3"/>
      <c r="R7" s="3"/>
      <c r="S7" s="3"/>
      <c r="T7" s="3"/>
      <c r="U7" s="3"/>
      <c r="V7" s="2" t="b">
        <f t="shared" si="6"/>
        <v>0</v>
      </c>
    </row>
    <row r="8" spans="1:22" x14ac:dyDescent="0.25">
      <c r="A8" t="s">
        <v>300</v>
      </c>
      <c r="B8" s="4">
        <f>+B6/B5*100</f>
        <v>65.905026063018752</v>
      </c>
      <c r="C8" s="4">
        <f>N8</f>
        <v>85.515594317160406</v>
      </c>
      <c r="D8" s="4">
        <f>O8</f>
        <v>97.509166798744175</v>
      </c>
      <c r="E8" s="4">
        <f>P8</f>
        <v>89.604522824138385</v>
      </c>
      <c r="F8" s="4">
        <f t="shared" ref="F8" si="9">P8</f>
        <v>89.604522824138385</v>
      </c>
      <c r="G8" s="4">
        <f>Q8</f>
        <v>91.430865775634288</v>
      </c>
      <c r="H8" s="4">
        <f>R8</f>
        <v>97.718037333288663</v>
      </c>
      <c r="I8" s="4">
        <f>T8</f>
        <v>93.067669294457232</v>
      </c>
      <c r="J8" s="4">
        <f>U8</f>
        <v>97.370555016934389</v>
      </c>
      <c r="K8" s="4">
        <f>+K6/K5*100</f>
        <v>97.370555016934389</v>
      </c>
      <c r="L8" s="3"/>
      <c r="M8" s="4">
        <f>+M6/M5*100</f>
        <v>65.905026063018752</v>
      </c>
      <c r="N8" s="4">
        <f t="shared" ref="N8:O8" si="10">+N6/N5*100</f>
        <v>85.515594317160406</v>
      </c>
      <c r="O8" s="4">
        <f t="shared" si="10"/>
        <v>97.509166798744175</v>
      </c>
      <c r="P8" s="4">
        <f t="shared" ref="P8:U8" si="11">+P6/P5*100</f>
        <v>89.604522824138385</v>
      </c>
      <c r="Q8" s="4">
        <f t="shared" si="11"/>
        <v>91.430865775634288</v>
      </c>
      <c r="R8" s="4">
        <f t="shared" si="11"/>
        <v>97.718037333288663</v>
      </c>
      <c r="S8" s="4">
        <f t="shared" si="11"/>
        <v>92.205775938552932</v>
      </c>
      <c r="T8" s="4">
        <f t="shared" si="11"/>
        <v>93.067669294457232</v>
      </c>
      <c r="U8" s="4">
        <f t="shared" si="11"/>
        <v>97.370555016934389</v>
      </c>
      <c r="V8" s="2" t="b">
        <f t="shared" si="6"/>
        <v>1</v>
      </c>
    </row>
  </sheetData>
  <printOptions horizontalCentered="1"/>
  <pageMargins left="0.35433070866141736" right="0.35433070866141736" top="0.6692913385826772" bottom="0.47244094488188981" header="0.51181102362204722" footer="0.5118110236220472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2023-10-16T02:14:17Z</cp:lastPrinted>
  <dcterms:created xsi:type="dcterms:W3CDTF">2014-06-18T02:22:11Z</dcterms:created>
  <dcterms:modified xsi:type="dcterms:W3CDTF">2023-10-16T03:11:51Z</dcterms:modified>
</cp:coreProperties>
</file>