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mdcruz\Documents\CPD\ACTUAL DISBURSEMENT (BANK)\bank reports\2023\WEBSITE\For website\November 2023\"/>
    </mc:Choice>
  </mc:AlternateContent>
  <xr:revisionPtr revIDLastSave="0" documentId="13_ncr:1_{0B9B6D7B-B072-4AD6-93D1-498CD20732C1}" xr6:coauthVersionLast="36" xr6:coauthVersionMax="36" xr10:uidLastSave="{00000000-0000-0000-0000-000000000000}"/>
  <bookViews>
    <workbookView xWindow="240" yWindow="72" windowWidth="20952" windowHeight="10740" activeTab="1" xr2:uid="{00000000-000D-0000-FFFF-FFFF00000000}"/>
  </bookViews>
  <sheets>
    <sheet name="By Department" sheetId="29" r:id="rId1"/>
    <sheet name="By Agency" sheetId="30" r:id="rId2"/>
    <sheet name="Graph " sheetId="17" r:id="rId3"/>
  </sheets>
  <definedNames>
    <definedName name="_xlnm._FilterDatabase" localSheetId="1" hidden="1">'By Agency'!#REF!</definedName>
    <definedName name="_xlnm.Print_Area" localSheetId="1">'By Agency'!$A$1:$H$295</definedName>
    <definedName name="_xlnm.Print_Area" localSheetId="0">'By Department'!$A$1:$Z$65</definedName>
    <definedName name="_xlnm.Print_Area" localSheetId="2">'Graph '!$A$12:$R$59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workbook>
</file>

<file path=xl/calcChain.xml><?xml version="1.0" encoding="utf-8"?>
<calcChain xmlns="http://schemas.openxmlformats.org/spreadsheetml/2006/main">
  <c r="C281" i="30" l="1"/>
  <c r="C285" i="30" s="1"/>
  <c r="C272" i="30"/>
  <c r="C262" i="30"/>
  <c r="C255" i="30"/>
  <c r="C232" i="30"/>
  <c r="C219" i="30" s="1"/>
  <c r="C213" i="30"/>
  <c r="C204" i="30"/>
  <c r="C195" i="30"/>
  <c r="C187" i="30"/>
  <c r="C181" i="30"/>
  <c r="C171" i="30"/>
  <c r="C150" i="30"/>
  <c r="C145" i="30"/>
  <c r="C141" i="30" s="1"/>
  <c r="C138" i="30"/>
  <c r="C133" i="30" s="1"/>
  <c r="C128" i="30"/>
  <c r="C119" i="30"/>
  <c r="C106" i="30"/>
  <c r="C94" i="30"/>
  <c r="C88" i="30"/>
  <c r="C84" i="30"/>
  <c r="C79" i="30"/>
  <c r="C72" i="30"/>
  <c r="C60" i="30"/>
  <c r="C52" i="30"/>
  <c r="C39" i="30"/>
  <c r="C35" i="30"/>
  <c r="C23" i="30"/>
  <c r="C10" i="30"/>
  <c r="H284" i="30"/>
  <c r="D281" i="30"/>
  <c r="B281" i="30"/>
  <c r="H280" i="30"/>
  <c r="H278" i="30"/>
  <c r="H277" i="30"/>
  <c r="G274" i="30"/>
  <c r="G273" i="30"/>
  <c r="E273" i="30"/>
  <c r="D272" i="30"/>
  <c r="B272" i="30"/>
  <c r="H271" i="30"/>
  <c r="H269" i="30"/>
  <c r="H267" i="30"/>
  <c r="E266" i="30"/>
  <c r="G266" i="30"/>
  <c r="H265" i="30"/>
  <c r="D262" i="30"/>
  <c r="H261" i="30"/>
  <c r="E258" i="30"/>
  <c r="G257" i="30"/>
  <c r="E257" i="30"/>
  <c r="H254" i="30"/>
  <c r="E253" i="30"/>
  <c r="H253" i="30"/>
  <c r="H252" i="30"/>
  <c r="G250" i="30"/>
  <c r="G249" i="30"/>
  <c r="E249" i="30"/>
  <c r="G245" i="30"/>
  <c r="E245" i="30"/>
  <c r="F245" i="30" s="1"/>
  <c r="E241" i="30"/>
  <c r="H241" i="30" s="1"/>
  <c r="E237" i="30"/>
  <c r="G237" i="30"/>
  <c r="B232" i="30"/>
  <c r="G229" i="30"/>
  <c r="G225" i="30"/>
  <c r="E220" i="30"/>
  <c r="H218" i="30"/>
  <c r="E216" i="30"/>
  <c r="H212" i="30"/>
  <c r="D204" i="30"/>
  <c r="G206" i="30"/>
  <c r="H203" i="30"/>
  <c r="G202" i="30"/>
  <c r="E198" i="30"/>
  <c r="G198" i="30"/>
  <c r="B195" i="30"/>
  <c r="H194" i="30"/>
  <c r="B187" i="30"/>
  <c r="H186" i="30"/>
  <c r="E182" i="30"/>
  <c r="G182" i="30"/>
  <c r="D181" i="30"/>
  <c r="B181" i="30"/>
  <c r="H180" i="30"/>
  <c r="G179" i="30"/>
  <c r="G178" i="30"/>
  <c r="E178" i="30"/>
  <c r="H178" i="30" s="1"/>
  <c r="G175" i="30"/>
  <c r="D171" i="30"/>
  <c r="H170" i="30"/>
  <c r="G167" i="30"/>
  <c r="G163" i="30"/>
  <c r="G159" i="30"/>
  <c r="G155" i="30"/>
  <c r="H149" i="30"/>
  <c r="H147" i="30"/>
  <c r="D138" i="30"/>
  <c r="D133" i="30" s="1"/>
  <c r="B138" i="30"/>
  <c r="G135" i="30"/>
  <c r="D128" i="30"/>
  <c r="G126" i="30"/>
  <c r="G124" i="30"/>
  <c r="G120" i="30"/>
  <c r="D119" i="30"/>
  <c r="B119" i="30"/>
  <c r="H118" i="30"/>
  <c r="G116" i="30"/>
  <c r="G114" i="30"/>
  <c r="G112" i="30"/>
  <c r="G108" i="30"/>
  <c r="D106" i="30"/>
  <c r="H105" i="30"/>
  <c r="G104" i="30"/>
  <c r="G100" i="30"/>
  <c r="G89" i="30"/>
  <c r="E89" i="30"/>
  <c r="B88" i="30"/>
  <c r="H87" i="30"/>
  <c r="E86" i="30"/>
  <c r="G86" i="30"/>
  <c r="G85" i="30"/>
  <c r="E85" i="30"/>
  <c r="B84" i="30"/>
  <c r="H83" i="30"/>
  <c r="E82" i="30"/>
  <c r="G82" i="30"/>
  <c r="G81" i="30"/>
  <c r="E81" i="30"/>
  <c r="D79" i="30"/>
  <c r="B79" i="30"/>
  <c r="H78" i="30"/>
  <c r="H71" i="30"/>
  <c r="H59" i="30"/>
  <c r="G56" i="30"/>
  <c r="D52" i="30"/>
  <c r="B52" i="30"/>
  <c r="H51" i="30"/>
  <c r="H49" i="30"/>
  <c r="H47" i="30"/>
  <c r="H38" i="30"/>
  <c r="H34" i="30"/>
  <c r="H22" i="30"/>
  <c r="H20" i="30"/>
  <c r="H18" i="30"/>
  <c r="H16" i="30"/>
  <c r="E13" i="30"/>
  <c r="F13" i="30" s="1"/>
  <c r="G12" i="30"/>
  <c r="E12" i="30"/>
  <c r="F12" i="30" s="1"/>
  <c r="D10" i="30"/>
  <c r="X54" i="29"/>
  <c r="R54" i="29"/>
  <c r="Y54" i="29"/>
  <c r="W54" i="29"/>
  <c r="N54" i="29"/>
  <c r="H54" i="29"/>
  <c r="S54" i="29"/>
  <c r="O54" i="29"/>
  <c r="Y53" i="29"/>
  <c r="W53" i="29"/>
  <c r="S53" i="29"/>
  <c r="Q53" i="29"/>
  <c r="H53" i="29"/>
  <c r="V51" i="29"/>
  <c r="N51" i="29"/>
  <c r="Y51" i="29"/>
  <c r="U51" i="29"/>
  <c r="S51" i="29"/>
  <c r="R51" i="29"/>
  <c r="Q51" i="29"/>
  <c r="M49" i="29"/>
  <c r="Y49" i="29" s="1"/>
  <c r="K49" i="29"/>
  <c r="W49" i="29" s="1"/>
  <c r="I49" i="29"/>
  <c r="U49" i="29" s="1"/>
  <c r="G49" i="29"/>
  <c r="F49" i="29"/>
  <c r="E49" i="29"/>
  <c r="C49" i="29"/>
  <c r="X47" i="29"/>
  <c r="P47" i="29"/>
  <c r="N47" i="29"/>
  <c r="Y47" i="29"/>
  <c r="V47" i="29"/>
  <c r="U47" i="29"/>
  <c r="H47" i="29"/>
  <c r="S47" i="29"/>
  <c r="R46" i="29"/>
  <c r="Y46" i="29"/>
  <c r="X46" i="29"/>
  <c r="W46" i="29"/>
  <c r="S46" i="29"/>
  <c r="H46" i="29"/>
  <c r="Y45" i="29"/>
  <c r="S45" i="29"/>
  <c r="Q45" i="29"/>
  <c r="P45" i="29"/>
  <c r="H45" i="29"/>
  <c r="V44" i="29"/>
  <c r="N44" i="29"/>
  <c r="Y44" i="29"/>
  <c r="S44" i="29"/>
  <c r="R44" i="29"/>
  <c r="Q44" i="29"/>
  <c r="X43" i="29"/>
  <c r="P43" i="29"/>
  <c r="Y43" i="29"/>
  <c r="V43" i="29"/>
  <c r="N43" i="29"/>
  <c r="H43" i="29"/>
  <c r="S43" i="29"/>
  <c r="R42" i="29"/>
  <c r="Y42" i="29"/>
  <c r="X42" i="29"/>
  <c r="W42" i="29"/>
  <c r="S42" i="29"/>
  <c r="P42" i="29"/>
  <c r="H42" i="29"/>
  <c r="O41" i="29"/>
  <c r="Y41" i="29"/>
  <c r="S41" i="29"/>
  <c r="Q41" i="29"/>
  <c r="P41" i="29"/>
  <c r="H41" i="29"/>
  <c r="V40" i="29"/>
  <c r="N40" i="29"/>
  <c r="Y40" i="29"/>
  <c r="S40" i="29"/>
  <c r="R40" i="29"/>
  <c r="Q40" i="29"/>
  <c r="X39" i="29"/>
  <c r="P39" i="29"/>
  <c r="Y39" i="29"/>
  <c r="V39" i="29"/>
  <c r="N39" i="29"/>
  <c r="H39" i="29"/>
  <c r="S39" i="29"/>
  <c r="R38" i="29"/>
  <c r="Y38" i="29"/>
  <c r="X38" i="29"/>
  <c r="W38" i="29"/>
  <c r="S38" i="29"/>
  <c r="H38" i="29"/>
  <c r="Y37" i="29"/>
  <c r="S37" i="29"/>
  <c r="R37" i="29"/>
  <c r="Q37" i="29"/>
  <c r="P37" i="29"/>
  <c r="H37" i="29"/>
  <c r="V36" i="29"/>
  <c r="N36" i="29"/>
  <c r="Y36" i="29"/>
  <c r="S36" i="29"/>
  <c r="R36" i="29"/>
  <c r="Q36" i="29"/>
  <c r="X35" i="29"/>
  <c r="P35" i="29"/>
  <c r="Y35" i="29"/>
  <c r="V35" i="29"/>
  <c r="N35" i="29"/>
  <c r="H35" i="29"/>
  <c r="S35" i="29"/>
  <c r="R34" i="29"/>
  <c r="Y34" i="29"/>
  <c r="X34" i="29"/>
  <c r="W34" i="29"/>
  <c r="S34" i="29"/>
  <c r="H34" i="29"/>
  <c r="Y33" i="29"/>
  <c r="S33" i="29"/>
  <c r="Q33" i="29"/>
  <c r="P33" i="29"/>
  <c r="H33" i="29"/>
  <c r="V32" i="29"/>
  <c r="N32" i="29"/>
  <c r="Y32" i="29"/>
  <c r="S32" i="29"/>
  <c r="R32" i="29"/>
  <c r="Q32" i="29"/>
  <c r="X31" i="29"/>
  <c r="P31" i="29"/>
  <c r="Y31" i="29"/>
  <c r="V31" i="29"/>
  <c r="U31" i="29"/>
  <c r="H31" i="29"/>
  <c r="S31" i="29"/>
  <c r="R30" i="29"/>
  <c r="Y30" i="29"/>
  <c r="X30" i="29"/>
  <c r="W30" i="29"/>
  <c r="S30" i="29"/>
  <c r="P30" i="29"/>
  <c r="H30" i="29"/>
  <c r="Y29" i="29"/>
  <c r="S29" i="29"/>
  <c r="Q29" i="29"/>
  <c r="V28" i="29"/>
  <c r="P28" i="29"/>
  <c r="N28" i="29"/>
  <c r="Y28" i="29"/>
  <c r="U28" i="29"/>
  <c r="H28" i="29"/>
  <c r="S28" i="29"/>
  <c r="Q28" i="29"/>
  <c r="X27" i="29"/>
  <c r="R27" i="29"/>
  <c r="Y27" i="29"/>
  <c r="W27" i="29"/>
  <c r="U27" i="29"/>
  <c r="H27" i="29"/>
  <c r="S27" i="29"/>
  <c r="O26" i="29"/>
  <c r="Y26" i="29"/>
  <c r="P26" i="29"/>
  <c r="W25" i="29"/>
  <c r="V25" i="29"/>
  <c r="Q25" i="29"/>
  <c r="P25" i="29"/>
  <c r="O25" i="29"/>
  <c r="N25" i="29"/>
  <c r="U25" i="29"/>
  <c r="Y25" i="29"/>
  <c r="Y24" i="29"/>
  <c r="X24" i="29"/>
  <c r="S24" i="29"/>
  <c r="Q24" i="29"/>
  <c r="P24" i="29"/>
  <c r="W24" i="29"/>
  <c r="V24" i="29"/>
  <c r="N24" i="29"/>
  <c r="H24" i="29"/>
  <c r="O24" i="29"/>
  <c r="S23" i="29"/>
  <c r="R23" i="29"/>
  <c r="Y23" i="29"/>
  <c r="X23" i="29"/>
  <c r="W23" i="29"/>
  <c r="Q23" i="29"/>
  <c r="P23" i="29"/>
  <c r="H23" i="29"/>
  <c r="U22" i="29"/>
  <c r="O22" i="29"/>
  <c r="Y22" i="29"/>
  <c r="V22" i="29"/>
  <c r="S22" i="29"/>
  <c r="R22" i="29"/>
  <c r="W22" i="29"/>
  <c r="P22" i="29"/>
  <c r="W21" i="29"/>
  <c r="V21" i="29"/>
  <c r="Q21" i="29"/>
  <c r="O21" i="29"/>
  <c r="N21" i="29"/>
  <c r="X21" i="29"/>
  <c r="U21" i="29"/>
  <c r="Y21" i="29"/>
  <c r="R21" i="29"/>
  <c r="Y20" i="29"/>
  <c r="X20" i="29"/>
  <c r="S20" i="29"/>
  <c r="Q20" i="29"/>
  <c r="P20" i="29"/>
  <c r="W20" i="29"/>
  <c r="V20" i="29"/>
  <c r="N20" i="29"/>
  <c r="H20" i="29"/>
  <c r="O20" i="29"/>
  <c r="S19" i="29"/>
  <c r="R19" i="29"/>
  <c r="Y19" i="29"/>
  <c r="X19" i="29"/>
  <c r="W19" i="29"/>
  <c r="Q19" i="29"/>
  <c r="P19" i="29"/>
  <c r="H19" i="29"/>
  <c r="U18" i="29"/>
  <c r="O18" i="29"/>
  <c r="Y18" i="29"/>
  <c r="S18" i="29"/>
  <c r="R18" i="29"/>
  <c r="Q18" i="29"/>
  <c r="P18" i="29"/>
  <c r="W17" i="29"/>
  <c r="V17" i="29"/>
  <c r="Q17" i="29"/>
  <c r="O17" i="29"/>
  <c r="N17" i="29"/>
  <c r="U17" i="29"/>
  <c r="S17" i="29"/>
  <c r="R17" i="29"/>
  <c r="Y16" i="29"/>
  <c r="X16" i="29"/>
  <c r="V16" i="29"/>
  <c r="S16" i="29"/>
  <c r="Q16" i="29"/>
  <c r="P16" i="29"/>
  <c r="W16" i="29"/>
  <c r="N16" i="29"/>
  <c r="H16" i="29"/>
  <c r="O16" i="29"/>
  <c r="S15" i="29"/>
  <c r="R15" i="29"/>
  <c r="Y15" i="29"/>
  <c r="X15" i="29"/>
  <c r="W15" i="29"/>
  <c r="Q15" i="29"/>
  <c r="P15" i="29"/>
  <c r="H15" i="29"/>
  <c r="U14" i="29"/>
  <c r="O14" i="29"/>
  <c r="Y14" i="29"/>
  <c r="S14" i="29"/>
  <c r="W14" i="29"/>
  <c r="P14" i="29"/>
  <c r="W13" i="29"/>
  <c r="V13" i="29"/>
  <c r="Q13" i="29"/>
  <c r="O13" i="29"/>
  <c r="N13" i="29"/>
  <c r="U13" i="29"/>
  <c r="G10" i="29"/>
  <c r="G8" i="29" s="1"/>
  <c r="F10" i="29"/>
  <c r="F8" i="29" s="1"/>
  <c r="Y12" i="29"/>
  <c r="X12" i="29"/>
  <c r="V12" i="29"/>
  <c r="S12" i="29"/>
  <c r="Q12" i="29"/>
  <c r="P12" i="29"/>
  <c r="W12" i="29"/>
  <c r="N12" i="29"/>
  <c r="H12" i="29"/>
  <c r="O12" i="29"/>
  <c r="I10" i="29"/>
  <c r="I8" i="29" s="1"/>
  <c r="C132" i="30" l="1"/>
  <c r="C276" i="30" s="1"/>
  <c r="E26" i="30"/>
  <c r="F26" i="30" s="1"/>
  <c r="G54" i="30"/>
  <c r="E54" i="30"/>
  <c r="F54" i="30" s="1"/>
  <c r="G31" i="30"/>
  <c r="G43" i="30"/>
  <c r="E56" i="30"/>
  <c r="F56" i="30" s="1"/>
  <c r="G27" i="30"/>
  <c r="G55" i="30"/>
  <c r="H82" i="30"/>
  <c r="G13" i="30"/>
  <c r="E14" i="30"/>
  <c r="G19" i="30"/>
  <c r="E63" i="30"/>
  <c r="F63" i="30" s="1"/>
  <c r="D72" i="30"/>
  <c r="E75" i="30"/>
  <c r="H86" i="30"/>
  <c r="B128" i="30"/>
  <c r="G143" i="30"/>
  <c r="H12" i="30"/>
  <c r="H13" i="30"/>
  <c r="F14" i="30"/>
  <c r="D23" i="30"/>
  <c r="D35" i="30"/>
  <c r="D39" i="30"/>
  <c r="E58" i="30"/>
  <c r="E62" i="30"/>
  <c r="F62" i="30" s="1"/>
  <c r="E90" i="30"/>
  <c r="G14" i="30"/>
  <c r="G24" i="30"/>
  <c r="G26" i="30"/>
  <c r="G30" i="30"/>
  <c r="G40" i="30"/>
  <c r="D60" i="30"/>
  <c r="B10" i="30"/>
  <c r="E98" i="30"/>
  <c r="G98" i="30"/>
  <c r="G58" i="30"/>
  <c r="G62" i="30"/>
  <c r="H81" i="30"/>
  <c r="F81" i="30"/>
  <c r="B23" i="30"/>
  <c r="B35" i="30"/>
  <c r="B39" i="30"/>
  <c r="G63" i="30"/>
  <c r="G66" i="30"/>
  <c r="G74" i="30"/>
  <c r="G75" i="30"/>
  <c r="E84" i="30"/>
  <c r="H85" i="30"/>
  <c r="F85" i="30"/>
  <c r="G90" i="30"/>
  <c r="G46" i="30"/>
  <c r="G67" i="30"/>
  <c r="G70" i="30"/>
  <c r="G84" i="30"/>
  <c r="H89" i="30"/>
  <c r="F89" i="30"/>
  <c r="B60" i="30"/>
  <c r="B72" i="30"/>
  <c r="E102" i="30"/>
  <c r="E110" i="30"/>
  <c r="E137" i="30"/>
  <c r="E139" i="30"/>
  <c r="G138" i="30"/>
  <c r="B145" i="30"/>
  <c r="F82" i="30"/>
  <c r="F86" i="30"/>
  <c r="G102" i="30"/>
  <c r="G110" i="30"/>
  <c r="E122" i="30"/>
  <c r="G137" i="30"/>
  <c r="G139" i="30"/>
  <c r="G158" i="30"/>
  <c r="B150" i="30"/>
  <c r="E104" i="30"/>
  <c r="E112" i="30"/>
  <c r="G134" i="30"/>
  <c r="F75" i="30"/>
  <c r="D84" i="30"/>
  <c r="D88" i="30"/>
  <c r="G97" i="30"/>
  <c r="G101" i="30"/>
  <c r="E114" i="30"/>
  <c r="G122" i="30"/>
  <c r="D94" i="30"/>
  <c r="B94" i="30"/>
  <c r="E100" i="30"/>
  <c r="E108" i="30"/>
  <c r="G109" i="30"/>
  <c r="E124" i="30"/>
  <c r="G125" i="30"/>
  <c r="E116" i="30"/>
  <c r="G121" i="30"/>
  <c r="E135" i="30"/>
  <c r="E120" i="30"/>
  <c r="E126" i="30"/>
  <c r="B106" i="30"/>
  <c r="G154" i="30"/>
  <c r="G99" i="30"/>
  <c r="G103" i="30"/>
  <c r="G107" i="30"/>
  <c r="G111" i="30"/>
  <c r="G115" i="30"/>
  <c r="G123" i="30"/>
  <c r="G136" i="30"/>
  <c r="D150" i="30"/>
  <c r="F137" i="30"/>
  <c r="E154" i="30"/>
  <c r="F154" i="30" s="1"/>
  <c r="B133" i="30"/>
  <c r="G142" i="30"/>
  <c r="G152" i="30"/>
  <c r="E158" i="30"/>
  <c r="E143" i="30"/>
  <c r="D145" i="30"/>
  <c r="G148" i="30"/>
  <c r="G172" i="30"/>
  <c r="H182" i="30"/>
  <c r="F178" i="30"/>
  <c r="F182" i="30"/>
  <c r="E183" i="30"/>
  <c r="H198" i="30"/>
  <c r="F198" i="30"/>
  <c r="E199" i="30"/>
  <c r="F199" i="30" s="1"/>
  <c r="E155" i="30"/>
  <c r="E159" i="30"/>
  <c r="E163" i="30"/>
  <c r="G164" i="30"/>
  <c r="E167" i="30"/>
  <c r="G168" i="30"/>
  <c r="E175" i="30"/>
  <c r="G176" i="30"/>
  <c r="E179" i="30"/>
  <c r="E202" i="30"/>
  <c r="E217" i="30"/>
  <c r="D187" i="30"/>
  <c r="G191" i="30"/>
  <c r="B171" i="30"/>
  <c r="H216" i="30"/>
  <c r="F216" i="30"/>
  <c r="H249" i="30"/>
  <c r="G162" i="30"/>
  <c r="G166" i="30"/>
  <c r="G183" i="30"/>
  <c r="F183" i="30"/>
  <c r="G190" i="30"/>
  <c r="D195" i="30"/>
  <c r="G199" i="30"/>
  <c r="E210" i="30"/>
  <c r="G220" i="30"/>
  <c r="E221" i="30"/>
  <c r="E235" i="30"/>
  <c r="E243" i="30"/>
  <c r="H257" i="30"/>
  <c r="F257" i="30"/>
  <c r="B255" i="30"/>
  <c r="B204" i="30"/>
  <c r="B219" i="30"/>
  <c r="E233" i="30"/>
  <c r="E234" i="30"/>
  <c r="G246" i="30"/>
  <c r="E247" i="30"/>
  <c r="F247" i="30" s="1"/>
  <c r="G247" i="30"/>
  <c r="G253" i="30"/>
  <c r="E206" i="30"/>
  <c r="G207" i="30"/>
  <c r="D232" i="30"/>
  <c r="G244" i="30"/>
  <c r="H245" i="30"/>
  <c r="G272" i="30"/>
  <c r="G210" i="30"/>
  <c r="G240" i="30"/>
  <c r="G241" i="30"/>
  <c r="F241" i="30"/>
  <c r="E246" i="30"/>
  <c r="F251" i="30"/>
  <c r="G251" i="30"/>
  <c r="H258" i="30"/>
  <c r="G217" i="30"/>
  <c r="D219" i="30"/>
  <c r="H237" i="30"/>
  <c r="F237" i="30"/>
  <c r="E238" i="30"/>
  <c r="E239" i="30"/>
  <c r="F239" i="30" s="1"/>
  <c r="E251" i="30"/>
  <c r="F253" i="30"/>
  <c r="F258" i="30"/>
  <c r="B262" i="30"/>
  <c r="G221" i="30"/>
  <c r="E242" i="30"/>
  <c r="G243" i="30"/>
  <c r="H273" i="30"/>
  <c r="F273" i="30"/>
  <c r="E274" i="30"/>
  <c r="F274" i="30" s="1"/>
  <c r="G205" i="30"/>
  <c r="D213" i="30"/>
  <c r="B213" i="30"/>
  <c r="F220" i="30"/>
  <c r="G226" i="30"/>
  <c r="E229" i="30"/>
  <c r="G233" i="30"/>
  <c r="G236" i="30"/>
  <c r="H266" i="30"/>
  <c r="F266" i="30"/>
  <c r="G216" i="30"/>
  <c r="H220" i="30"/>
  <c r="G222" i="30"/>
  <c r="E225" i="30"/>
  <c r="G235" i="30"/>
  <c r="G239" i="30"/>
  <c r="E250" i="30"/>
  <c r="D255" i="30"/>
  <c r="G258" i="30"/>
  <c r="G263" i="30"/>
  <c r="G264" i="30"/>
  <c r="F249" i="30"/>
  <c r="F235" i="30"/>
  <c r="G279" i="30"/>
  <c r="G238" i="30"/>
  <c r="F243" i="30"/>
  <c r="G234" i="30"/>
  <c r="G242" i="30"/>
  <c r="G259" i="30"/>
  <c r="G270" i="30"/>
  <c r="D285" i="30"/>
  <c r="G282" i="30"/>
  <c r="B285" i="30"/>
  <c r="Z12" i="29"/>
  <c r="T17" i="29"/>
  <c r="Z24" i="29"/>
  <c r="T12" i="29"/>
  <c r="T22" i="29"/>
  <c r="T20" i="29"/>
  <c r="Z16" i="29"/>
  <c r="T18" i="29"/>
  <c r="Z20" i="29"/>
  <c r="X33" i="29"/>
  <c r="Z35" i="29"/>
  <c r="Q26" i="29"/>
  <c r="T26" i="29" s="1"/>
  <c r="V38" i="29"/>
  <c r="X45" i="29"/>
  <c r="R53" i="29"/>
  <c r="L49" i="29"/>
  <c r="X49" i="29" s="1"/>
  <c r="X53" i="29"/>
  <c r="J10" i="29"/>
  <c r="R12" i="29"/>
  <c r="H13" i="29"/>
  <c r="P13" i="29"/>
  <c r="X13" i="29"/>
  <c r="N14" i="29"/>
  <c r="V14" i="29"/>
  <c r="R16" i="29"/>
  <c r="T16" i="29" s="1"/>
  <c r="H17" i="29"/>
  <c r="P17" i="29"/>
  <c r="X17" i="29"/>
  <c r="N18" i="29"/>
  <c r="V18" i="29"/>
  <c r="R20" i="29"/>
  <c r="H21" i="29"/>
  <c r="P21" i="29"/>
  <c r="N22" i="29"/>
  <c r="R24" i="29"/>
  <c r="T24" i="29" s="1"/>
  <c r="H25" i="29"/>
  <c r="X25" i="29"/>
  <c r="N26" i="29"/>
  <c r="V27" i="29"/>
  <c r="N27" i="29"/>
  <c r="D49" i="29"/>
  <c r="P53" i="29"/>
  <c r="X26" i="29"/>
  <c r="K10" i="29"/>
  <c r="W18" i="29"/>
  <c r="U19" i="29"/>
  <c r="S26" i="29"/>
  <c r="D10" i="29"/>
  <c r="L10" i="29"/>
  <c r="R13" i="29"/>
  <c r="Z13" i="29"/>
  <c r="H14" i="29"/>
  <c r="X14" i="29"/>
  <c r="N15" i="29"/>
  <c r="V15" i="29"/>
  <c r="Z17" i="29"/>
  <c r="H18" i="29"/>
  <c r="X18" i="29"/>
  <c r="N19" i="29"/>
  <c r="V19" i="29"/>
  <c r="H22" i="29"/>
  <c r="X22" i="29"/>
  <c r="N23" i="29"/>
  <c r="V23" i="29"/>
  <c r="R25" i="29"/>
  <c r="T25" i="29" s="1"/>
  <c r="Z25" i="29"/>
  <c r="H26" i="29"/>
  <c r="R26" i="29"/>
  <c r="H29" i="29"/>
  <c r="X29" i="29"/>
  <c r="N29" i="29"/>
  <c r="R33" i="29"/>
  <c r="V34" i="29"/>
  <c r="P38" i="29"/>
  <c r="Z43" i="29"/>
  <c r="R45" i="29"/>
  <c r="V46" i="29"/>
  <c r="Z54" i="29"/>
  <c r="C10" i="29"/>
  <c r="C8" i="29" s="1"/>
  <c r="U8" i="29" s="1"/>
  <c r="U15" i="29"/>
  <c r="Y17" i="29"/>
  <c r="E10" i="29"/>
  <c r="E8" i="29" s="1"/>
  <c r="M10" i="29"/>
  <c r="U12" i="29"/>
  <c r="S13" i="29"/>
  <c r="S10" i="29" s="1"/>
  <c r="S8" i="29" s="1"/>
  <c r="Q14" i="29"/>
  <c r="Q10" i="29" s="1"/>
  <c r="Q8" i="29" s="1"/>
  <c r="O15" i="29"/>
  <c r="T15" i="29" s="1"/>
  <c r="U16" i="29"/>
  <c r="O19" i="29"/>
  <c r="T19" i="29" s="1"/>
  <c r="U20" i="29"/>
  <c r="S21" i="29"/>
  <c r="T21" i="29" s="1"/>
  <c r="Q22" i="29"/>
  <c r="O23" i="29"/>
  <c r="T23" i="29" s="1"/>
  <c r="U24" i="29"/>
  <c r="S25" i="29"/>
  <c r="P29" i="29"/>
  <c r="V29" i="29"/>
  <c r="Q49" i="29"/>
  <c r="Y13" i="29"/>
  <c r="U23" i="29"/>
  <c r="X41" i="29"/>
  <c r="R14" i="29"/>
  <c r="V26" i="29"/>
  <c r="U26" i="29"/>
  <c r="P27" i="29"/>
  <c r="X37" i="29"/>
  <c r="Z39" i="29"/>
  <c r="R41" i="29"/>
  <c r="T41" i="29" s="1"/>
  <c r="R49" i="29"/>
  <c r="P54" i="29"/>
  <c r="T54" i="29" s="1"/>
  <c r="V54" i="29"/>
  <c r="W26" i="29"/>
  <c r="R28" i="29"/>
  <c r="X28" i="29"/>
  <c r="Z28" i="29"/>
  <c r="R29" i="29"/>
  <c r="V30" i="29"/>
  <c r="P34" i="29"/>
  <c r="V42" i="29"/>
  <c r="P46" i="29"/>
  <c r="S49" i="29"/>
  <c r="O27" i="29"/>
  <c r="Q30" i="29"/>
  <c r="O31" i="29"/>
  <c r="T31" i="29" s="1"/>
  <c r="W31" i="29"/>
  <c r="U32" i="29"/>
  <c r="Q34" i="29"/>
  <c r="O35" i="29"/>
  <c r="W35" i="29"/>
  <c r="U36" i="29"/>
  <c r="Q38" i="29"/>
  <c r="O39" i="29"/>
  <c r="W39" i="29"/>
  <c r="U40" i="29"/>
  <c r="Q42" i="29"/>
  <c r="O43" i="29"/>
  <c r="W43" i="29"/>
  <c r="U44" i="29"/>
  <c r="Q46" i="29"/>
  <c r="O47" i="29"/>
  <c r="T47" i="29" s="1"/>
  <c r="W47" i="29"/>
  <c r="Q54" i="29"/>
  <c r="Q27" i="29"/>
  <c r="O28" i="29"/>
  <c r="T28" i="29" s="1"/>
  <c r="W28" i="29"/>
  <c r="U29" i="29"/>
  <c r="Q31" i="29"/>
  <c r="O32" i="29"/>
  <c r="W32" i="29"/>
  <c r="U33" i="29"/>
  <c r="Q35" i="29"/>
  <c r="O36" i="29"/>
  <c r="W36" i="29"/>
  <c r="U37" i="29"/>
  <c r="Q39" i="29"/>
  <c r="O40" i="29"/>
  <c r="W40" i="29"/>
  <c r="U41" i="29"/>
  <c r="Q43" i="29"/>
  <c r="O44" i="29"/>
  <c r="W44" i="29"/>
  <c r="U45" i="29"/>
  <c r="Q47" i="29"/>
  <c r="O51" i="29"/>
  <c r="W51" i="29"/>
  <c r="U53" i="29"/>
  <c r="R31" i="29"/>
  <c r="H32" i="29"/>
  <c r="P32" i="29"/>
  <c r="X32" i="29"/>
  <c r="N33" i="29"/>
  <c r="V33" i="29"/>
  <c r="R35" i="29"/>
  <c r="H36" i="29"/>
  <c r="P36" i="29"/>
  <c r="X36" i="29"/>
  <c r="N37" i="29"/>
  <c r="V37" i="29"/>
  <c r="R39" i="29"/>
  <c r="H40" i="29"/>
  <c r="P40" i="29"/>
  <c r="X40" i="29"/>
  <c r="N41" i="29"/>
  <c r="V41" i="29"/>
  <c r="R43" i="29"/>
  <c r="H44" i="29"/>
  <c r="P44" i="29"/>
  <c r="X44" i="29"/>
  <c r="N45" i="29"/>
  <c r="V45" i="29"/>
  <c r="R47" i="29"/>
  <c r="Z47" i="29"/>
  <c r="H51" i="29"/>
  <c r="P51" i="29"/>
  <c r="P49" i="29" s="1"/>
  <c r="X51" i="29"/>
  <c r="N53" i="29"/>
  <c r="V53" i="29"/>
  <c r="O29" i="29"/>
  <c r="W29" i="29"/>
  <c r="U30" i="29"/>
  <c r="O33" i="29"/>
  <c r="T33" i="29" s="1"/>
  <c r="W33" i="29"/>
  <c r="U34" i="29"/>
  <c r="O37" i="29"/>
  <c r="T37" i="29" s="1"/>
  <c r="W37" i="29"/>
  <c r="U38" i="29"/>
  <c r="W41" i="29"/>
  <c r="U42" i="29"/>
  <c r="O45" i="29"/>
  <c r="T45" i="29" s="1"/>
  <c r="W45" i="29"/>
  <c r="U46" i="29"/>
  <c r="O53" i="29"/>
  <c r="T53" i="29" s="1"/>
  <c r="U54" i="29"/>
  <c r="N30" i="29"/>
  <c r="N34" i="29"/>
  <c r="N38" i="29"/>
  <c r="N42" i="29"/>
  <c r="N46" i="29"/>
  <c r="J49" i="29"/>
  <c r="O30" i="29"/>
  <c r="O34" i="29"/>
  <c r="U35" i="29"/>
  <c r="O38" i="29"/>
  <c r="T38" i="29" s="1"/>
  <c r="U39" i="29"/>
  <c r="O42" i="29"/>
  <c r="T42" i="29" s="1"/>
  <c r="U43" i="29"/>
  <c r="O46" i="29"/>
  <c r="N31" i="29"/>
  <c r="E272" i="30" l="1"/>
  <c r="G262" i="30"/>
  <c r="H242" i="30"/>
  <c r="F242" i="30"/>
  <c r="H210" i="30"/>
  <c r="E188" i="30"/>
  <c r="G188" i="30"/>
  <c r="G133" i="30"/>
  <c r="E48" i="30"/>
  <c r="E32" i="30"/>
  <c r="E224" i="30"/>
  <c r="E260" i="30"/>
  <c r="E226" i="30"/>
  <c r="G201" i="30"/>
  <c r="E201" i="30"/>
  <c r="G224" i="30"/>
  <c r="E146" i="30"/>
  <c r="E173" i="30"/>
  <c r="G173" i="30"/>
  <c r="E200" i="30"/>
  <c r="G200" i="30"/>
  <c r="H175" i="30"/>
  <c r="H159" i="30"/>
  <c r="F159" i="30"/>
  <c r="E130" i="30"/>
  <c r="H120" i="30"/>
  <c r="F120" i="30"/>
  <c r="E117" i="30"/>
  <c r="H100" i="30"/>
  <c r="F100" i="30"/>
  <c r="E73" i="30"/>
  <c r="G73" i="30"/>
  <c r="E115" i="30"/>
  <c r="F139" i="30"/>
  <c r="H139" i="30"/>
  <c r="E103" i="30"/>
  <c r="E50" i="30"/>
  <c r="E21" i="30"/>
  <c r="G21" i="30"/>
  <c r="G80" i="30"/>
  <c r="E80" i="30"/>
  <c r="H58" i="30"/>
  <c r="E57" i="30"/>
  <c r="E15" i="30"/>
  <c r="E228" i="30"/>
  <c r="H238" i="30"/>
  <c r="F238" i="30"/>
  <c r="H202" i="30"/>
  <c r="F202" i="30"/>
  <c r="H90" i="30"/>
  <c r="G32" i="30"/>
  <c r="H250" i="30"/>
  <c r="F250" i="30"/>
  <c r="E214" i="30"/>
  <c r="G214" i="30"/>
  <c r="G232" i="30"/>
  <c r="E197" i="30"/>
  <c r="G197" i="30"/>
  <c r="E208" i="30"/>
  <c r="G208" i="30"/>
  <c r="H246" i="30"/>
  <c r="F246" i="30"/>
  <c r="H206" i="30"/>
  <c r="F206" i="30"/>
  <c r="H247" i="30"/>
  <c r="E222" i="30"/>
  <c r="E192" i="30"/>
  <c r="G192" i="30"/>
  <c r="E169" i="30"/>
  <c r="G169" i="30"/>
  <c r="E156" i="30"/>
  <c r="H143" i="30"/>
  <c r="E95" i="30"/>
  <c r="E136" i="30"/>
  <c r="G69" i="30"/>
  <c r="E69" i="30"/>
  <c r="E96" i="30"/>
  <c r="G96" i="30"/>
  <c r="F90" i="30"/>
  <c r="E46" i="30"/>
  <c r="H84" i="30"/>
  <c r="E53" i="30"/>
  <c r="G53" i="30"/>
  <c r="E17" i="30"/>
  <c r="G17" i="30"/>
  <c r="E44" i="30"/>
  <c r="E28" i="30"/>
  <c r="H14" i="30"/>
  <c r="H54" i="30"/>
  <c r="E230" i="30"/>
  <c r="G193" i="30"/>
  <c r="E193" i="30"/>
  <c r="H272" i="30"/>
  <c r="G230" i="30"/>
  <c r="H251" i="30"/>
  <c r="H243" i="30"/>
  <c r="E165" i="30"/>
  <c r="G165" i="30"/>
  <c r="E184" i="30"/>
  <c r="G184" i="30"/>
  <c r="E172" i="30"/>
  <c r="H155" i="30"/>
  <c r="F155" i="30"/>
  <c r="E196" i="30"/>
  <c r="G196" i="30"/>
  <c r="E153" i="30"/>
  <c r="G153" i="30"/>
  <c r="E144" i="30"/>
  <c r="E129" i="30"/>
  <c r="E140" i="30"/>
  <c r="E109" i="30"/>
  <c r="E65" i="30"/>
  <c r="G65" i="30"/>
  <c r="E97" i="30"/>
  <c r="H112" i="30"/>
  <c r="F112" i="30"/>
  <c r="G129" i="30"/>
  <c r="H137" i="30"/>
  <c r="F102" i="30"/>
  <c r="H102" i="30"/>
  <c r="E42" i="30"/>
  <c r="G76" i="30"/>
  <c r="E76" i="30"/>
  <c r="E45" i="30"/>
  <c r="G45" i="30"/>
  <c r="G119" i="30"/>
  <c r="E68" i="30"/>
  <c r="G68" i="30"/>
  <c r="G42" i="30"/>
  <c r="G28" i="30"/>
  <c r="E205" i="30"/>
  <c r="E177" i="30"/>
  <c r="G177" i="30"/>
  <c r="E160" i="30"/>
  <c r="E77" i="30"/>
  <c r="G77" i="30"/>
  <c r="E19" i="30"/>
  <c r="E282" i="30"/>
  <c r="H225" i="30"/>
  <c r="F225" i="30"/>
  <c r="E227" i="30"/>
  <c r="G189" i="30"/>
  <c r="E189" i="30"/>
  <c r="E270" i="30"/>
  <c r="H221" i="30"/>
  <c r="F221" i="30"/>
  <c r="E161" i="30"/>
  <c r="G161" i="30"/>
  <c r="E168" i="30"/>
  <c r="E152" i="30"/>
  <c r="H158" i="30"/>
  <c r="F135" i="30"/>
  <c r="H135" i="30"/>
  <c r="G92" i="30"/>
  <c r="E92" i="30"/>
  <c r="E61" i="30"/>
  <c r="G61" i="30"/>
  <c r="E123" i="30"/>
  <c r="E107" i="30"/>
  <c r="G146" i="30"/>
  <c r="E30" i="30"/>
  <c r="E41" i="30"/>
  <c r="G41" i="30"/>
  <c r="E67" i="30"/>
  <c r="G160" i="30"/>
  <c r="G130" i="30"/>
  <c r="E70" i="30"/>
  <c r="E55" i="30"/>
  <c r="G57" i="30"/>
  <c r="E113" i="30"/>
  <c r="E25" i="30"/>
  <c r="G25" i="30"/>
  <c r="E283" i="30"/>
  <c r="E240" i="30"/>
  <c r="E279" i="30"/>
  <c r="E268" i="30"/>
  <c r="G268" i="30"/>
  <c r="E223" i="30"/>
  <c r="G223" i="30"/>
  <c r="E236" i="30"/>
  <c r="H229" i="30"/>
  <c r="F229" i="30"/>
  <c r="G185" i="30"/>
  <c r="E185" i="30"/>
  <c r="G260" i="30"/>
  <c r="E259" i="30"/>
  <c r="H234" i="30"/>
  <c r="H235" i="30"/>
  <c r="E157" i="30"/>
  <c r="G157" i="30"/>
  <c r="F175" i="30"/>
  <c r="H167" i="30"/>
  <c r="F167" i="30"/>
  <c r="E190" i="30"/>
  <c r="E142" i="30"/>
  <c r="F126" i="30"/>
  <c r="H126" i="30"/>
  <c r="E125" i="30"/>
  <c r="H108" i="30"/>
  <c r="F108" i="30"/>
  <c r="G95" i="30"/>
  <c r="H104" i="30"/>
  <c r="F104" i="30"/>
  <c r="F158" i="30"/>
  <c r="E111" i="30"/>
  <c r="E91" i="30"/>
  <c r="G91" i="30"/>
  <c r="E37" i="30"/>
  <c r="G37" i="30"/>
  <c r="E40" i="30"/>
  <c r="E24" i="30"/>
  <c r="E64" i="30"/>
  <c r="G64" i="30"/>
  <c r="F143" i="30"/>
  <c r="E66" i="30"/>
  <c r="E43" i="30"/>
  <c r="E74" i="30"/>
  <c r="H56" i="30"/>
  <c r="G15" i="30"/>
  <c r="H26" i="30"/>
  <c r="E162" i="30"/>
  <c r="E138" i="30"/>
  <c r="F84" i="30"/>
  <c r="G248" i="30"/>
  <c r="E248" i="30"/>
  <c r="G211" i="30"/>
  <c r="E211" i="30"/>
  <c r="E263" i="30"/>
  <c r="H274" i="30"/>
  <c r="H239" i="30"/>
  <c r="F210" i="30"/>
  <c r="H233" i="30"/>
  <c r="F233" i="30"/>
  <c r="G174" i="30"/>
  <c r="E174" i="30"/>
  <c r="G227" i="30"/>
  <c r="H217" i="30"/>
  <c r="F217" i="30"/>
  <c r="H179" i="30"/>
  <c r="F179" i="30"/>
  <c r="E164" i="30"/>
  <c r="H199" i="30"/>
  <c r="H183" i="30"/>
  <c r="H154" i="30"/>
  <c r="D141" i="30"/>
  <c r="G117" i="30"/>
  <c r="F122" i="30"/>
  <c r="H122" i="30"/>
  <c r="E148" i="30"/>
  <c r="F58" i="30"/>
  <c r="E33" i="30"/>
  <c r="G33" i="30"/>
  <c r="H98" i="30"/>
  <c r="F98" i="30"/>
  <c r="H63" i="30"/>
  <c r="E31" i="30"/>
  <c r="G11" i="30"/>
  <c r="E11" i="30"/>
  <c r="F272" i="30"/>
  <c r="E207" i="30"/>
  <c r="G228" i="30"/>
  <c r="E176" i="30"/>
  <c r="E231" i="30"/>
  <c r="G231" i="30"/>
  <c r="E244" i="30"/>
  <c r="E264" i="30"/>
  <c r="G283" i="30"/>
  <c r="E209" i="30"/>
  <c r="E256" i="30"/>
  <c r="G256" i="30"/>
  <c r="E215" i="30"/>
  <c r="G215" i="30"/>
  <c r="G209" i="30"/>
  <c r="F234" i="30"/>
  <c r="E166" i="30"/>
  <c r="E191" i="30"/>
  <c r="H163" i="30"/>
  <c r="F163" i="30"/>
  <c r="E151" i="30"/>
  <c r="G151" i="30"/>
  <c r="G140" i="30"/>
  <c r="G156" i="30"/>
  <c r="E121" i="30"/>
  <c r="H116" i="30"/>
  <c r="F116" i="30"/>
  <c r="H124" i="30"/>
  <c r="F124" i="30"/>
  <c r="E101" i="30"/>
  <c r="E134" i="30"/>
  <c r="F114" i="30"/>
  <c r="H114" i="30"/>
  <c r="E99" i="30"/>
  <c r="G144" i="30"/>
  <c r="F110" i="30"/>
  <c r="H110" i="30"/>
  <c r="E29" i="30"/>
  <c r="G29" i="30"/>
  <c r="G50" i="30"/>
  <c r="E36" i="30"/>
  <c r="G113" i="30"/>
  <c r="H62" i="30"/>
  <c r="B141" i="30"/>
  <c r="H75" i="30"/>
  <c r="E27" i="30"/>
  <c r="G48" i="30"/>
  <c r="G44" i="30"/>
  <c r="G36" i="30"/>
  <c r="Z19" i="29"/>
  <c r="H49" i="29"/>
  <c r="Z38" i="29"/>
  <c r="T51" i="29"/>
  <c r="T49" i="29" s="1"/>
  <c r="O49" i="29"/>
  <c r="T44" i="29"/>
  <c r="T40" i="29"/>
  <c r="T36" i="29"/>
  <c r="T32" i="29"/>
  <c r="T35" i="29"/>
  <c r="Z51" i="29"/>
  <c r="L8" i="29"/>
  <c r="X10" i="29"/>
  <c r="W10" i="29"/>
  <c r="K8" i="29"/>
  <c r="P10" i="29"/>
  <c r="P8" i="29" s="1"/>
  <c r="T14" i="29"/>
  <c r="O10" i="29"/>
  <c r="O8" i="29" s="1"/>
  <c r="U10" i="29"/>
  <c r="Z29" i="29"/>
  <c r="T29" i="29"/>
  <c r="T39" i="29"/>
  <c r="T27" i="29"/>
  <c r="M8" i="29"/>
  <c r="Y10" i="29"/>
  <c r="Z36" i="29"/>
  <c r="Z46" i="29"/>
  <c r="Z42" i="29"/>
  <c r="T34" i="29"/>
  <c r="Z32" i="29"/>
  <c r="Z15" i="29"/>
  <c r="Z26" i="29"/>
  <c r="Z22" i="29"/>
  <c r="R10" i="29"/>
  <c r="R8" i="29" s="1"/>
  <c r="H10" i="29"/>
  <c r="H8" i="29" s="1"/>
  <c r="Z34" i="29"/>
  <c r="Z23" i="29"/>
  <c r="Z27" i="29"/>
  <c r="Z30" i="29"/>
  <c r="T30" i="29"/>
  <c r="Z53" i="29"/>
  <c r="N49" i="29"/>
  <c r="Z49" i="29" s="1"/>
  <c r="T43" i="29"/>
  <c r="Z44" i="29"/>
  <c r="Z21" i="29"/>
  <c r="Z18" i="29"/>
  <c r="V10" i="29"/>
  <c r="J8" i="29"/>
  <c r="D8" i="29"/>
  <c r="Z31" i="29"/>
  <c r="T46" i="29"/>
  <c r="V49" i="29"/>
  <c r="Z45" i="29"/>
  <c r="Z41" i="29"/>
  <c r="Z37" i="29"/>
  <c r="Z33" i="29"/>
  <c r="Z40" i="29"/>
  <c r="Z14" i="29"/>
  <c r="T13" i="29"/>
  <c r="T10" i="29" s="1"/>
  <c r="T8" i="29" s="1"/>
  <c r="N10" i="29"/>
  <c r="E119" i="30" l="1"/>
  <c r="H119" i="30"/>
  <c r="H248" i="30"/>
  <c r="F248" i="30"/>
  <c r="H168" i="30"/>
  <c r="F168" i="30"/>
  <c r="H160" i="30"/>
  <c r="F160" i="30"/>
  <c r="F45" i="30"/>
  <c r="H45" i="30"/>
  <c r="H99" i="30"/>
  <c r="F99" i="30"/>
  <c r="H31" i="30"/>
  <c r="F31" i="30"/>
  <c r="H33" i="30"/>
  <c r="F33" i="30"/>
  <c r="E23" i="30"/>
  <c r="H24" i="30"/>
  <c r="F24" i="30"/>
  <c r="H113" i="30"/>
  <c r="F113" i="30"/>
  <c r="G145" i="30"/>
  <c r="G141" i="30" s="1"/>
  <c r="E60" i="30"/>
  <c r="H61" i="30"/>
  <c r="F61" i="30"/>
  <c r="H19" i="30"/>
  <c r="F19" i="30"/>
  <c r="H97" i="30"/>
  <c r="F97" i="30"/>
  <c r="H129" i="30"/>
  <c r="E128" i="30"/>
  <c r="F129" i="30"/>
  <c r="H172" i="30"/>
  <c r="E171" i="30"/>
  <c r="F172" i="30"/>
  <c r="H69" i="30"/>
  <c r="F69" i="30"/>
  <c r="E213" i="30"/>
  <c r="H214" i="30"/>
  <c r="F214" i="30"/>
  <c r="G88" i="30"/>
  <c r="F80" i="30"/>
  <c r="E79" i="30"/>
  <c r="H80" i="30"/>
  <c r="H103" i="30"/>
  <c r="F103" i="30"/>
  <c r="H117" i="30"/>
  <c r="F117" i="30"/>
  <c r="H200" i="30"/>
  <c r="F200" i="30"/>
  <c r="G39" i="30"/>
  <c r="H223" i="30"/>
  <c r="F223" i="30"/>
  <c r="H193" i="30"/>
  <c r="F193" i="30"/>
  <c r="H228" i="30"/>
  <c r="F228" i="30"/>
  <c r="F29" i="30"/>
  <c r="H29" i="30"/>
  <c r="H207" i="30"/>
  <c r="F207" i="30"/>
  <c r="H164" i="30"/>
  <c r="F164" i="30"/>
  <c r="H263" i="30"/>
  <c r="E262" i="30"/>
  <c r="F263" i="30"/>
  <c r="H209" i="30"/>
  <c r="F209" i="30"/>
  <c r="H231" i="30"/>
  <c r="F231" i="30"/>
  <c r="D132" i="30"/>
  <c r="H174" i="30"/>
  <c r="F174" i="30"/>
  <c r="H66" i="30"/>
  <c r="F66" i="30"/>
  <c r="H91" i="30"/>
  <c r="F91" i="30"/>
  <c r="G94" i="30"/>
  <c r="H67" i="30"/>
  <c r="F67" i="30"/>
  <c r="H270" i="30"/>
  <c r="F270" i="30"/>
  <c r="F76" i="30"/>
  <c r="H76" i="30"/>
  <c r="G195" i="30"/>
  <c r="H17" i="30"/>
  <c r="F17" i="30"/>
  <c r="H46" i="30"/>
  <c r="F46" i="30"/>
  <c r="H192" i="30"/>
  <c r="F192" i="30"/>
  <c r="H15" i="30"/>
  <c r="F15" i="30"/>
  <c r="G72" i="30"/>
  <c r="H201" i="30"/>
  <c r="F201" i="30"/>
  <c r="H224" i="30"/>
  <c r="F224" i="30"/>
  <c r="G281" i="30"/>
  <c r="G79" i="30"/>
  <c r="H27" i="30"/>
  <c r="F27" i="30"/>
  <c r="B132" i="30"/>
  <c r="H148" i="30"/>
  <c r="F148" i="30"/>
  <c r="H40" i="30"/>
  <c r="E39" i="30"/>
  <c r="F40" i="30"/>
  <c r="H111" i="30"/>
  <c r="F111" i="30"/>
  <c r="H259" i="30"/>
  <c r="F259" i="30"/>
  <c r="H283" i="30"/>
  <c r="F283" i="30"/>
  <c r="H55" i="30"/>
  <c r="F55" i="30"/>
  <c r="E106" i="30"/>
  <c r="H107" i="30"/>
  <c r="F107" i="30"/>
  <c r="H92" i="30"/>
  <c r="F92" i="30"/>
  <c r="H189" i="30"/>
  <c r="F189" i="30"/>
  <c r="H68" i="30"/>
  <c r="F68" i="30"/>
  <c r="G128" i="30"/>
  <c r="H65" i="30"/>
  <c r="F65" i="30"/>
  <c r="H144" i="30"/>
  <c r="F144" i="30"/>
  <c r="H184" i="30"/>
  <c r="F184" i="30"/>
  <c r="E181" i="30"/>
  <c r="G52" i="30"/>
  <c r="E88" i="30"/>
  <c r="H136" i="30"/>
  <c r="F136" i="30"/>
  <c r="H156" i="30"/>
  <c r="F156" i="30"/>
  <c r="H222" i="30"/>
  <c r="F222" i="30"/>
  <c r="E72" i="30"/>
  <c r="H73" i="30"/>
  <c r="F73" i="30"/>
  <c r="F173" i="30"/>
  <c r="H173" i="30"/>
  <c r="G204" i="30"/>
  <c r="E255" i="30"/>
  <c r="H256" i="30"/>
  <c r="F256" i="30"/>
  <c r="G10" i="30"/>
  <c r="H43" i="30"/>
  <c r="F43" i="30"/>
  <c r="H268" i="30"/>
  <c r="F268" i="30"/>
  <c r="H177" i="30"/>
  <c r="F177" i="30"/>
  <c r="H197" i="30"/>
  <c r="F197" i="30"/>
  <c r="H191" i="30"/>
  <c r="F191" i="30"/>
  <c r="G171" i="30"/>
  <c r="H138" i="30"/>
  <c r="F138" i="30"/>
  <c r="H142" i="30"/>
  <c r="F142" i="30"/>
  <c r="F157" i="30"/>
  <c r="H157" i="30"/>
  <c r="H236" i="30"/>
  <c r="F236" i="30"/>
  <c r="F232" i="30" s="1"/>
  <c r="F41" i="30"/>
  <c r="H41" i="30"/>
  <c r="E204" i="30"/>
  <c r="H205" i="30"/>
  <c r="F205" i="30"/>
  <c r="H42" i="30"/>
  <c r="F42" i="30"/>
  <c r="H109" i="30"/>
  <c r="F109" i="30"/>
  <c r="H230" i="30"/>
  <c r="F230" i="30"/>
  <c r="H44" i="30"/>
  <c r="F44" i="30"/>
  <c r="H57" i="30"/>
  <c r="F57" i="30"/>
  <c r="H21" i="30"/>
  <c r="F21" i="30"/>
  <c r="H226" i="30"/>
  <c r="F226" i="30"/>
  <c r="H32" i="30"/>
  <c r="F32" i="30"/>
  <c r="H121" i="30"/>
  <c r="F121" i="30"/>
  <c r="H244" i="30"/>
  <c r="F244" i="30"/>
  <c r="H211" i="30"/>
  <c r="F211" i="30"/>
  <c r="H240" i="30"/>
  <c r="F240" i="30"/>
  <c r="G106" i="30"/>
  <c r="F161" i="30"/>
  <c r="H161" i="30"/>
  <c r="E195" i="30"/>
  <c r="H196" i="30"/>
  <c r="F196" i="30"/>
  <c r="F215" i="30"/>
  <c r="H215" i="30"/>
  <c r="H264" i="30"/>
  <c r="F264" i="30"/>
  <c r="G219" i="30"/>
  <c r="G150" i="30"/>
  <c r="G255" i="30"/>
  <c r="H176" i="30"/>
  <c r="F176" i="30"/>
  <c r="H11" i="30"/>
  <c r="E10" i="30"/>
  <c r="F11" i="30"/>
  <c r="H74" i="30"/>
  <c r="F74" i="30"/>
  <c r="H64" i="30"/>
  <c r="F64" i="30"/>
  <c r="H125" i="30"/>
  <c r="F125" i="30"/>
  <c r="H190" i="30"/>
  <c r="F190" i="30"/>
  <c r="H70" i="30"/>
  <c r="F70" i="30"/>
  <c r="H123" i="30"/>
  <c r="F123" i="30"/>
  <c r="H152" i="30"/>
  <c r="F152" i="30"/>
  <c r="G181" i="30"/>
  <c r="H282" i="30"/>
  <c r="F282" i="30"/>
  <c r="E281" i="30"/>
  <c r="E285" i="30" s="1"/>
  <c r="H77" i="30"/>
  <c r="F77" i="30"/>
  <c r="E52" i="30"/>
  <c r="F53" i="30"/>
  <c r="H53" i="30"/>
  <c r="E94" i="30"/>
  <c r="H95" i="30"/>
  <c r="F95" i="30"/>
  <c r="E145" i="30"/>
  <c r="H146" i="30"/>
  <c r="F146" i="30"/>
  <c r="G187" i="30"/>
  <c r="H101" i="30"/>
  <c r="F101" i="30"/>
  <c r="H28" i="30"/>
  <c r="F28" i="30"/>
  <c r="E35" i="30"/>
  <c r="H36" i="30"/>
  <c r="F36" i="30"/>
  <c r="G35" i="30"/>
  <c r="H134" i="30"/>
  <c r="E133" i="30"/>
  <c r="F134" i="30"/>
  <c r="H151" i="30"/>
  <c r="E150" i="30"/>
  <c r="F151" i="30"/>
  <c r="H166" i="30"/>
  <c r="F166" i="30"/>
  <c r="E232" i="30"/>
  <c r="E219" i="30" s="1"/>
  <c r="H162" i="30"/>
  <c r="F162" i="30"/>
  <c r="F37" i="30"/>
  <c r="H37" i="30"/>
  <c r="H185" i="30"/>
  <c r="F185" i="30"/>
  <c r="H279" i="30"/>
  <c r="F279" i="30"/>
  <c r="F25" i="30"/>
  <c r="H25" i="30"/>
  <c r="H30" i="30"/>
  <c r="F30" i="30"/>
  <c r="G60" i="30"/>
  <c r="H227" i="30"/>
  <c r="F227" i="30"/>
  <c r="H140" i="30"/>
  <c r="F140" i="30"/>
  <c r="F153" i="30"/>
  <c r="H153" i="30"/>
  <c r="F165" i="30"/>
  <c r="H165" i="30"/>
  <c r="H96" i="30"/>
  <c r="F96" i="30"/>
  <c r="F169" i="30"/>
  <c r="H169" i="30"/>
  <c r="H208" i="30"/>
  <c r="F208" i="30"/>
  <c r="G213" i="30"/>
  <c r="H50" i="30"/>
  <c r="F50" i="30"/>
  <c r="H115" i="30"/>
  <c r="F115" i="30"/>
  <c r="H130" i="30"/>
  <c r="F130" i="30"/>
  <c r="H260" i="30"/>
  <c r="F260" i="30"/>
  <c r="H48" i="30"/>
  <c r="F48" i="30"/>
  <c r="E187" i="30"/>
  <c r="H188" i="30"/>
  <c r="F188" i="30"/>
  <c r="G23" i="30"/>
  <c r="N8" i="29"/>
  <c r="Z10" i="29"/>
  <c r="X8" i="29"/>
  <c r="Y8" i="29"/>
  <c r="V8" i="29"/>
  <c r="W8" i="29"/>
  <c r="F119" i="30" l="1"/>
  <c r="F150" i="30"/>
  <c r="H219" i="30"/>
  <c r="G285" i="30"/>
  <c r="H213" i="30"/>
  <c r="F128" i="30"/>
  <c r="F181" i="30"/>
  <c r="H285" i="30"/>
  <c r="H150" i="30"/>
  <c r="H145" i="30"/>
  <c r="H52" i="30"/>
  <c r="E141" i="30"/>
  <c r="H88" i="30"/>
  <c r="H79" i="30"/>
  <c r="H128" i="30"/>
  <c r="H187" i="30"/>
  <c r="H10" i="30"/>
  <c r="B276" i="30"/>
  <c r="F79" i="30"/>
  <c r="F60" i="30"/>
  <c r="F35" i="30"/>
  <c r="F94" i="30"/>
  <c r="F204" i="30"/>
  <c r="F72" i="30"/>
  <c r="F106" i="30"/>
  <c r="F39" i="30"/>
  <c r="G132" i="30"/>
  <c r="H232" i="30"/>
  <c r="F133" i="30"/>
  <c r="H35" i="30"/>
  <c r="F255" i="30"/>
  <c r="F219" i="30"/>
  <c r="F88" i="30"/>
  <c r="H39" i="30"/>
  <c r="D276" i="30"/>
  <c r="F262" i="30"/>
  <c r="F171" i="30"/>
  <c r="F23" i="30"/>
  <c r="F10" i="30"/>
  <c r="F52" i="30"/>
  <c r="H195" i="30"/>
  <c r="F187" i="30"/>
  <c r="H133" i="30"/>
  <c r="H94" i="30"/>
  <c r="H281" i="30"/>
  <c r="H181" i="30"/>
  <c r="H262" i="30"/>
  <c r="F213" i="30"/>
  <c r="H171" i="30"/>
  <c r="H60" i="30"/>
  <c r="F145" i="30"/>
  <c r="F281" i="30"/>
  <c r="F285" i="30" s="1"/>
  <c r="F195" i="30"/>
  <c r="H204" i="30"/>
  <c r="H255" i="30"/>
  <c r="H72" i="30"/>
  <c r="H106" i="30"/>
  <c r="H23" i="30"/>
  <c r="Z8" i="29"/>
  <c r="B287" i="30" l="1"/>
  <c r="D287" i="30"/>
  <c r="F141" i="30"/>
  <c r="F132" i="30" s="1"/>
  <c r="F276" i="30" s="1"/>
  <c r="H141" i="30"/>
  <c r="C287" i="30"/>
  <c r="E132" i="30"/>
  <c r="G276" i="30"/>
  <c r="G287" i="30" l="1"/>
  <c r="F287" i="30"/>
  <c r="H132" i="30"/>
  <c r="E276" i="30"/>
  <c r="H276" i="30" l="1"/>
  <c r="E287" i="30"/>
  <c r="H287" i="30" l="1"/>
  <c r="M6" i="17" l="1"/>
  <c r="K7" i="17" l="1"/>
  <c r="J7" i="17" l="1"/>
  <c r="I7" i="17" l="1"/>
  <c r="B8" i="17"/>
  <c r="L7" i="17"/>
  <c r="H7" i="17"/>
  <c r="G7" i="17"/>
  <c r="F7" i="17"/>
  <c r="E7" i="17"/>
  <c r="D7" i="17"/>
  <c r="C7" i="17"/>
  <c r="B7" i="17"/>
  <c r="O6" i="17"/>
  <c r="P6" i="17" s="1"/>
  <c r="O5" i="17"/>
  <c r="P5" i="17" s="1"/>
  <c r="Q5" i="17" s="1"/>
  <c r="M5" i="17"/>
  <c r="Q6" i="17" l="1"/>
  <c r="P8" i="17"/>
  <c r="C8" i="17" s="1"/>
  <c r="O8" i="17"/>
  <c r="R5" i="17"/>
  <c r="M8" i="17"/>
  <c r="M7" i="17"/>
  <c r="Z7" i="17" s="1"/>
  <c r="R6" i="17" l="1"/>
  <c r="Q8" i="17"/>
  <c r="D8" i="17" s="1"/>
  <c r="S5" i="17"/>
  <c r="S6" i="17" l="1"/>
  <c r="R8" i="17"/>
  <c r="E8" i="17" s="1"/>
  <c r="T5" i="17"/>
  <c r="T6" i="17" l="1"/>
  <c r="S8" i="17"/>
  <c r="F8" i="17" s="1"/>
  <c r="U5" i="17"/>
  <c r="U6" i="17" l="1"/>
  <c r="T8" i="17"/>
  <c r="G8" i="17" s="1"/>
  <c r="V5" i="17"/>
  <c r="V6" i="17" l="1"/>
  <c r="U8" i="17"/>
  <c r="H8" i="17" s="1"/>
  <c r="W5" i="17"/>
  <c r="X5" i="17" s="1"/>
  <c r="W6" i="17" l="1"/>
  <c r="V8" i="17"/>
  <c r="I8" i="17" s="1"/>
  <c r="Y5" i="17"/>
  <c r="X6" i="17" l="1"/>
  <c r="W8" i="17"/>
  <c r="J8" i="17" s="1"/>
  <c r="Z5" i="17"/>
  <c r="Y6" i="17" l="1"/>
  <c r="X8" i="17"/>
  <c r="K8" i="17" s="1"/>
  <c r="Y8" i="17" l="1"/>
  <c r="Z6" i="17"/>
  <c r="L8" i="17" l="1"/>
  <c r="Z8" i="17"/>
</calcChain>
</file>

<file path=xl/sharedStrings.xml><?xml version="1.0" encoding="utf-8"?>
<sst xmlns="http://schemas.openxmlformats.org/spreadsheetml/2006/main" count="379" uniqueCount="344">
  <si>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</si>
  <si>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</si>
  <si>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</si>
  <si>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</si>
  <si>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</si>
  <si>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</si>
  <si>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</si>
  <si>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</si>
  <si>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</si>
  <si>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</si>
  <si>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</si>
  <si>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</si>
  <si>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</si>
  <si>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</si>
  <si>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</si>
  <si>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</si>
  <si>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</si>
  <si>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</si>
  <si>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</si>
  <si>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</si>
  <si>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</si>
  <si>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</si>
  <si>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</si>
  <si>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</si>
  <si>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</si>
  <si>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</si>
  <si>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</si>
  <si>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</si>
  <si>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</si>
  <si>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</si>
  <si>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</si>
  <si>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</si>
  <si>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</si>
  <si>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</si>
  <si>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</si>
  <si>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</si>
  <si>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</si>
  <si>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</si>
  <si>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</si>
  <si>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</si>
  <si>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</si>
  <si>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</si>
  <si>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</si>
  <si>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</si>
  <si>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</si>
  <si>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</si>
  <si>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</si>
  <si>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</si>
  <si>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</si>
  <si>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</si>
  <si>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</si>
  <si>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</si>
  <si>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</si>
  <si>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</si>
  <si>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</si>
  <si>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</si>
  <si>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</si>
  <si>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</si>
  <si>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</si>
  <si>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</si>
  <si>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</si>
  <si>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</si>
  <si>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</si>
  <si>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</si>
  <si>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</si>
  <si>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</si>
  <si>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</si>
  <si>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</si>
  <si>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</si>
  <si>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</si>
  <si>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</si>
  <si>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</si>
  <si>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</si>
  <si>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</si>
  <si>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</si>
  <si>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</si>
  <si>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</si>
  <si>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</si>
  <si>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</si>
  <si>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</si>
  <si>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</si>
  <si>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</si>
  <si>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</si>
  <si>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</si>
  <si>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</si>
  <si>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</si>
  <si>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</si>
  <si>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</si>
  <si>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</si>
  <si>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</si>
  <si>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</si>
  <si>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</si>
  <si>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</si>
  <si>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</si>
  <si>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</si>
  <si>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</si>
  <si>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</si>
  <si>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</si>
  <si>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</si>
  <si>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</si>
  <si>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</si>
  <si>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</si>
  <si>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</si>
  <si>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</si>
  <si>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</si>
  <si>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</si>
  <si>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</si>
  <si>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</si>
  <si>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</si>
  <si>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</si>
  <si>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</si>
  <si>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</si>
  <si>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</si>
  <si>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</si>
  <si>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</si>
  <si>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</si>
  <si>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</si>
  <si>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</si>
  <si>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</si>
  <si>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</si>
  <si>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</si>
  <si>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</si>
  <si>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</si>
  <si>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</si>
  <si>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</si>
  <si>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</si>
  <si>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</si>
  <si>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</si>
  <si>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</si>
  <si>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</si>
  <si>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</si>
  <si>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</si>
  <si>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</si>
  <si>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</si>
  <si>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</si>
  <si>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</si>
  <si>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</si>
  <si>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</si>
  <si>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</si>
  <si>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</si>
  <si>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</si>
  <si>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</si>
  <si>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</si>
  <si>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</si>
  <si>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</si>
  <si>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</si>
  <si>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</si>
  <si>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</si>
  <si>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</si>
  <si>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</si>
  <si>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</si>
  <si>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</si>
  <si>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</si>
  <si>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</si>
  <si>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</si>
  <si>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</si>
  <si>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</si>
  <si>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</si>
  <si>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</si>
  <si>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</si>
  <si>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</si>
  <si>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</si>
  <si>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</si>
  <si>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</si>
  <si>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</si>
  <si>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</si>
  <si>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</si>
  <si>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</si>
  <si>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</si>
  <si>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</si>
  <si>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</si>
  <si>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</si>
  <si>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</si>
  <si>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</si>
  <si>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</si>
  <si>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</si>
  <si>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</si>
  <si>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</si>
  <si>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</si>
  <si>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</si>
  <si>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</si>
  <si>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</si>
  <si>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</si>
  <si>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</si>
  <si>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</si>
  <si>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</si>
  <si>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</si>
  <si>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</si>
  <si>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</si>
  <si>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</si>
  <si>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</si>
  <si>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</si>
  <si>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</si>
  <si>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</si>
  <si>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</si>
  <si>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</si>
  <si>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</si>
  <si>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</si>
  <si>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</si>
  <si>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</si>
  <si>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</si>
  <si>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Sub-Total, SPFs</t>
  </si>
  <si>
    <t>TOTAL (Departments &amp; SPFs)</t>
  </si>
  <si>
    <t>DICT</t>
  </si>
  <si>
    <t xml:space="preserve">  CICC</t>
  </si>
  <si>
    <t xml:space="preserve">  NPC</t>
  </si>
  <si>
    <t xml:space="preserve">  NTC</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</si>
  <si>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</si>
  <si>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</si>
  <si>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</si>
  <si>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</si>
  <si>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</si>
  <si>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</si>
  <si>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</si>
  <si>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</si>
  <si>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</si>
  <si>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</si>
  <si>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</si>
  <si>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</si>
  <si>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</si>
  <si>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</si>
  <si>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</si>
  <si>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</si>
  <si>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</si>
  <si>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</si>
  <si>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</si>
  <si>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</si>
  <si>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</si>
  <si>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</si>
  <si>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</si>
  <si>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</si>
  <si>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</si>
  <si>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</si>
  <si>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</si>
  <si>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</si>
  <si>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</si>
  <si>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</si>
  <si>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</si>
  <si>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</si>
  <si>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</si>
  <si>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</si>
  <si>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</si>
  <si>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</si>
  <si>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</si>
  <si>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</si>
  <si>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</si>
  <si>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</si>
  <si>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</si>
  <si>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</si>
  <si>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</si>
  <si>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</si>
  <si>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</si>
  <si>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</si>
  <si>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</si>
  <si>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</si>
  <si>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</si>
  <si>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</si>
  <si>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</si>
  <si>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</si>
  <si>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</si>
  <si>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</si>
  <si>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</si>
  <si>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</si>
  <si>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</si>
  <si>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</si>
  <si>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</si>
  <si>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</si>
  <si>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</si>
  <si>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</si>
  <si>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</si>
  <si>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</si>
  <si>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</si>
  <si>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</si>
  <si>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</si>
  <si>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</si>
  <si>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</si>
  <si>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</si>
  <si>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</si>
  <si>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</si>
  <si>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</si>
  <si>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</si>
  <si>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</si>
  <si>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</si>
  <si>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</si>
  <si>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</si>
  <si>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</si>
  <si>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</si>
  <si>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</si>
  <si>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</si>
  <si>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</si>
  <si>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</si>
  <si>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</si>
  <si>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</si>
  <si>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</si>
  <si>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</si>
  <si>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</si>
  <si>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</si>
  <si>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</si>
  <si>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</si>
  <si>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</si>
  <si>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</si>
  <si>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</si>
  <si>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</si>
  <si>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OCTOBER</t>
  </si>
  <si>
    <t>OCT</t>
  </si>
  <si>
    <t>October</t>
  </si>
  <si>
    <t>NOVEMBER</t>
  </si>
  <si>
    <t>AS OF NOVEMBER</t>
  </si>
  <si>
    <t>NOV</t>
  </si>
  <si>
    <t>November</t>
  </si>
  <si>
    <t>As of end       November</t>
  </si>
  <si>
    <t>Office of the Press Secretary</t>
  </si>
  <si>
    <t xml:space="preserve">  NAS</t>
  </si>
  <si>
    <t xml:space="preserve">  PNAC</t>
  </si>
  <si>
    <t xml:space="preserve">   OADR</t>
  </si>
  <si>
    <t>OPS</t>
  </si>
  <si>
    <t xml:space="preserve">    OPS-Proper</t>
  </si>
  <si>
    <t xml:space="preserve">     NHCP</t>
  </si>
  <si>
    <t xml:space="preserve">     NAP</t>
  </si>
  <si>
    <t xml:space="preserve">   OPAPRU</t>
  </si>
  <si>
    <t xml:space="preserve">   OMB</t>
  </si>
  <si>
    <t>NCAs CREDITED VS NCA UTILIZATION, JANUARY-NOVEMBER 2023</t>
  </si>
  <si>
    <t>AS OF NOVEMBER 30, 2023</t>
  </si>
  <si>
    <r>
      <t>% of NCA UTILIZATION</t>
    </r>
    <r>
      <rPr>
        <vertAlign val="superscript"/>
        <sz val="10"/>
        <rFont val="Arial"/>
        <family val="2"/>
      </rPr>
      <t>/5</t>
    </r>
  </si>
  <si>
    <t>Department of Environment and Natural Resources</t>
  </si>
  <si>
    <t>Department of Human Settlements and Urban Development</t>
  </si>
  <si>
    <t>Department of Info and Communication Technology</t>
  </si>
  <si>
    <t>Department of Migrant Workers</t>
  </si>
  <si>
    <t>Source: Report of MDS-Government Servicing Banks as of November 30, 2023</t>
  </si>
  <si>
    <t>STATUS OF NCA UTILIZATION (Net Trust and Working Fund), as of November 30, 2023</t>
  </si>
  <si>
    <r>
      <t xml:space="preserve">UNUSED NCAs
</t>
    </r>
    <r>
      <rPr>
        <b/>
        <vertAlign val="superscript"/>
        <sz val="8"/>
        <rFont val="Arial"/>
        <family val="2"/>
      </rPr>
      <t xml:space="preserve">/5 </t>
    </r>
  </si>
  <si>
    <t>% of NCA UTILIZATION</t>
  </si>
  <si>
    <t xml:space="preserve">   SEC</t>
  </si>
  <si>
    <t>TESDA</t>
  </si>
  <si>
    <t>DMW</t>
  </si>
  <si>
    <t>OWWA</t>
  </si>
  <si>
    <t xml:space="preserve">   NACC</t>
  </si>
  <si>
    <t>PCSSD</t>
  </si>
  <si>
    <t xml:space="preserve">   MCB</t>
  </si>
  <si>
    <t xml:space="preserve">        MMDA (Fund 101)</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</si>
  <si>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</si>
  <si>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</si>
  <si>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/5</t>
    </r>
    <r>
      <rPr>
        <sz val="8"/>
        <rFont val="Arial"/>
        <family val="2"/>
      </rPr>
      <t xml:space="preserve"> NCAs which remain unutilized or the NCA balances for which no checks/ADA has been charged.</t>
    </r>
  </si>
  <si>
    <t>ALGU: inclusive of NTA, special shares for LGUs, MMDA and other transfers to LGUs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</si>
</sst>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sz val="8"/>
      <color theme="1"/>
      <name val="Arial"/>
      <family val="2"/>
    </font>
    <font>
      <vertAlign val="superscript"/>
      <sz val="8"/>
      <name val="Arial"/>
      <family val="2"/>
    </font>
    <font>
      <b/>
      <sz val="9"/>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14">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0" fontId="15" fillId="0" borderId="0" xfId="45" applyFont="1" applyFill="1" applyAlignment="1">
      <alignment horizontal="left" indent="2"/>
    </xf>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167" fontId="31" fillId="0" borderId="20" xfId="43" applyNumberFormat="1" applyFont="1" applyFill="1" applyBorder="1"/>
    <xf numFmtId="0" fontId="15" fillId="0" borderId="0" xfId="0" applyFont="1"/>
    <xf numFmtId="0" fontId="15" fillId="0" borderId="0" xfId="43" applyNumberFormat="1" applyFont="1"/>
    <xf numFmtId="167" fontId="20" fillId="26" borderId="0" xfId="43" applyNumberFormat="1" applyFont="1" applyFill="1" applyBorder="1"/>
    <xf numFmtId="167" fontId="20" fillId="0" borderId="0" xfId="43" applyNumberFormat="1" applyFont="1" applyBorder="1"/>
    <xf numFmtId="0" fontId="15" fillId="0" borderId="0" xfId="0" applyFont="1" applyAlignment="1">
      <alignment horizontal="center"/>
    </xf>
    <xf numFmtId="167" fontId="24" fillId="25" borderId="12" xfId="43" applyNumberFormat="1" applyFont="1" applyFill="1" applyBorder="1" applyAlignment="1">
      <alignment horizontal="center" vertical="center"/>
    </xf>
    <xf numFmtId="167" fontId="31" fillId="0" borderId="11" xfId="43" applyNumberFormat="1" applyFont="1" applyFill="1" applyBorder="1" applyAlignment="1">
      <alignment horizontal="right"/>
    </xf>
    <xf numFmtId="167" fontId="31" fillId="0" borderId="11" xfId="43" applyNumberFormat="1" applyFont="1" applyFill="1" applyBorder="1" applyAlignment="1"/>
    <xf numFmtId="167" fontId="24" fillId="25" borderId="14" xfId="43" applyNumberFormat="1" applyFont="1" applyFill="1" applyBorder="1" applyAlignment="1">
      <alignment horizontal="center" vertical="center"/>
    </xf>
    <xf numFmtId="167" fontId="24" fillId="25" borderId="23" xfId="43" applyNumberFormat="1" applyFont="1" applyFill="1" applyBorder="1" applyAlignment="1">
      <alignment horizontal="center" vertical="center"/>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22"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xf numFmtId="0" fontId="15" fillId="0" borderId="0" xfId="37" applyNumberFormat="1" applyFont="1" applyAlignment="1"/>
    <xf numFmtId="0" fontId="15" fillId="0" borderId="0" xfId="37" applyNumberFormat="1" applyFont="1"/>
    <xf numFmtId="0" fontId="15" fillId="0" borderId="0" xfId="37" applyFont="1"/>
    <xf numFmtId="0" fontId="15" fillId="0" borderId="10" xfId="37" applyNumberFormat="1" applyFont="1" applyBorder="1" applyAlignment="1">
      <alignment horizontal="center" vertical="center" wrapText="1"/>
    </xf>
    <xf numFmtId="0" fontId="15" fillId="0" borderId="10" xfId="37" applyFont="1" applyBorder="1" applyAlignment="1">
      <alignment horizontal="center" vertical="center" wrapText="1"/>
    </xf>
    <xf numFmtId="0" fontId="15" fillId="0" borderId="0" xfId="37" applyFont="1" applyAlignment="1">
      <alignment horizontal="center" vertical="center" wrapText="1"/>
    </xf>
    <xf numFmtId="0" fontId="15" fillId="0" borderId="10" xfId="37" applyFont="1" applyBorder="1" applyAlignment="1">
      <alignment horizontal="center" vertical="center" wrapText="1"/>
    </xf>
    <xf numFmtId="0" fontId="15" fillId="0" borderId="0" xfId="37" applyNumberFormat="1" applyFont="1" applyAlignment="1">
      <alignment horizontal="center"/>
    </xf>
    <xf numFmtId="164" fontId="15" fillId="0" borderId="0" xfId="37" applyNumberFormat="1" applyFont="1"/>
    <xf numFmtId="165" fontId="15" fillId="0" borderId="0" xfId="37" applyNumberFormat="1" applyFont="1"/>
    <xf numFmtId="0" fontId="34" fillId="0" borderId="0" xfId="37" applyNumberFormat="1" applyFont="1"/>
    <xf numFmtId="164" fontId="34" fillId="0" borderId="0" xfId="37" applyNumberFormat="1" applyFont="1"/>
    <xf numFmtId="167" fontId="35" fillId="0" borderId="0" xfId="37" applyNumberFormat="1" applyFont="1"/>
    <xf numFmtId="0" fontId="34" fillId="0" borderId="0" xfId="37" applyFont="1"/>
    <xf numFmtId="167" fontId="36" fillId="0" borderId="0" xfId="37" applyNumberFormat="1" applyFont="1"/>
    <xf numFmtId="164" fontId="37" fillId="0" borderId="0" xfId="37" applyNumberFormat="1" applyFont="1"/>
    <xf numFmtId="0" fontId="15" fillId="0" borderId="0" xfId="37" applyNumberFormat="1" applyFont="1" applyFill="1"/>
    <xf numFmtId="0" fontId="31" fillId="0" borderId="0" xfId="37" applyNumberFormat="1" applyFont="1" applyAlignment="1">
      <alignment wrapText="1"/>
    </xf>
    <xf numFmtId="0" fontId="15" fillId="0" borderId="11" xfId="37" applyNumberFormat="1" applyFont="1" applyBorder="1"/>
    <xf numFmtId="164" fontId="15" fillId="0" borderId="11" xfId="37" applyNumberFormat="1" applyFont="1" applyBorder="1"/>
    <xf numFmtId="0" fontId="15" fillId="0" borderId="11" xfId="37" applyFont="1" applyBorder="1"/>
    <xf numFmtId="0" fontId="15" fillId="0" borderId="0" xfId="37" applyNumberFormat="1" applyFont="1" applyBorder="1"/>
    <xf numFmtId="164" fontId="15" fillId="0" borderId="0" xfId="37" applyNumberFormat="1" applyFont="1" applyBorder="1"/>
    <xf numFmtId="0" fontId="15" fillId="0" borderId="0" xfId="37" applyFont="1" applyBorder="1"/>
    <xf numFmtId="0" fontId="21" fillId="0" borderId="0" xfId="37" applyNumberFormat="1" applyFont="1" applyBorder="1" applyAlignment="1">
      <alignment vertical="center"/>
    </xf>
    <xf numFmtId="0" fontId="15" fillId="0" borderId="0" xfId="37" applyNumberFormat="1" applyFont="1" applyBorder="1" applyAlignment="1"/>
    <xf numFmtId="0" fontId="21" fillId="0" borderId="0" xfId="37" applyNumberFormat="1" applyFont="1" applyBorder="1"/>
    <xf numFmtId="0" fontId="22" fillId="26" borderId="0" xfId="37" applyFont="1" applyFill="1" applyAlignment="1"/>
    <xf numFmtId="0" fontId="20" fillId="26" borderId="0" xfId="37" applyFont="1" applyFill="1"/>
    <xf numFmtId="0" fontId="23" fillId="24" borderId="0" xfId="37" applyFont="1" applyFill="1" applyBorder="1" applyAlignment="1">
      <alignment horizontal="left"/>
    </xf>
    <xf numFmtId="164" fontId="20" fillId="26" borderId="0" xfId="37" applyNumberFormat="1" applyFont="1" applyFill="1" applyBorder="1" applyAlignment="1">
      <alignment horizontal="left"/>
    </xf>
    <xf numFmtId="0" fontId="20" fillId="26" borderId="0" xfId="37" applyFont="1" applyFill="1" applyBorder="1"/>
    <xf numFmtId="0" fontId="24" fillId="26" borderId="0" xfId="37" applyFont="1" applyFill="1" applyBorder="1" applyAlignment="1">
      <alignment horizontal="left"/>
    </xf>
    <xf numFmtId="164" fontId="20" fillId="26" borderId="0" xfId="37" applyNumberFormat="1" applyFont="1" applyFill="1"/>
    <xf numFmtId="0" fontId="24" fillId="26" borderId="0" xfId="37" applyFont="1" applyFill="1" applyBorder="1"/>
    <xf numFmtId="164" fontId="20" fillId="26" borderId="0" xfId="37" applyNumberFormat="1" applyFont="1" applyFill="1" applyBorder="1"/>
    <xf numFmtId="0" fontId="24" fillId="25" borderId="12" xfId="37" applyFont="1" applyFill="1" applyBorder="1" applyAlignment="1">
      <alignment horizontal="center" vertical="center"/>
    </xf>
    <xf numFmtId="0" fontId="20" fillId="0" borderId="0" xfId="37" applyFont="1" applyFill="1" applyAlignment="1">
      <alignment horizontal="center" vertical="center"/>
    </xf>
    <xf numFmtId="0" fontId="24" fillId="25" borderId="15" xfId="37" applyFont="1" applyFill="1" applyBorder="1" applyAlignment="1">
      <alignment horizontal="center" vertical="center"/>
    </xf>
    <xf numFmtId="0" fontId="25" fillId="25" borderId="15" xfId="37" applyFont="1" applyFill="1" applyBorder="1" applyAlignment="1">
      <alignment horizontal="center" vertical="center" wrapText="1"/>
    </xf>
    <xf numFmtId="0" fontId="24" fillId="25" borderId="15" xfId="37" applyFont="1" applyFill="1" applyBorder="1" applyAlignment="1">
      <alignment horizontal="center" vertical="center" wrapText="1"/>
    </xf>
    <xf numFmtId="0" fontId="24" fillId="25" borderId="17" xfId="37" applyFont="1" applyFill="1" applyBorder="1" applyAlignment="1">
      <alignment horizontal="center" vertical="center" wrapText="1"/>
    </xf>
    <xf numFmtId="0" fontId="24" fillId="25" borderId="18" xfId="37" applyFont="1" applyFill="1" applyBorder="1" applyAlignment="1">
      <alignment horizontal="center" vertical="center"/>
    </xf>
    <xf numFmtId="0" fontId="15" fillId="0" borderId="19" xfId="37" applyBorder="1" applyAlignment="1">
      <alignment horizontal="center" vertical="center"/>
    </xf>
    <xf numFmtId="0" fontId="24" fillId="25" borderId="10" xfId="37" applyFont="1" applyFill="1" applyBorder="1" applyAlignment="1">
      <alignment horizontal="center" vertical="center" wrapText="1"/>
    </xf>
    <xf numFmtId="0" fontId="24" fillId="25" borderId="19" xfId="37" applyFont="1" applyFill="1" applyBorder="1" applyAlignment="1">
      <alignment horizontal="center" vertical="center" wrapText="1"/>
    </xf>
    <xf numFmtId="0" fontId="24" fillId="25" borderId="16" xfId="37" applyFont="1" applyFill="1" applyBorder="1" applyAlignment="1">
      <alignment horizontal="center" vertical="center" wrapText="1"/>
    </xf>
    <xf numFmtId="0" fontId="24" fillId="0" borderId="0" xfId="37" applyFont="1" applyAlignment="1">
      <alignment horizontal="center"/>
    </xf>
    <xf numFmtId="0" fontId="20" fillId="0" borderId="0" xfId="37" applyFont="1"/>
    <xf numFmtId="0" fontId="24" fillId="0" borderId="0" xfId="37" applyFont="1" applyAlignment="1">
      <alignment horizontal="left"/>
    </xf>
    <xf numFmtId="0" fontId="30" fillId="0" borderId="0" xfId="37" applyFont="1" applyAlignment="1">
      <alignment horizontal="left" indent="1"/>
    </xf>
    <xf numFmtId="167" fontId="20" fillId="0" borderId="0" xfId="37" applyNumberFormat="1" applyFont="1"/>
    <xf numFmtId="0" fontId="20" fillId="0" borderId="0" xfId="37" applyFont="1" applyAlignment="1">
      <alignment horizontal="left" indent="1"/>
    </xf>
    <xf numFmtId="0" fontId="20" fillId="0" borderId="0" xfId="37" applyFont="1" applyAlignment="1" applyProtection="1">
      <alignment horizontal="left" indent="1"/>
      <protection locked="0"/>
    </xf>
    <xf numFmtId="0" fontId="20" fillId="0" borderId="0" xfId="37" quotePrefix="1" applyFont="1" applyAlignment="1">
      <alignment horizontal="left" indent="1"/>
    </xf>
    <xf numFmtId="0" fontId="33" fillId="0" borderId="0" xfId="37" applyFont="1" applyAlignment="1">
      <alignment horizontal="left" indent="1"/>
    </xf>
    <xf numFmtId="0" fontId="20" fillId="0" borderId="0" xfId="37" applyFont="1" applyAlignment="1">
      <alignment horizontal="left" indent="2"/>
    </xf>
    <xf numFmtId="0" fontId="30" fillId="0" borderId="0" xfId="37" applyFont="1" applyFill="1" applyAlignment="1">
      <alignment horizontal="left" indent="1"/>
    </xf>
    <xf numFmtId="0" fontId="20" fillId="0" borderId="0" xfId="37" applyFont="1" applyAlignment="1">
      <alignment horizontal="left" wrapText="1" indent="2"/>
    </xf>
    <xf numFmtId="0" fontId="20" fillId="0" borderId="0" xfId="37" applyFont="1" applyAlignment="1">
      <alignment horizontal="left" indent="3"/>
    </xf>
    <xf numFmtId="0" fontId="20" fillId="0" borderId="0" xfId="37" applyFont="1" applyAlignment="1">
      <alignment horizontal="left" wrapText="1" indent="3"/>
    </xf>
    <xf numFmtId="0" fontId="20" fillId="0" borderId="0" xfId="37" applyFont="1" applyFill="1" applyAlignment="1">
      <alignment horizontal="left" indent="1"/>
    </xf>
    <xf numFmtId="0" fontId="38" fillId="0" borderId="0" xfId="37" applyFont="1" applyAlignment="1">
      <alignment horizontal="left" indent="1"/>
    </xf>
    <xf numFmtId="0" fontId="30" fillId="0" borderId="0" xfId="37" applyFont="1" applyAlignment="1">
      <alignment horizontal="left" vertical="top" indent="1"/>
    </xf>
    <xf numFmtId="0" fontId="33" fillId="0" borderId="0" xfId="37" applyFont="1" applyFill="1" applyAlignment="1">
      <alignment horizontal="left" indent="1"/>
    </xf>
    <xf numFmtId="0" fontId="20" fillId="0" borderId="0" xfId="37" applyFont="1" applyFill="1" applyAlignment="1"/>
    <xf numFmtId="0" fontId="24" fillId="0" borderId="0" xfId="37" applyFont="1" applyFill="1" applyAlignment="1">
      <alignment wrapText="1"/>
    </xf>
    <xf numFmtId="0" fontId="20" fillId="0" borderId="0" xfId="37" applyFont="1" applyAlignment="1"/>
    <xf numFmtId="0" fontId="24" fillId="0" borderId="0" xfId="37" applyFont="1" applyAlignment="1">
      <alignment horizontal="left" indent="1"/>
    </xf>
    <xf numFmtId="0" fontId="20" fillId="0" borderId="0" xfId="37" applyFont="1" applyAlignment="1">
      <alignment horizontal="left"/>
    </xf>
    <xf numFmtId="0" fontId="24" fillId="0" borderId="0" xfId="37" applyFont="1" applyAlignment="1">
      <alignment horizontal="left" vertical="center"/>
    </xf>
    <xf numFmtId="167" fontId="22" fillId="0" borderId="21" xfId="37" applyNumberFormat="1" applyFont="1" applyBorder="1" applyAlignment="1">
      <alignment vertical="center"/>
    </xf>
    <xf numFmtId="167" fontId="40" fillId="0" borderId="21" xfId="37" applyNumberFormat="1" applyFont="1" applyBorder="1" applyAlignment="1">
      <alignment vertical="center"/>
    </xf>
    <xf numFmtId="167" fontId="22" fillId="0" borderId="21" xfId="37" applyNumberFormat="1" applyFont="1" applyFill="1" applyBorder="1" applyAlignment="1">
      <alignment vertical="center"/>
    </xf>
    <xf numFmtId="0" fontId="20" fillId="0" borderId="0" xfId="37" applyFont="1" applyAlignment="1">
      <alignment vertical="center"/>
    </xf>
    <xf numFmtId="0" fontId="33" fillId="0" borderId="0" xfId="37" applyFont="1" applyBorder="1"/>
    <xf numFmtId="0" fontId="20" fillId="0" borderId="0" xfId="37" applyFont="1" applyBorder="1"/>
    <xf numFmtId="0" fontId="20" fillId="0" borderId="0" xfId="37" applyFont="1" applyFill="1" applyBorder="1"/>
    <xf numFmtId="0" fontId="20" fillId="0" borderId="0" xfId="37" applyFont="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NOVEMBER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0090810838395243"/>
          <c:y val="0.13341766194034241"/>
          <c:w val="0.73505322643029147"/>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'!$B$5:$L$5</c:f>
              <c:numCache>
                <c:formatCode>_(* #,##0_);_(* \(#,##0\);_(* "-"??_);_(@_)</c:formatCode>
                <c:ptCount val="11"/>
                <c:pt idx="0">
                  <c:v>284491.34835624998</c:v>
                </c:pt>
                <c:pt idx="1">
                  <c:v>243219.35505767999</c:v>
                </c:pt>
                <c:pt idx="2">
                  <c:v>329560.12642863998</c:v>
                </c:pt>
                <c:pt idx="3">
                  <c:v>455600.93912341999</c:v>
                </c:pt>
                <c:pt idx="4">
                  <c:v>401192.19496639998</c:v>
                </c:pt>
                <c:pt idx="5">
                  <c:v>347587.51947557001</c:v>
                </c:pt>
                <c:pt idx="6">
                  <c:v>446074.55482671002</c:v>
                </c:pt>
                <c:pt idx="7">
                  <c:v>344220.08996279002</c:v>
                </c:pt>
                <c:pt idx="8">
                  <c:v>325032.04510270001</c:v>
                </c:pt>
                <c:pt idx="9">
                  <c:v>425445.73895824997</c:v>
                </c:pt>
                <c:pt idx="10">
                  <c:v>430665.89416069002</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'!$B$6:$L$6</c:f>
              <c:numCache>
                <c:formatCode>_(* #,##0_);_(* \(#,##0\);_(* "-"??_);_(@_)</c:formatCode>
                <c:ptCount val="11"/>
                <c:pt idx="0">
                  <c:v>187494.09728121999</c:v>
                </c:pt>
                <c:pt idx="1">
                  <c:v>263780.84701847</c:v>
                </c:pt>
                <c:pt idx="2">
                  <c:v>384642.69908847997</c:v>
                </c:pt>
                <c:pt idx="3">
                  <c:v>340474.84048662998</c:v>
                </c:pt>
                <c:pt idx="4">
                  <c:v>390791.03829673998</c:v>
                </c:pt>
                <c:pt idx="5">
                  <c:v>447421.84406734997</c:v>
                </c:pt>
                <c:pt idx="6">
                  <c:v>297662.88572851999</c:v>
                </c:pt>
                <c:pt idx="7">
                  <c:v>341971.53907947999</c:v>
                </c:pt>
                <c:pt idx="8">
                  <c:v>439201.48906234</c:v>
                </c:pt>
                <c:pt idx="9">
                  <c:v>299515.61058500002</c:v>
                </c:pt>
                <c:pt idx="10">
                  <c:v>365548.92607277998</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'!$B$4:$L$4</c:f>
              <c:strCache>
                <c:ptCount val="11"/>
                <c:pt idx="0">
                  <c:v>JANUARY</c:v>
                </c:pt>
                <c:pt idx="1">
                  <c:v>FEBRUARY</c:v>
                </c:pt>
                <c:pt idx="2">
                  <c:v>MARCH</c:v>
                </c:pt>
                <c:pt idx="3">
                  <c:v>APRIL</c:v>
                </c:pt>
                <c:pt idx="4">
                  <c:v>MAY</c:v>
                </c:pt>
                <c:pt idx="5">
                  <c:v>JUNE</c:v>
                </c:pt>
                <c:pt idx="6">
                  <c:v>JULY</c:v>
                </c:pt>
                <c:pt idx="7">
                  <c:v>AUGUST</c:v>
                </c:pt>
                <c:pt idx="8">
                  <c:v>SEPTEMBER</c:v>
                </c:pt>
                <c:pt idx="9">
                  <c:v>OCTOBER</c:v>
                </c:pt>
                <c:pt idx="10">
                  <c:v>NOVEMBER</c:v>
                </c:pt>
              </c:strCache>
            </c:strRef>
          </c:cat>
          <c:val>
            <c:numRef>
              <c:f>'Graph '!$B$8:$L$8</c:f>
              <c:numCache>
                <c:formatCode>_(* #,##0_);_(* \(#,##0\);_(* "-"??_);_(@_)</c:formatCode>
                <c:ptCount val="11"/>
                <c:pt idx="0">
                  <c:v>65.905026063018752</c:v>
                </c:pt>
                <c:pt idx="1">
                  <c:v>85.515594317160406</c:v>
                </c:pt>
                <c:pt idx="2">
                  <c:v>97.509166798744175</c:v>
                </c:pt>
                <c:pt idx="3">
                  <c:v>89.604522824138385</c:v>
                </c:pt>
                <c:pt idx="4">
                  <c:v>91.430865775634288</c:v>
                </c:pt>
                <c:pt idx="5">
                  <c:v>97.718037333288663</c:v>
                </c:pt>
                <c:pt idx="6">
                  <c:v>92.205775938552932</c:v>
                </c:pt>
                <c:pt idx="7">
                  <c:v>93.067669294457232</c:v>
                </c:pt>
                <c:pt idx="8">
                  <c:v>97.370555016934389</c:v>
                </c:pt>
                <c:pt idx="9">
                  <c:v>94.185386654485569</c:v>
                </c:pt>
                <c:pt idx="10">
                  <c:v>93.191721413813795</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306939069916649"/>
              <c:y val="0.37992129330012486"/>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17</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9D12-ED84-4D13-B328-544DCE333B25}">
  <sheetPr>
    <pageSetUpPr fitToPage="1"/>
  </sheetPr>
  <dimension ref="A1:AL76"/>
  <sheetViews>
    <sheetView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AB19" sqref="AB19"/>
    </sheetView>
  </sheetViews>
  <sheetFormatPr defaultColWidth="9.109375" defaultRowHeight="13.2" x14ac:dyDescent="0.25"/>
  <cols>
    <col min="1" max="1" width="1.88671875" style="36" customWidth="1"/>
    <col min="2" max="2" width="49.88671875" style="36" customWidth="1"/>
    <col min="3" max="3" width="13" style="37" customWidth="1"/>
    <col min="4" max="4" width="15.5546875" style="37" customWidth="1"/>
    <col min="5" max="5" width="14.109375" style="37" customWidth="1"/>
    <col min="6" max="6" width="13" style="37" customWidth="1"/>
    <col min="7" max="8" width="14" style="37" bestFit="1" customWidth="1"/>
    <col min="9" max="9" width="13.109375" style="37" customWidth="1"/>
    <col min="10" max="10" width="14.109375" style="37" bestFit="1" customWidth="1"/>
    <col min="11" max="11" width="14.109375" style="37" customWidth="1"/>
    <col min="12" max="12" width="12.44140625" style="37" bestFit="1" customWidth="1"/>
    <col min="13" max="13" width="14" style="37" bestFit="1" customWidth="1"/>
    <col min="14" max="14" width="14.109375" style="37" customWidth="1"/>
    <col min="15" max="15" width="12" style="37" customWidth="1"/>
    <col min="16" max="16" width="12.44140625" style="37" bestFit="1" customWidth="1"/>
    <col min="17" max="17" width="12" style="37" customWidth="1"/>
    <col min="18" max="18" width="12.44140625" style="37" bestFit="1" customWidth="1"/>
    <col min="19" max="19" width="13.33203125" style="37" bestFit="1" customWidth="1"/>
    <col min="20" max="20" width="13.33203125" style="37" customWidth="1"/>
    <col min="21" max="23" width="5.5546875" style="37" customWidth="1"/>
    <col min="24" max="24" width="0" style="37" hidden="1" customWidth="1"/>
    <col min="25" max="25" width="12.6640625" style="37" hidden="1" customWidth="1"/>
    <col min="26" max="26" width="9.77734375" style="37" customWidth="1"/>
    <col min="27" max="16384" width="9.109375" style="37"/>
  </cols>
  <sheetData>
    <row r="1" spans="1:26" ht="15.6" x14ac:dyDescent="0.25">
      <c r="A1" s="35" t="s">
        <v>220</v>
      </c>
    </row>
    <row r="2" spans="1:26" x14ac:dyDescent="0.25">
      <c r="A2" s="36" t="s">
        <v>322</v>
      </c>
    </row>
    <row r="3" spans="1:26" x14ac:dyDescent="0.25">
      <c r="A3" s="36" t="s">
        <v>221</v>
      </c>
    </row>
    <row r="5" spans="1:26" s="40" customFormat="1" ht="18.75" customHeight="1" x14ac:dyDescent="0.25">
      <c r="A5" s="38" t="s">
        <v>222</v>
      </c>
      <c r="B5" s="38"/>
      <c r="C5" s="39" t="s">
        <v>223</v>
      </c>
      <c r="D5" s="39"/>
      <c r="E5" s="39"/>
      <c r="F5" s="39"/>
      <c r="G5" s="39"/>
      <c r="H5" s="39"/>
      <c r="I5" s="39" t="s">
        <v>224</v>
      </c>
      <c r="J5" s="39"/>
      <c r="K5" s="39"/>
      <c r="L5" s="39"/>
      <c r="M5" s="39"/>
      <c r="N5" s="39"/>
      <c r="O5" s="39" t="s">
        <v>225</v>
      </c>
      <c r="P5" s="39"/>
      <c r="Q5" s="39"/>
      <c r="R5" s="39"/>
      <c r="S5" s="39"/>
      <c r="T5" s="39"/>
      <c r="U5" s="39" t="s">
        <v>323</v>
      </c>
      <c r="V5" s="39"/>
      <c r="W5" s="39"/>
      <c r="X5" s="39"/>
      <c r="Y5" s="39"/>
      <c r="Z5" s="39"/>
    </row>
    <row r="6" spans="1:26" s="40" customFormat="1" ht="26.4" x14ac:dyDescent="0.25">
      <c r="A6" s="38"/>
      <c r="B6" s="38"/>
      <c r="C6" s="41" t="s">
        <v>226</v>
      </c>
      <c r="D6" s="41" t="s">
        <v>227</v>
      </c>
      <c r="E6" s="41" t="s">
        <v>228</v>
      </c>
      <c r="F6" s="41" t="s">
        <v>305</v>
      </c>
      <c r="G6" s="41" t="s">
        <v>309</v>
      </c>
      <c r="H6" s="41" t="s">
        <v>310</v>
      </c>
      <c r="I6" s="41" t="s">
        <v>226</v>
      </c>
      <c r="J6" s="41" t="s">
        <v>227</v>
      </c>
      <c r="K6" s="41" t="s">
        <v>228</v>
      </c>
      <c r="L6" s="41" t="s">
        <v>305</v>
      </c>
      <c r="M6" s="41" t="s">
        <v>309</v>
      </c>
      <c r="N6" s="41" t="s">
        <v>310</v>
      </c>
      <c r="O6" s="41" t="s">
        <v>226</v>
      </c>
      <c r="P6" s="41" t="s">
        <v>227</v>
      </c>
      <c r="Q6" s="41" t="s">
        <v>228</v>
      </c>
      <c r="R6" s="41" t="s">
        <v>305</v>
      </c>
      <c r="S6" s="41" t="s">
        <v>309</v>
      </c>
      <c r="T6" s="41" t="s">
        <v>310</v>
      </c>
      <c r="U6" s="41" t="s">
        <v>226</v>
      </c>
      <c r="V6" s="41" t="s">
        <v>227</v>
      </c>
      <c r="W6" s="41" t="s">
        <v>228</v>
      </c>
      <c r="X6" s="41" t="s">
        <v>305</v>
      </c>
      <c r="Y6" s="41" t="s">
        <v>309</v>
      </c>
      <c r="Z6" s="41" t="s">
        <v>310</v>
      </c>
    </row>
    <row r="7" spans="1:26" x14ac:dyDescent="0.25">
      <c r="A7" s="42"/>
      <c r="B7" s="42"/>
      <c r="C7" s="43"/>
      <c r="D7" s="43"/>
      <c r="E7" s="43"/>
      <c r="F7" s="43"/>
      <c r="G7" s="43"/>
      <c r="H7" s="43"/>
      <c r="I7" s="43"/>
      <c r="J7" s="43"/>
      <c r="K7" s="43"/>
      <c r="L7" s="43"/>
      <c r="M7" s="43"/>
      <c r="N7" s="43"/>
      <c r="O7" s="43"/>
      <c r="P7" s="43"/>
      <c r="Q7" s="43"/>
      <c r="R7" s="43"/>
      <c r="S7" s="43"/>
      <c r="T7" s="43"/>
      <c r="U7" s="44"/>
      <c r="V7" s="44"/>
      <c r="W7" s="44"/>
      <c r="X7" s="44"/>
      <c r="Y7" s="44"/>
      <c r="Z7" s="44"/>
    </row>
    <row r="8" spans="1:26" s="48" customFormat="1" x14ac:dyDescent="0.25">
      <c r="A8" s="45" t="s">
        <v>14</v>
      </c>
      <c r="B8" s="45"/>
      <c r="C8" s="46">
        <f t="shared" ref="C8:T8" si="0">+C10+C49</f>
        <v>857270829.84256983</v>
      </c>
      <c r="D8" s="46">
        <f t="shared" si="0"/>
        <v>1204380653.5653901</v>
      </c>
      <c r="E8" s="46">
        <f t="shared" si="0"/>
        <v>1115326689.8922</v>
      </c>
      <c r="F8" s="46">
        <f t="shared" si="0"/>
        <v>425445738.95824981</v>
      </c>
      <c r="G8" s="46">
        <f t="shared" si="0"/>
        <v>430665894.16069001</v>
      </c>
      <c r="H8" s="46">
        <f t="shared" si="0"/>
        <v>4033089806.4190989</v>
      </c>
      <c r="I8" s="46">
        <f t="shared" si="0"/>
        <v>835917643.38816988</v>
      </c>
      <c r="J8" s="46">
        <f t="shared" si="0"/>
        <v>1178687722.8507199</v>
      </c>
      <c r="K8" s="46">
        <f t="shared" si="0"/>
        <v>1078835913.8703401</v>
      </c>
      <c r="L8" s="46">
        <f t="shared" si="0"/>
        <v>299515610.58499992</v>
      </c>
      <c r="M8" s="46">
        <f t="shared" si="0"/>
        <v>365548926.07278019</v>
      </c>
      <c r="N8" s="46">
        <f t="shared" si="0"/>
        <v>3758505816.7670093</v>
      </c>
      <c r="O8" s="46">
        <f t="shared" si="0"/>
        <v>21353186.454399973</v>
      </c>
      <c r="P8" s="46">
        <f t="shared" si="0"/>
        <v>25692930.714669961</v>
      </c>
      <c r="Q8" s="46">
        <f t="shared" si="0"/>
        <v>36490776.021859922</v>
      </c>
      <c r="R8" s="46">
        <f t="shared" si="0"/>
        <v>125930128.37324993</v>
      </c>
      <c r="S8" s="46">
        <f t="shared" si="0"/>
        <v>65116968.08790981</v>
      </c>
      <c r="T8" s="46">
        <f t="shared" si="0"/>
        <v>274583989.65208954</v>
      </c>
      <c r="U8" s="47">
        <f t="shared" ref="U8:Z8" si="1">+I8/C8*100</f>
        <v>97.509166798744189</v>
      </c>
      <c r="V8" s="47">
        <f t="shared" si="1"/>
        <v>97.866710110411518</v>
      </c>
      <c r="W8" s="47">
        <f t="shared" si="1"/>
        <v>96.728243271450197</v>
      </c>
      <c r="X8" s="47">
        <f t="shared" si="1"/>
        <v>70.400425520395743</v>
      </c>
      <c r="Y8" s="47">
        <f t="shared" si="1"/>
        <v>84.879933848763656</v>
      </c>
      <c r="Z8" s="47">
        <f t="shared" si="1"/>
        <v>93.191721413813809</v>
      </c>
    </row>
    <row r="9" spans="1:26" x14ac:dyDescent="0.25">
      <c r="C9" s="43"/>
      <c r="D9" s="43"/>
      <c r="E9" s="43"/>
      <c r="F9" s="43"/>
      <c r="G9" s="43"/>
      <c r="H9" s="43"/>
      <c r="I9" s="43"/>
      <c r="J9" s="43"/>
      <c r="K9" s="43"/>
      <c r="L9" s="43"/>
      <c r="M9" s="43"/>
      <c r="N9" s="43"/>
      <c r="O9" s="43"/>
      <c r="P9" s="43"/>
      <c r="Q9" s="43"/>
      <c r="R9" s="43"/>
      <c r="S9" s="43"/>
      <c r="T9" s="43"/>
      <c r="U9" s="49"/>
      <c r="V9" s="49"/>
      <c r="W9" s="49"/>
      <c r="X9" s="49"/>
      <c r="Y9" s="49"/>
      <c r="Z9" s="49"/>
    </row>
    <row r="10" spans="1:26" ht="15" x14ac:dyDescent="0.4">
      <c r="A10" s="36" t="s">
        <v>229</v>
      </c>
      <c r="C10" s="50">
        <f t="shared" ref="C10:T10" si="2">SUM(C12:C47)</f>
        <v>603641734.80562985</v>
      </c>
      <c r="D10" s="50">
        <f t="shared" si="2"/>
        <v>891291850.44039023</v>
      </c>
      <c r="E10" s="50">
        <f t="shared" si="2"/>
        <v>834615406.12767982</v>
      </c>
      <c r="F10" s="50">
        <f t="shared" si="2"/>
        <v>338535223.78664988</v>
      </c>
      <c r="G10" s="50">
        <f t="shared" si="2"/>
        <v>340060757.76505011</v>
      </c>
      <c r="H10" s="50">
        <f t="shared" si="2"/>
        <v>3008144972.9253993</v>
      </c>
      <c r="I10" s="50">
        <f t="shared" si="2"/>
        <v>582295950.62362981</v>
      </c>
      <c r="J10" s="50">
        <f t="shared" si="2"/>
        <v>867022393.18974006</v>
      </c>
      <c r="K10" s="50">
        <f t="shared" si="2"/>
        <v>798866564.23347998</v>
      </c>
      <c r="L10" s="50">
        <f t="shared" si="2"/>
        <v>213680842.09903967</v>
      </c>
      <c r="M10" s="50">
        <f t="shared" si="2"/>
        <v>277649438.80428028</v>
      </c>
      <c r="N10" s="50">
        <f t="shared" si="2"/>
        <v>2739515188.9501691</v>
      </c>
      <c r="O10" s="50">
        <f t="shared" si="2"/>
        <v>21345784.181999985</v>
      </c>
      <c r="P10" s="50">
        <f t="shared" si="2"/>
        <v>24269457.250649873</v>
      </c>
      <c r="Q10" s="50">
        <f t="shared" si="2"/>
        <v>35748841.89419996</v>
      </c>
      <c r="R10" s="50">
        <f t="shared" si="2"/>
        <v>124854381.68761022</v>
      </c>
      <c r="S10" s="50">
        <f t="shared" si="2"/>
        <v>62411318.960769795</v>
      </c>
      <c r="T10" s="50">
        <f t="shared" si="2"/>
        <v>268629783.9752298</v>
      </c>
      <c r="U10" s="49">
        <f t="shared" ref="U10:Z10" si="3">+I10/C10*100</f>
        <v>96.463832278118858</v>
      </c>
      <c r="V10" s="49">
        <f t="shared" si="3"/>
        <v>97.277047104306121</v>
      </c>
      <c r="W10" s="49">
        <f t="shared" si="3"/>
        <v>95.716728731373195</v>
      </c>
      <c r="X10" s="49">
        <f t="shared" si="3"/>
        <v>63.119234598082663</v>
      </c>
      <c r="Y10" s="49">
        <f t="shared" si="3"/>
        <v>81.647009384161237</v>
      </c>
      <c r="Z10" s="49">
        <f t="shared" si="3"/>
        <v>91.06991895693146</v>
      </c>
    </row>
    <row r="11" spans="1:26" x14ac:dyDescent="0.25">
      <c r="C11" s="43"/>
      <c r="D11" s="43"/>
      <c r="E11" s="43"/>
      <c r="F11" s="43"/>
      <c r="G11" s="43"/>
      <c r="H11" s="43"/>
      <c r="I11" s="43"/>
      <c r="J11" s="43"/>
      <c r="K11" s="43"/>
      <c r="L11" s="43"/>
      <c r="M11" s="43"/>
      <c r="N11" s="43"/>
      <c r="O11" s="43"/>
      <c r="P11" s="43"/>
      <c r="Q11" s="43"/>
      <c r="R11" s="43"/>
      <c r="S11" s="43"/>
      <c r="T11" s="43"/>
      <c r="U11" s="49"/>
      <c r="V11" s="49"/>
      <c r="W11" s="49"/>
      <c r="X11" s="49"/>
      <c r="Y11" s="49"/>
      <c r="Z11" s="49"/>
    </row>
    <row r="12" spans="1:26" x14ac:dyDescent="0.25">
      <c r="B12" s="19" t="s">
        <v>230</v>
      </c>
      <c r="C12" s="43">
        <v>5514180</v>
      </c>
      <c r="D12" s="43">
        <v>11377294</v>
      </c>
      <c r="E12" s="43">
        <v>12198735</v>
      </c>
      <c r="F12" s="43">
        <v>3036490</v>
      </c>
      <c r="G12" s="43">
        <v>3147829.1969999969</v>
      </c>
      <c r="H12" s="43">
        <f>SUM(C12:G12)</f>
        <v>35274528.196999997</v>
      </c>
      <c r="I12" s="43">
        <v>5449654.3458900005</v>
      </c>
      <c r="J12" s="43">
        <v>11055346.61964</v>
      </c>
      <c r="K12" s="43">
        <v>11084576.502760001</v>
      </c>
      <c r="L12" s="43">
        <v>2338672.5251799971</v>
      </c>
      <c r="M12" s="43">
        <v>2663515.9101999998</v>
      </c>
      <c r="N12" s="43">
        <f>SUM(I12:M12)</f>
        <v>32591765.903669998</v>
      </c>
      <c r="O12" s="43">
        <f t="shared" ref="O12:S47" si="4">+C12-I12</f>
        <v>64525.654109999537</v>
      </c>
      <c r="P12" s="43">
        <f t="shared" si="4"/>
        <v>321947.38035999984</v>
      </c>
      <c r="Q12" s="43">
        <f t="shared" si="4"/>
        <v>1114158.4972399995</v>
      </c>
      <c r="R12" s="43">
        <f t="shared" si="4"/>
        <v>697817.47482000291</v>
      </c>
      <c r="S12" s="43">
        <f t="shared" si="4"/>
        <v>484313.28679999709</v>
      </c>
      <c r="T12" s="43">
        <f>SUM(O12:S12)</f>
        <v>2682762.2933299989</v>
      </c>
      <c r="U12" s="49">
        <f t="shared" ref="U12:Z47" si="5">+I12/C12*100</f>
        <v>98.829823217414031</v>
      </c>
      <c r="V12" s="49">
        <f t="shared" si="5"/>
        <v>97.170264033257823</v>
      </c>
      <c r="W12" s="49">
        <f t="shared" si="5"/>
        <v>90.866606273191437</v>
      </c>
      <c r="X12" s="49">
        <f t="shared" si="5"/>
        <v>77.018943753478425</v>
      </c>
      <c r="Y12" s="49">
        <f t="shared" si="5"/>
        <v>84.614372112007658</v>
      </c>
      <c r="Z12" s="49">
        <f t="shared" si="5"/>
        <v>92.394618920634755</v>
      </c>
    </row>
    <row r="13" spans="1:26" x14ac:dyDescent="0.25">
      <c r="B13" s="19" t="s">
        <v>231</v>
      </c>
      <c r="C13" s="43">
        <v>2117080.3130000001</v>
      </c>
      <c r="D13" s="43">
        <v>2381133.6729999995</v>
      </c>
      <c r="E13" s="43">
        <v>2215767.5560000008</v>
      </c>
      <c r="F13" s="43">
        <v>865766.91299999971</v>
      </c>
      <c r="G13" s="43">
        <v>1380684.9230000004</v>
      </c>
      <c r="H13" s="43">
        <f t="shared" ref="H13:H47" si="6">SUM(C13:G13)</f>
        <v>8960433.3780000005</v>
      </c>
      <c r="I13" s="43">
        <v>1995837.4520099999</v>
      </c>
      <c r="J13" s="43">
        <v>1966441.78648</v>
      </c>
      <c r="K13" s="43">
        <v>2078838.6605500006</v>
      </c>
      <c r="L13" s="43">
        <v>608082.0111999996</v>
      </c>
      <c r="M13" s="43">
        <v>952796.62007000018</v>
      </c>
      <c r="N13" s="43">
        <f t="shared" ref="N13:N47" si="7">SUM(I13:M13)</f>
        <v>7601996.5303100003</v>
      </c>
      <c r="O13" s="43">
        <f t="shared" si="4"/>
        <v>121242.86099000019</v>
      </c>
      <c r="P13" s="43">
        <f t="shared" si="4"/>
        <v>414691.88651999948</v>
      </c>
      <c r="Q13" s="43">
        <f t="shared" si="4"/>
        <v>136928.89545000019</v>
      </c>
      <c r="R13" s="43">
        <f t="shared" si="4"/>
        <v>257684.90180000011</v>
      </c>
      <c r="S13" s="43">
        <f t="shared" si="4"/>
        <v>427888.30293000024</v>
      </c>
      <c r="T13" s="43">
        <f t="shared" ref="T13:T47" si="8">SUM(O13:S13)</f>
        <v>1358436.8476900002</v>
      </c>
      <c r="U13" s="49">
        <f t="shared" si="5"/>
        <v>94.273109988057399</v>
      </c>
      <c r="V13" s="49">
        <f t="shared" si="5"/>
        <v>82.584266846408184</v>
      </c>
      <c r="W13" s="49">
        <f t="shared" si="5"/>
        <v>93.820250004147994</v>
      </c>
      <c r="X13" s="49">
        <f t="shared" si="5"/>
        <v>70.236226641292291</v>
      </c>
      <c r="Y13" s="49">
        <f t="shared" si="5"/>
        <v>69.008982730088078</v>
      </c>
      <c r="Z13" s="49">
        <f t="shared" si="5"/>
        <v>84.839607746816284</v>
      </c>
    </row>
    <row r="14" spans="1:26" x14ac:dyDescent="0.25">
      <c r="B14" s="19" t="s">
        <v>232</v>
      </c>
      <c r="C14" s="43">
        <v>485219</v>
      </c>
      <c r="D14" s="43">
        <v>617872.93999999994</v>
      </c>
      <c r="E14" s="43">
        <v>632661.75600000005</v>
      </c>
      <c r="F14" s="43">
        <v>218826</v>
      </c>
      <c r="G14" s="43">
        <v>396123.77300000004</v>
      </c>
      <c r="H14" s="43">
        <f t="shared" si="6"/>
        <v>2350703.469</v>
      </c>
      <c r="I14" s="43">
        <v>410161.21147000004</v>
      </c>
      <c r="J14" s="43">
        <v>468984.38799999998</v>
      </c>
      <c r="K14" s="43">
        <v>632449.78383999993</v>
      </c>
      <c r="L14" s="43">
        <v>92435.369740000227</v>
      </c>
      <c r="M14" s="43">
        <v>194871.57363999961</v>
      </c>
      <c r="N14" s="43">
        <f t="shared" si="7"/>
        <v>1798902.3266899998</v>
      </c>
      <c r="O14" s="43">
        <f t="shared" si="4"/>
        <v>75057.788529999962</v>
      </c>
      <c r="P14" s="43">
        <f t="shared" si="4"/>
        <v>148888.55199999997</v>
      </c>
      <c r="Q14" s="43">
        <f t="shared" si="4"/>
        <v>211.97216000012122</v>
      </c>
      <c r="R14" s="43">
        <f t="shared" si="4"/>
        <v>126390.63025999977</v>
      </c>
      <c r="S14" s="43">
        <f t="shared" si="4"/>
        <v>201252.19936000044</v>
      </c>
      <c r="T14" s="43">
        <f t="shared" si="8"/>
        <v>551801.14231000026</v>
      </c>
      <c r="U14" s="49">
        <f t="shared" si="5"/>
        <v>84.531152215803601</v>
      </c>
      <c r="V14" s="49">
        <f t="shared" si="5"/>
        <v>75.903046992153435</v>
      </c>
      <c r="W14" s="49">
        <f t="shared" si="5"/>
        <v>99.966495183565343</v>
      </c>
      <c r="X14" s="49">
        <f t="shared" si="5"/>
        <v>42.241493122389585</v>
      </c>
      <c r="Y14" s="49">
        <f t="shared" si="5"/>
        <v>49.194617168306024</v>
      </c>
      <c r="Z14" s="49">
        <f t="shared" si="5"/>
        <v>76.526127196096795</v>
      </c>
    </row>
    <row r="15" spans="1:26" x14ac:dyDescent="0.25">
      <c r="B15" s="19" t="s">
        <v>233</v>
      </c>
      <c r="C15" s="43">
        <v>2166619.5329999998</v>
      </c>
      <c r="D15" s="43">
        <v>3000934.3488000007</v>
      </c>
      <c r="E15" s="43">
        <v>2472812.33366</v>
      </c>
      <c r="F15" s="43">
        <v>845403.58700000122</v>
      </c>
      <c r="G15" s="43">
        <v>1057166.9580499977</v>
      </c>
      <c r="H15" s="43">
        <f t="shared" si="6"/>
        <v>9542936.7605099995</v>
      </c>
      <c r="I15" s="43">
        <v>1929354.2164999999</v>
      </c>
      <c r="J15" s="43">
        <v>2640566.5819600001</v>
      </c>
      <c r="K15" s="43">
        <v>2382682.8611800009</v>
      </c>
      <c r="L15" s="43">
        <v>449801.30023999885</v>
      </c>
      <c r="M15" s="43">
        <v>906677.64979000017</v>
      </c>
      <c r="N15" s="43">
        <f t="shared" si="7"/>
        <v>8309082.6096700002</v>
      </c>
      <c r="O15" s="43">
        <f t="shared" si="4"/>
        <v>237265.31649999996</v>
      </c>
      <c r="P15" s="43">
        <f t="shared" si="4"/>
        <v>360367.76684000064</v>
      </c>
      <c r="Q15" s="43">
        <f t="shared" si="4"/>
        <v>90129.472479999065</v>
      </c>
      <c r="R15" s="43">
        <f t="shared" si="4"/>
        <v>395602.28676000237</v>
      </c>
      <c r="S15" s="43">
        <f t="shared" si="4"/>
        <v>150489.30825999752</v>
      </c>
      <c r="T15" s="43">
        <f t="shared" si="8"/>
        <v>1233854.1508399996</v>
      </c>
      <c r="U15" s="49">
        <f t="shared" si="5"/>
        <v>89.049054857754754</v>
      </c>
      <c r="V15" s="49">
        <f t="shared" si="5"/>
        <v>87.991481153724578</v>
      </c>
      <c r="W15" s="49">
        <f t="shared" si="5"/>
        <v>96.3551834786185</v>
      </c>
      <c r="X15" s="49">
        <f t="shared" si="5"/>
        <v>53.20551120869542</v>
      </c>
      <c r="Y15" s="49">
        <f t="shared" si="5"/>
        <v>85.764849429499463</v>
      </c>
      <c r="Z15" s="49">
        <f t="shared" si="5"/>
        <v>87.070498507903153</v>
      </c>
    </row>
    <row r="16" spans="1:26" x14ac:dyDescent="0.25">
      <c r="B16" s="19" t="s">
        <v>234</v>
      </c>
      <c r="C16" s="43">
        <v>12584302.971000001</v>
      </c>
      <c r="D16" s="43">
        <v>27658251.357100002</v>
      </c>
      <c r="E16" s="43">
        <v>26418163.950939998</v>
      </c>
      <c r="F16" s="43">
        <v>12467018.853609987</v>
      </c>
      <c r="G16" s="43">
        <v>20216096.130950019</v>
      </c>
      <c r="H16" s="43">
        <f t="shared" si="6"/>
        <v>99343833.263600007</v>
      </c>
      <c r="I16" s="43">
        <v>8006734.068</v>
      </c>
      <c r="J16" s="43">
        <v>22774605.595240001</v>
      </c>
      <c r="K16" s="43">
        <v>20300466.237510003</v>
      </c>
      <c r="L16" s="43">
        <v>4927189.1940299943</v>
      </c>
      <c r="M16" s="43">
        <v>5330217.0025700033</v>
      </c>
      <c r="N16" s="43">
        <f t="shared" si="7"/>
        <v>61339212.097350001</v>
      </c>
      <c r="O16" s="43">
        <f t="shared" si="4"/>
        <v>4577568.9030000009</v>
      </c>
      <c r="P16" s="43">
        <f t="shared" si="4"/>
        <v>4883645.7618600018</v>
      </c>
      <c r="Q16" s="43">
        <f t="shared" si="4"/>
        <v>6117697.7134299949</v>
      </c>
      <c r="R16" s="43">
        <f t="shared" si="4"/>
        <v>7539829.6595799923</v>
      </c>
      <c r="S16" s="43">
        <f t="shared" si="4"/>
        <v>14885879.128380015</v>
      </c>
      <c r="T16" s="43">
        <f t="shared" si="8"/>
        <v>38004621.166250005</v>
      </c>
      <c r="U16" s="49">
        <f t="shared" si="5"/>
        <v>63.624771959568861</v>
      </c>
      <c r="V16" s="49">
        <f t="shared" si="5"/>
        <v>82.342897608361113</v>
      </c>
      <c r="W16" s="49">
        <f t="shared" si="5"/>
        <v>76.842835388595134</v>
      </c>
      <c r="X16" s="49">
        <f t="shared" si="5"/>
        <v>39.521791471449191</v>
      </c>
      <c r="Y16" s="49">
        <f t="shared" si="5"/>
        <v>26.366203286942518</v>
      </c>
      <c r="Z16" s="49">
        <f t="shared" si="5"/>
        <v>61.744358036388505</v>
      </c>
    </row>
    <row r="17" spans="2:26" x14ac:dyDescent="0.25">
      <c r="B17" s="19" t="s">
        <v>276</v>
      </c>
      <c r="C17" s="43">
        <v>412770.49400000001</v>
      </c>
      <c r="D17" s="43">
        <v>509779.85000000003</v>
      </c>
      <c r="E17" s="43">
        <v>399971.36199999996</v>
      </c>
      <c r="F17" s="43">
        <v>223116.20400000038</v>
      </c>
      <c r="G17" s="43">
        <v>176305.17600000044</v>
      </c>
      <c r="H17" s="43">
        <f t="shared" si="6"/>
        <v>1721943.0860000008</v>
      </c>
      <c r="I17" s="43">
        <v>411472.12608000002</v>
      </c>
      <c r="J17" s="43">
        <v>497309.3678699999</v>
      </c>
      <c r="K17" s="43">
        <v>390522.15596</v>
      </c>
      <c r="L17" s="43">
        <v>214924.90971000004</v>
      </c>
      <c r="M17" s="43">
        <v>171126.15971000004</v>
      </c>
      <c r="N17" s="43">
        <f t="shared" si="7"/>
        <v>1685354.71933</v>
      </c>
      <c r="O17" s="43">
        <f t="shared" si="4"/>
        <v>1298.3679199999897</v>
      </c>
      <c r="P17" s="43">
        <f t="shared" si="4"/>
        <v>12470.482130000135</v>
      </c>
      <c r="Q17" s="43">
        <f t="shared" si="4"/>
        <v>9449.2060399999609</v>
      </c>
      <c r="R17" s="43">
        <f t="shared" si="4"/>
        <v>8191.29429000034</v>
      </c>
      <c r="S17" s="43">
        <f t="shared" si="4"/>
        <v>5179.016290000407</v>
      </c>
      <c r="T17" s="43">
        <f t="shared" si="8"/>
        <v>36588.366670000833</v>
      </c>
      <c r="U17" s="49">
        <f t="shared" si="5"/>
        <v>99.685450404311112</v>
      </c>
      <c r="V17" s="49">
        <f t="shared" si="5"/>
        <v>97.553751461537729</v>
      </c>
      <c r="W17" s="49">
        <f t="shared" si="5"/>
        <v>97.637529348913745</v>
      </c>
      <c r="X17" s="49">
        <f t="shared" si="5"/>
        <v>96.328686960808852</v>
      </c>
      <c r="Y17" s="49">
        <f t="shared" si="5"/>
        <v>97.062470650322595</v>
      </c>
      <c r="Z17" s="49">
        <f t="shared" si="5"/>
        <v>97.875169802795625</v>
      </c>
    </row>
    <row r="18" spans="2:26" x14ac:dyDescent="0.25">
      <c r="B18" s="19" t="s">
        <v>235</v>
      </c>
      <c r="C18" s="43">
        <v>132330881.851</v>
      </c>
      <c r="D18" s="43">
        <v>173232979.32644999</v>
      </c>
      <c r="E18" s="43">
        <v>150073483.10714996</v>
      </c>
      <c r="F18" s="43">
        <v>61982020.955000103</v>
      </c>
      <c r="G18" s="43">
        <v>87486682.286949992</v>
      </c>
      <c r="H18" s="43">
        <f t="shared" si="6"/>
        <v>605106047.52655005</v>
      </c>
      <c r="I18" s="43">
        <v>132006100.36331999</v>
      </c>
      <c r="J18" s="43">
        <v>172105093.45675004</v>
      </c>
      <c r="K18" s="43">
        <v>143210347.83423996</v>
      </c>
      <c r="L18" s="43">
        <v>37785020.951839983</v>
      </c>
      <c r="M18" s="43">
        <v>77974955.349289954</v>
      </c>
      <c r="N18" s="43">
        <f t="shared" si="7"/>
        <v>563081517.95543993</v>
      </c>
      <c r="O18" s="43">
        <f t="shared" si="4"/>
        <v>324781.48768000305</v>
      </c>
      <c r="P18" s="43">
        <f t="shared" si="4"/>
        <v>1127885.869699955</v>
      </c>
      <c r="Q18" s="43">
        <f t="shared" si="4"/>
        <v>6863135.2729099989</v>
      </c>
      <c r="R18" s="43">
        <f t="shared" si="4"/>
        <v>24197000.003160119</v>
      </c>
      <c r="S18" s="43">
        <f t="shared" si="4"/>
        <v>9511726.9376600385</v>
      </c>
      <c r="T18" s="43">
        <f t="shared" si="8"/>
        <v>42024529.571110114</v>
      </c>
      <c r="U18" s="49">
        <f t="shared" si="5"/>
        <v>99.754568636483739</v>
      </c>
      <c r="V18" s="49">
        <f t="shared" si="5"/>
        <v>99.34891966062969</v>
      </c>
      <c r="W18" s="49">
        <f t="shared" si="5"/>
        <v>95.426816829452918</v>
      </c>
      <c r="X18" s="49">
        <f t="shared" si="5"/>
        <v>60.961260006788883</v>
      </c>
      <c r="Y18" s="49">
        <f t="shared" si="5"/>
        <v>89.127800153099585</v>
      </c>
      <c r="Z18" s="49">
        <f t="shared" si="5"/>
        <v>93.05501411812179</v>
      </c>
    </row>
    <row r="19" spans="2:26" x14ac:dyDescent="0.25">
      <c r="B19" s="19" t="s">
        <v>236</v>
      </c>
      <c r="C19" s="43">
        <v>18982128.765999999</v>
      </c>
      <c r="D19" s="43">
        <v>28643085.106000002</v>
      </c>
      <c r="E19" s="43">
        <v>23974168.204000004</v>
      </c>
      <c r="F19" s="43">
        <v>8765308.3959999979</v>
      </c>
      <c r="G19" s="43">
        <v>12050712.447999984</v>
      </c>
      <c r="H19" s="43">
        <f t="shared" si="6"/>
        <v>92415402.919999987</v>
      </c>
      <c r="I19" s="43">
        <v>18764259.67726</v>
      </c>
      <c r="J19" s="43">
        <v>28117878.147499997</v>
      </c>
      <c r="K19" s="43">
        <v>23619228.097390004</v>
      </c>
      <c r="L19" s="43">
        <v>6028262.7803699821</v>
      </c>
      <c r="M19" s="43">
        <v>10166140.152920023</v>
      </c>
      <c r="N19" s="43">
        <f t="shared" si="7"/>
        <v>86695768.855440006</v>
      </c>
      <c r="O19" s="43">
        <f t="shared" si="4"/>
        <v>217869.08873999864</v>
      </c>
      <c r="P19" s="43">
        <f t="shared" si="4"/>
        <v>525206.9585000053</v>
      </c>
      <c r="Q19" s="43">
        <f t="shared" si="4"/>
        <v>354940.10661000013</v>
      </c>
      <c r="R19" s="43">
        <f t="shared" si="4"/>
        <v>2737045.6156300157</v>
      </c>
      <c r="S19" s="43">
        <f t="shared" si="4"/>
        <v>1884572.2950799614</v>
      </c>
      <c r="T19" s="43">
        <f t="shared" si="8"/>
        <v>5719634.0645599812</v>
      </c>
      <c r="U19" s="49">
        <f t="shared" si="5"/>
        <v>98.852241013504056</v>
      </c>
      <c r="V19" s="49">
        <f t="shared" si="5"/>
        <v>98.166374339368957</v>
      </c>
      <c r="W19" s="49">
        <f t="shared" si="5"/>
        <v>98.519489378777365</v>
      </c>
      <c r="X19" s="49">
        <f t="shared" si="5"/>
        <v>68.774109341331879</v>
      </c>
      <c r="Y19" s="49">
        <f t="shared" si="5"/>
        <v>84.361320517669995</v>
      </c>
      <c r="Z19" s="49">
        <f t="shared" si="5"/>
        <v>93.810951547209925</v>
      </c>
    </row>
    <row r="20" spans="2:26" x14ac:dyDescent="0.25">
      <c r="B20" s="19" t="s">
        <v>237</v>
      </c>
      <c r="C20" s="43">
        <v>322376.022</v>
      </c>
      <c r="D20" s="43">
        <v>539183.25</v>
      </c>
      <c r="E20" s="43">
        <v>590654.37600000005</v>
      </c>
      <c r="F20" s="43">
        <v>191211.89517999976</v>
      </c>
      <c r="G20" s="43">
        <v>578739.62100000004</v>
      </c>
      <c r="H20" s="43">
        <f t="shared" si="6"/>
        <v>2222165.1641799998</v>
      </c>
      <c r="I20" s="43">
        <v>321371.57636000006</v>
      </c>
      <c r="J20" s="43">
        <v>517973.56096999999</v>
      </c>
      <c r="K20" s="43">
        <v>580208.11940999981</v>
      </c>
      <c r="L20" s="43">
        <v>137431.53132000007</v>
      </c>
      <c r="M20" s="43">
        <v>226510.64777000016</v>
      </c>
      <c r="N20" s="43">
        <f t="shared" si="7"/>
        <v>1783495.4358300001</v>
      </c>
      <c r="O20" s="43">
        <f t="shared" si="4"/>
        <v>1004.4456399999326</v>
      </c>
      <c r="P20" s="43">
        <f t="shared" si="4"/>
        <v>21209.689030000009</v>
      </c>
      <c r="Q20" s="43">
        <f t="shared" si="4"/>
        <v>10446.256590000237</v>
      </c>
      <c r="R20" s="43">
        <f t="shared" si="4"/>
        <v>53780.363859999692</v>
      </c>
      <c r="S20" s="43">
        <f t="shared" si="4"/>
        <v>352228.97322999989</v>
      </c>
      <c r="T20" s="43">
        <f t="shared" si="8"/>
        <v>438669.72834999976</v>
      </c>
      <c r="U20" s="49">
        <f t="shared" si="5"/>
        <v>99.688424209167778</v>
      </c>
      <c r="V20" s="49">
        <f t="shared" si="5"/>
        <v>96.066330133586305</v>
      </c>
      <c r="W20" s="49">
        <f t="shared" si="5"/>
        <v>98.231409600188897</v>
      </c>
      <c r="X20" s="49">
        <f t="shared" si="5"/>
        <v>71.873944448187771</v>
      </c>
      <c r="Y20" s="49">
        <f t="shared" si="5"/>
        <v>39.138610793332937</v>
      </c>
      <c r="Z20" s="49">
        <f t="shared" si="5"/>
        <v>80.259355361109115</v>
      </c>
    </row>
    <row r="21" spans="2:26" x14ac:dyDescent="0.25">
      <c r="B21" s="19" t="s">
        <v>324</v>
      </c>
      <c r="C21" s="43">
        <v>4383823.5489999996</v>
      </c>
      <c r="D21" s="43">
        <v>7000681.6993500004</v>
      </c>
      <c r="E21" s="43">
        <v>5527015.3298000004</v>
      </c>
      <c r="F21" s="43">
        <v>2474991.7591000013</v>
      </c>
      <c r="G21" s="43">
        <v>3147284.1662399955</v>
      </c>
      <c r="H21" s="43">
        <f t="shared" si="6"/>
        <v>22533796.503489997</v>
      </c>
      <c r="I21" s="43">
        <v>4381601.2103599999</v>
      </c>
      <c r="J21" s="43">
        <v>6722578.5587399993</v>
      </c>
      <c r="K21" s="43">
        <v>5349577.9201699998</v>
      </c>
      <c r="L21" s="43">
        <v>1417754.1860300023</v>
      </c>
      <c r="M21" s="43">
        <v>2965459.4367399998</v>
      </c>
      <c r="N21" s="43">
        <f t="shared" si="7"/>
        <v>20836971.312040001</v>
      </c>
      <c r="O21" s="43">
        <f t="shared" si="4"/>
        <v>2222.3386399997398</v>
      </c>
      <c r="P21" s="43">
        <f t="shared" si="4"/>
        <v>278103.14061000105</v>
      </c>
      <c r="Q21" s="43">
        <f t="shared" si="4"/>
        <v>177437.40963000059</v>
      </c>
      <c r="R21" s="43">
        <f t="shared" si="4"/>
        <v>1057237.573069999</v>
      </c>
      <c r="S21" s="43">
        <f t="shared" si="4"/>
        <v>181824.72949999571</v>
      </c>
      <c r="T21" s="43">
        <f t="shared" si="8"/>
        <v>1696825.1914499961</v>
      </c>
      <c r="U21" s="49">
        <f t="shared" si="5"/>
        <v>99.949305928599557</v>
      </c>
      <c r="V21" s="49">
        <f t="shared" si="5"/>
        <v>96.027484857141516</v>
      </c>
      <c r="W21" s="49">
        <f t="shared" si="5"/>
        <v>96.789634205041708</v>
      </c>
      <c r="X21" s="49">
        <f t="shared" si="5"/>
        <v>57.283188148697114</v>
      </c>
      <c r="Y21" s="49">
        <f t="shared" si="5"/>
        <v>94.222805444440738</v>
      </c>
      <c r="Z21" s="49">
        <f t="shared" si="5"/>
        <v>92.469865469907859</v>
      </c>
    </row>
    <row r="22" spans="2:26" x14ac:dyDescent="0.25">
      <c r="B22" s="19" t="s">
        <v>238</v>
      </c>
      <c r="C22" s="43">
        <v>19360058.955119964</v>
      </c>
      <c r="D22" s="43">
        <v>6177882.6903100871</v>
      </c>
      <c r="E22" s="43">
        <v>4930757.5983498804</v>
      </c>
      <c r="F22" s="43">
        <v>3108240.0044700168</v>
      </c>
      <c r="G22" s="43">
        <v>2621620.5100001246</v>
      </c>
      <c r="H22" s="43">
        <f t="shared" si="6"/>
        <v>36198559.758250073</v>
      </c>
      <c r="I22" s="43">
        <v>19215397.202069979</v>
      </c>
      <c r="J22" s="43">
        <v>5638500.9664301164</v>
      </c>
      <c r="K22" s="43">
        <v>4347455.697899878</v>
      </c>
      <c r="L22" s="43">
        <v>1298426.0191098563</v>
      </c>
      <c r="M22" s="43">
        <v>2189091.0715702362</v>
      </c>
      <c r="N22" s="43">
        <f t="shared" si="7"/>
        <v>32688870.957080066</v>
      </c>
      <c r="O22" s="43">
        <f t="shared" si="4"/>
        <v>144661.75304998457</v>
      </c>
      <c r="P22" s="43">
        <f t="shared" si="4"/>
        <v>539381.72387997061</v>
      </c>
      <c r="Q22" s="43">
        <f t="shared" si="4"/>
        <v>583301.9004500024</v>
      </c>
      <c r="R22" s="43">
        <f t="shared" si="4"/>
        <v>1809813.9853601605</v>
      </c>
      <c r="S22" s="43">
        <f t="shared" si="4"/>
        <v>432529.43842988834</v>
      </c>
      <c r="T22" s="43">
        <f t="shared" si="8"/>
        <v>3509688.8011700064</v>
      </c>
      <c r="U22" s="49">
        <f t="shared" si="5"/>
        <v>99.252782476616758</v>
      </c>
      <c r="V22" s="49">
        <f t="shared" si="5"/>
        <v>91.269149141889955</v>
      </c>
      <c r="W22" s="49">
        <f t="shared" si="5"/>
        <v>88.170136357033471</v>
      </c>
      <c r="X22" s="49">
        <f t="shared" si="5"/>
        <v>41.773673115414702</v>
      </c>
      <c r="Y22" s="49">
        <f t="shared" si="5"/>
        <v>83.501447414680626</v>
      </c>
      <c r="Z22" s="49">
        <f t="shared" si="5"/>
        <v>90.304341320181649</v>
      </c>
    </row>
    <row r="23" spans="2:26" x14ac:dyDescent="0.25">
      <c r="B23" s="19" t="s">
        <v>239</v>
      </c>
      <c r="C23" s="43">
        <v>3426883.9279999998</v>
      </c>
      <c r="D23" s="43">
        <v>3995585.7540000002</v>
      </c>
      <c r="E23" s="43">
        <v>3571854.0050000008</v>
      </c>
      <c r="F23" s="43">
        <v>1658088.1719999984</v>
      </c>
      <c r="G23" s="43">
        <v>1272781.8440000005</v>
      </c>
      <c r="H23" s="43">
        <f t="shared" si="6"/>
        <v>13925193.703</v>
      </c>
      <c r="I23" s="43">
        <v>3425443.1917400002</v>
      </c>
      <c r="J23" s="43">
        <v>3993633.7836500001</v>
      </c>
      <c r="K23" s="43">
        <v>3510459.9998499975</v>
      </c>
      <c r="L23" s="43">
        <v>285246.17652000114</v>
      </c>
      <c r="M23" s="43">
        <v>2625610.1190099996</v>
      </c>
      <c r="N23" s="43">
        <f t="shared" si="7"/>
        <v>13840393.270769998</v>
      </c>
      <c r="O23" s="43">
        <f t="shared" si="4"/>
        <v>1440.736259999685</v>
      </c>
      <c r="P23" s="43">
        <f t="shared" si="4"/>
        <v>1951.970350000076</v>
      </c>
      <c r="Q23" s="43">
        <f t="shared" si="4"/>
        <v>61394.005150003359</v>
      </c>
      <c r="R23" s="43">
        <f t="shared" si="4"/>
        <v>1372841.9954799972</v>
      </c>
      <c r="S23" s="43">
        <f t="shared" si="4"/>
        <v>-1352828.2750099991</v>
      </c>
      <c r="T23" s="43">
        <f t="shared" si="8"/>
        <v>84800.432230001315</v>
      </c>
      <c r="U23" s="49">
        <f t="shared" si="5"/>
        <v>99.95795783311398</v>
      </c>
      <c r="V23" s="49">
        <f t="shared" si="5"/>
        <v>99.951146828771073</v>
      </c>
      <c r="W23" s="49">
        <f t="shared" si="5"/>
        <v>98.281172604925573</v>
      </c>
      <c r="X23" s="49">
        <f t="shared" si="5"/>
        <v>17.203317732852234</v>
      </c>
      <c r="Y23" s="49">
        <f t="shared" si="5"/>
        <v>206.28909277637359</v>
      </c>
      <c r="Z23" s="49">
        <f t="shared" si="5"/>
        <v>99.391028706396142</v>
      </c>
    </row>
    <row r="24" spans="2:26" x14ac:dyDescent="0.25">
      <c r="B24" s="19" t="s">
        <v>240</v>
      </c>
      <c r="C24" s="43">
        <v>36659218.553999998</v>
      </c>
      <c r="D24" s="43">
        <v>52720430.730600007</v>
      </c>
      <c r="E24" s="43">
        <v>55258876.426430032</v>
      </c>
      <c r="F24" s="43">
        <v>28369420.727999955</v>
      </c>
      <c r="G24" s="43">
        <v>30052122.309000015</v>
      </c>
      <c r="H24" s="43">
        <f t="shared" si="6"/>
        <v>203060068.74803001</v>
      </c>
      <c r="I24" s="43">
        <v>36498212.125120007</v>
      </c>
      <c r="J24" s="43">
        <v>52595197.607819982</v>
      </c>
      <c r="K24" s="43">
        <v>54552043.942740023</v>
      </c>
      <c r="L24" s="43">
        <v>12177737.567719966</v>
      </c>
      <c r="M24" s="43">
        <v>21026995.404000074</v>
      </c>
      <c r="N24" s="43">
        <f t="shared" si="7"/>
        <v>176850186.64740005</v>
      </c>
      <c r="O24" s="43">
        <f t="shared" si="4"/>
        <v>161006.42887999117</v>
      </c>
      <c r="P24" s="43">
        <f t="shared" si="4"/>
        <v>125233.12278002501</v>
      </c>
      <c r="Q24" s="43">
        <f t="shared" si="4"/>
        <v>706832.48369000852</v>
      </c>
      <c r="R24" s="43">
        <f t="shared" si="4"/>
        <v>16191683.160279989</v>
      </c>
      <c r="S24" s="43">
        <f t="shared" si="4"/>
        <v>9025126.9049999416</v>
      </c>
      <c r="T24" s="43">
        <f t="shared" si="8"/>
        <v>26209882.100629956</v>
      </c>
      <c r="U24" s="49">
        <f t="shared" si="5"/>
        <v>99.560802343228289</v>
      </c>
      <c r="V24" s="49">
        <f t="shared" si="5"/>
        <v>99.762458081156495</v>
      </c>
      <c r="W24" s="49">
        <f t="shared" si="5"/>
        <v>98.720870691913063</v>
      </c>
      <c r="X24" s="49">
        <f t="shared" si="5"/>
        <v>42.925577101053825</v>
      </c>
      <c r="Y24" s="49">
        <f t="shared" si="5"/>
        <v>69.96842082498415</v>
      </c>
      <c r="Z24" s="49">
        <f t="shared" si="5"/>
        <v>87.092547411104803</v>
      </c>
    </row>
    <row r="25" spans="2:26" x14ac:dyDescent="0.25">
      <c r="B25" s="19" t="s">
        <v>325</v>
      </c>
      <c r="C25" s="43">
        <v>320566.36300000001</v>
      </c>
      <c r="D25" s="43">
        <v>392014.8308600001</v>
      </c>
      <c r="E25" s="43">
        <v>328908.80429999996</v>
      </c>
      <c r="F25" s="43">
        <v>160040.74430000002</v>
      </c>
      <c r="G25" s="43">
        <v>188902.679</v>
      </c>
      <c r="H25" s="43">
        <f t="shared" si="6"/>
        <v>1390433.4214600001</v>
      </c>
      <c r="I25" s="43">
        <v>286369.61258999998</v>
      </c>
      <c r="J25" s="43">
        <v>360686.69375000003</v>
      </c>
      <c r="K25" s="43">
        <v>318309.51334000006</v>
      </c>
      <c r="L25" s="43">
        <v>88496.784399999888</v>
      </c>
      <c r="M25" s="43">
        <v>192510.3200000003</v>
      </c>
      <c r="N25" s="43">
        <f t="shared" si="7"/>
        <v>1246372.9240800003</v>
      </c>
      <c r="O25" s="43">
        <f t="shared" si="4"/>
        <v>34196.750410000037</v>
      </c>
      <c r="P25" s="43">
        <f t="shared" si="4"/>
        <v>31328.137110000069</v>
      </c>
      <c r="Q25" s="43">
        <f t="shared" si="4"/>
        <v>10599.290959999897</v>
      </c>
      <c r="R25" s="43">
        <f t="shared" si="4"/>
        <v>71543.959900000133</v>
      </c>
      <c r="S25" s="43">
        <f t="shared" si="4"/>
        <v>-3607.6410000002943</v>
      </c>
      <c r="T25" s="43">
        <f t="shared" si="8"/>
        <v>144060.49737999984</v>
      </c>
      <c r="U25" s="49">
        <f t="shared" si="5"/>
        <v>89.332395922650178</v>
      </c>
      <c r="V25" s="49">
        <f t="shared" si="5"/>
        <v>92.008430639914167</v>
      </c>
      <c r="W25" s="49">
        <f t="shared" si="5"/>
        <v>96.77743775130682</v>
      </c>
      <c r="X25" s="49">
        <f t="shared" si="5"/>
        <v>55.296408915788753</v>
      </c>
      <c r="Y25" s="49">
        <f t="shared" si="5"/>
        <v>101.90978816134222</v>
      </c>
      <c r="Z25" s="49">
        <f t="shared" si="5"/>
        <v>89.639166093351548</v>
      </c>
    </row>
    <row r="26" spans="2:26" x14ac:dyDescent="0.25">
      <c r="B26" s="19" t="s">
        <v>326</v>
      </c>
      <c r="C26" s="43">
        <v>1591317.595</v>
      </c>
      <c r="D26" s="43">
        <v>1792295.9108399998</v>
      </c>
      <c r="E26" s="43">
        <v>5558261.9777899999</v>
      </c>
      <c r="F26" s="43">
        <v>2445049.3820700012</v>
      </c>
      <c r="G26" s="43">
        <v>366850.76188999973</v>
      </c>
      <c r="H26" s="43">
        <f>SUM(C26:G26)</f>
        <v>11753775.627590001</v>
      </c>
      <c r="I26" s="43">
        <v>1547829.4020700001</v>
      </c>
      <c r="J26" s="43">
        <v>1103361.6514599996</v>
      </c>
      <c r="K26" s="43">
        <v>898598.91049999977</v>
      </c>
      <c r="L26" s="43">
        <v>407696.78096000059</v>
      </c>
      <c r="M26" s="43">
        <v>347692.15157000022</v>
      </c>
      <c r="N26" s="43">
        <f>SUM(I26:M26)</f>
        <v>4305178.8965600003</v>
      </c>
      <c r="O26" s="43">
        <f>+C26-I26</f>
        <v>43488.192929999903</v>
      </c>
      <c r="P26" s="43">
        <f>+D26-J26</f>
        <v>688934.25938000018</v>
      </c>
      <c r="Q26" s="43">
        <f>+E26-K26</f>
        <v>4659663.0672900006</v>
      </c>
      <c r="R26" s="43">
        <f>+F26-L26</f>
        <v>2037352.6011100006</v>
      </c>
      <c r="S26" s="43">
        <f>+G26-M26</f>
        <v>19158.610319999512</v>
      </c>
      <c r="T26" s="43">
        <f>SUM(O26:S26)</f>
        <v>7448596.7310300004</v>
      </c>
      <c r="U26" s="49">
        <f t="shared" si="5"/>
        <v>97.267158167128798</v>
      </c>
      <c r="V26" s="49">
        <f t="shared" si="5"/>
        <v>61.56135517504385</v>
      </c>
      <c r="W26" s="49">
        <f t="shared" si="5"/>
        <v>16.166904584394715</v>
      </c>
      <c r="X26" s="49">
        <f t="shared" si="5"/>
        <v>16.674378192510812</v>
      </c>
      <c r="Y26" s="49">
        <f t="shared" si="5"/>
        <v>94.777546536554766</v>
      </c>
      <c r="Z26" s="49">
        <f t="shared" si="5"/>
        <v>36.628050704441904</v>
      </c>
    </row>
    <row r="27" spans="2:26" x14ac:dyDescent="0.25">
      <c r="B27" s="19" t="s">
        <v>241</v>
      </c>
      <c r="C27" s="43">
        <v>66412857.777000003</v>
      </c>
      <c r="D27" s="43">
        <v>82699008.665899962</v>
      </c>
      <c r="E27" s="43">
        <v>69094088.989670038</v>
      </c>
      <c r="F27" s="43">
        <v>32215114.32584998</v>
      </c>
      <c r="G27" s="43">
        <v>37049898.682919979</v>
      </c>
      <c r="H27" s="43">
        <f t="shared" si="6"/>
        <v>287470968.44133997</v>
      </c>
      <c r="I27" s="43">
        <v>66398071.435139999</v>
      </c>
      <c r="J27" s="43">
        <v>82550482.151019976</v>
      </c>
      <c r="K27" s="43">
        <v>68996713.966340005</v>
      </c>
      <c r="L27" s="43">
        <v>22974989.857730001</v>
      </c>
      <c r="M27" s="43">
        <v>34519038.376249969</v>
      </c>
      <c r="N27" s="43">
        <f t="shared" si="7"/>
        <v>275439295.78647995</v>
      </c>
      <c r="O27" s="43">
        <f t="shared" si="4"/>
        <v>14786.341860003769</v>
      </c>
      <c r="P27" s="43">
        <f t="shared" si="4"/>
        <v>148526.51487998664</v>
      </c>
      <c r="Q27" s="43">
        <f t="shared" si="4"/>
        <v>97375.023330032825</v>
      </c>
      <c r="R27" s="43">
        <f t="shared" si="4"/>
        <v>9240124.4681199789</v>
      </c>
      <c r="S27" s="43">
        <f t="shared" si="4"/>
        <v>2530860.3066700101</v>
      </c>
      <c r="T27" s="43">
        <f t="shared" si="8"/>
        <v>12031672.654860012</v>
      </c>
      <c r="U27" s="49">
        <f t="shared" si="5"/>
        <v>99.977735724142974</v>
      </c>
      <c r="V27" s="49">
        <f t="shared" si="5"/>
        <v>99.82040109394778</v>
      </c>
      <c r="W27" s="49">
        <f t="shared" si="5"/>
        <v>99.859068952563234</v>
      </c>
      <c r="X27" s="49">
        <f t="shared" si="5"/>
        <v>71.317424564576086</v>
      </c>
      <c r="Y27" s="49">
        <f t="shared" si="5"/>
        <v>93.169049318246209</v>
      </c>
      <c r="Z27" s="49">
        <f t="shared" si="5"/>
        <v>95.814647746833202</v>
      </c>
    </row>
    <row r="28" spans="2:26" x14ac:dyDescent="0.25">
      <c r="B28" s="19" t="s">
        <v>242</v>
      </c>
      <c r="C28" s="43">
        <v>6038066.2960000001</v>
      </c>
      <c r="D28" s="43">
        <v>8461695.5099999998</v>
      </c>
      <c r="E28" s="43">
        <v>7208710.9009999987</v>
      </c>
      <c r="F28" s="43">
        <v>2958748.9859999977</v>
      </c>
      <c r="G28" s="43">
        <v>3725298.425999999</v>
      </c>
      <c r="H28" s="43">
        <f t="shared" si="6"/>
        <v>28392520.118999995</v>
      </c>
      <c r="I28" s="43">
        <v>6005727.6628299998</v>
      </c>
      <c r="J28" s="43">
        <v>8016803.9990799995</v>
      </c>
      <c r="K28" s="43">
        <v>7057135.9813400041</v>
      </c>
      <c r="L28" s="43">
        <v>2132535.9782799967</v>
      </c>
      <c r="M28" s="43">
        <v>3157592.083949998</v>
      </c>
      <c r="N28" s="43">
        <f t="shared" si="7"/>
        <v>26369795.705479998</v>
      </c>
      <c r="O28" s="43">
        <f t="shared" si="4"/>
        <v>32338.633170000277</v>
      </c>
      <c r="P28" s="43">
        <f t="shared" si="4"/>
        <v>444891.51092000026</v>
      </c>
      <c r="Q28" s="43">
        <f t="shared" si="4"/>
        <v>151574.91965999454</v>
      </c>
      <c r="R28" s="43">
        <f t="shared" si="4"/>
        <v>826213.00772000104</v>
      </c>
      <c r="S28" s="43">
        <f t="shared" si="4"/>
        <v>567706.34205000103</v>
      </c>
      <c r="T28" s="43">
        <f t="shared" si="8"/>
        <v>2022724.4135199971</v>
      </c>
      <c r="U28" s="49">
        <f t="shared" si="5"/>
        <v>99.464420700524215</v>
      </c>
      <c r="V28" s="49">
        <f t="shared" si="5"/>
        <v>94.742288819135254</v>
      </c>
      <c r="W28" s="49">
        <f t="shared" si="5"/>
        <v>97.897336684164046</v>
      </c>
      <c r="X28" s="49">
        <f t="shared" si="5"/>
        <v>72.075596421683002</v>
      </c>
      <c r="Y28" s="49">
        <f t="shared" si="5"/>
        <v>84.760782167468662</v>
      </c>
      <c r="Z28" s="49">
        <f t="shared" si="5"/>
        <v>92.875854608741093</v>
      </c>
    </row>
    <row r="29" spans="2:26" x14ac:dyDescent="0.25">
      <c r="B29" s="36" t="s">
        <v>243</v>
      </c>
      <c r="C29" s="43">
        <v>7980258.293800001</v>
      </c>
      <c r="D29" s="43">
        <v>15771003.582800001</v>
      </c>
      <c r="E29" s="43">
        <v>14514578.999430005</v>
      </c>
      <c r="F29" s="43">
        <v>4802579.3929999992</v>
      </c>
      <c r="G29" s="43">
        <v>5255295.6758899987</v>
      </c>
      <c r="H29" s="43">
        <f t="shared" si="6"/>
        <v>48323715.944920003</v>
      </c>
      <c r="I29" s="43">
        <v>7942751.39047</v>
      </c>
      <c r="J29" s="43">
        <v>14804740.64206</v>
      </c>
      <c r="K29" s="43">
        <v>12226413.265490007</v>
      </c>
      <c r="L29" s="43">
        <v>1652511.7234999985</v>
      </c>
      <c r="M29" s="43">
        <v>2896776.7265399843</v>
      </c>
      <c r="N29" s="43">
        <f t="shared" si="7"/>
        <v>39523193.748059988</v>
      </c>
      <c r="O29" s="43">
        <f t="shared" si="4"/>
        <v>37506.903330001049</v>
      </c>
      <c r="P29" s="43">
        <f t="shared" si="4"/>
        <v>966262.94074000046</v>
      </c>
      <c r="Q29" s="43">
        <f t="shared" si="4"/>
        <v>2288165.7339399979</v>
      </c>
      <c r="R29" s="43">
        <f t="shared" si="4"/>
        <v>3150067.6695000008</v>
      </c>
      <c r="S29" s="43">
        <f t="shared" si="4"/>
        <v>2358518.9493500143</v>
      </c>
      <c r="T29" s="43">
        <f t="shared" si="8"/>
        <v>8800522.1968600154</v>
      </c>
      <c r="U29" s="49">
        <f t="shared" si="5"/>
        <v>99.530003892741902</v>
      </c>
      <c r="V29" s="49">
        <f t="shared" si="5"/>
        <v>93.873167705105246</v>
      </c>
      <c r="W29" s="49">
        <f t="shared" si="5"/>
        <v>84.235397154613608</v>
      </c>
      <c r="X29" s="49">
        <f t="shared" si="5"/>
        <v>34.408837174219698</v>
      </c>
      <c r="Y29" s="49">
        <f t="shared" si="5"/>
        <v>55.121098891346534</v>
      </c>
      <c r="Z29" s="49">
        <f t="shared" si="5"/>
        <v>81.78839928847573</v>
      </c>
    </row>
    <row r="30" spans="2:26" x14ac:dyDescent="0.25">
      <c r="B30" s="36" t="s">
        <v>327</v>
      </c>
      <c r="C30" s="43">
        <v>3339306</v>
      </c>
      <c r="D30" s="43">
        <v>3960688.1919999998</v>
      </c>
      <c r="E30" s="43">
        <v>3532375</v>
      </c>
      <c r="F30" s="43">
        <v>1399530</v>
      </c>
      <c r="G30" s="43">
        <v>1224169</v>
      </c>
      <c r="H30" s="43">
        <f t="shared" si="6"/>
        <v>13456068.192</v>
      </c>
      <c r="I30" s="43">
        <v>1609696.48878</v>
      </c>
      <c r="J30" s="43">
        <v>1605376.1058099999</v>
      </c>
      <c r="K30" s="43">
        <v>1164978.2867400004</v>
      </c>
      <c r="L30" s="43">
        <v>393113.67688000016</v>
      </c>
      <c r="M30" s="43">
        <v>444294.06475999951</v>
      </c>
      <c r="N30" s="43">
        <f t="shared" si="7"/>
        <v>5217458.6229699999</v>
      </c>
      <c r="O30" s="43">
        <f t="shared" si="4"/>
        <v>1729609.51122</v>
      </c>
      <c r="P30" s="43">
        <f t="shared" si="4"/>
        <v>2355312.0861900002</v>
      </c>
      <c r="Q30" s="43">
        <f t="shared" si="4"/>
        <v>2367396.7132599996</v>
      </c>
      <c r="R30" s="43">
        <f t="shared" si="4"/>
        <v>1006416.3231199998</v>
      </c>
      <c r="S30" s="43">
        <f t="shared" si="4"/>
        <v>779874.93524000049</v>
      </c>
      <c r="T30" s="43">
        <f t="shared" si="8"/>
        <v>8238609.5690299999</v>
      </c>
      <c r="U30" s="49">
        <f t="shared" si="5"/>
        <v>48.204521801236545</v>
      </c>
      <c r="V30" s="49">
        <f t="shared" si="5"/>
        <v>40.532756631855555</v>
      </c>
      <c r="W30" s="49">
        <f t="shared" si="5"/>
        <v>32.980028641919404</v>
      </c>
      <c r="X30" s="49">
        <f t="shared" si="5"/>
        <v>28.088978219830956</v>
      </c>
      <c r="Y30" s="49">
        <f t="shared" si="5"/>
        <v>36.293523587021035</v>
      </c>
      <c r="Z30" s="49">
        <f t="shared" si="5"/>
        <v>38.774020378938935</v>
      </c>
    </row>
    <row r="31" spans="2:26" x14ac:dyDescent="0.25">
      <c r="B31" s="36" t="s">
        <v>244</v>
      </c>
      <c r="C31" s="43">
        <v>63306062.50564</v>
      </c>
      <c r="D31" s="43">
        <v>70340114.197410002</v>
      </c>
      <c r="E31" s="43">
        <v>77180666.715970024</v>
      </c>
      <c r="F31" s="43">
        <v>31800315.422980011</v>
      </c>
      <c r="G31" s="43">
        <v>35115201.473210007</v>
      </c>
      <c r="H31" s="43">
        <f t="shared" si="6"/>
        <v>277742360.31521004</v>
      </c>
      <c r="I31" s="43">
        <v>62950425.872230001</v>
      </c>
      <c r="J31" s="43">
        <v>70153818.083519995</v>
      </c>
      <c r="K31" s="43">
        <v>71780098.407420024</v>
      </c>
      <c r="L31" s="43">
        <v>24556941.613649994</v>
      </c>
      <c r="M31" s="43">
        <v>30106633.412309974</v>
      </c>
      <c r="N31" s="43">
        <f t="shared" si="7"/>
        <v>259547917.38913</v>
      </c>
      <c r="O31" s="43">
        <f t="shared" si="4"/>
        <v>355636.63340999931</v>
      </c>
      <c r="P31" s="43">
        <f t="shared" si="4"/>
        <v>186296.11389000714</v>
      </c>
      <c r="Q31" s="43">
        <f t="shared" si="4"/>
        <v>5400568.3085500002</v>
      </c>
      <c r="R31" s="43">
        <f t="shared" si="4"/>
        <v>7243373.8093300164</v>
      </c>
      <c r="S31" s="43">
        <f t="shared" si="4"/>
        <v>5008568.0609000325</v>
      </c>
      <c r="T31" s="43">
        <f t="shared" si="8"/>
        <v>18194442.926080056</v>
      </c>
      <c r="U31" s="49">
        <f t="shared" si="5"/>
        <v>99.438226578412909</v>
      </c>
      <c r="V31" s="49">
        <f t="shared" si="5"/>
        <v>99.73514954302297</v>
      </c>
      <c r="W31" s="49">
        <f t="shared" si="5"/>
        <v>93.002692852570902</v>
      </c>
      <c r="X31" s="49">
        <f t="shared" si="5"/>
        <v>77.222320870139214</v>
      </c>
      <c r="Y31" s="49">
        <f t="shared" si="5"/>
        <v>85.736752600661688</v>
      </c>
      <c r="Z31" s="49">
        <f t="shared" si="5"/>
        <v>93.449165296416737</v>
      </c>
    </row>
    <row r="32" spans="2:26" x14ac:dyDescent="0.25">
      <c r="B32" s="36" t="s">
        <v>245</v>
      </c>
      <c r="C32" s="43">
        <v>125018126.066</v>
      </c>
      <c r="D32" s="43">
        <v>255551173.06427997</v>
      </c>
      <c r="E32" s="43">
        <v>232541538.27110988</v>
      </c>
      <c r="F32" s="43">
        <v>90297379.543029904</v>
      </c>
      <c r="G32" s="43">
        <v>37456596.431990027</v>
      </c>
      <c r="H32" s="43">
        <f t="shared" si="6"/>
        <v>740864813.37640977</v>
      </c>
      <c r="I32" s="43">
        <v>124934778.47475</v>
      </c>
      <c r="J32" s="43">
        <v>254991277.05788004</v>
      </c>
      <c r="K32" s="43">
        <v>232046685.26525992</v>
      </c>
      <c r="L32" s="43">
        <v>58138506.677649975</v>
      </c>
      <c r="M32" s="43">
        <v>43106295.559290051</v>
      </c>
      <c r="N32" s="43">
        <f t="shared" si="7"/>
        <v>713217543.03482997</v>
      </c>
      <c r="O32" s="43">
        <f t="shared" si="4"/>
        <v>83347.591250002384</v>
      </c>
      <c r="P32" s="43">
        <f t="shared" si="4"/>
        <v>559896.00639992952</v>
      </c>
      <c r="Q32" s="43">
        <f t="shared" si="4"/>
        <v>494853.00584995747</v>
      </c>
      <c r="R32" s="43">
        <f t="shared" si="4"/>
        <v>32158872.86537993</v>
      </c>
      <c r="S32" s="43">
        <f t="shared" si="4"/>
        <v>-5649699.127300024</v>
      </c>
      <c r="T32" s="43">
        <f t="shared" si="8"/>
        <v>27647270.341579795</v>
      </c>
      <c r="U32" s="49">
        <f t="shared" si="5"/>
        <v>99.933331594487342</v>
      </c>
      <c r="V32" s="49">
        <f t="shared" si="5"/>
        <v>99.780906501157361</v>
      </c>
      <c r="W32" s="49">
        <f t="shared" si="5"/>
        <v>99.787198016522524</v>
      </c>
      <c r="X32" s="49">
        <f t="shared" si="5"/>
        <v>64.385596760252511</v>
      </c>
      <c r="Y32" s="49">
        <f t="shared" si="5"/>
        <v>115.08332220616518</v>
      </c>
      <c r="Z32" s="49">
        <f t="shared" si="5"/>
        <v>96.268243565842951</v>
      </c>
    </row>
    <row r="33" spans="2:38" x14ac:dyDescent="0.25">
      <c r="B33" s="36" t="s">
        <v>246</v>
      </c>
      <c r="C33" s="43">
        <v>7566257.0429999996</v>
      </c>
      <c r="D33" s="43">
        <v>8488012.8834199999</v>
      </c>
      <c r="E33" s="43">
        <v>4989685.6521099992</v>
      </c>
      <c r="F33" s="43">
        <v>1515390.7998000048</v>
      </c>
      <c r="G33" s="43">
        <v>1490405.9118000008</v>
      </c>
      <c r="H33" s="43">
        <f t="shared" si="6"/>
        <v>24049752.290130004</v>
      </c>
      <c r="I33" s="43">
        <v>7553352.7269100007</v>
      </c>
      <c r="J33" s="43">
        <v>6747652.1640899982</v>
      </c>
      <c r="K33" s="43">
        <v>4625292.0472800024</v>
      </c>
      <c r="L33" s="43">
        <v>988450.375</v>
      </c>
      <c r="M33" s="43">
        <v>1346519.4041799977</v>
      </c>
      <c r="N33" s="43">
        <f t="shared" si="7"/>
        <v>21261266.717459999</v>
      </c>
      <c r="O33" s="43">
        <f t="shared" si="4"/>
        <v>12904.316089998931</v>
      </c>
      <c r="P33" s="43">
        <f t="shared" si="4"/>
        <v>1740360.7193300016</v>
      </c>
      <c r="Q33" s="43">
        <f t="shared" si="4"/>
        <v>364393.60482999682</v>
      </c>
      <c r="R33" s="43">
        <f t="shared" si="4"/>
        <v>526940.42480000481</v>
      </c>
      <c r="S33" s="43">
        <f t="shared" si="4"/>
        <v>143886.50762000307</v>
      </c>
      <c r="T33" s="43">
        <f t="shared" si="8"/>
        <v>2788485.5726700053</v>
      </c>
      <c r="U33" s="49">
        <f t="shared" si="5"/>
        <v>99.829449144845825</v>
      </c>
      <c r="V33" s="49">
        <f t="shared" si="5"/>
        <v>79.496252618448267</v>
      </c>
      <c r="W33" s="49">
        <f t="shared" si="5"/>
        <v>92.697062896619457</v>
      </c>
      <c r="X33" s="49">
        <f t="shared" si="5"/>
        <v>65.227423522067824</v>
      </c>
      <c r="Y33" s="49">
        <f t="shared" si="5"/>
        <v>90.345817439342568</v>
      </c>
      <c r="Z33" s="49">
        <f t="shared" si="5"/>
        <v>88.405345971840234</v>
      </c>
    </row>
    <row r="34" spans="2:38" x14ac:dyDescent="0.25">
      <c r="B34" s="36" t="s">
        <v>247</v>
      </c>
      <c r="C34" s="43">
        <v>42055258.883000001</v>
      </c>
      <c r="D34" s="43">
        <v>53780670.687999994</v>
      </c>
      <c r="E34" s="43">
        <v>67235911.984139994</v>
      </c>
      <c r="F34" s="43">
        <v>17842033.884999961</v>
      </c>
      <c r="G34" s="43">
        <v>24884215.701999992</v>
      </c>
      <c r="H34" s="43">
        <f t="shared" si="6"/>
        <v>205798091.14213994</v>
      </c>
      <c r="I34" s="43">
        <v>29146085.103359997</v>
      </c>
      <c r="J34" s="43">
        <v>47960823.203490004</v>
      </c>
      <c r="K34" s="43">
        <v>67077775.515210018</v>
      </c>
      <c r="L34" s="43">
        <v>15455826.033929974</v>
      </c>
      <c r="M34" s="43">
        <v>17841722.162290037</v>
      </c>
      <c r="N34" s="43">
        <f t="shared" si="7"/>
        <v>177482232.01828003</v>
      </c>
      <c r="O34" s="43">
        <f t="shared" si="4"/>
        <v>12909173.779640004</v>
      </c>
      <c r="P34" s="43">
        <f t="shared" si="4"/>
        <v>5819847.4845099896</v>
      </c>
      <c r="Q34" s="43">
        <f t="shared" si="4"/>
        <v>158136.46892997622</v>
      </c>
      <c r="R34" s="43">
        <f t="shared" si="4"/>
        <v>2386207.8510699868</v>
      </c>
      <c r="S34" s="43">
        <f t="shared" si="4"/>
        <v>7042493.5397099555</v>
      </c>
      <c r="T34" s="43">
        <f t="shared" si="8"/>
        <v>28315859.123859912</v>
      </c>
      <c r="U34" s="49">
        <f t="shared" si="5"/>
        <v>69.304257963185961</v>
      </c>
      <c r="V34" s="49">
        <f t="shared" si="5"/>
        <v>89.178551680262757</v>
      </c>
      <c r="W34" s="49">
        <f t="shared" si="5"/>
        <v>99.764803563656173</v>
      </c>
      <c r="X34" s="49">
        <f t="shared" si="5"/>
        <v>86.625920192450124</v>
      </c>
      <c r="Y34" s="49">
        <f t="shared" si="5"/>
        <v>71.698953167553768</v>
      </c>
      <c r="Z34" s="49">
        <f t="shared" si="5"/>
        <v>86.240951523547992</v>
      </c>
    </row>
    <row r="35" spans="2:38" x14ac:dyDescent="0.25">
      <c r="B35" s="36" t="s">
        <v>248</v>
      </c>
      <c r="C35" s="43">
        <v>662055.92500000005</v>
      </c>
      <c r="D35" s="43">
        <v>695569.25450999988</v>
      </c>
      <c r="E35" s="43">
        <v>1196350.9513699997</v>
      </c>
      <c r="F35" s="43">
        <v>392905.89886000007</v>
      </c>
      <c r="G35" s="43">
        <v>399594.08600000013</v>
      </c>
      <c r="H35" s="43">
        <f t="shared" si="6"/>
        <v>3346476.1157399998</v>
      </c>
      <c r="I35" s="43">
        <v>571285.91399000003</v>
      </c>
      <c r="J35" s="43">
        <v>670170.64182000002</v>
      </c>
      <c r="K35" s="43">
        <v>665774.88883999991</v>
      </c>
      <c r="L35" s="43">
        <v>200194.67101000017</v>
      </c>
      <c r="M35" s="43">
        <v>464281.86476000026</v>
      </c>
      <c r="N35" s="43">
        <f t="shared" si="7"/>
        <v>2571707.9804200004</v>
      </c>
      <c r="O35" s="43">
        <f t="shared" si="4"/>
        <v>90770.011010000017</v>
      </c>
      <c r="P35" s="43">
        <f t="shared" si="4"/>
        <v>25398.612689999864</v>
      </c>
      <c r="Q35" s="43">
        <f t="shared" si="4"/>
        <v>530576.06252999976</v>
      </c>
      <c r="R35" s="43">
        <f t="shared" si="4"/>
        <v>192711.22784999991</v>
      </c>
      <c r="S35" s="43">
        <f t="shared" si="4"/>
        <v>-64687.778760000132</v>
      </c>
      <c r="T35" s="43">
        <f t="shared" si="8"/>
        <v>774768.13531999942</v>
      </c>
      <c r="U35" s="49">
        <f t="shared" si="5"/>
        <v>86.289676206734342</v>
      </c>
      <c r="V35" s="49">
        <f t="shared" si="5"/>
        <v>96.34851418096504</v>
      </c>
      <c r="W35" s="49">
        <f t="shared" si="5"/>
        <v>55.650466786321253</v>
      </c>
      <c r="X35" s="49">
        <f t="shared" si="5"/>
        <v>50.952320031553754</v>
      </c>
      <c r="Y35" s="49">
        <f t="shared" si="5"/>
        <v>116.18837240749356</v>
      </c>
      <c r="Z35" s="49">
        <f t="shared" si="5"/>
        <v>76.848239505552954</v>
      </c>
    </row>
    <row r="36" spans="2:38" x14ac:dyDescent="0.25">
      <c r="B36" s="36" t="s">
        <v>249</v>
      </c>
      <c r="C36" s="43">
        <v>1429315.953</v>
      </c>
      <c r="D36" s="43">
        <v>2028435.5847399996</v>
      </c>
      <c r="E36" s="43">
        <v>1614432.6411700007</v>
      </c>
      <c r="F36" s="43">
        <v>618270.13599999994</v>
      </c>
      <c r="G36" s="43">
        <v>663260.59399999958</v>
      </c>
      <c r="H36" s="43">
        <f t="shared" si="6"/>
        <v>6353714.9089099998</v>
      </c>
      <c r="I36" s="43">
        <v>1427369.2827999999</v>
      </c>
      <c r="J36" s="43">
        <v>2006966.5816800001</v>
      </c>
      <c r="K36" s="43">
        <v>1557983.1294</v>
      </c>
      <c r="L36" s="43">
        <v>389752.12684000004</v>
      </c>
      <c r="M36" s="43">
        <v>593187.03768999968</v>
      </c>
      <c r="N36" s="43">
        <f t="shared" si="7"/>
        <v>5975258.1584099997</v>
      </c>
      <c r="O36" s="43">
        <f t="shared" si="4"/>
        <v>1946.6702000000514</v>
      </c>
      <c r="P36" s="43">
        <f t="shared" si="4"/>
        <v>21469.003059999552</v>
      </c>
      <c r="Q36" s="43">
        <f t="shared" si="4"/>
        <v>56449.511770000681</v>
      </c>
      <c r="R36" s="43">
        <f t="shared" si="4"/>
        <v>228518.0091599999</v>
      </c>
      <c r="S36" s="43">
        <f t="shared" si="4"/>
        <v>70073.556309999898</v>
      </c>
      <c r="T36" s="43">
        <f t="shared" si="8"/>
        <v>378456.75050000008</v>
      </c>
      <c r="U36" s="49">
        <f t="shared" si="5"/>
        <v>99.863804066839506</v>
      </c>
      <c r="V36" s="49">
        <f t="shared" si="5"/>
        <v>98.941597987063929</v>
      </c>
      <c r="W36" s="49">
        <f t="shared" si="5"/>
        <v>96.503445834129636</v>
      </c>
      <c r="X36" s="49">
        <f t="shared" si="5"/>
        <v>63.039131949921654</v>
      </c>
      <c r="Y36" s="49">
        <f t="shared" si="5"/>
        <v>89.434988759486004</v>
      </c>
      <c r="Z36" s="49">
        <f t="shared" si="5"/>
        <v>94.043535853815555</v>
      </c>
    </row>
    <row r="37" spans="2:38" x14ac:dyDescent="0.25">
      <c r="B37" s="36" t="s">
        <v>293</v>
      </c>
      <c r="C37" s="43">
        <v>14295639.823999999</v>
      </c>
      <c r="D37" s="43">
        <v>30478821.758000001</v>
      </c>
      <c r="E37" s="43">
        <v>23856879.324000001</v>
      </c>
      <c r="F37" s="43">
        <v>8225608.5380000025</v>
      </c>
      <c r="G37" s="43">
        <v>12430183.607749999</v>
      </c>
      <c r="H37" s="43">
        <f t="shared" si="6"/>
        <v>89287133.051750004</v>
      </c>
      <c r="I37" s="43">
        <v>14293105.138840001</v>
      </c>
      <c r="J37" s="43">
        <v>29182077.316860002</v>
      </c>
      <c r="K37" s="43">
        <v>22921100.007800005</v>
      </c>
      <c r="L37" s="43">
        <v>4752270.6850899905</v>
      </c>
      <c r="M37" s="43">
        <v>4885456.2571900189</v>
      </c>
      <c r="N37" s="43">
        <f t="shared" si="7"/>
        <v>76034009.405780017</v>
      </c>
      <c r="O37" s="43">
        <f t="shared" si="4"/>
        <v>2534.6851599980146</v>
      </c>
      <c r="P37" s="43">
        <f t="shared" si="4"/>
        <v>1296744.4411399998</v>
      </c>
      <c r="Q37" s="43">
        <f t="shared" si="4"/>
        <v>935779.31619999558</v>
      </c>
      <c r="R37" s="43">
        <f t="shared" si="4"/>
        <v>3473337.852910012</v>
      </c>
      <c r="S37" s="43">
        <f t="shared" si="4"/>
        <v>7544727.3505599797</v>
      </c>
      <c r="T37" s="43">
        <f t="shared" si="8"/>
        <v>13253123.645969985</v>
      </c>
      <c r="U37" s="49">
        <f t="shared" si="5"/>
        <v>99.982269522797139</v>
      </c>
      <c r="V37" s="49">
        <f t="shared" si="5"/>
        <v>95.745424638012338</v>
      </c>
      <c r="W37" s="49">
        <f t="shared" si="5"/>
        <v>96.077528399707319</v>
      </c>
      <c r="X37" s="49">
        <f t="shared" si="5"/>
        <v>57.774092495841899</v>
      </c>
      <c r="Y37" s="49">
        <f t="shared" si="5"/>
        <v>39.303170503000644</v>
      </c>
      <c r="Z37" s="49">
        <f t="shared" si="5"/>
        <v>85.156737378622509</v>
      </c>
    </row>
    <row r="38" spans="2:38" x14ac:dyDescent="0.25">
      <c r="B38" s="51" t="s">
        <v>250</v>
      </c>
      <c r="C38" s="43">
        <v>2460764.2949999999</v>
      </c>
      <c r="D38" s="43">
        <v>3455179.2190000005</v>
      </c>
      <c r="E38" s="43">
        <v>4463979.2789999992</v>
      </c>
      <c r="F38" s="43">
        <v>1418450.9189999998</v>
      </c>
      <c r="G38" s="43">
        <v>816998.68800000101</v>
      </c>
      <c r="H38" s="43">
        <f t="shared" si="6"/>
        <v>12615372.4</v>
      </c>
      <c r="I38" s="43">
        <v>2445933.2832300002</v>
      </c>
      <c r="J38" s="43">
        <v>3298283.8830699995</v>
      </c>
      <c r="K38" s="43">
        <v>4375643.7835899992</v>
      </c>
      <c r="L38" s="43">
        <v>1064605.4395600017</v>
      </c>
      <c r="M38" s="43">
        <v>910687.88200000115</v>
      </c>
      <c r="N38" s="43">
        <f t="shared" si="7"/>
        <v>12095154.271450002</v>
      </c>
      <c r="O38" s="43">
        <f t="shared" si="4"/>
        <v>14831.01176999975</v>
      </c>
      <c r="P38" s="43">
        <f t="shared" si="4"/>
        <v>156895.33593000099</v>
      </c>
      <c r="Q38" s="43">
        <f t="shared" si="4"/>
        <v>88335.495409999974</v>
      </c>
      <c r="R38" s="43">
        <f t="shared" si="4"/>
        <v>353845.47943999805</v>
      </c>
      <c r="S38" s="43">
        <f t="shared" si="4"/>
        <v>-93689.194000000134</v>
      </c>
      <c r="T38" s="43">
        <f t="shared" si="8"/>
        <v>520218.12854999863</v>
      </c>
      <c r="U38" s="49">
        <f t="shared" si="5"/>
        <v>99.397300594773156</v>
      </c>
      <c r="V38" s="49">
        <f t="shared" si="5"/>
        <v>95.459125967555167</v>
      </c>
      <c r="W38" s="49">
        <f t="shared" si="5"/>
        <v>98.021149071512085</v>
      </c>
      <c r="X38" s="49">
        <f t="shared" si="5"/>
        <v>75.054090719652308</v>
      </c>
      <c r="Y38" s="49">
        <f t="shared" si="5"/>
        <v>111.46748402122282</v>
      </c>
      <c r="Z38" s="49">
        <f t="shared" si="5"/>
        <v>95.876315719780109</v>
      </c>
    </row>
    <row r="39" spans="2:38" x14ac:dyDescent="0.25">
      <c r="B39" s="36" t="s">
        <v>311</v>
      </c>
      <c r="C39" s="43">
        <v>227728</v>
      </c>
      <c r="D39" s="43">
        <v>303155.10400000005</v>
      </c>
      <c r="E39" s="43">
        <v>276867.98699999996</v>
      </c>
      <c r="F39" s="43">
        <v>203213.99999999988</v>
      </c>
      <c r="G39" s="43">
        <v>212976.84399999992</v>
      </c>
      <c r="H39" s="43">
        <f t="shared" si="6"/>
        <v>1223941.9349999998</v>
      </c>
      <c r="I39" s="43">
        <v>227720.99015</v>
      </c>
      <c r="J39" s="43">
        <v>292029.44343999994</v>
      </c>
      <c r="K39" s="43">
        <v>276745.7069500002</v>
      </c>
      <c r="L39" s="43">
        <v>74726.214049999835</v>
      </c>
      <c r="M39" s="43">
        <v>146378.94757000008</v>
      </c>
      <c r="N39" s="43">
        <f t="shared" si="7"/>
        <v>1017601.30216</v>
      </c>
      <c r="O39" s="43">
        <f t="shared" si="4"/>
        <v>7.0098500000021886</v>
      </c>
      <c r="P39" s="43">
        <f t="shared" si="4"/>
        <v>11125.660560000106</v>
      </c>
      <c r="Q39" s="43">
        <f t="shared" si="4"/>
        <v>122.28004999976838</v>
      </c>
      <c r="R39" s="43">
        <f t="shared" si="4"/>
        <v>128487.78595000005</v>
      </c>
      <c r="S39" s="43">
        <f t="shared" si="4"/>
        <v>66597.896429999848</v>
      </c>
      <c r="T39" s="43">
        <f t="shared" si="8"/>
        <v>206340.63283999977</v>
      </c>
      <c r="U39" s="49">
        <f t="shared" si="5"/>
        <v>99.996921832185777</v>
      </c>
      <c r="V39" s="49">
        <f t="shared" si="5"/>
        <v>96.330043461844511</v>
      </c>
      <c r="W39" s="49">
        <f t="shared" si="5"/>
        <v>99.955834529183122</v>
      </c>
      <c r="X39" s="49">
        <f t="shared" si="5"/>
        <v>36.772178122570239</v>
      </c>
      <c r="Y39" s="49">
        <f t="shared" si="5"/>
        <v>68.729982481100222</v>
      </c>
      <c r="Z39" s="49">
        <f t="shared" si="5"/>
        <v>83.141305405145715</v>
      </c>
    </row>
    <row r="40" spans="2:38" x14ac:dyDescent="0.25">
      <c r="B40" s="36" t="s">
        <v>251</v>
      </c>
      <c r="C40" s="43">
        <v>5852311.6920699999</v>
      </c>
      <c r="D40" s="43">
        <v>13244641.36902</v>
      </c>
      <c r="E40" s="43">
        <v>13804806.275290005</v>
      </c>
      <c r="F40" s="43">
        <v>3683383.2164000049</v>
      </c>
      <c r="G40" s="43">
        <v>5314147.8564099967</v>
      </c>
      <c r="H40" s="43">
        <f t="shared" si="6"/>
        <v>41899290.409190007</v>
      </c>
      <c r="I40" s="43">
        <v>5802715.7749700006</v>
      </c>
      <c r="J40" s="43">
        <v>12201406.538069995</v>
      </c>
      <c r="K40" s="43">
        <v>11894118.358620007</v>
      </c>
      <c r="L40" s="43">
        <v>1359666.4780399948</v>
      </c>
      <c r="M40" s="43">
        <v>2731589.4807700031</v>
      </c>
      <c r="N40" s="43">
        <f t="shared" si="7"/>
        <v>33989496.63047</v>
      </c>
      <c r="O40" s="43">
        <f t="shared" si="4"/>
        <v>49595.917099999264</v>
      </c>
      <c r="P40" s="43">
        <f t="shared" si="4"/>
        <v>1043234.830950005</v>
      </c>
      <c r="Q40" s="43">
        <f t="shared" si="4"/>
        <v>1910687.9166699983</v>
      </c>
      <c r="R40" s="43">
        <f t="shared" si="4"/>
        <v>2323716.7383600101</v>
      </c>
      <c r="S40" s="43">
        <f t="shared" si="4"/>
        <v>2582558.3756399937</v>
      </c>
      <c r="T40" s="43">
        <f t="shared" si="8"/>
        <v>7909793.7787200063</v>
      </c>
      <c r="U40" s="49">
        <f t="shared" si="5"/>
        <v>99.152541427907835</v>
      </c>
      <c r="V40" s="49">
        <f t="shared" si="5"/>
        <v>92.123344061318306</v>
      </c>
      <c r="W40" s="49">
        <f t="shared" si="5"/>
        <v>86.15925585214444</v>
      </c>
      <c r="X40" s="49">
        <f t="shared" si="5"/>
        <v>36.913522111578708</v>
      </c>
      <c r="Y40" s="49">
        <f t="shared" si="5"/>
        <v>51.402210750969658</v>
      </c>
      <c r="Z40" s="49">
        <f t="shared" si="5"/>
        <v>81.121890844754958</v>
      </c>
      <c r="AL40" s="43"/>
    </row>
    <row r="41" spans="2:38" x14ac:dyDescent="0.25">
      <c r="B41" s="36" t="s">
        <v>252</v>
      </c>
      <c r="C41" s="43">
        <v>613</v>
      </c>
      <c r="D41" s="43">
        <v>908.2639999999999</v>
      </c>
      <c r="E41" s="43">
        <v>719.85599999999999</v>
      </c>
      <c r="F41" s="43">
        <v>339</v>
      </c>
      <c r="G41" s="43">
        <v>365</v>
      </c>
      <c r="H41" s="43">
        <f t="shared" si="6"/>
        <v>2945.12</v>
      </c>
      <c r="I41" s="43">
        <v>612.62197999999989</v>
      </c>
      <c r="J41" s="43">
        <v>907.27021000000013</v>
      </c>
      <c r="K41" s="43">
        <v>330.94586000000004</v>
      </c>
      <c r="L41" s="43">
        <v>0</v>
      </c>
      <c r="M41" s="43">
        <v>31.617889999999989</v>
      </c>
      <c r="N41" s="43">
        <f t="shared" si="7"/>
        <v>1882.4559400000001</v>
      </c>
      <c r="O41" s="43">
        <f t="shared" si="4"/>
        <v>0.37802000000010594</v>
      </c>
      <c r="P41" s="43">
        <f t="shared" si="4"/>
        <v>0.99378999999976259</v>
      </c>
      <c r="Q41" s="43">
        <f t="shared" si="4"/>
        <v>388.91013999999996</v>
      </c>
      <c r="R41" s="43">
        <f t="shared" si="4"/>
        <v>339</v>
      </c>
      <c r="S41" s="43">
        <f t="shared" si="4"/>
        <v>333.38211000000001</v>
      </c>
      <c r="T41" s="43">
        <f t="shared" si="8"/>
        <v>1062.6640599999998</v>
      </c>
      <c r="U41" s="49">
        <f t="shared" si="5"/>
        <v>99.938332789559524</v>
      </c>
      <c r="V41" s="49">
        <f t="shared" si="5"/>
        <v>99.890583574819686</v>
      </c>
      <c r="W41" s="49">
        <f t="shared" si="5"/>
        <v>45.973897557289241</v>
      </c>
      <c r="X41" s="49">
        <f t="shared" si="5"/>
        <v>0</v>
      </c>
      <c r="Y41" s="49">
        <f t="shared" si="5"/>
        <v>8.6624356164383531</v>
      </c>
      <c r="Z41" s="49">
        <f t="shared" si="5"/>
        <v>63.917800972456142</v>
      </c>
    </row>
    <row r="42" spans="2:38" x14ac:dyDescent="0.25">
      <c r="B42" s="36" t="s">
        <v>253</v>
      </c>
      <c r="C42" s="43">
        <v>10496914.289000001</v>
      </c>
      <c r="D42" s="43">
        <v>14347859.969999999</v>
      </c>
      <c r="E42" s="43">
        <v>12225520.193</v>
      </c>
      <c r="F42" s="43">
        <v>5459051.9899999946</v>
      </c>
      <c r="G42" s="43">
        <v>7023123.3429999948</v>
      </c>
      <c r="H42" s="43">
        <f t="shared" si="6"/>
        <v>49552469.784999989</v>
      </c>
      <c r="I42" s="43">
        <v>10496100.13851</v>
      </c>
      <c r="J42" s="43">
        <v>14345392.598540001</v>
      </c>
      <c r="K42" s="43">
        <v>12222232.138720002</v>
      </c>
      <c r="L42" s="43">
        <v>3170582.3535899967</v>
      </c>
      <c r="M42" s="43">
        <v>3928767.0656600073</v>
      </c>
      <c r="N42" s="43">
        <f t="shared" si="7"/>
        <v>44163074.295020007</v>
      </c>
      <c r="O42" s="43">
        <f t="shared" si="4"/>
        <v>814.150490000844</v>
      </c>
      <c r="P42" s="43">
        <f t="shared" si="4"/>
        <v>2467.3714599981904</v>
      </c>
      <c r="Q42" s="43">
        <f t="shared" si="4"/>
        <v>3288.0542799979448</v>
      </c>
      <c r="R42" s="43">
        <f t="shared" si="4"/>
        <v>2288469.6364099979</v>
      </c>
      <c r="S42" s="43">
        <f t="shared" si="4"/>
        <v>3094356.2773399875</v>
      </c>
      <c r="T42" s="43">
        <f t="shared" si="8"/>
        <v>5389395.4899799824</v>
      </c>
      <c r="U42" s="49">
        <f t="shared" si="5"/>
        <v>99.992243906470165</v>
      </c>
      <c r="V42" s="49">
        <f t="shared" si="5"/>
        <v>99.982803209223135</v>
      </c>
      <c r="W42" s="49">
        <f t="shared" si="5"/>
        <v>99.973104994895181</v>
      </c>
      <c r="X42" s="49">
        <f t="shared" si="5"/>
        <v>58.079358089974889</v>
      </c>
      <c r="Y42" s="49">
        <f t="shared" si="5"/>
        <v>55.940453752330029</v>
      </c>
      <c r="Z42" s="49">
        <f t="shared" si="5"/>
        <v>89.123861003571207</v>
      </c>
    </row>
    <row r="43" spans="2:38" x14ac:dyDescent="0.25">
      <c r="B43" s="36" t="s">
        <v>254</v>
      </c>
      <c r="C43" s="43">
        <v>387672.80800000002</v>
      </c>
      <c r="D43" s="43">
        <v>628610.03600000008</v>
      </c>
      <c r="E43" s="43">
        <v>519416.68500000006</v>
      </c>
      <c r="F43" s="43">
        <v>163785</v>
      </c>
      <c r="G43" s="43">
        <v>236466</v>
      </c>
      <c r="H43" s="43">
        <f t="shared" si="6"/>
        <v>1935950.5290000001</v>
      </c>
      <c r="I43" s="43">
        <v>387649.29199000006</v>
      </c>
      <c r="J43" s="43">
        <v>628403.85395999986</v>
      </c>
      <c r="K43" s="43">
        <v>517583.93786000006</v>
      </c>
      <c r="L43" s="43">
        <v>99794.378969999962</v>
      </c>
      <c r="M43" s="43">
        <v>189093.35343000013</v>
      </c>
      <c r="N43" s="43">
        <f t="shared" si="7"/>
        <v>1822524.8162100001</v>
      </c>
      <c r="O43" s="43">
        <f t="shared" si="4"/>
        <v>23.516009999962989</v>
      </c>
      <c r="P43" s="43">
        <f t="shared" si="4"/>
        <v>206.18204000021797</v>
      </c>
      <c r="Q43" s="43">
        <f t="shared" si="4"/>
        <v>1832.7471399999922</v>
      </c>
      <c r="R43" s="43">
        <f t="shared" si="4"/>
        <v>63990.621030000038</v>
      </c>
      <c r="S43" s="43">
        <f t="shared" si="4"/>
        <v>47372.646569999866</v>
      </c>
      <c r="T43" s="43">
        <f t="shared" si="8"/>
        <v>113425.71279000008</v>
      </c>
      <c r="U43" s="49">
        <f t="shared" si="5"/>
        <v>99.993934057402356</v>
      </c>
      <c r="V43" s="49">
        <f t="shared" si="5"/>
        <v>99.967200326403912</v>
      </c>
      <c r="W43" s="49">
        <f t="shared" si="5"/>
        <v>99.647152817203008</v>
      </c>
      <c r="X43" s="49">
        <f t="shared" si="5"/>
        <v>60.930108966022509</v>
      </c>
      <c r="Y43" s="49">
        <f t="shared" si="5"/>
        <v>79.966402539900088</v>
      </c>
      <c r="Z43" s="49">
        <f t="shared" si="5"/>
        <v>94.141084129428194</v>
      </c>
    </row>
    <row r="44" spans="2:38" x14ac:dyDescent="0.25">
      <c r="B44" s="36" t="s">
        <v>255</v>
      </c>
      <c r="C44" s="43">
        <v>2901676.9980000001</v>
      </c>
      <c r="D44" s="43">
        <v>3797168.07</v>
      </c>
      <c r="E44" s="43">
        <v>3286506.6170000006</v>
      </c>
      <c r="F44" s="43">
        <v>1007795.5800000001</v>
      </c>
      <c r="G44" s="43">
        <v>1507843.3029999994</v>
      </c>
      <c r="H44" s="43">
        <f t="shared" si="6"/>
        <v>12500990.568</v>
      </c>
      <c r="I44" s="43">
        <v>2899353.3819899997</v>
      </c>
      <c r="J44" s="43">
        <v>3788033.0093</v>
      </c>
      <c r="K44" s="43">
        <v>3283917.4367399998</v>
      </c>
      <c r="L44" s="43">
        <v>999247.43551000021</v>
      </c>
      <c r="M44" s="43">
        <v>1487976.5558900014</v>
      </c>
      <c r="N44" s="43">
        <f t="shared" si="7"/>
        <v>12458527.819430001</v>
      </c>
      <c r="O44" s="43">
        <f t="shared" si="4"/>
        <v>2323.6160100004636</v>
      </c>
      <c r="P44" s="43">
        <f t="shared" si="4"/>
        <v>9135.0606999997981</v>
      </c>
      <c r="Q44" s="43">
        <f t="shared" si="4"/>
        <v>2589.1802600007504</v>
      </c>
      <c r="R44" s="43">
        <f t="shared" si="4"/>
        <v>8548.1444899998605</v>
      </c>
      <c r="S44" s="43">
        <f t="shared" si="4"/>
        <v>19866.747109998018</v>
      </c>
      <c r="T44" s="43">
        <f t="shared" si="8"/>
        <v>42462.74856999889</v>
      </c>
      <c r="U44" s="49">
        <f t="shared" si="5"/>
        <v>99.91992161734052</v>
      </c>
      <c r="V44" s="49">
        <f t="shared" si="5"/>
        <v>99.759424378073419</v>
      </c>
      <c r="W44" s="49">
        <f t="shared" si="5"/>
        <v>99.921217859516602</v>
      </c>
      <c r="X44" s="49">
        <f t="shared" si="5"/>
        <v>99.151797779267909</v>
      </c>
      <c r="Y44" s="49">
        <f t="shared" si="5"/>
        <v>98.682439543255512</v>
      </c>
      <c r="Z44" s="49">
        <f t="shared" si="5"/>
        <v>99.660324929140458</v>
      </c>
    </row>
    <row r="45" spans="2:38" x14ac:dyDescent="0.25">
      <c r="B45" s="36" t="s">
        <v>256</v>
      </c>
      <c r="C45" s="43">
        <v>1360467.209</v>
      </c>
      <c r="D45" s="43">
        <v>1640429.9999999998</v>
      </c>
      <c r="E45" s="43">
        <v>1571322</v>
      </c>
      <c r="F45" s="43">
        <v>7190535.9999999991</v>
      </c>
      <c r="G45" s="43">
        <v>485097</v>
      </c>
      <c r="H45" s="43">
        <f t="shared" si="6"/>
        <v>12247852.208999999</v>
      </c>
      <c r="I45" s="43">
        <v>1360467.2015799999</v>
      </c>
      <c r="J45" s="43">
        <v>1640429.9822400005</v>
      </c>
      <c r="K45" s="43">
        <v>1571321.5732400003</v>
      </c>
      <c r="L45" s="43">
        <v>6790783.474299999</v>
      </c>
      <c r="M45" s="43">
        <v>518224.37605000101</v>
      </c>
      <c r="N45" s="43">
        <f t="shared" si="7"/>
        <v>11881226.607410001</v>
      </c>
      <c r="O45" s="43">
        <f t="shared" si="4"/>
        <v>7.4200001545250416E-3</v>
      </c>
      <c r="P45" s="43">
        <f t="shared" si="4"/>
        <v>1.7759999260306358E-2</v>
      </c>
      <c r="Q45" s="43">
        <f t="shared" si="4"/>
        <v>0.42675999971106648</v>
      </c>
      <c r="R45" s="43">
        <f t="shared" si="4"/>
        <v>399752.52570000011</v>
      </c>
      <c r="S45" s="43">
        <f t="shared" si="4"/>
        <v>-33127.37605000101</v>
      </c>
      <c r="T45" s="43">
        <f t="shared" si="8"/>
        <v>366625.60158999823</v>
      </c>
      <c r="U45" s="49">
        <f t="shared" si="5"/>
        <v>99.99999945459912</v>
      </c>
      <c r="V45" s="49">
        <f t="shared" si="5"/>
        <v>99.999998917357075</v>
      </c>
      <c r="W45" s="49">
        <f t="shared" si="5"/>
        <v>99.999972840703578</v>
      </c>
      <c r="X45" s="49">
        <f t="shared" si="5"/>
        <v>94.440574030920644</v>
      </c>
      <c r="Y45" s="49">
        <f t="shared" si="5"/>
        <v>106.82902101023114</v>
      </c>
      <c r="Z45" s="49">
        <f t="shared" si="5"/>
        <v>97.006613116048271</v>
      </c>
    </row>
    <row r="46" spans="2:38" x14ac:dyDescent="0.25">
      <c r="B46" s="36" t="s">
        <v>257</v>
      </c>
      <c r="C46" s="43">
        <v>999875</v>
      </c>
      <c r="D46" s="43">
        <v>1236333.4449999998</v>
      </c>
      <c r="E46" s="43">
        <v>1121635</v>
      </c>
      <c r="F46" s="43">
        <v>437847</v>
      </c>
      <c r="G46" s="43">
        <v>490730.00000000047</v>
      </c>
      <c r="H46" s="43">
        <f t="shared" si="6"/>
        <v>4286420.4450000003</v>
      </c>
      <c r="I46" s="43">
        <v>999875.00000000012</v>
      </c>
      <c r="J46" s="43">
        <v>1236262.5433400003</v>
      </c>
      <c r="K46" s="43">
        <v>1121634.9999999995</v>
      </c>
      <c r="L46" s="43">
        <v>162183.88274000026</v>
      </c>
      <c r="M46" s="43">
        <v>344642.86630999995</v>
      </c>
      <c r="N46" s="43">
        <f t="shared" si="7"/>
        <v>3864599.2923900001</v>
      </c>
      <c r="O46" s="43">
        <f t="shared" si="4"/>
        <v>0</v>
      </c>
      <c r="P46" s="43">
        <f t="shared" si="4"/>
        <v>70.901659999508411</v>
      </c>
      <c r="Q46" s="43">
        <f t="shared" si="4"/>
        <v>0</v>
      </c>
      <c r="R46" s="43">
        <f t="shared" si="4"/>
        <v>275663.11725999974</v>
      </c>
      <c r="S46" s="43">
        <f t="shared" si="4"/>
        <v>146087.13369000051</v>
      </c>
      <c r="T46" s="43">
        <f t="shared" si="8"/>
        <v>421821.15260999976</v>
      </c>
      <c r="U46" s="49">
        <f t="shared" si="5"/>
        <v>100.00000000000003</v>
      </c>
      <c r="V46" s="49">
        <f t="shared" si="5"/>
        <v>99.994265166870136</v>
      </c>
      <c r="W46" s="49">
        <f t="shared" si="5"/>
        <v>99.999999999999957</v>
      </c>
      <c r="X46" s="49">
        <f t="shared" si="5"/>
        <v>37.041222787868882</v>
      </c>
      <c r="Y46" s="49">
        <f t="shared" si="5"/>
        <v>70.230649503800379</v>
      </c>
      <c r="Z46" s="49">
        <f t="shared" si="5"/>
        <v>90.159127924512305</v>
      </c>
    </row>
    <row r="47" spans="2:38" x14ac:dyDescent="0.25">
      <c r="B47" s="36" t="s">
        <v>258</v>
      </c>
      <c r="C47" s="43">
        <v>193079.054</v>
      </c>
      <c r="D47" s="43">
        <v>342966.11499999999</v>
      </c>
      <c r="E47" s="43">
        <v>227321.01800000004</v>
      </c>
      <c r="F47" s="43">
        <v>91950.559000000008</v>
      </c>
      <c r="G47" s="43">
        <v>138987.35499999998</v>
      </c>
      <c r="H47" s="43">
        <f t="shared" si="6"/>
        <v>994304.10100000002</v>
      </c>
      <c r="I47" s="43">
        <v>193075.66829000003</v>
      </c>
      <c r="J47" s="43">
        <v>342897.35399999993</v>
      </c>
      <c r="K47" s="43">
        <v>227318.35344000009</v>
      </c>
      <c r="L47" s="43">
        <v>66980.934349999879</v>
      </c>
      <c r="M47" s="43">
        <v>96080.140650000074</v>
      </c>
      <c r="N47" s="43">
        <f t="shared" si="7"/>
        <v>926352.45073000004</v>
      </c>
      <c r="O47" s="43">
        <f t="shared" si="4"/>
        <v>3.3857099999731872</v>
      </c>
      <c r="P47" s="43">
        <f t="shared" si="4"/>
        <v>68.761000000056811</v>
      </c>
      <c r="Q47" s="43">
        <f t="shared" si="4"/>
        <v>2.6645599999465048</v>
      </c>
      <c r="R47" s="43">
        <f t="shared" si="4"/>
        <v>24969.624650000129</v>
      </c>
      <c r="S47" s="43">
        <f t="shared" si="4"/>
        <v>42907.214349999907</v>
      </c>
      <c r="T47" s="43">
        <f t="shared" si="8"/>
        <v>67951.650270000013</v>
      </c>
      <c r="U47" s="49">
        <f t="shared" si="5"/>
        <v>99.998246464373096</v>
      </c>
      <c r="V47" s="49">
        <f t="shared" si="5"/>
        <v>99.97995108058997</v>
      </c>
      <c r="W47" s="49">
        <f t="shared" si="5"/>
        <v>99.998827842659082</v>
      </c>
      <c r="X47" s="49">
        <f t="shared" si="5"/>
        <v>72.844510222063874</v>
      </c>
      <c r="Y47" s="49">
        <f t="shared" si="5"/>
        <v>69.128692066987014</v>
      </c>
      <c r="Z47" s="49">
        <f t="shared" si="5"/>
        <v>93.165908679079251</v>
      </c>
    </row>
    <row r="48" spans="2:38" x14ac:dyDescent="0.25">
      <c r="C48" s="43"/>
      <c r="D48" s="43"/>
      <c r="E48" s="43"/>
      <c r="F48" s="43"/>
      <c r="G48" s="43"/>
      <c r="H48" s="43"/>
      <c r="I48" s="43"/>
      <c r="J48" s="43"/>
      <c r="K48" s="43"/>
      <c r="L48" s="43"/>
      <c r="M48" s="43"/>
      <c r="N48" s="43"/>
      <c r="O48" s="43"/>
      <c r="P48" s="43"/>
      <c r="Q48" s="43"/>
      <c r="R48" s="43"/>
      <c r="S48" s="43"/>
      <c r="T48" s="43"/>
      <c r="U48" s="49"/>
      <c r="V48" s="49"/>
      <c r="W48" s="49"/>
      <c r="X48" s="49"/>
      <c r="Y48" s="49"/>
      <c r="Z48" s="49"/>
    </row>
    <row r="49" spans="1:26" ht="15" x14ac:dyDescent="0.4">
      <c r="A49" s="36" t="s">
        <v>259</v>
      </c>
      <c r="C49" s="50">
        <f t="shared" ref="C49:T49" si="9">SUM(C51:C53)</f>
        <v>253629095.03694004</v>
      </c>
      <c r="D49" s="50">
        <f t="shared" si="9"/>
        <v>313088803.12499994</v>
      </c>
      <c r="E49" s="50">
        <f t="shared" si="9"/>
        <v>280711283.76452005</v>
      </c>
      <c r="F49" s="50">
        <f t="shared" si="9"/>
        <v>86910515.171599939</v>
      </c>
      <c r="G49" s="50">
        <f>SUM(G51:G53)</f>
        <v>90605136.395639911</v>
      </c>
      <c r="H49" s="50">
        <f t="shared" si="9"/>
        <v>1024944833.4936998</v>
      </c>
      <c r="I49" s="50">
        <f t="shared" si="9"/>
        <v>253621692.76454005</v>
      </c>
      <c r="J49" s="50">
        <f t="shared" si="9"/>
        <v>311665329.66097987</v>
      </c>
      <c r="K49" s="50">
        <f t="shared" si="9"/>
        <v>279969349.63686007</v>
      </c>
      <c r="L49" s="50">
        <f t="shared" si="9"/>
        <v>85834768.48596023</v>
      </c>
      <c r="M49" s="50">
        <f>SUM(M51:M53)</f>
        <v>87899487.268499896</v>
      </c>
      <c r="N49" s="50">
        <f t="shared" si="9"/>
        <v>1018990627.8168402</v>
      </c>
      <c r="O49" s="50">
        <f t="shared" si="9"/>
        <v>7402.2723999880254</v>
      </c>
      <c r="P49" s="50">
        <f t="shared" si="9"/>
        <v>1423473.4640200883</v>
      </c>
      <c r="Q49" s="50">
        <f t="shared" si="9"/>
        <v>741934.12765996158</v>
      </c>
      <c r="R49" s="50">
        <f t="shared" si="9"/>
        <v>1075746.6856397092</v>
      </c>
      <c r="S49" s="50">
        <f>SUM(S51:S53)</f>
        <v>2705649.1271400154</v>
      </c>
      <c r="T49" s="50">
        <f t="shared" si="9"/>
        <v>5954205.6768597625</v>
      </c>
      <c r="U49" s="49">
        <f t="shared" ref="U49:Z49" si="10">+I49/C49*100</f>
        <v>99.997081457709371</v>
      </c>
      <c r="V49" s="49">
        <f t="shared" si="10"/>
        <v>99.545345138563846</v>
      </c>
      <c r="W49" s="49">
        <f t="shared" si="10"/>
        <v>99.735694939757977</v>
      </c>
      <c r="X49" s="49">
        <f t="shared" si="10"/>
        <v>98.762236441107603</v>
      </c>
      <c r="Y49" s="49">
        <f t="shared" si="10"/>
        <v>97.013801606869805</v>
      </c>
      <c r="Z49" s="49">
        <f t="shared" si="10"/>
        <v>99.419070618994809</v>
      </c>
    </row>
    <row r="50" spans="1:26" x14ac:dyDescent="0.25">
      <c r="C50" s="43"/>
      <c r="D50" s="43"/>
      <c r="E50" s="43"/>
      <c r="F50" s="43"/>
      <c r="G50" s="43"/>
      <c r="H50" s="43"/>
      <c r="I50" s="43"/>
      <c r="J50" s="43"/>
      <c r="K50" s="43"/>
      <c r="L50" s="43"/>
      <c r="M50" s="43"/>
      <c r="N50" s="43"/>
      <c r="O50" s="43"/>
      <c r="P50" s="43"/>
      <c r="Q50" s="43"/>
      <c r="R50" s="43"/>
      <c r="S50" s="43"/>
      <c r="T50" s="43"/>
      <c r="U50" s="49"/>
      <c r="V50" s="49"/>
      <c r="W50" s="49"/>
      <c r="X50" s="49"/>
      <c r="Y50" s="49"/>
      <c r="Z50" s="49"/>
    </row>
    <row r="51" spans="1:26" x14ac:dyDescent="0.25">
      <c r="B51" s="36" t="s">
        <v>260</v>
      </c>
      <c r="C51" s="43">
        <v>22059839.650940001</v>
      </c>
      <c r="D51" s="43">
        <v>79111351.753999993</v>
      </c>
      <c r="E51" s="43">
        <v>45481348.758519962</v>
      </c>
      <c r="F51" s="43">
        <v>10163210.105599999</v>
      </c>
      <c r="G51" s="43">
        <v>9118220.7246400118</v>
      </c>
      <c r="H51" s="43">
        <f>SUM(C51:G51)</f>
        <v>165933970.99369997</v>
      </c>
      <c r="I51" s="43">
        <v>22053693.300890002</v>
      </c>
      <c r="J51" s="43">
        <v>78514513.888209999</v>
      </c>
      <c r="K51" s="43">
        <v>45205195.65643999</v>
      </c>
      <c r="L51" s="43">
        <v>9752008.2910800278</v>
      </c>
      <c r="M51" s="43">
        <v>7004202.9476299882</v>
      </c>
      <c r="N51" s="43">
        <f>SUM(I51:M51)</f>
        <v>162529614.08425</v>
      </c>
      <c r="O51" s="43">
        <f>+C51-I51</f>
        <v>6146.3500499986112</v>
      </c>
      <c r="P51" s="43">
        <f>+D51-J51</f>
        <v>596837.8657899946</v>
      </c>
      <c r="Q51" s="43">
        <f>+E51-K51</f>
        <v>276153.10207997262</v>
      </c>
      <c r="R51" s="43">
        <f>+F51-L51</f>
        <v>411201.81451997161</v>
      </c>
      <c r="S51" s="43">
        <f>+G51-M51</f>
        <v>2114017.7770100236</v>
      </c>
      <c r="T51" s="43">
        <f>SUM(O51:S51)</f>
        <v>3404356.909449961</v>
      </c>
      <c r="U51" s="49">
        <f t="shared" ref="U51:Z51" si="11">+I51/C51*100</f>
        <v>99.972137829887913</v>
      </c>
      <c r="V51" s="49">
        <f t="shared" si="11"/>
        <v>99.245572408311418</v>
      </c>
      <c r="W51" s="49">
        <f t="shared" si="11"/>
        <v>99.39282121217164</v>
      </c>
      <c r="X51" s="49">
        <f t="shared" si="11"/>
        <v>95.954016395927937</v>
      </c>
      <c r="Y51" s="49">
        <f t="shared" si="11"/>
        <v>76.815457304105948</v>
      </c>
      <c r="Z51" s="49">
        <f t="shared" si="11"/>
        <v>97.948366516474664</v>
      </c>
    </row>
    <row r="52" spans="1:26" ht="15.6" x14ac:dyDescent="0.25">
      <c r="B52" s="36" t="s">
        <v>274</v>
      </c>
      <c r="C52" s="43"/>
      <c r="D52" s="43"/>
      <c r="E52" s="43"/>
      <c r="F52" s="43"/>
      <c r="G52" s="43"/>
      <c r="H52" s="43"/>
      <c r="I52" s="43"/>
      <c r="J52" s="43"/>
      <c r="K52" s="43"/>
      <c r="L52" s="43"/>
      <c r="M52" s="43"/>
      <c r="N52" s="43"/>
      <c r="O52" s="43"/>
      <c r="P52" s="43"/>
      <c r="Q52" s="43"/>
      <c r="R52" s="43"/>
      <c r="S52" s="43"/>
      <c r="T52" s="43"/>
      <c r="U52" s="49"/>
      <c r="V52" s="49"/>
      <c r="W52" s="49"/>
      <c r="X52" s="49"/>
      <c r="Y52" s="49"/>
      <c r="Z52" s="49"/>
    </row>
    <row r="53" spans="1:26" ht="15.6" x14ac:dyDescent="0.25">
      <c r="B53" s="36" t="s">
        <v>275</v>
      </c>
      <c r="C53" s="43">
        <v>231569255.38600004</v>
      </c>
      <c r="D53" s="43">
        <v>233977451.37099993</v>
      </c>
      <c r="E53" s="43">
        <v>235229935.00600007</v>
      </c>
      <c r="F53" s="43">
        <v>76747305.06599994</v>
      </c>
      <c r="G53" s="43">
        <v>81486915.6709999</v>
      </c>
      <c r="H53" s="43">
        <f>SUM(C53:G53)</f>
        <v>859010862.49999988</v>
      </c>
      <c r="I53" s="43">
        <v>231567999.46365005</v>
      </c>
      <c r="J53" s="43">
        <v>233150815.77276984</v>
      </c>
      <c r="K53" s="43">
        <v>234764153.98042008</v>
      </c>
      <c r="L53" s="43">
        <v>76082760.194880202</v>
      </c>
      <c r="M53" s="43">
        <v>80895284.320869908</v>
      </c>
      <c r="N53" s="43">
        <f>SUM(I53:M53)</f>
        <v>856461013.7325902</v>
      </c>
      <c r="O53" s="43">
        <f t="shared" ref="O53:S54" si="12">+C53-I53</f>
        <v>1255.9223499894142</v>
      </c>
      <c r="P53" s="43">
        <f t="shared" si="12"/>
        <v>826635.59823009372</v>
      </c>
      <c r="Q53" s="43">
        <f t="shared" si="12"/>
        <v>465781.02557998896</v>
      </c>
      <c r="R53" s="43">
        <f t="shared" si="12"/>
        <v>664544.87111973763</v>
      </c>
      <c r="S53" s="43">
        <f t="shared" si="12"/>
        <v>591631.35012999177</v>
      </c>
      <c r="T53" s="43">
        <f>SUM(O53:S53)</f>
        <v>2549848.7674098015</v>
      </c>
      <c r="U53" s="49">
        <f t="shared" ref="U53:Z54" si="13">+I53/C53*100</f>
        <v>99.999457647195911</v>
      </c>
      <c r="V53" s="49">
        <f t="shared" si="13"/>
        <v>99.646702879535439</v>
      </c>
      <c r="W53" s="49">
        <f t="shared" si="13"/>
        <v>99.801989051449553</v>
      </c>
      <c r="X53" s="49">
        <f t="shared" si="13"/>
        <v>99.134113086383607</v>
      </c>
      <c r="Y53" s="49">
        <f t="shared" si="13"/>
        <v>99.273955400988939</v>
      </c>
      <c r="Z53" s="49">
        <f t="shared" si="13"/>
        <v>99.7031645490502</v>
      </c>
    </row>
    <row r="54" spans="1:26" ht="23.4" x14ac:dyDescent="0.25">
      <c r="B54" s="52" t="s">
        <v>261</v>
      </c>
      <c r="C54" s="43">
        <v>668485.36</v>
      </c>
      <c r="D54" s="43">
        <v>1392469.3199999998</v>
      </c>
      <c r="E54" s="43">
        <v>1342299.4009999998</v>
      </c>
      <c r="F54" s="43">
        <v>604633.93200000003</v>
      </c>
      <c r="G54" s="43">
        <v>1101845.219</v>
      </c>
      <c r="H54" s="43">
        <f>SUM(C54:G54)</f>
        <v>5109733.2319999989</v>
      </c>
      <c r="I54" s="43">
        <v>668485.32711999991</v>
      </c>
      <c r="J54" s="43">
        <v>1391224.9679</v>
      </c>
      <c r="K54" s="43">
        <v>1342299.3391700001</v>
      </c>
      <c r="L54" s="43">
        <v>599532.82675000001</v>
      </c>
      <c r="M54" s="43">
        <v>534071.07101999922</v>
      </c>
      <c r="N54" s="43">
        <f>SUM(I54:M54)</f>
        <v>4535613.5319599994</v>
      </c>
      <c r="O54" s="43">
        <f t="shared" si="12"/>
        <v>3.288000007160008E-2</v>
      </c>
      <c r="P54" s="43">
        <f t="shared" si="12"/>
        <v>1244.3520999997854</v>
      </c>
      <c r="Q54" s="43">
        <f t="shared" si="12"/>
        <v>6.1829999787732959E-2</v>
      </c>
      <c r="R54" s="43">
        <f t="shared" si="12"/>
        <v>5101.1052500000224</v>
      </c>
      <c r="S54" s="43">
        <f t="shared" si="12"/>
        <v>567774.14798000082</v>
      </c>
      <c r="T54" s="43">
        <f>SUM(O54:S54)</f>
        <v>574119.70004000049</v>
      </c>
      <c r="U54" s="49">
        <f t="shared" si="13"/>
        <v>99.999995081418078</v>
      </c>
      <c r="V54" s="49">
        <f t="shared" si="13"/>
        <v>99.910637018559243</v>
      </c>
      <c r="W54" s="49">
        <f t="shared" si="13"/>
        <v>99.999995393725143</v>
      </c>
      <c r="X54" s="49">
        <f t="shared" si="13"/>
        <v>99.156331628109811</v>
      </c>
      <c r="Y54" s="49">
        <f t="shared" si="13"/>
        <v>48.47060746923286</v>
      </c>
      <c r="Z54" s="49">
        <f t="shared" si="13"/>
        <v>88.764194254906656</v>
      </c>
    </row>
    <row r="55" spans="1:26" x14ac:dyDescent="0.25">
      <c r="C55" s="43"/>
      <c r="D55" s="43"/>
      <c r="E55" s="43"/>
      <c r="F55" s="43"/>
      <c r="G55" s="43"/>
      <c r="H55" s="43"/>
      <c r="I55" s="43"/>
      <c r="J55" s="43"/>
      <c r="K55" s="43"/>
      <c r="L55" s="43"/>
      <c r="M55" s="43"/>
      <c r="N55" s="43"/>
      <c r="O55" s="43"/>
      <c r="P55" s="43"/>
      <c r="Q55" s="43"/>
      <c r="R55" s="43"/>
      <c r="S55" s="43"/>
      <c r="T55" s="43"/>
    </row>
    <row r="56" spans="1:26" x14ac:dyDescent="0.25">
      <c r="C56" s="43"/>
      <c r="D56" s="43"/>
      <c r="E56" s="43"/>
      <c r="F56" s="43"/>
      <c r="G56" s="43"/>
      <c r="H56" s="43"/>
      <c r="I56" s="43"/>
      <c r="J56" s="43"/>
      <c r="K56" s="43"/>
      <c r="L56" s="43"/>
      <c r="M56" s="43"/>
      <c r="N56" s="43"/>
      <c r="O56" s="43"/>
      <c r="P56" s="43"/>
      <c r="Q56" s="43"/>
      <c r="R56" s="43"/>
      <c r="S56" s="43"/>
      <c r="T56" s="43"/>
    </row>
    <row r="57" spans="1:26" x14ac:dyDescent="0.25">
      <c r="A57" s="53"/>
      <c r="B57" s="53"/>
      <c r="C57" s="54"/>
      <c r="D57" s="54"/>
      <c r="E57" s="54"/>
      <c r="F57" s="54"/>
      <c r="G57" s="54"/>
      <c r="H57" s="54"/>
      <c r="I57" s="54"/>
      <c r="J57" s="54"/>
      <c r="K57" s="54"/>
      <c r="L57" s="54"/>
      <c r="M57" s="54"/>
      <c r="N57" s="54"/>
      <c r="O57" s="54"/>
      <c r="P57" s="54"/>
      <c r="Q57" s="54"/>
      <c r="R57" s="54"/>
      <c r="S57" s="54"/>
      <c r="T57" s="54"/>
      <c r="U57" s="55"/>
      <c r="V57" s="55"/>
      <c r="W57" s="55"/>
      <c r="X57" s="55"/>
      <c r="Y57" s="55"/>
      <c r="Z57" s="55"/>
    </row>
    <row r="58" spans="1:26" x14ac:dyDescent="0.25">
      <c r="A58" s="56"/>
      <c r="B58" s="56"/>
      <c r="C58" s="57"/>
      <c r="D58" s="57"/>
      <c r="E58" s="57"/>
      <c r="F58" s="57"/>
      <c r="G58" s="57"/>
      <c r="H58" s="57"/>
      <c r="I58" s="57"/>
      <c r="J58" s="57"/>
      <c r="K58" s="57"/>
      <c r="L58" s="57"/>
      <c r="M58" s="57"/>
      <c r="N58" s="57"/>
      <c r="O58" s="57"/>
      <c r="P58" s="57"/>
      <c r="Q58" s="57"/>
      <c r="R58" s="57"/>
      <c r="S58" s="57"/>
      <c r="T58" s="57"/>
      <c r="U58" s="58"/>
      <c r="V58" s="58"/>
      <c r="W58" s="58"/>
      <c r="X58" s="58"/>
      <c r="Y58" s="58"/>
      <c r="Z58" s="58"/>
    </row>
    <row r="59" spans="1:26" ht="12.75" customHeight="1" x14ac:dyDescent="0.25">
      <c r="A59" s="59" t="s">
        <v>262</v>
      </c>
      <c r="B59" s="60" t="s">
        <v>328</v>
      </c>
      <c r="C59" s="60"/>
      <c r="D59" s="60"/>
      <c r="E59" s="60"/>
      <c r="F59" s="60"/>
      <c r="G59" s="57"/>
      <c r="H59" s="57"/>
      <c r="I59" s="57"/>
      <c r="J59" s="57"/>
      <c r="K59" s="57"/>
      <c r="L59" s="58"/>
      <c r="M59" s="58"/>
      <c r="N59" s="58"/>
    </row>
    <row r="60" spans="1:26" ht="12.75" customHeight="1" x14ac:dyDescent="0.25">
      <c r="A60" s="59" t="s">
        <v>263</v>
      </c>
      <c r="B60" s="60" t="s">
        <v>264</v>
      </c>
      <c r="C60" s="60"/>
      <c r="D60" s="60"/>
      <c r="E60" s="60"/>
      <c r="F60" s="60"/>
      <c r="G60" s="57"/>
      <c r="H60" s="57"/>
      <c r="I60" s="57"/>
      <c r="J60" s="57"/>
      <c r="K60" s="57"/>
      <c r="L60" s="58"/>
      <c r="M60" s="58"/>
      <c r="N60" s="58"/>
    </row>
    <row r="61" spans="1:26" ht="15.6" x14ac:dyDescent="0.25">
      <c r="A61" s="61" t="s">
        <v>265</v>
      </c>
      <c r="B61" s="56" t="s">
        <v>266</v>
      </c>
      <c r="C61" s="57"/>
      <c r="D61" s="57"/>
      <c r="E61" s="57"/>
      <c r="F61" s="57"/>
      <c r="G61" s="57"/>
      <c r="H61" s="57"/>
      <c r="I61" s="57"/>
      <c r="J61" s="57"/>
      <c r="K61" s="57"/>
      <c r="L61" s="58"/>
      <c r="M61" s="58"/>
      <c r="N61" s="58"/>
    </row>
    <row r="62" spans="1:26" ht="15.6" x14ac:dyDescent="0.25">
      <c r="A62" s="61" t="s">
        <v>267</v>
      </c>
      <c r="B62" s="56" t="s">
        <v>268</v>
      </c>
      <c r="C62" s="57"/>
      <c r="D62" s="57"/>
      <c r="E62" s="57"/>
      <c r="F62" s="57"/>
      <c r="G62" s="57"/>
      <c r="H62" s="57"/>
      <c r="I62" s="57"/>
      <c r="J62" s="57"/>
      <c r="K62" s="57"/>
      <c r="L62" s="58"/>
      <c r="M62" s="58"/>
      <c r="N62" s="58"/>
    </row>
    <row r="63" spans="1:26" ht="15.6" x14ac:dyDescent="0.25">
      <c r="A63" s="61" t="s">
        <v>269</v>
      </c>
      <c r="B63" s="56" t="s">
        <v>270</v>
      </c>
      <c r="C63" s="57"/>
      <c r="D63" s="57"/>
      <c r="E63" s="57"/>
      <c r="F63" s="57"/>
      <c r="G63" s="57"/>
      <c r="H63" s="57"/>
      <c r="I63" s="57"/>
      <c r="J63" s="57"/>
      <c r="K63" s="57"/>
      <c r="L63" s="58"/>
      <c r="M63" s="58"/>
      <c r="N63" s="58"/>
    </row>
    <row r="64" spans="1:26" ht="15.6" x14ac:dyDescent="0.25">
      <c r="A64" s="61" t="s">
        <v>271</v>
      </c>
      <c r="B64" s="56" t="s">
        <v>273</v>
      </c>
      <c r="C64" s="57"/>
      <c r="D64" s="57"/>
      <c r="E64" s="57"/>
      <c r="F64" s="57"/>
      <c r="G64" s="57"/>
      <c r="H64" s="57"/>
      <c r="I64" s="57"/>
      <c r="J64" s="57"/>
      <c r="K64" s="57"/>
      <c r="L64" s="58"/>
      <c r="M64" s="58"/>
      <c r="N64" s="58"/>
    </row>
    <row r="65" spans="1:20" ht="15.6" x14ac:dyDescent="0.25">
      <c r="A65" s="61" t="s">
        <v>272</v>
      </c>
      <c r="B65" s="56" t="s">
        <v>343</v>
      </c>
      <c r="C65" s="43"/>
      <c r="D65" s="43"/>
      <c r="E65" s="43"/>
      <c r="F65" s="43"/>
      <c r="G65" s="57"/>
      <c r="H65" s="57"/>
      <c r="I65" s="57"/>
      <c r="J65" s="57"/>
      <c r="K65" s="57"/>
      <c r="L65" s="58"/>
      <c r="M65" s="58"/>
      <c r="N65" s="58"/>
    </row>
    <row r="66" spans="1:20" x14ac:dyDescent="0.25">
      <c r="A66" s="56"/>
      <c r="B66" s="56"/>
      <c r="C66" s="43"/>
      <c r="D66" s="43"/>
      <c r="E66" s="43"/>
      <c r="F66" s="43"/>
      <c r="G66" s="43"/>
      <c r="H66" s="43"/>
      <c r="I66" s="43"/>
      <c r="J66" s="43"/>
      <c r="K66" s="43"/>
      <c r="L66" s="43"/>
      <c r="M66" s="43"/>
      <c r="N66" s="43"/>
      <c r="O66" s="43"/>
      <c r="P66" s="43"/>
      <c r="Q66" s="43"/>
      <c r="R66" s="43"/>
      <c r="S66" s="43"/>
      <c r="T66" s="43"/>
    </row>
    <row r="67" spans="1:20" x14ac:dyDescent="0.25">
      <c r="C67" s="43">
        <v>0</v>
      </c>
      <c r="D67" s="43">
        <v>0</v>
      </c>
      <c r="E67" s="43">
        <v>0</v>
      </c>
      <c r="F67" s="43">
        <v>0</v>
      </c>
      <c r="G67" s="43">
        <v>0</v>
      </c>
      <c r="H67" s="43">
        <v>0</v>
      </c>
      <c r="I67" s="43">
        <v>0</v>
      </c>
      <c r="J67" s="43">
        <v>0</v>
      </c>
      <c r="K67" s="43">
        <v>0</v>
      </c>
      <c r="L67" s="43">
        <v>0</v>
      </c>
      <c r="M67" s="43">
        <v>0</v>
      </c>
      <c r="N67" s="43">
        <v>0</v>
      </c>
      <c r="O67" s="43"/>
      <c r="P67" s="43"/>
      <c r="Q67" s="43"/>
      <c r="R67" s="43"/>
      <c r="S67" s="43"/>
      <c r="T67" s="43"/>
    </row>
    <row r="68" spans="1:20" x14ac:dyDescent="0.25">
      <c r="C68" s="43"/>
      <c r="D68" s="43"/>
      <c r="E68" s="43"/>
      <c r="F68" s="43"/>
      <c r="G68" s="43"/>
      <c r="H68" s="43"/>
      <c r="I68" s="43"/>
      <c r="J68" s="43"/>
      <c r="K68" s="43"/>
      <c r="L68" s="43"/>
      <c r="M68" s="43"/>
      <c r="N68" s="43"/>
      <c r="O68" s="43"/>
      <c r="P68" s="43"/>
      <c r="Q68" s="43"/>
      <c r="R68" s="43"/>
      <c r="S68" s="43"/>
      <c r="T68" s="43"/>
    </row>
    <row r="69" spans="1:20" x14ac:dyDescent="0.25">
      <c r="C69" s="43"/>
      <c r="D69" s="43"/>
      <c r="E69" s="43"/>
      <c r="F69" s="43"/>
      <c r="G69" s="43"/>
      <c r="H69" s="43"/>
      <c r="I69" s="43"/>
      <c r="J69" s="43"/>
      <c r="K69" s="43"/>
      <c r="L69" s="43"/>
      <c r="M69" s="43"/>
      <c r="N69" s="43"/>
      <c r="O69" s="43"/>
      <c r="P69" s="43"/>
      <c r="Q69" s="43"/>
      <c r="R69" s="43"/>
      <c r="S69" s="43"/>
      <c r="T69" s="43"/>
    </row>
    <row r="70" spans="1:20" x14ac:dyDescent="0.25">
      <c r="C70" s="43"/>
      <c r="D70" s="43"/>
      <c r="E70" s="43"/>
      <c r="F70" s="43"/>
      <c r="G70" s="43"/>
      <c r="H70" s="43"/>
      <c r="I70" s="43"/>
      <c r="J70" s="43"/>
      <c r="K70" s="43"/>
      <c r="L70" s="43"/>
      <c r="M70" s="43"/>
      <c r="N70" s="43"/>
      <c r="O70" s="43"/>
      <c r="P70" s="43"/>
      <c r="Q70" s="43"/>
      <c r="R70" s="43"/>
      <c r="S70" s="43"/>
      <c r="T70" s="43"/>
    </row>
    <row r="71" spans="1:20" x14ac:dyDescent="0.25">
      <c r="C71" s="43"/>
      <c r="D71" s="43"/>
      <c r="E71" s="43"/>
      <c r="F71" s="43"/>
      <c r="G71" s="43"/>
      <c r="H71" s="43"/>
      <c r="I71" s="43"/>
      <c r="J71" s="43"/>
      <c r="K71" s="43"/>
      <c r="L71" s="43"/>
      <c r="M71" s="43"/>
      <c r="N71" s="43"/>
      <c r="O71" s="43"/>
      <c r="P71" s="43"/>
      <c r="Q71" s="43"/>
      <c r="R71" s="43"/>
      <c r="S71" s="43"/>
      <c r="T71" s="43"/>
    </row>
    <row r="72" spans="1:20" x14ac:dyDescent="0.25">
      <c r="C72" s="43"/>
      <c r="D72" s="43"/>
      <c r="E72" s="43"/>
      <c r="F72" s="43"/>
      <c r="G72" s="43"/>
      <c r="H72" s="43"/>
      <c r="I72" s="43"/>
      <c r="J72" s="43"/>
      <c r="K72" s="43"/>
      <c r="L72" s="43"/>
      <c r="M72" s="43"/>
      <c r="N72" s="43"/>
      <c r="O72" s="43"/>
      <c r="P72" s="43"/>
      <c r="Q72" s="43"/>
      <c r="R72" s="43"/>
      <c r="S72" s="43"/>
      <c r="T72" s="43"/>
    </row>
    <row r="73" spans="1:20" x14ac:dyDescent="0.25">
      <c r="C73" s="43"/>
      <c r="D73" s="43"/>
      <c r="E73" s="43"/>
      <c r="F73" s="43"/>
      <c r="G73" s="43"/>
      <c r="H73" s="43"/>
      <c r="I73" s="43"/>
      <c r="J73" s="43"/>
      <c r="K73" s="43"/>
      <c r="L73" s="43"/>
      <c r="M73" s="43"/>
      <c r="N73" s="43"/>
      <c r="O73" s="43"/>
      <c r="P73" s="43"/>
      <c r="Q73" s="43"/>
      <c r="R73" s="43"/>
      <c r="S73" s="43"/>
      <c r="T73" s="43"/>
    </row>
    <row r="74" spans="1:20" x14ac:dyDescent="0.25">
      <c r="C74" s="43"/>
      <c r="D74" s="43"/>
      <c r="E74" s="43"/>
      <c r="F74" s="43"/>
      <c r="G74" s="43"/>
      <c r="H74" s="43"/>
      <c r="I74" s="43"/>
      <c r="J74" s="43"/>
      <c r="K74" s="43"/>
      <c r="L74" s="43"/>
      <c r="M74" s="43"/>
      <c r="N74" s="43"/>
      <c r="O74" s="43"/>
      <c r="P74" s="43"/>
      <c r="Q74" s="43"/>
      <c r="R74" s="43"/>
      <c r="S74" s="43"/>
      <c r="T74" s="43"/>
    </row>
    <row r="75" spans="1:20" x14ac:dyDescent="0.25">
      <c r="C75" s="43"/>
      <c r="D75" s="43"/>
      <c r="E75" s="43"/>
      <c r="F75" s="43"/>
      <c r="G75" s="43"/>
      <c r="H75" s="43"/>
      <c r="I75" s="43"/>
      <c r="J75" s="43"/>
      <c r="K75" s="43"/>
      <c r="L75" s="43"/>
      <c r="M75" s="43"/>
      <c r="N75" s="43"/>
      <c r="O75" s="43"/>
      <c r="P75" s="43"/>
      <c r="Q75" s="43"/>
      <c r="R75" s="43"/>
      <c r="S75" s="43"/>
      <c r="T75" s="43"/>
    </row>
    <row r="76" spans="1:20" x14ac:dyDescent="0.25">
      <c r="C76" s="43"/>
      <c r="D76" s="43"/>
      <c r="E76" s="43"/>
      <c r="F76" s="43"/>
      <c r="G76" s="43"/>
      <c r="H76" s="43"/>
      <c r="I76" s="43"/>
      <c r="J76" s="43"/>
      <c r="K76" s="43"/>
      <c r="L76" s="43"/>
      <c r="M76" s="43"/>
      <c r="N76" s="43"/>
      <c r="O76" s="43"/>
      <c r="P76" s="43"/>
      <c r="Q76" s="43"/>
      <c r="R76" s="43"/>
      <c r="S76" s="43"/>
      <c r="T76" s="43"/>
    </row>
  </sheetData>
  <mergeCells count="5">
    <mergeCell ref="A5:B6"/>
    <mergeCell ref="C5:H5"/>
    <mergeCell ref="I5:N5"/>
    <mergeCell ref="O5:T5"/>
    <mergeCell ref="U5:Z5"/>
  </mergeCells>
  <pageMargins left="0.22" right="0.2" top="0.53" bottom="0.48" header="0.3" footer="0.17"/>
  <pageSetup paperSize="9"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BF8D-574E-487B-9A6F-6822C4BAAA7B}">
  <dimension ref="A1:J331"/>
  <sheetViews>
    <sheetView tabSelected="1" view="pageBreakPreview" zoomScale="115" zoomScaleNormal="100" zoomScaleSheetLayoutView="115" workbookViewId="0">
      <pane ySplit="7" topLeftCell="A21" activePane="bottomLeft" state="frozen"/>
      <selection pane="bottomLeft" activeCell="M74" sqref="M74"/>
    </sheetView>
  </sheetViews>
  <sheetFormatPr defaultColWidth="9.109375" defaultRowHeight="10.199999999999999" x14ac:dyDescent="0.2"/>
  <cols>
    <col min="1" max="1" width="24" style="83" customWidth="1"/>
    <col min="2" max="3" width="13.6640625" style="83" customWidth="1"/>
    <col min="4" max="4" width="12.44140625" style="83" customWidth="1"/>
    <col min="5" max="5" width="13" style="110" customWidth="1"/>
    <col min="6" max="6" width="11.33203125" style="111" customWidth="1"/>
    <col min="7" max="7" width="11.33203125" style="112" customWidth="1"/>
    <col min="8" max="8" width="8.33203125" style="111" customWidth="1"/>
    <col min="9" max="16384" width="9.109375" style="111"/>
  </cols>
  <sheetData>
    <row r="1" spans="1:10" s="63" customFormat="1" ht="9" customHeight="1" x14ac:dyDescent="0.25">
      <c r="A1" s="62"/>
      <c r="F1" s="20"/>
      <c r="G1" s="20"/>
    </row>
    <row r="2" spans="1:10" s="66" customFormat="1" ht="15" x14ac:dyDescent="0.4">
      <c r="A2" s="64" t="s">
        <v>329</v>
      </c>
      <c r="B2" s="65"/>
      <c r="C2" s="65"/>
      <c r="D2" s="65"/>
      <c r="E2" s="65"/>
      <c r="F2" s="65"/>
      <c r="G2" s="65"/>
    </row>
    <row r="3" spans="1:10" s="66" customFormat="1" x14ac:dyDescent="0.2">
      <c r="A3" s="67" t="s">
        <v>15</v>
      </c>
      <c r="B3" s="65"/>
      <c r="C3" s="65"/>
      <c r="D3" s="65"/>
      <c r="E3" s="65"/>
      <c r="F3" s="65"/>
      <c r="G3" s="68"/>
    </row>
    <row r="4" spans="1:10" s="66" customFormat="1" x14ac:dyDescent="0.2">
      <c r="A4" s="69" t="s">
        <v>16</v>
      </c>
      <c r="B4" s="70"/>
      <c r="C4" s="70"/>
      <c r="D4" s="70"/>
      <c r="E4" s="70"/>
      <c r="F4" s="70"/>
      <c r="G4" s="70"/>
    </row>
    <row r="5" spans="1:10" s="72" customFormat="1" ht="6" customHeight="1" x14ac:dyDescent="0.25">
      <c r="A5" s="71" t="s">
        <v>17</v>
      </c>
      <c r="B5" s="23"/>
      <c r="C5" s="27" t="s">
        <v>294</v>
      </c>
      <c r="D5" s="28"/>
      <c r="E5" s="29"/>
      <c r="F5" s="23"/>
      <c r="G5" s="26"/>
      <c r="H5" s="26"/>
    </row>
    <row r="6" spans="1:10" s="72" customFormat="1" ht="12" customHeight="1" x14ac:dyDescent="0.25">
      <c r="A6" s="73"/>
      <c r="B6" s="74" t="s">
        <v>18</v>
      </c>
      <c r="C6" s="30"/>
      <c r="D6" s="31"/>
      <c r="E6" s="32"/>
      <c r="F6" s="75" t="s">
        <v>330</v>
      </c>
      <c r="G6" s="76" t="s">
        <v>19</v>
      </c>
      <c r="H6" s="33" t="s">
        <v>331</v>
      </c>
    </row>
    <row r="7" spans="1:10" s="72" customFormat="1" ht="32.4" customHeight="1" x14ac:dyDescent="0.25">
      <c r="A7" s="77"/>
      <c r="B7" s="78"/>
      <c r="C7" s="79" t="s">
        <v>20</v>
      </c>
      <c r="D7" s="79" t="s">
        <v>21</v>
      </c>
      <c r="E7" s="79" t="s">
        <v>14</v>
      </c>
      <c r="F7" s="80"/>
      <c r="G7" s="81"/>
      <c r="H7" s="34"/>
    </row>
    <row r="8" spans="1:10" s="83" customFormat="1" x14ac:dyDescent="0.2">
      <c r="A8" s="82"/>
      <c r="B8" s="21"/>
      <c r="C8" s="21"/>
      <c r="D8" s="21"/>
      <c r="E8" s="21"/>
      <c r="F8" s="21"/>
      <c r="G8" s="21"/>
      <c r="H8" s="21"/>
    </row>
    <row r="9" spans="1:10" s="83" customFormat="1" ht="13.8" x14ac:dyDescent="0.25">
      <c r="A9" s="84" t="s">
        <v>22</v>
      </c>
      <c r="B9" s="21"/>
      <c r="C9" s="21"/>
      <c r="D9" s="21"/>
      <c r="E9" s="21"/>
      <c r="F9" s="21"/>
      <c r="G9" s="21"/>
      <c r="H9" s="21"/>
    </row>
    <row r="10" spans="1:10" s="83" customFormat="1" ht="11.25" customHeight="1" x14ac:dyDescent="0.2">
      <c r="A10" s="85" t="s">
        <v>23</v>
      </c>
      <c r="B10" s="5">
        <f t="shared" ref="B10:G10" si="0">SUM(B11:B15)</f>
        <v>35274528.196999997</v>
      </c>
      <c r="C10" s="5">
        <f t="shared" si="0"/>
        <v>31439698.956770003</v>
      </c>
      <c r="D10" s="5">
        <f t="shared" si="0"/>
        <v>1152066.9469000001</v>
      </c>
      <c r="E10" s="24">
        <f t="shared" si="0"/>
        <v>32591765.903669998</v>
      </c>
      <c r="F10" s="24">
        <f t="shared" si="0"/>
        <v>2682762.2933299951</v>
      </c>
      <c r="G10" s="24">
        <f t="shared" si="0"/>
        <v>3834829.2402299945</v>
      </c>
      <c r="H10" s="6">
        <f>IFERROR(E10/B10*100,"")</f>
        <v>92.394618920634755</v>
      </c>
      <c r="I10" s="86"/>
      <c r="J10" s="86"/>
    </row>
    <row r="11" spans="1:10" s="83" customFormat="1" ht="11.25" customHeight="1" x14ac:dyDescent="0.2">
      <c r="A11" s="87" t="s">
        <v>24</v>
      </c>
      <c r="B11" s="11">
        <v>8616404.9999999963</v>
      </c>
      <c r="C11" s="11">
        <v>6268007.2976700012</v>
      </c>
      <c r="D11" s="11">
        <v>63165.855260000128</v>
      </c>
      <c r="E11" s="11">
        <f>C11+D11</f>
        <v>6331173.1529300017</v>
      </c>
      <c r="F11" s="11">
        <f>B11-E11</f>
        <v>2285231.8470699945</v>
      </c>
      <c r="G11" s="11">
        <f>B11-C11</f>
        <v>2348397.7023299951</v>
      </c>
      <c r="H11" s="6">
        <f>IFERROR(E11/B11*100,"")</f>
        <v>73.478128673501359</v>
      </c>
    </row>
    <row r="12" spans="1:10" s="83" customFormat="1" ht="11.25" customHeight="1" x14ac:dyDescent="0.2">
      <c r="A12" s="88" t="s">
        <v>25</v>
      </c>
      <c r="B12" s="11">
        <v>286372</v>
      </c>
      <c r="C12" s="11">
        <v>195645.73540999999</v>
      </c>
      <c r="D12" s="11">
        <v>2877.1385599999999</v>
      </c>
      <c r="E12" s="11">
        <f t="shared" ref="E12:E21" si="1">C12+D12</f>
        <v>198522.87396999999</v>
      </c>
      <c r="F12" s="11">
        <f>B12-E12</f>
        <v>87849.126030000014</v>
      </c>
      <c r="G12" s="11">
        <f>B12-C12</f>
        <v>90726.264590000006</v>
      </c>
      <c r="H12" s="6">
        <f>IFERROR(E12/B12*100,"")</f>
        <v>69.323423368904784</v>
      </c>
    </row>
    <row r="13" spans="1:10" s="83" customFormat="1" ht="11.25" customHeight="1" x14ac:dyDescent="0.2">
      <c r="A13" s="87" t="s">
        <v>26</v>
      </c>
      <c r="B13" s="11">
        <v>988474.99999999988</v>
      </c>
      <c r="C13" s="11">
        <v>870844.48199999996</v>
      </c>
      <c r="D13" s="11">
        <v>98926.017439999996</v>
      </c>
      <c r="E13" s="11">
        <f t="shared" si="1"/>
        <v>969770.49943999993</v>
      </c>
      <c r="F13" s="11">
        <f>B13-E13</f>
        <v>18704.500559999957</v>
      </c>
      <c r="G13" s="11">
        <f>B13-C13</f>
        <v>117630.51799999992</v>
      </c>
      <c r="H13" s="6">
        <f>IFERROR(E13/B13*100,"")</f>
        <v>98.107741666708819</v>
      </c>
    </row>
    <row r="14" spans="1:10" s="83" customFormat="1" ht="11.25" customHeight="1" x14ac:dyDescent="0.2">
      <c r="A14" s="87" t="s">
        <v>27</v>
      </c>
      <c r="B14" s="11">
        <v>25165967</v>
      </c>
      <c r="C14" s="11">
        <v>23897656.35407</v>
      </c>
      <c r="D14" s="11">
        <v>986673.66703000001</v>
      </c>
      <c r="E14" s="11">
        <f t="shared" si="1"/>
        <v>24884330.0211</v>
      </c>
      <c r="F14" s="11">
        <f>B14-E14</f>
        <v>281636.97890000045</v>
      </c>
      <c r="G14" s="11">
        <f>B14-C14</f>
        <v>1268310.6459299996</v>
      </c>
      <c r="H14" s="6">
        <f>IFERROR(E14/B14*100,"")</f>
        <v>98.880881553647427</v>
      </c>
    </row>
    <row r="15" spans="1:10" s="83" customFormat="1" ht="11.25" customHeight="1" x14ac:dyDescent="0.2">
      <c r="A15" s="87" t="s">
        <v>28</v>
      </c>
      <c r="B15" s="11">
        <v>217309.19699999996</v>
      </c>
      <c r="C15" s="11">
        <v>207545.08762000001</v>
      </c>
      <c r="D15" s="11">
        <v>424.26860999999997</v>
      </c>
      <c r="E15" s="11">
        <f t="shared" si="1"/>
        <v>207969.35623</v>
      </c>
      <c r="F15" s="11">
        <f>B15-E15</f>
        <v>9339.8407699999516</v>
      </c>
      <c r="G15" s="11">
        <f>B15-C15</f>
        <v>9764.1093799999508</v>
      </c>
      <c r="H15" s="6">
        <f>IFERROR(E15/B15*100,"")</f>
        <v>95.702049936708406</v>
      </c>
    </row>
    <row r="16" spans="1:10" s="83" customFormat="1" ht="11.25" customHeight="1" x14ac:dyDescent="0.2">
      <c r="B16" s="8"/>
      <c r="C16" s="8"/>
      <c r="D16" s="8"/>
      <c r="E16" s="8"/>
      <c r="F16" s="8"/>
      <c r="G16" s="8"/>
      <c r="H16" s="6" t="str">
        <f>IFERROR(E16/B16*100,"")</f>
        <v/>
      </c>
    </row>
    <row r="17" spans="1:8" s="83" customFormat="1" ht="11.25" customHeight="1" x14ac:dyDescent="0.2">
      <c r="A17" s="85" t="s">
        <v>29</v>
      </c>
      <c r="B17" s="11">
        <v>8960433.3780000005</v>
      </c>
      <c r="C17" s="11">
        <v>7511367.5184599999</v>
      </c>
      <c r="D17" s="11">
        <v>90629.011849999995</v>
      </c>
      <c r="E17" s="11">
        <f t="shared" si="1"/>
        <v>7601996.5303100003</v>
      </c>
      <c r="F17" s="11">
        <f>B17-E17</f>
        <v>1358436.8476900002</v>
      </c>
      <c r="G17" s="11">
        <f>B17-C17</f>
        <v>1449065.8595400006</v>
      </c>
      <c r="H17" s="6">
        <f>IFERROR(E17/B17*100,"")</f>
        <v>84.839607746816284</v>
      </c>
    </row>
    <row r="18" spans="1:8" s="83" customFormat="1" ht="11.25" customHeight="1" x14ac:dyDescent="0.2">
      <c r="A18" s="87"/>
      <c r="B18" s="10"/>
      <c r="C18" s="8"/>
      <c r="D18" s="10"/>
      <c r="E18" s="8"/>
      <c r="F18" s="8"/>
      <c r="G18" s="8"/>
      <c r="H18" s="6" t="str">
        <f>IFERROR(E18/B18*100,"")</f>
        <v/>
      </c>
    </row>
    <row r="19" spans="1:8" s="83" customFormat="1" ht="11.25" customHeight="1" x14ac:dyDescent="0.2">
      <c r="A19" s="85" t="s">
        <v>30</v>
      </c>
      <c r="B19" s="11">
        <v>2350703.469</v>
      </c>
      <c r="C19" s="11">
        <v>1794845.0775799998</v>
      </c>
      <c r="D19" s="11">
        <v>4057.2491099999997</v>
      </c>
      <c r="E19" s="11">
        <f t="shared" si="1"/>
        <v>1798902.3266899998</v>
      </c>
      <c r="F19" s="11">
        <f>B19-E19</f>
        <v>551801.14231000026</v>
      </c>
      <c r="G19" s="11">
        <f>B19-C19</f>
        <v>555858.39142000023</v>
      </c>
      <c r="H19" s="6">
        <f>IFERROR(E19/B19*100,"")</f>
        <v>76.526127196096795</v>
      </c>
    </row>
    <row r="20" spans="1:8" s="83" customFormat="1" ht="11.25" customHeight="1" x14ac:dyDescent="0.2">
      <c r="A20" s="87"/>
      <c r="B20" s="10"/>
      <c r="C20" s="8"/>
      <c r="D20" s="10"/>
      <c r="E20" s="8"/>
      <c r="F20" s="8"/>
      <c r="G20" s="8"/>
      <c r="H20" s="6" t="str">
        <f>IFERROR(E20/B20*100,"")</f>
        <v/>
      </c>
    </row>
    <row r="21" spans="1:8" s="83" customFormat="1" ht="11.25" customHeight="1" x14ac:dyDescent="0.2">
      <c r="A21" s="85" t="s">
        <v>31</v>
      </c>
      <c r="B21" s="11">
        <v>9542936.7605099976</v>
      </c>
      <c r="C21" s="11">
        <v>8242159.0335200001</v>
      </c>
      <c r="D21" s="11">
        <v>66923.576150000008</v>
      </c>
      <c r="E21" s="11">
        <f t="shared" si="1"/>
        <v>8309082.6096700002</v>
      </c>
      <c r="F21" s="11">
        <f>B21-E21</f>
        <v>1233854.1508399975</v>
      </c>
      <c r="G21" s="11">
        <f>B21-C21</f>
        <v>1300777.7269899976</v>
      </c>
      <c r="H21" s="6">
        <f>IFERROR(E21/B21*100,"")</f>
        <v>87.070498507903153</v>
      </c>
    </row>
    <row r="22" spans="1:8" s="83" customFormat="1" ht="11.25" customHeight="1" x14ac:dyDescent="0.2">
      <c r="A22" s="87"/>
      <c r="B22" s="8"/>
      <c r="C22" s="8"/>
      <c r="D22" s="8"/>
      <c r="E22" s="8"/>
      <c r="F22" s="8"/>
      <c r="G22" s="8"/>
      <c r="H22" s="6" t="str">
        <f>IFERROR(E22/B22*100,"")</f>
        <v/>
      </c>
    </row>
    <row r="23" spans="1:8" s="83" customFormat="1" ht="11.25" customHeight="1" x14ac:dyDescent="0.2">
      <c r="A23" s="85" t="s">
        <v>33</v>
      </c>
      <c r="B23" s="5">
        <f>SUM(B24:B33)</f>
        <v>99343833.263599977</v>
      </c>
      <c r="C23" s="5">
        <f>SUM(C24:C33)</f>
        <v>58080850.035430007</v>
      </c>
      <c r="D23" s="5">
        <f>SUM(D24:D33)</f>
        <v>3258362.0619200002</v>
      </c>
      <c r="E23" s="24">
        <f t="shared" ref="E23:G23" si="2">SUM(E24:E33)</f>
        <v>61339212.097350009</v>
      </c>
      <c r="F23" s="24">
        <f t="shared" si="2"/>
        <v>38004621.16624999</v>
      </c>
      <c r="G23" s="24">
        <f t="shared" si="2"/>
        <v>41262983.228169985</v>
      </c>
      <c r="H23" s="6">
        <f>IFERROR(E23/B23*100,"")</f>
        <v>61.744358036388526</v>
      </c>
    </row>
    <row r="24" spans="1:8" s="83" customFormat="1" ht="11.25" customHeight="1" x14ac:dyDescent="0.2">
      <c r="A24" s="87" t="s">
        <v>32</v>
      </c>
      <c r="B24" s="11">
        <v>70391225.496489987</v>
      </c>
      <c r="C24" s="11">
        <v>45251266.525940001</v>
      </c>
      <c r="D24" s="11">
        <v>2612777.0235699997</v>
      </c>
      <c r="E24" s="11">
        <f t="shared" ref="E24:E33" si="3">C24+D24</f>
        <v>47864043.549510002</v>
      </c>
      <c r="F24" s="11">
        <f>B24-E24</f>
        <v>22527181.946979985</v>
      </c>
      <c r="G24" s="11">
        <f>B24-C24</f>
        <v>25139958.970549986</v>
      </c>
      <c r="H24" s="6">
        <f>IFERROR(E24/B24*100,"")</f>
        <v>67.997173244123616</v>
      </c>
    </row>
    <row r="25" spans="1:8" s="83" customFormat="1" ht="11.25" customHeight="1" x14ac:dyDescent="0.2">
      <c r="A25" s="87" t="s">
        <v>34</v>
      </c>
      <c r="B25" s="11">
        <v>2629856.8230000008</v>
      </c>
      <c r="C25" s="11">
        <v>1937206.2270199999</v>
      </c>
      <c r="D25" s="11">
        <v>395360.49122000003</v>
      </c>
      <c r="E25" s="11">
        <f t="shared" si="3"/>
        <v>2332566.7182399998</v>
      </c>
      <c r="F25" s="11">
        <f>B25-E25</f>
        <v>297290.10476000095</v>
      </c>
      <c r="G25" s="11">
        <f>B25-C25</f>
        <v>692650.59598000092</v>
      </c>
      <c r="H25" s="6">
        <f>IFERROR(E25/B25*100,"")</f>
        <v>88.695578323504762</v>
      </c>
    </row>
    <row r="26" spans="1:8" s="83" customFormat="1" ht="11.25" customHeight="1" x14ac:dyDescent="0.2">
      <c r="A26" s="87" t="s">
        <v>35</v>
      </c>
      <c r="B26" s="11">
        <v>6630554.1939500002</v>
      </c>
      <c r="C26" s="11">
        <v>5307809.1403599987</v>
      </c>
      <c r="D26" s="11">
        <v>163434.64611999999</v>
      </c>
      <c r="E26" s="11">
        <f t="shared" si="3"/>
        <v>5471243.7864799984</v>
      </c>
      <c r="F26" s="11">
        <f>B26-E26</f>
        <v>1159310.4074700018</v>
      </c>
      <c r="G26" s="11">
        <f>B26-C26</f>
        <v>1322745.0535900015</v>
      </c>
      <c r="H26" s="6">
        <f>IFERROR(E26/B26*100,"")</f>
        <v>82.515633330803539</v>
      </c>
    </row>
    <row r="27" spans="1:8" s="83" customFormat="1" ht="11.25" customHeight="1" x14ac:dyDescent="0.2">
      <c r="A27" s="87" t="s">
        <v>214</v>
      </c>
      <c r="B27" s="11">
        <v>247837.50600000005</v>
      </c>
      <c r="C27" s="11">
        <v>234127.84646999999</v>
      </c>
      <c r="D27" s="11">
        <v>387.92935999999997</v>
      </c>
      <c r="E27" s="11">
        <f t="shared" si="3"/>
        <v>234515.77583</v>
      </c>
      <c r="F27" s="11">
        <f>B27-E27</f>
        <v>13321.730170000053</v>
      </c>
      <c r="G27" s="11">
        <f>B27-C27</f>
        <v>13709.659530000063</v>
      </c>
      <c r="H27" s="6">
        <f>IFERROR(E27/B27*100,"")</f>
        <v>94.62481269077972</v>
      </c>
    </row>
    <row r="28" spans="1:8" s="83" customFormat="1" ht="11.25" customHeight="1" x14ac:dyDescent="0.2">
      <c r="A28" s="87" t="s">
        <v>36</v>
      </c>
      <c r="B28" s="11">
        <v>517648.74300000002</v>
      </c>
      <c r="C28" s="11">
        <v>479147.22606000002</v>
      </c>
      <c r="D28" s="11">
        <v>3871.4925499999999</v>
      </c>
      <c r="E28" s="11">
        <f t="shared" si="3"/>
        <v>483018.71861000004</v>
      </c>
      <c r="F28" s="11">
        <f>B28-E28</f>
        <v>34630.024389999977</v>
      </c>
      <c r="G28" s="11">
        <f>B28-C28</f>
        <v>38501.516940000001</v>
      </c>
      <c r="H28" s="6">
        <f>IFERROR(E28/B28*100,"")</f>
        <v>93.310130690300937</v>
      </c>
    </row>
    <row r="29" spans="1:8" s="83" customFormat="1" ht="11.25" customHeight="1" x14ac:dyDescent="0.2">
      <c r="A29" s="87" t="s">
        <v>37</v>
      </c>
      <c r="B29" s="11">
        <v>1102201.2542499998</v>
      </c>
      <c r="C29" s="11">
        <v>1060533.55758</v>
      </c>
      <c r="D29" s="11">
        <v>23877.330239999999</v>
      </c>
      <c r="E29" s="11">
        <f t="shared" si="3"/>
        <v>1084410.8878200001</v>
      </c>
      <c r="F29" s="11">
        <f>B29-E29</f>
        <v>17790.366429999704</v>
      </c>
      <c r="G29" s="11">
        <f>B29-C29</f>
        <v>41667.696669999743</v>
      </c>
      <c r="H29" s="6">
        <f>IFERROR(E29/B29*100,"")</f>
        <v>98.385923953415812</v>
      </c>
    </row>
    <row r="30" spans="1:8" s="83" customFormat="1" ht="11.25" customHeight="1" x14ac:dyDescent="0.2">
      <c r="A30" s="87" t="s">
        <v>38</v>
      </c>
      <c r="B30" s="11">
        <v>16888809.68691</v>
      </c>
      <c r="C30" s="11">
        <v>2969101.3078699997</v>
      </c>
      <c r="D30" s="11">
        <v>50108.964169999999</v>
      </c>
      <c r="E30" s="11">
        <f t="shared" si="3"/>
        <v>3019210.2720399997</v>
      </c>
      <c r="F30" s="11">
        <f>B30-E30</f>
        <v>13869599.41487</v>
      </c>
      <c r="G30" s="11">
        <f>B30-C30</f>
        <v>13919708.379039999</v>
      </c>
      <c r="H30" s="6">
        <f>IFERROR(E30/B30*100,"")</f>
        <v>17.87698676230627</v>
      </c>
    </row>
    <row r="31" spans="1:8" s="83" customFormat="1" ht="11.25" customHeight="1" x14ac:dyDescent="0.2">
      <c r="A31" s="87" t="s">
        <v>295</v>
      </c>
      <c r="B31" s="11">
        <v>399633.23200000008</v>
      </c>
      <c r="C31" s="11">
        <v>344767.44495999999</v>
      </c>
      <c r="D31" s="11">
        <v>1824.57151</v>
      </c>
      <c r="E31" s="11">
        <f t="shared" si="3"/>
        <v>346592.01646999997</v>
      </c>
      <c r="F31" s="11">
        <f>B31-E31</f>
        <v>53041.215530000103</v>
      </c>
      <c r="G31" s="11">
        <f>B31-C31</f>
        <v>54865.787040000083</v>
      </c>
      <c r="H31" s="6">
        <f>IFERROR(E31/B31*100,"")</f>
        <v>86.727526320934174</v>
      </c>
    </row>
    <row r="32" spans="1:8" s="83" customFormat="1" ht="11.25" customHeight="1" x14ac:dyDescent="0.2">
      <c r="A32" s="87" t="s">
        <v>39</v>
      </c>
      <c r="B32" s="11">
        <v>198509.66200000001</v>
      </c>
      <c r="C32" s="11">
        <v>195363.31581</v>
      </c>
      <c r="D32" s="11">
        <v>1860.2216299999998</v>
      </c>
      <c r="E32" s="11">
        <f t="shared" si="3"/>
        <v>197223.53743999999</v>
      </c>
      <c r="F32" s="11">
        <f>B32-E32</f>
        <v>1286.1245600000257</v>
      </c>
      <c r="G32" s="11">
        <f>B32-C32</f>
        <v>3146.3461900000111</v>
      </c>
      <c r="H32" s="6">
        <f>IFERROR(E32/B32*100,"")</f>
        <v>99.352109843398935</v>
      </c>
    </row>
    <row r="33" spans="1:8" s="83" customFormat="1" ht="11.25" customHeight="1" x14ac:dyDescent="0.2">
      <c r="A33" s="87" t="s">
        <v>277</v>
      </c>
      <c r="B33" s="11">
        <v>337556.66600000003</v>
      </c>
      <c r="C33" s="11">
        <v>301527.44336000003</v>
      </c>
      <c r="D33" s="11">
        <v>4859.3915499999994</v>
      </c>
      <c r="E33" s="11">
        <f t="shared" si="3"/>
        <v>306386.83491000003</v>
      </c>
      <c r="F33" s="11">
        <f>B33-E33</f>
        <v>31169.831089999992</v>
      </c>
      <c r="G33" s="11">
        <f>B33-C33</f>
        <v>36029.222639999993</v>
      </c>
      <c r="H33" s="6">
        <f>IFERROR(E33/B33*100,"")</f>
        <v>90.766044866078872</v>
      </c>
    </row>
    <row r="34" spans="1:8" s="83" customFormat="1" ht="11.25" customHeight="1" x14ac:dyDescent="0.2">
      <c r="A34" s="87"/>
      <c r="B34" s="8"/>
      <c r="C34" s="8"/>
      <c r="D34" s="8"/>
      <c r="E34" s="8"/>
      <c r="F34" s="8"/>
      <c r="G34" s="8"/>
      <c r="H34" s="6" t="str">
        <f>IFERROR(E34/B34*100,"")</f>
        <v/>
      </c>
    </row>
    <row r="35" spans="1:8" s="83" customFormat="1" ht="11.25" customHeight="1" x14ac:dyDescent="0.2">
      <c r="A35" s="85" t="s">
        <v>40</v>
      </c>
      <c r="B35" s="9">
        <f t="shared" ref="B35:G35" si="4">+B36+B37</f>
        <v>1721943.0860000008</v>
      </c>
      <c r="C35" s="9">
        <f t="shared" si="4"/>
        <v>1683568.9586199997</v>
      </c>
      <c r="D35" s="9">
        <f t="shared" si="4"/>
        <v>1785.76071</v>
      </c>
      <c r="E35" s="13">
        <f t="shared" si="4"/>
        <v>1685354.7193299998</v>
      </c>
      <c r="F35" s="13">
        <f t="shared" si="4"/>
        <v>36588.366670000847</v>
      </c>
      <c r="G35" s="13">
        <f t="shared" si="4"/>
        <v>38374.127380000908</v>
      </c>
      <c r="H35" s="6">
        <f>IFERROR(E35/B35*100,"")</f>
        <v>97.875169802795611</v>
      </c>
    </row>
    <row r="36" spans="1:8" s="83" customFormat="1" ht="11.25" customHeight="1" x14ac:dyDescent="0.2">
      <c r="A36" s="87" t="s">
        <v>41</v>
      </c>
      <c r="B36" s="11">
        <v>1651524.8610000007</v>
      </c>
      <c r="C36" s="11">
        <v>1615495.9419099998</v>
      </c>
      <c r="D36" s="11">
        <v>1785.29196</v>
      </c>
      <c r="E36" s="11">
        <f t="shared" ref="E36:E37" si="5">C36+D36</f>
        <v>1617281.2338699999</v>
      </c>
      <c r="F36" s="11">
        <f>B36-E36</f>
        <v>34243.627130000852</v>
      </c>
      <c r="G36" s="11">
        <f>B36-C36</f>
        <v>36028.919090000913</v>
      </c>
      <c r="H36" s="6">
        <f>IFERROR(E36/B36*100,"")</f>
        <v>97.926544859320714</v>
      </c>
    </row>
    <row r="37" spans="1:8" s="83" customFormat="1" ht="11.25" customHeight="1" x14ac:dyDescent="0.2">
      <c r="A37" s="87" t="s">
        <v>42</v>
      </c>
      <c r="B37" s="11">
        <v>70418.224999999991</v>
      </c>
      <c r="C37" s="11">
        <v>68073.016709999996</v>
      </c>
      <c r="D37" s="11">
        <v>0.46875</v>
      </c>
      <c r="E37" s="11">
        <f t="shared" si="5"/>
        <v>68073.485459999996</v>
      </c>
      <c r="F37" s="11">
        <f>B37-E37</f>
        <v>2344.739539999995</v>
      </c>
      <c r="G37" s="11">
        <f>B37-C37</f>
        <v>2345.208289999995</v>
      </c>
      <c r="H37" s="6">
        <f>IFERROR(E37/B37*100,"")</f>
        <v>96.670266056834024</v>
      </c>
    </row>
    <row r="38" spans="1:8" s="83" customFormat="1" ht="11.25" customHeight="1" x14ac:dyDescent="0.2">
      <c r="A38" s="87"/>
      <c r="B38" s="8"/>
      <c r="C38" s="8"/>
      <c r="D38" s="8"/>
      <c r="E38" s="8"/>
      <c r="F38" s="8"/>
      <c r="G38" s="8"/>
      <c r="H38" s="6" t="str">
        <f>IFERROR(E38/B38*100,"")</f>
        <v/>
      </c>
    </row>
    <row r="39" spans="1:8" s="83" customFormat="1" ht="11.25" customHeight="1" x14ac:dyDescent="0.2">
      <c r="A39" s="85" t="s">
        <v>43</v>
      </c>
      <c r="B39" s="9">
        <f>SUM(B40:B46)</f>
        <v>605106047.52654982</v>
      </c>
      <c r="C39" s="9">
        <f>SUM(C40:C46)</f>
        <v>559880844.10438991</v>
      </c>
      <c r="D39" s="9">
        <f>SUM(D40:D46)</f>
        <v>3200673.8510500002</v>
      </c>
      <c r="E39" s="13">
        <f t="shared" ref="E39:G39" si="6">SUM(E40:E46)</f>
        <v>563081517.95543993</v>
      </c>
      <c r="F39" s="13">
        <f t="shared" si="6"/>
        <v>42024529.571109988</v>
      </c>
      <c r="G39" s="13">
        <f t="shared" si="6"/>
        <v>45225203.422160029</v>
      </c>
      <c r="H39" s="6">
        <f>IFERROR(E39/B39*100,"")</f>
        <v>93.055014118121832</v>
      </c>
    </row>
    <row r="40" spans="1:8" s="83" customFormat="1" ht="11.25" customHeight="1" x14ac:dyDescent="0.2">
      <c r="A40" s="87" t="s">
        <v>44</v>
      </c>
      <c r="B40" s="11">
        <v>603394057.30554986</v>
      </c>
      <c r="C40" s="11">
        <v>558503621.77313983</v>
      </c>
      <c r="D40" s="11">
        <v>3186550.0202199998</v>
      </c>
      <c r="E40" s="11">
        <f t="shared" ref="E40:E46" si="7">C40+D40</f>
        <v>561690171.79335988</v>
      </c>
      <c r="F40" s="11">
        <f>B40-E40</f>
        <v>41703885.512189984</v>
      </c>
      <c r="G40" s="11">
        <f>B40-C40</f>
        <v>44890435.532410026</v>
      </c>
      <c r="H40" s="6">
        <f>IFERROR(E40/B40*100,"")</f>
        <v>93.088449412574874</v>
      </c>
    </row>
    <row r="41" spans="1:8" s="83" customFormat="1" ht="11.25" customHeight="1" x14ac:dyDescent="0.2">
      <c r="A41" s="89" t="s">
        <v>45</v>
      </c>
      <c r="B41" s="11">
        <v>132221.31299999999</v>
      </c>
      <c r="C41" s="11">
        <v>128707.06251999999</v>
      </c>
      <c r="D41" s="11">
        <v>0</v>
      </c>
      <c r="E41" s="11">
        <f t="shared" si="7"/>
        <v>128707.06251999999</v>
      </c>
      <c r="F41" s="11">
        <f>B41-E41</f>
        <v>3514.2504800000024</v>
      </c>
      <c r="G41" s="11">
        <f>B41-C41</f>
        <v>3514.2504800000024</v>
      </c>
      <c r="H41" s="6">
        <f>IFERROR(E41/B41*100,"")</f>
        <v>97.342145225860818</v>
      </c>
    </row>
    <row r="42" spans="1:8" s="83" customFormat="1" ht="11.25" customHeight="1" x14ac:dyDescent="0.2">
      <c r="A42" s="89" t="s">
        <v>46</v>
      </c>
      <c r="B42" s="11">
        <v>39527.620000000003</v>
      </c>
      <c r="C42" s="11">
        <v>38171.401890000001</v>
      </c>
      <c r="D42" s="11">
        <v>192.09225000000001</v>
      </c>
      <c r="E42" s="11">
        <f t="shared" si="7"/>
        <v>38363.494140000003</v>
      </c>
      <c r="F42" s="11">
        <f>B42-E42</f>
        <v>1164.1258600000001</v>
      </c>
      <c r="G42" s="11">
        <f>B42-C42</f>
        <v>1356.2181100000016</v>
      </c>
      <c r="H42" s="6">
        <f>IFERROR(E42/B42*100,"")</f>
        <v>97.054905253592295</v>
      </c>
    </row>
    <row r="43" spans="1:8" s="83" customFormat="1" ht="11.25" customHeight="1" x14ac:dyDescent="0.2">
      <c r="A43" s="87" t="s">
        <v>47</v>
      </c>
      <c r="B43" s="11">
        <v>1019466.03</v>
      </c>
      <c r="C43" s="11">
        <v>791393.62800999999</v>
      </c>
      <c r="D43" s="11">
        <v>2309.47316</v>
      </c>
      <c r="E43" s="11">
        <f t="shared" si="7"/>
        <v>793703.10117000004</v>
      </c>
      <c r="F43" s="11">
        <f>B43-E43</f>
        <v>225762.92882999999</v>
      </c>
      <c r="G43" s="11">
        <f>B43-C43</f>
        <v>228072.40199000004</v>
      </c>
      <c r="H43" s="6">
        <f>IFERROR(E43/B43*100,"")</f>
        <v>77.854786507207109</v>
      </c>
    </row>
    <row r="44" spans="1:8" s="83" customFormat="1" ht="11.25" customHeight="1" x14ac:dyDescent="0.2">
      <c r="A44" s="87" t="s">
        <v>49</v>
      </c>
      <c r="B44" s="11">
        <v>87660.841</v>
      </c>
      <c r="C44" s="11">
        <v>86404.573300000004</v>
      </c>
      <c r="D44" s="11">
        <v>0</v>
      </c>
      <c r="E44" s="11">
        <f t="shared" si="7"/>
        <v>86404.573300000004</v>
      </c>
      <c r="F44" s="11">
        <f>B44-E44</f>
        <v>1256.2676999999967</v>
      </c>
      <c r="G44" s="11">
        <f>B44-C44</f>
        <v>1256.2676999999967</v>
      </c>
      <c r="H44" s="6">
        <f>IFERROR(E44/B44*100,"")</f>
        <v>98.566899785960302</v>
      </c>
    </row>
    <row r="45" spans="1:8" s="83" customFormat="1" ht="11.25" customHeight="1" x14ac:dyDescent="0.2">
      <c r="A45" s="87" t="s">
        <v>48</v>
      </c>
      <c r="B45" s="11">
        <v>278099.41700000002</v>
      </c>
      <c r="C45" s="11">
        <v>262867.85284000001</v>
      </c>
      <c r="D45" s="11">
        <v>11622.26542</v>
      </c>
      <c r="E45" s="11">
        <f t="shared" si="7"/>
        <v>274490.11826000002</v>
      </c>
      <c r="F45" s="11">
        <f>B45-E45</f>
        <v>3609.2987399999984</v>
      </c>
      <c r="G45" s="11">
        <f>B45-C45</f>
        <v>15231.564160000009</v>
      </c>
      <c r="H45" s="6">
        <f>IFERROR(E45/B45*100,"")</f>
        <v>98.702155229617034</v>
      </c>
    </row>
    <row r="46" spans="1:8" s="83" customFormat="1" ht="11.25" customHeight="1" x14ac:dyDescent="0.2">
      <c r="A46" s="87" t="s">
        <v>312</v>
      </c>
      <c r="B46" s="11">
        <v>155015</v>
      </c>
      <c r="C46" s="11">
        <v>69677.812689999992</v>
      </c>
      <c r="D46" s="11">
        <v>0</v>
      </c>
      <c r="E46" s="11">
        <f t="shared" si="7"/>
        <v>69677.812689999992</v>
      </c>
      <c r="F46" s="11">
        <f>B46-E46</f>
        <v>85337.187310000008</v>
      </c>
      <c r="G46" s="11">
        <f>B46-C46</f>
        <v>85337.187310000008</v>
      </c>
      <c r="H46" s="6">
        <f>IFERROR(E46/B46*100,"")</f>
        <v>44.949077631196978</v>
      </c>
    </row>
    <row r="47" spans="1:8" s="83" customFormat="1" ht="11.25" customHeight="1" x14ac:dyDescent="0.2">
      <c r="A47" s="87"/>
      <c r="B47" s="7"/>
      <c r="C47" s="7"/>
      <c r="D47" s="7"/>
      <c r="E47" s="7"/>
      <c r="F47" s="7"/>
      <c r="G47" s="7"/>
      <c r="H47" s="6" t="str">
        <f>IFERROR(E47/B47*100,"")</f>
        <v/>
      </c>
    </row>
    <row r="48" spans="1:8" s="83" customFormat="1" ht="11.25" customHeight="1" x14ac:dyDescent="0.2">
      <c r="A48" s="85" t="s">
        <v>50</v>
      </c>
      <c r="B48" s="11">
        <v>92415402.919999987</v>
      </c>
      <c r="C48" s="11">
        <v>86159833.496610001</v>
      </c>
      <c r="D48" s="11">
        <v>535935.35883000004</v>
      </c>
      <c r="E48" s="11">
        <f t="shared" ref="E48" si="8">C48+D48</f>
        <v>86695768.855440006</v>
      </c>
      <c r="F48" s="11">
        <f>B48-E48</f>
        <v>5719634.0645599812</v>
      </c>
      <c r="G48" s="11">
        <f>B48-C48</f>
        <v>6255569.4233899862</v>
      </c>
      <c r="H48" s="6">
        <f>IFERROR(E48/B48*100,"")</f>
        <v>93.810951547209925</v>
      </c>
    </row>
    <row r="49" spans="1:8" s="83" customFormat="1" ht="11.25" customHeight="1" x14ac:dyDescent="0.2">
      <c r="A49" s="90"/>
      <c r="B49" s="8"/>
      <c r="C49" s="8"/>
      <c r="D49" s="8"/>
      <c r="E49" s="8"/>
      <c r="F49" s="8"/>
      <c r="G49" s="8"/>
      <c r="H49" s="6" t="str">
        <f>IFERROR(E49/B49*100,"")</f>
        <v/>
      </c>
    </row>
    <row r="50" spans="1:8" s="83" customFormat="1" ht="11.25" customHeight="1" x14ac:dyDescent="0.2">
      <c r="A50" s="85" t="s">
        <v>51</v>
      </c>
      <c r="B50" s="11">
        <v>2222165.1641799998</v>
      </c>
      <c r="C50" s="11">
        <v>1776265.3826600001</v>
      </c>
      <c r="D50" s="11">
        <v>7230.0531700000001</v>
      </c>
      <c r="E50" s="11">
        <f t="shared" ref="E50" si="9">C50+D50</f>
        <v>1783495.4358300001</v>
      </c>
      <c r="F50" s="11">
        <f>B50-E50</f>
        <v>438669.72834999976</v>
      </c>
      <c r="G50" s="11">
        <f>B50-C50</f>
        <v>445899.78151999973</v>
      </c>
      <c r="H50" s="6">
        <f>IFERROR(E50/B50*100,"")</f>
        <v>80.259355361109115</v>
      </c>
    </row>
    <row r="51" spans="1:8" s="83" customFormat="1" ht="11.25" customHeight="1" x14ac:dyDescent="0.2">
      <c r="A51" s="87"/>
      <c r="B51" s="8"/>
      <c r="C51" s="8"/>
      <c r="D51" s="8"/>
      <c r="E51" s="8"/>
      <c r="F51" s="8"/>
      <c r="G51" s="8"/>
      <c r="H51" s="6" t="str">
        <f>IFERROR(E51/B51*100,"")</f>
        <v/>
      </c>
    </row>
    <row r="52" spans="1:8" s="83" customFormat="1" ht="11.25" customHeight="1" x14ac:dyDescent="0.2">
      <c r="A52" s="85" t="s">
        <v>52</v>
      </c>
      <c r="B52" s="9">
        <f t="shared" ref="B52:C52" si="10">SUM(B53:B58)</f>
        <v>22533796.503489994</v>
      </c>
      <c r="C52" s="9">
        <f t="shared" si="10"/>
        <v>19913567.529220004</v>
      </c>
      <c r="D52" s="9">
        <f t="shared" ref="D52:G52" si="11">SUM(D53:D58)</f>
        <v>923403.78281999973</v>
      </c>
      <c r="E52" s="13">
        <f t="shared" si="11"/>
        <v>20836971.312040005</v>
      </c>
      <c r="F52" s="13">
        <f t="shared" si="11"/>
        <v>1696825.1914499938</v>
      </c>
      <c r="G52" s="13">
        <f t="shared" si="11"/>
        <v>2620228.9742699936</v>
      </c>
      <c r="H52" s="6">
        <f>IFERROR(E52/B52*100,"")</f>
        <v>92.469865469907887</v>
      </c>
    </row>
    <row r="53" spans="1:8" s="83" customFormat="1" ht="11.25" customHeight="1" x14ac:dyDescent="0.2">
      <c r="A53" s="87" t="s">
        <v>32</v>
      </c>
      <c r="B53" s="11">
        <v>17451417.750839993</v>
      </c>
      <c r="C53" s="11">
        <v>15256145.21338</v>
      </c>
      <c r="D53" s="11">
        <v>866595.48139999982</v>
      </c>
      <c r="E53" s="11">
        <f t="shared" ref="E53:E58" si="12">C53+D53</f>
        <v>16122740.69478</v>
      </c>
      <c r="F53" s="11">
        <f>B53-E53</f>
        <v>1328677.0560599938</v>
      </c>
      <c r="G53" s="11">
        <f>B53-C53</f>
        <v>2195272.5374599937</v>
      </c>
      <c r="H53" s="6">
        <f>IFERROR(E53/B53*100,"")</f>
        <v>92.386423412527392</v>
      </c>
    </row>
    <row r="54" spans="1:8" s="83" customFormat="1" ht="11.25" customHeight="1" x14ac:dyDescent="0.2">
      <c r="A54" s="87" t="s">
        <v>53</v>
      </c>
      <c r="B54" s="11">
        <v>2244843.8001399999</v>
      </c>
      <c r="C54" s="11">
        <v>2015928.3381400001</v>
      </c>
      <c r="D54" s="11">
        <v>36611.764040000002</v>
      </c>
      <c r="E54" s="11">
        <f t="shared" si="12"/>
        <v>2052540.1021800002</v>
      </c>
      <c r="F54" s="11">
        <f>B54-E54</f>
        <v>192303.69795999979</v>
      </c>
      <c r="G54" s="11">
        <f>B54-C54</f>
        <v>228915.46199999982</v>
      </c>
      <c r="H54" s="6">
        <f>IFERROR(E54/B54*100,"")</f>
        <v>91.433537694337275</v>
      </c>
    </row>
    <row r="55" spans="1:8" s="83" customFormat="1" ht="11.25" customHeight="1" x14ac:dyDescent="0.2">
      <c r="A55" s="87" t="s">
        <v>54</v>
      </c>
      <c r="B55" s="11">
        <v>1264483.3305100002</v>
      </c>
      <c r="C55" s="11">
        <v>1175269.5505100002</v>
      </c>
      <c r="D55" s="11">
        <v>5015.401319999999</v>
      </c>
      <c r="E55" s="11">
        <f t="shared" si="12"/>
        <v>1180284.9518300002</v>
      </c>
      <c r="F55" s="11">
        <f>B55-E55</f>
        <v>84198.378680000082</v>
      </c>
      <c r="G55" s="11">
        <f>B55-C55</f>
        <v>89213.780000000028</v>
      </c>
      <c r="H55" s="6">
        <f>IFERROR(E55/B55*100,"")</f>
        <v>93.341282036035963</v>
      </c>
    </row>
    <row r="56" spans="1:8" s="83" customFormat="1" ht="11.25" customHeight="1" x14ac:dyDescent="0.2">
      <c r="A56" s="87" t="s">
        <v>55</v>
      </c>
      <c r="B56" s="11">
        <v>1347999.0860000001</v>
      </c>
      <c r="C56" s="11">
        <v>1254397.9044900001</v>
      </c>
      <c r="D56" s="11">
        <v>14453.209580000001</v>
      </c>
      <c r="E56" s="11">
        <f t="shared" si="12"/>
        <v>1268851.1140700001</v>
      </c>
      <c r="F56" s="11">
        <f>B56-E56</f>
        <v>79147.97193</v>
      </c>
      <c r="G56" s="11">
        <f>B56-C56</f>
        <v>93601.181510000024</v>
      </c>
      <c r="H56" s="6">
        <f>IFERROR(E56/B56*100,"")</f>
        <v>94.128484748097236</v>
      </c>
    </row>
    <row r="57" spans="1:8" s="83" customFormat="1" ht="11.25" customHeight="1" x14ac:dyDescent="0.2">
      <c r="A57" s="87" t="s">
        <v>56</v>
      </c>
      <c r="B57" s="11">
        <v>120436.38400000002</v>
      </c>
      <c r="C57" s="11">
        <v>113521.24903000001</v>
      </c>
      <c r="D57" s="11">
        <v>150.65703999999999</v>
      </c>
      <c r="E57" s="11">
        <f t="shared" si="12"/>
        <v>113671.90607000001</v>
      </c>
      <c r="F57" s="11">
        <f>B57-E57</f>
        <v>6764.4779300000082</v>
      </c>
      <c r="G57" s="11">
        <f>B57-C57</f>
        <v>6915.1349700000137</v>
      </c>
      <c r="H57" s="6">
        <f>IFERROR(E57/B57*100,"")</f>
        <v>94.383360156346114</v>
      </c>
    </row>
    <row r="58" spans="1:8" s="83" customFormat="1" ht="11.25" customHeight="1" x14ac:dyDescent="0.2">
      <c r="A58" s="87" t="s">
        <v>57</v>
      </c>
      <c r="B58" s="11">
        <v>104616.152</v>
      </c>
      <c r="C58" s="11">
        <v>98305.273669999995</v>
      </c>
      <c r="D58" s="11">
        <v>577.26943999999992</v>
      </c>
      <c r="E58" s="11">
        <f t="shared" si="12"/>
        <v>98882.543109999999</v>
      </c>
      <c r="F58" s="11">
        <f>B58-E58</f>
        <v>5733.6088900000032</v>
      </c>
      <c r="G58" s="11">
        <f>B58-C58</f>
        <v>6310.8783300000068</v>
      </c>
      <c r="H58" s="6">
        <f>IFERROR(E58/B58*100,"")</f>
        <v>94.519384645307923</v>
      </c>
    </row>
    <row r="59" spans="1:8" s="83" customFormat="1" ht="11.25" customHeight="1" x14ac:dyDescent="0.2">
      <c r="A59" s="87"/>
      <c r="B59" s="8"/>
      <c r="C59" s="8"/>
      <c r="D59" s="8"/>
      <c r="E59" s="8"/>
      <c r="F59" s="8"/>
      <c r="G59" s="8"/>
      <c r="H59" s="6" t="str">
        <f>IFERROR(E59/B59*100,"")</f>
        <v/>
      </c>
    </row>
    <row r="60" spans="1:8" s="83" customFormat="1" ht="11.25" customHeight="1" x14ac:dyDescent="0.2">
      <c r="A60" s="85" t="s">
        <v>58</v>
      </c>
      <c r="B60" s="9">
        <f t="shared" ref="B60:C60" si="13">SUM(B61:B70)</f>
        <v>36198559.758250162</v>
      </c>
      <c r="C60" s="9">
        <f t="shared" si="13"/>
        <v>32488768.246850193</v>
      </c>
      <c r="D60" s="9">
        <f t="shared" ref="D60:G60" si="14">SUM(D61:D70)</f>
        <v>200102.71023</v>
      </c>
      <c r="E60" s="9">
        <f t="shared" si="14"/>
        <v>32688870.957080189</v>
      </c>
      <c r="F60" s="9">
        <f t="shared" si="14"/>
        <v>3509688.8011699766</v>
      </c>
      <c r="G60" s="9">
        <f t="shared" si="14"/>
        <v>3709791.5113999769</v>
      </c>
      <c r="H60" s="6">
        <f>IFERROR(E60/B60*100,"")</f>
        <v>90.304341320181763</v>
      </c>
    </row>
    <row r="61" spans="1:8" s="83" customFormat="1" ht="11.25" customHeight="1" x14ac:dyDescent="0.2">
      <c r="A61" s="87" t="s">
        <v>59</v>
      </c>
      <c r="B61" s="11">
        <v>1064883.7307501656</v>
      </c>
      <c r="C61" s="11">
        <v>774741.37638019037</v>
      </c>
      <c r="D61" s="11">
        <v>492.33786999999569</v>
      </c>
      <c r="E61" s="11">
        <f t="shared" ref="E61:E70" si="15">C61+D61</f>
        <v>775233.71425019042</v>
      </c>
      <c r="F61" s="11">
        <f>B61-E61</f>
        <v>289650.01649997523</v>
      </c>
      <c r="G61" s="11">
        <f>B61-C61</f>
        <v>290142.35436997528</v>
      </c>
      <c r="H61" s="6">
        <f>IFERROR(E61/B61*100,"")</f>
        <v>72.799845829560283</v>
      </c>
    </row>
    <row r="62" spans="1:8" s="83" customFormat="1" ht="11.25" customHeight="1" x14ac:dyDescent="0.2">
      <c r="A62" s="87" t="s">
        <v>60</v>
      </c>
      <c r="B62" s="11">
        <v>4950427.1069999989</v>
      </c>
      <c r="C62" s="11">
        <v>3153457.2667199997</v>
      </c>
      <c r="D62" s="11">
        <v>80985.368399999992</v>
      </c>
      <c r="E62" s="11">
        <f t="shared" si="15"/>
        <v>3234442.6351199998</v>
      </c>
      <c r="F62" s="11">
        <f>B62-E62</f>
        <v>1715984.4718799992</v>
      </c>
      <c r="G62" s="11">
        <f>B62-C62</f>
        <v>1796969.8402799992</v>
      </c>
      <c r="H62" s="6">
        <f>IFERROR(E62/B62*100,"")</f>
        <v>65.33663793466296</v>
      </c>
    </row>
    <row r="63" spans="1:8" s="83" customFormat="1" ht="11.25" customHeight="1" x14ac:dyDescent="0.2">
      <c r="A63" s="87" t="s">
        <v>61</v>
      </c>
      <c r="B63" s="11">
        <v>12692707.302250002</v>
      </c>
      <c r="C63" s="11">
        <v>11457476.24292</v>
      </c>
      <c r="D63" s="11">
        <v>109808.58571000001</v>
      </c>
      <c r="E63" s="11">
        <f t="shared" si="15"/>
        <v>11567284.82863</v>
      </c>
      <c r="F63" s="11">
        <f>B63-E63</f>
        <v>1125422.4736200012</v>
      </c>
      <c r="G63" s="11">
        <f>B63-C63</f>
        <v>1235231.0593300015</v>
      </c>
      <c r="H63" s="6">
        <f>IFERROR(E63/B63*100,"")</f>
        <v>91.133314218783724</v>
      </c>
    </row>
    <row r="64" spans="1:8" s="83" customFormat="1" ht="11.25" customHeight="1" x14ac:dyDescent="0.2">
      <c r="A64" s="87" t="s">
        <v>62</v>
      </c>
      <c r="B64" s="11">
        <v>359780.94924999989</v>
      </c>
      <c r="C64" s="11">
        <v>254398.64830000003</v>
      </c>
      <c r="D64" s="11">
        <v>1430.2045600000001</v>
      </c>
      <c r="E64" s="11">
        <f t="shared" si="15"/>
        <v>255828.85286000004</v>
      </c>
      <c r="F64" s="11">
        <f>B64-E64</f>
        <v>103952.09638999985</v>
      </c>
      <c r="G64" s="11">
        <f>B64-C64</f>
        <v>105382.30094999986</v>
      </c>
      <c r="H64" s="6">
        <f>IFERROR(E64/B64*100,"")</f>
        <v>71.106836922105359</v>
      </c>
    </row>
    <row r="65" spans="1:8" s="83" customFormat="1" ht="11.25" customHeight="1" x14ac:dyDescent="0.2">
      <c r="A65" s="87" t="s">
        <v>63</v>
      </c>
      <c r="B65" s="11">
        <v>16713474.630000001</v>
      </c>
      <c r="C65" s="11">
        <v>16454623.47868</v>
      </c>
      <c r="D65" s="11">
        <v>2696.89408</v>
      </c>
      <c r="E65" s="11">
        <f t="shared" si="15"/>
        <v>16457320.37276</v>
      </c>
      <c r="F65" s="11">
        <f>B65-E65</f>
        <v>256154.25724000111</v>
      </c>
      <c r="G65" s="11">
        <f>B65-C65</f>
        <v>258851.15132000111</v>
      </c>
      <c r="H65" s="6">
        <f>IFERROR(E65/B65*100,"")</f>
        <v>98.467378789206322</v>
      </c>
    </row>
    <row r="66" spans="1:8" s="83" customFormat="1" ht="11.25" customHeight="1" x14ac:dyDescent="0.2">
      <c r="A66" s="87" t="s">
        <v>64</v>
      </c>
      <c r="B66" s="11">
        <v>14593.148000000001</v>
      </c>
      <c r="C66" s="11">
        <v>13593.79948</v>
      </c>
      <c r="D66" s="11">
        <v>57.035530000000001</v>
      </c>
      <c r="E66" s="11">
        <f t="shared" si="15"/>
        <v>13650.835009999999</v>
      </c>
      <c r="F66" s="11">
        <f>B66-E66</f>
        <v>942.31299000000217</v>
      </c>
      <c r="G66" s="11">
        <f>B66-C66</f>
        <v>999.34852000000137</v>
      </c>
      <c r="H66" s="6">
        <f>IFERROR(E66/B66*100,"")</f>
        <v>93.542770963468598</v>
      </c>
    </row>
    <row r="67" spans="1:8" s="83" customFormat="1" ht="11.25" customHeight="1" x14ac:dyDescent="0.2">
      <c r="A67" s="87" t="s">
        <v>65</v>
      </c>
      <c r="B67" s="11">
        <v>212524.44699999999</v>
      </c>
      <c r="C67" s="11">
        <v>207235.48791999999</v>
      </c>
      <c r="D67" s="11">
        <v>1119.14689</v>
      </c>
      <c r="E67" s="11">
        <f t="shared" si="15"/>
        <v>208354.63480999999</v>
      </c>
      <c r="F67" s="11">
        <f>B67-E67</f>
        <v>4169.8121899999969</v>
      </c>
      <c r="G67" s="11">
        <f>B67-C67</f>
        <v>5288.9590800000005</v>
      </c>
      <c r="H67" s="6">
        <f>IFERROR(E67/B67*100,"")</f>
        <v>98.037961162181034</v>
      </c>
    </row>
    <row r="68" spans="1:8" s="83" customFormat="1" ht="11.25" customHeight="1" x14ac:dyDescent="0.2">
      <c r="A68" s="87" t="s">
        <v>66</v>
      </c>
      <c r="B68" s="11">
        <v>98784.648000000016</v>
      </c>
      <c r="C68" s="11">
        <v>90360.540800000002</v>
      </c>
      <c r="D68" s="11">
        <v>1762.1941200000001</v>
      </c>
      <c r="E68" s="11">
        <f t="shared" si="15"/>
        <v>92122.734920000003</v>
      </c>
      <c r="F68" s="11">
        <f>B68-E68</f>
        <v>6661.913080000013</v>
      </c>
      <c r="G68" s="11">
        <f>B68-C68</f>
        <v>8424.1072000000131</v>
      </c>
      <c r="H68" s="6">
        <f>IFERROR(E68/B68*100,"")</f>
        <v>93.256125101544114</v>
      </c>
    </row>
    <row r="69" spans="1:8" s="83" customFormat="1" ht="11.25" customHeight="1" x14ac:dyDescent="0.2">
      <c r="A69" s="89" t="s">
        <v>67</v>
      </c>
      <c r="B69" s="11">
        <v>91383.796000000002</v>
      </c>
      <c r="C69" s="11">
        <v>82881.405650000001</v>
      </c>
      <c r="D69" s="11">
        <v>1750.94307</v>
      </c>
      <c r="E69" s="11">
        <f t="shared" si="15"/>
        <v>84632.348719999995</v>
      </c>
      <c r="F69" s="11">
        <f>B69-E69</f>
        <v>6751.4472800000076</v>
      </c>
      <c r="G69" s="11">
        <f>B69-C69</f>
        <v>8502.3903500000015</v>
      </c>
      <c r="H69" s="6">
        <f>IFERROR(E69/B69*100,"")</f>
        <v>92.611986396362866</v>
      </c>
    </row>
    <row r="70" spans="1:8" s="83" customFormat="1" ht="11.25" hidden="1" customHeight="1" x14ac:dyDescent="0.2">
      <c r="A70" s="87" t="s">
        <v>332</v>
      </c>
      <c r="B70" s="11">
        <v>0</v>
      </c>
      <c r="C70" s="11">
        <v>0</v>
      </c>
      <c r="D70" s="11">
        <v>0</v>
      </c>
      <c r="E70" s="11">
        <f t="shared" si="15"/>
        <v>0</v>
      </c>
      <c r="F70" s="11">
        <f>B70-E70</f>
        <v>0</v>
      </c>
      <c r="G70" s="11">
        <f>B70-C70</f>
        <v>0</v>
      </c>
      <c r="H70" s="6" t="str">
        <f>IFERROR(E70/B70*100,"")</f>
        <v/>
      </c>
    </row>
    <row r="71" spans="1:8" s="83" customFormat="1" ht="11.25" customHeight="1" x14ac:dyDescent="0.2">
      <c r="A71" s="87"/>
      <c r="B71" s="8"/>
      <c r="C71" s="8"/>
      <c r="D71" s="8"/>
      <c r="E71" s="8"/>
      <c r="F71" s="8"/>
      <c r="G71" s="8"/>
      <c r="H71" s="6" t="str">
        <f>IFERROR(E71/B71*100,"")</f>
        <v/>
      </c>
    </row>
    <row r="72" spans="1:8" s="83" customFormat="1" ht="11.25" customHeight="1" x14ac:dyDescent="0.2">
      <c r="A72" s="85" t="s">
        <v>68</v>
      </c>
      <c r="B72" s="9">
        <f t="shared" ref="B72:G72" si="16">SUM(B73:B77)</f>
        <v>13925193.702999998</v>
      </c>
      <c r="C72" s="9">
        <f t="shared" si="16"/>
        <v>13734842.22797</v>
      </c>
      <c r="D72" s="9">
        <f t="shared" ref="D72" si="17">SUM(D73:D77)</f>
        <v>105551.04280000001</v>
      </c>
      <c r="E72" s="13">
        <f t="shared" si="16"/>
        <v>13840393.270770002</v>
      </c>
      <c r="F72" s="13">
        <f t="shared" si="16"/>
        <v>84800.432229998405</v>
      </c>
      <c r="G72" s="13">
        <f t="shared" si="16"/>
        <v>190351.47502999852</v>
      </c>
      <c r="H72" s="6">
        <f>IFERROR(E72/B72*100,"")</f>
        <v>99.391028706396185</v>
      </c>
    </row>
    <row r="73" spans="1:8" s="83" customFormat="1" ht="11.25" customHeight="1" x14ac:dyDescent="0.2">
      <c r="A73" s="87" t="s">
        <v>32</v>
      </c>
      <c r="B73" s="11">
        <v>13800253.492999999</v>
      </c>
      <c r="C73" s="11">
        <v>13618241.05508</v>
      </c>
      <c r="D73" s="11">
        <v>104635.80597</v>
      </c>
      <c r="E73" s="11">
        <f t="shared" ref="E73:E77" si="18">C73+D73</f>
        <v>13722876.86105</v>
      </c>
      <c r="F73" s="11">
        <f>B73-E73</f>
        <v>77376.631949998438</v>
      </c>
      <c r="G73" s="11">
        <f>B73-C73</f>
        <v>182012.43791999854</v>
      </c>
      <c r="H73" s="6">
        <f>IFERROR(E73/B73*100,"")</f>
        <v>99.439310067824138</v>
      </c>
    </row>
    <row r="74" spans="1:8" s="83" customFormat="1" ht="11.25" customHeight="1" x14ac:dyDescent="0.2">
      <c r="A74" s="87" t="s">
        <v>69</v>
      </c>
      <c r="B74" s="11">
        <v>65834.815999999992</v>
      </c>
      <c r="C74" s="11">
        <v>65569.182520000002</v>
      </c>
      <c r="D74" s="11">
        <v>263.71026000000001</v>
      </c>
      <c r="E74" s="11">
        <f t="shared" si="18"/>
        <v>65832.892780000009</v>
      </c>
      <c r="F74" s="11">
        <f>B74-E74</f>
        <v>1.9232199999823933</v>
      </c>
      <c r="G74" s="11">
        <f>B74-C74</f>
        <v>265.6334799999895</v>
      </c>
      <c r="H74" s="6">
        <f>IFERROR(E74/B74*100,"")</f>
        <v>99.99707871895626</v>
      </c>
    </row>
    <row r="75" spans="1:8" s="83" customFormat="1" ht="11.25" customHeight="1" x14ac:dyDescent="0.2">
      <c r="A75" s="87" t="s">
        <v>70</v>
      </c>
      <c r="B75" s="11">
        <v>4073.576</v>
      </c>
      <c r="C75" s="11">
        <v>4021.4870699999997</v>
      </c>
      <c r="D75" s="11">
        <v>51.026069999999997</v>
      </c>
      <c r="E75" s="11">
        <f t="shared" si="18"/>
        <v>4072.5131399999996</v>
      </c>
      <c r="F75" s="11">
        <f>B75-E75</f>
        <v>1.0628600000004553</v>
      </c>
      <c r="G75" s="11">
        <f>B75-C75</f>
        <v>52.088930000000346</v>
      </c>
      <c r="H75" s="6">
        <f>IFERROR(E75/B75*100,"")</f>
        <v>99.973908428368574</v>
      </c>
    </row>
    <row r="76" spans="1:8" s="83" customFormat="1" ht="11.25" customHeight="1" x14ac:dyDescent="0.2">
      <c r="A76" s="87" t="s">
        <v>71</v>
      </c>
      <c r="B76" s="11">
        <v>22644.817999999992</v>
      </c>
      <c r="C76" s="11">
        <v>20677.32213</v>
      </c>
      <c r="D76" s="11">
        <v>267.97329999999999</v>
      </c>
      <c r="E76" s="11">
        <f t="shared" si="18"/>
        <v>20945.295430000002</v>
      </c>
      <c r="F76" s="11">
        <f>B76-E76</f>
        <v>1699.5225699999901</v>
      </c>
      <c r="G76" s="11">
        <f>B76-C76</f>
        <v>1967.4958699999916</v>
      </c>
      <c r="H76" s="6">
        <f>IFERROR(E76/B76*100,"")</f>
        <v>92.494872027675427</v>
      </c>
    </row>
    <row r="77" spans="1:8" s="83" customFormat="1" ht="11.25" customHeight="1" x14ac:dyDescent="0.2">
      <c r="A77" s="87" t="s">
        <v>296</v>
      </c>
      <c r="B77" s="11">
        <v>32386.999999999996</v>
      </c>
      <c r="C77" s="11">
        <v>26333.181170000003</v>
      </c>
      <c r="D77" s="11">
        <v>332.52719999999999</v>
      </c>
      <c r="E77" s="11">
        <f t="shared" si="18"/>
        <v>26665.708370000004</v>
      </c>
      <c r="F77" s="11">
        <f>B77-E77</f>
        <v>5721.2916299999924</v>
      </c>
      <c r="G77" s="11">
        <f>B77-C77</f>
        <v>6053.8188299999929</v>
      </c>
      <c r="H77" s="6">
        <f>IFERROR(E77/B77*100,"")</f>
        <v>82.334604532682889</v>
      </c>
    </row>
    <row r="78" spans="1:8" s="83" customFormat="1" ht="11.25" customHeight="1" x14ac:dyDescent="0.2">
      <c r="A78" s="87"/>
      <c r="B78" s="8"/>
      <c r="C78" s="8"/>
      <c r="D78" s="8"/>
      <c r="E78" s="8"/>
      <c r="F78" s="8"/>
      <c r="G78" s="8"/>
      <c r="H78" s="6" t="str">
        <f>IFERROR(E78/B78*100,"")</f>
        <v/>
      </c>
    </row>
    <row r="79" spans="1:8" s="83" customFormat="1" ht="11.25" customHeight="1" x14ac:dyDescent="0.2">
      <c r="A79" s="85" t="s">
        <v>72</v>
      </c>
      <c r="B79" s="9">
        <f>SUM(B80:B82)</f>
        <v>203060068.74803001</v>
      </c>
      <c r="C79" s="9">
        <f>SUM(C80:C82)</f>
        <v>173082913.71619001</v>
      </c>
      <c r="D79" s="9">
        <f>SUM(D80:D82)</f>
        <v>3767272.9312099996</v>
      </c>
      <c r="E79" s="13">
        <f t="shared" ref="E79:G79" si="19">SUM(E80:E82)</f>
        <v>176850186.64740002</v>
      </c>
      <c r="F79" s="13">
        <f t="shared" si="19"/>
        <v>26209882.100629985</v>
      </c>
      <c r="G79" s="13">
        <f t="shared" si="19"/>
        <v>29977155.031839989</v>
      </c>
      <c r="H79" s="6">
        <f>IFERROR(E79/B79*100,"")</f>
        <v>87.092547411104789</v>
      </c>
    </row>
    <row r="80" spans="1:8" s="83" customFormat="1" ht="11.25" customHeight="1" x14ac:dyDescent="0.2">
      <c r="A80" s="87" t="s">
        <v>73</v>
      </c>
      <c r="B80" s="11">
        <v>202567377.73403001</v>
      </c>
      <c r="C80" s="11">
        <v>172760417.86878002</v>
      </c>
      <c r="D80" s="11">
        <v>3759032.0221899995</v>
      </c>
      <c r="E80" s="11">
        <f t="shared" ref="E80:E82" si="20">C80+D80</f>
        <v>176519449.89097002</v>
      </c>
      <c r="F80" s="11">
        <f>B80-E80</f>
        <v>26047927.843059987</v>
      </c>
      <c r="G80" s="11">
        <f>B80-C80</f>
        <v>29806959.865249991</v>
      </c>
      <c r="H80" s="6">
        <f>IFERROR(E80/B80*100,"")</f>
        <v>87.141104291106146</v>
      </c>
    </row>
    <row r="81" spans="1:8" s="83" customFormat="1" ht="11.25" customHeight="1" x14ac:dyDescent="0.2">
      <c r="A81" s="87" t="s">
        <v>74</v>
      </c>
      <c r="B81" s="11">
        <v>448553.01400000008</v>
      </c>
      <c r="C81" s="11">
        <v>290112.20368999999</v>
      </c>
      <c r="D81" s="11">
        <v>7633.4284000000007</v>
      </c>
      <c r="E81" s="11">
        <f t="shared" si="20"/>
        <v>297745.63208999997</v>
      </c>
      <c r="F81" s="11">
        <f>B81-E81</f>
        <v>150807.38191000011</v>
      </c>
      <c r="G81" s="11">
        <f>B81-C81</f>
        <v>158440.81031000009</v>
      </c>
      <c r="H81" s="6">
        <f>IFERROR(E81/B81*100,"")</f>
        <v>66.379139766520424</v>
      </c>
    </row>
    <row r="82" spans="1:8" s="83" customFormat="1" ht="11.25" customHeight="1" x14ac:dyDescent="0.2">
      <c r="A82" s="87" t="s">
        <v>313</v>
      </c>
      <c r="B82" s="11">
        <v>44138</v>
      </c>
      <c r="C82" s="11">
        <v>32383.64372</v>
      </c>
      <c r="D82" s="11">
        <v>607.48062000000004</v>
      </c>
      <c r="E82" s="11">
        <f t="shared" si="20"/>
        <v>32991.124340000002</v>
      </c>
      <c r="F82" s="11">
        <f>B82-E82</f>
        <v>11146.875659999998</v>
      </c>
      <c r="G82" s="11">
        <f>B82-C82</f>
        <v>11754.35628</v>
      </c>
      <c r="H82" s="6">
        <f>IFERROR(E82/B82*100,"")</f>
        <v>74.745399293126113</v>
      </c>
    </row>
    <row r="83" spans="1:8" s="83" customFormat="1" ht="11.25" customHeight="1" x14ac:dyDescent="0.2">
      <c r="A83" s="87"/>
      <c r="B83" s="8"/>
      <c r="C83" s="8"/>
      <c r="D83" s="8"/>
      <c r="E83" s="8"/>
      <c r="F83" s="8"/>
      <c r="G83" s="8"/>
      <c r="H83" s="6" t="str">
        <f>IFERROR(E83/B83*100,"")</f>
        <v/>
      </c>
    </row>
    <row r="84" spans="1:8" s="83" customFormat="1" ht="11.25" customHeight="1" x14ac:dyDescent="0.2">
      <c r="A84" s="85" t="s">
        <v>278</v>
      </c>
      <c r="B84" s="9">
        <f t="shared" ref="B84:G84" si="21">+B85+B86</f>
        <v>1390433.4214600001</v>
      </c>
      <c r="C84" s="9">
        <f t="shared" si="21"/>
        <v>1208017.7748499999</v>
      </c>
      <c r="D84" s="9">
        <f t="shared" si="21"/>
        <v>38355.149229999995</v>
      </c>
      <c r="E84" s="13">
        <f t="shared" si="21"/>
        <v>1246372.9240799998</v>
      </c>
      <c r="F84" s="13">
        <f t="shared" si="21"/>
        <v>144060.49738000025</v>
      </c>
      <c r="G84" s="13">
        <f t="shared" si="21"/>
        <v>182415.64661000017</v>
      </c>
      <c r="H84" s="6">
        <f>IFERROR(E84/B84*100,"")</f>
        <v>89.63916609335152</v>
      </c>
    </row>
    <row r="85" spans="1:8" s="83" customFormat="1" ht="11.25" customHeight="1" x14ac:dyDescent="0.2">
      <c r="A85" s="87" t="s">
        <v>41</v>
      </c>
      <c r="B85" s="11">
        <v>944317.45600000012</v>
      </c>
      <c r="C85" s="11">
        <v>821870.09418000001</v>
      </c>
      <c r="D85" s="11">
        <v>34968.659009999996</v>
      </c>
      <c r="E85" s="11">
        <f t="shared" ref="E85:E86" si="22">C85+D85</f>
        <v>856838.75318999996</v>
      </c>
      <c r="F85" s="11">
        <f>B85-E85</f>
        <v>87478.702810000163</v>
      </c>
      <c r="G85" s="11">
        <f>B85-C85</f>
        <v>122447.36182000011</v>
      </c>
      <c r="H85" s="6">
        <f>IFERROR(E85/B85*100,"")</f>
        <v>90.73630353286616</v>
      </c>
    </row>
    <row r="86" spans="1:8" s="83" customFormat="1" ht="11.25" customHeight="1" x14ac:dyDescent="0.2">
      <c r="A86" s="87" t="s">
        <v>279</v>
      </c>
      <c r="B86" s="11">
        <v>446115.96546000004</v>
      </c>
      <c r="C86" s="11">
        <v>386147.68066999997</v>
      </c>
      <c r="D86" s="11">
        <v>3386.4902199999997</v>
      </c>
      <c r="E86" s="11">
        <f t="shared" si="22"/>
        <v>389534.17088999995</v>
      </c>
      <c r="F86" s="11">
        <f>B86-E86</f>
        <v>56581.794570000086</v>
      </c>
      <c r="G86" s="11">
        <f>B86-C86</f>
        <v>59968.284790000063</v>
      </c>
      <c r="H86" s="6">
        <f>IFERROR(E86/B86*100,"")</f>
        <v>87.316796763447513</v>
      </c>
    </row>
    <row r="87" spans="1:8" s="83" customFormat="1" ht="11.25" customHeight="1" x14ac:dyDescent="0.2">
      <c r="A87" s="87"/>
      <c r="B87" s="8"/>
      <c r="C87" s="8"/>
      <c r="D87" s="8"/>
      <c r="E87" s="8"/>
      <c r="F87" s="8"/>
      <c r="G87" s="8"/>
      <c r="H87" s="6" t="str">
        <f>IFERROR(E87/B87*100,"")</f>
        <v/>
      </c>
    </row>
    <row r="88" spans="1:8" s="83" customFormat="1" ht="11.25" customHeight="1" x14ac:dyDescent="0.2">
      <c r="A88" s="85" t="s">
        <v>203</v>
      </c>
      <c r="B88" s="9">
        <f t="shared" ref="B88:C88" si="23">SUM(B89:B92)</f>
        <v>11753775.627590002</v>
      </c>
      <c r="C88" s="9">
        <f t="shared" si="23"/>
        <v>4186784.25923</v>
      </c>
      <c r="D88" s="9">
        <f t="shared" ref="D88:G88" si="24">SUM(D89:D92)</f>
        <v>118394.63732999998</v>
      </c>
      <c r="E88" s="13">
        <f t="shared" si="24"/>
        <v>4305178.8965600003</v>
      </c>
      <c r="F88" s="13">
        <f t="shared" si="24"/>
        <v>7448596.7310300013</v>
      </c>
      <c r="G88" s="13">
        <f t="shared" si="24"/>
        <v>7566991.3683600025</v>
      </c>
      <c r="H88" s="6">
        <f>IFERROR(E88/B88*100,"")</f>
        <v>36.628050704441897</v>
      </c>
    </row>
    <row r="89" spans="1:8" s="83" customFormat="1" ht="11.25" customHeight="1" x14ac:dyDescent="0.2">
      <c r="A89" s="87" t="s">
        <v>44</v>
      </c>
      <c r="B89" s="11">
        <v>10502381.929590002</v>
      </c>
      <c r="C89" s="11">
        <v>3237819.4400400002</v>
      </c>
      <c r="D89" s="11">
        <v>18500.058739999964</v>
      </c>
      <c r="E89" s="11">
        <f t="shared" ref="E89:E92" si="25">C89+D89</f>
        <v>3256319.49878</v>
      </c>
      <c r="F89" s="11">
        <f>B89-E89</f>
        <v>7246062.4308100017</v>
      </c>
      <c r="G89" s="11">
        <f>B89-C89</f>
        <v>7264562.4895500019</v>
      </c>
      <c r="H89" s="6">
        <f>IFERROR(E89/B89*100,"")</f>
        <v>31.005533036324479</v>
      </c>
    </row>
    <row r="90" spans="1:8" s="83" customFormat="1" ht="11.25" customHeight="1" x14ac:dyDescent="0.2">
      <c r="A90" s="87" t="s">
        <v>204</v>
      </c>
      <c r="B90" s="11">
        <v>319504.99999999994</v>
      </c>
      <c r="C90" s="11">
        <v>202688.26496999999</v>
      </c>
      <c r="D90" s="11">
        <v>1110.3274799999999</v>
      </c>
      <c r="E90" s="11">
        <f t="shared" si="25"/>
        <v>203798.59245</v>
      </c>
      <c r="F90" s="11">
        <f>B90-E90</f>
        <v>115706.40754999995</v>
      </c>
      <c r="G90" s="11">
        <f>B90-C90</f>
        <v>116816.73502999995</v>
      </c>
      <c r="H90" s="6">
        <f>IFERROR(E90/B90*100,"")</f>
        <v>63.785728689691879</v>
      </c>
    </row>
    <row r="91" spans="1:8" s="83" customFormat="1" ht="11.25" customHeight="1" x14ac:dyDescent="0.2">
      <c r="A91" s="87" t="s">
        <v>205</v>
      </c>
      <c r="B91" s="11">
        <v>245521.75300000003</v>
      </c>
      <c r="C91" s="11">
        <v>219468.96661999999</v>
      </c>
      <c r="D91" s="11">
        <v>432.82528000000002</v>
      </c>
      <c r="E91" s="11">
        <f t="shared" si="25"/>
        <v>219901.79189999998</v>
      </c>
      <c r="F91" s="11">
        <f>B91-E91</f>
        <v>25619.961100000044</v>
      </c>
      <c r="G91" s="11">
        <f>B91-C91</f>
        <v>26052.786380000034</v>
      </c>
      <c r="H91" s="6">
        <f>IFERROR(E91/B91*100,"")</f>
        <v>89.565095236184618</v>
      </c>
    </row>
    <row r="92" spans="1:8" s="83" customFormat="1" ht="11.25" customHeight="1" x14ac:dyDescent="0.2">
      <c r="A92" s="87" t="s">
        <v>206</v>
      </c>
      <c r="B92" s="11">
        <v>686366.9450000003</v>
      </c>
      <c r="C92" s="11">
        <v>526807.58759999997</v>
      </c>
      <c r="D92" s="11">
        <v>98351.425830000022</v>
      </c>
      <c r="E92" s="11">
        <f t="shared" si="25"/>
        <v>625159.01343000005</v>
      </c>
      <c r="F92" s="11">
        <f>B92-E92</f>
        <v>61207.931570000248</v>
      </c>
      <c r="G92" s="11">
        <f>B92-C92</f>
        <v>159559.35740000033</v>
      </c>
      <c r="H92" s="6">
        <f>IFERROR(E92/B92*100,"")</f>
        <v>91.082331103517774</v>
      </c>
    </row>
    <row r="93" spans="1:8" s="83" customFormat="1" ht="11.25" customHeight="1" x14ac:dyDescent="0.25">
      <c r="A93" s="12"/>
      <c r="B93" s="11"/>
      <c r="C93" s="7"/>
      <c r="D93" s="11"/>
      <c r="E93" s="7"/>
      <c r="F93" s="7"/>
      <c r="G93" s="7"/>
      <c r="H93" s="6"/>
    </row>
    <row r="94" spans="1:8" s="83" customFormat="1" ht="11.25" customHeight="1" x14ac:dyDescent="0.2">
      <c r="A94" s="85" t="s">
        <v>75</v>
      </c>
      <c r="B94" s="9">
        <f t="shared" ref="B94:C94" si="26">SUM(B95:B104)</f>
        <v>287470968.44133991</v>
      </c>
      <c r="C94" s="9">
        <f t="shared" si="26"/>
        <v>274976793.32341003</v>
      </c>
      <c r="D94" s="9">
        <f t="shared" ref="D94:G94" si="27">SUM(D95:D104)</f>
        <v>462502.46307</v>
      </c>
      <c r="E94" s="13">
        <f t="shared" si="27"/>
        <v>275439295.78648007</v>
      </c>
      <c r="F94" s="13">
        <f t="shared" si="27"/>
        <v>12031672.654859923</v>
      </c>
      <c r="G94" s="13">
        <f t="shared" si="27"/>
        <v>12494175.117929917</v>
      </c>
      <c r="H94" s="6">
        <f>IFERROR(E94/B94*100,"")</f>
        <v>95.814647746833273</v>
      </c>
    </row>
    <row r="95" spans="1:8" s="83" customFormat="1" ht="11.25" customHeight="1" x14ac:dyDescent="0.2">
      <c r="A95" s="87" t="s">
        <v>59</v>
      </c>
      <c r="B95" s="11">
        <v>6361875.9446500018</v>
      </c>
      <c r="C95" s="11">
        <v>6013055.6590499999</v>
      </c>
      <c r="D95" s="11">
        <v>37254.13652</v>
      </c>
      <c r="E95" s="11">
        <f t="shared" ref="E95:E104" si="28">C95+D95</f>
        <v>6050309.7955700001</v>
      </c>
      <c r="F95" s="11">
        <f>B95-E95</f>
        <v>311566.14908000175</v>
      </c>
      <c r="G95" s="11">
        <f>B95-C95</f>
        <v>348820.28560000192</v>
      </c>
      <c r="H95" s="6">
        <f>IFERROR(E95/B95*100,"")</f>
        <v>95.102605712674858</v>
      </c>
    </row>
    <row r="96" spans="1:8" s="83" customFormat="1" ht="11.25" customHeight="1" x14ac:dyDescent="0.2">
      <c r="A96" s="87" t="s">
        <v>76</v>
      </c>
      <c r="B96" s="11">
        <v>30792490.992649999</v>
      </c>
      <c r="C96" s="11">
        <v>29452775.039730001</v>
      </c>
      <c r="D96" s="11">
        <v>101896.19035000002</v>
      </c>
      <c r="E96" s="11">
        <f t="shared" si="28"/>
        <v>29554671.230080001</v>
      </c>
      <c r="F96" s="11">
        <f>B96-E96</f>
        <v>1237819.7625699975</v>
      </c>
      <c r="G96" s="11">
        <f>B96-C96</f>
        <v>1339715.9529199973</v>
      </c>
      <c r="H96" s="6">
        <f>IFERROR(E96/B96*100,"")</f>
        <v>95.980124625625578</v>
      </c>
    </row>
    <row r="97" spans="1:8" s="83" customFormat="1" ht="11.25" customHeight="1" x14ac:dyDescent="0.2">
      <c r="A97" s="87" t="s">
        <v>77</v>
      </c>
      <c r="B97" s="11">
        <v>20685372.390000001</v>
      </c>
      <c r="C97" s="11">
        <v>19996593.792260002</v>
      </c>
      <c r="D97" s="11">
        <v>67084.039870000008</v>
      </c>
      <c r="E97" s="11">
        <f t="shared" si="28"/>
        <v>20063677.832130004</v>
      </c>
      <c r="F97" s="11">
        <f>B97-E97</f>
        <v>621694.55786999688</v>
      </c>
      <c r="G97" s="11">
        <f>B97-C97</f>
        <v>688778.59773999825</v>
      </c>
      <c r="H97" s="6">
        <f>IFERROR(E97/B97*100,"")</f>
        <v>96.994520832651077</v>
      </c>
    </row>
    <row r="98" spans="1:8" s="83" customFormat="1" ht="11.25" customHeight="1" x14ac:dyDescent="0.2">
      <c r="A98" s="87" t="s">
        <v>78</v>
      </c>
      <c r="B98" s="11">
        <v>219145.33499999996</v>
      </c>
      <c r="C98" s="11">
        <v>201911.46394999998</v>
      </c>
      <c r="D98" s="11">
        <v>2283.1967500000001</v>
      </c>
      <c r="E98" s="11">
        <f t="shared" si="28"/>
        <v>204194.66069999998</v>
      </c>
      <c r="F98" s="11">
        <f>B98-E98</f>
        <v>14950.674299999984</v>
      </c>
      <c r="G98" s="11">
        <f>B98-C98</f>
        <v>17233.871049999987</v>
      </c>
      <c r="H98" s="6">
        <f>IFERROR(E98/B98*100,"")</f>
        <v>93.177735542488278</v>
      </c>
    </row>
    <row r="99" spans="1:8" s="83" customFormat="1" ht="11.25" customHeight="1" x14ac:dyDescent="0.2">
      <c r="A99" s="87" t="s">
        <v>79</v>
      </c>
      <c r="B99" s="11">
        <v>4849262.2350000013</v>
      </c>
      <c r="C99" s="11">
        <v>4639071.2822599998</v>
      </c>
      <c r="D99" s="11">
        <v>31499.530189999998</v>
      </c>
      <c r="E99" s="11">
        <f t="shared" si="28"/>
        <v>4670570.8124500001</v>
      </c>
      <c r="F99" s="11">
        <f>B99-E99</f>
        <v>178691.42255000118</v>
      </c>
      <c r="G99" s="11">
        <f>B99-C99</f>
        <v>210190.95274000149</v>
      </c>
      <c r="H99" s="6">
        <f>IFERROR(E99/B99*100,"")</f>
        <v>96.315080235086498</v>
      </c>
    </row>
    <row r="100" spans="1:8" s="83" customFormat="1" ht="11.25" customHeight="1" x14ac:dyDescent="0.2">
      <c r="A100" s="87" t="s">
        <v>80</v>
      </c>
      <c r="B100" s="11">
        <v>222800117.41803989</v>
      </c>
      <c r="C100" s="11">
        <v>213057337.84442997</v>
      </c>
      <c r="D100" s="11">
        <v>214681.76853999996</v>
      </c>
      <c r="E100" s="11">
        <f t="shared" si="28"/>
        <v>213272019.61296996</v>
      </c>
      <c r="F100" s="11">
        <f>B100-E100</f>
        <v>9528097.8050699234</v>
      </c>
      <c r="G100" s="11">
        <f>B100-C100</f>
        <v>9742779.5736099184</v>
      </c>
      <c r="H100" s="6">
        <f>IFERROR(E100/B100*100,"")</f>
        <v>95.723477206615499</v>
      </c>
    </row>
    <row r="101" spans="1:8" s="83" customFormat="1" ht="11.25" customHeight="1" x14ac:dyDescent="0.2">
      <c r="A101" s="87" t="s">
        <v>81</v>
      </c>
      <c r="B101" s="11">
        <v>686105.37999999989</v>
      </c>
      <c r="C101" s="11">
        <v>655047.81862000003</v>
      </c>
      <c r="D101" s="11">
        <v>3677.5609199999999</v>
      </c>
      <c r="E101" s="11">
        <f t="shared" si="28"/>
        <v>658725.37953999999</v>
      </c>
      <c r="F101" s="11">
        <f>B101-E101</f>
        <v>27380.000459999894</v>
      </c>
      <c r="G101" s="11">
        <f>B101-C101</f>
        <v>31057.561379999854</v>
      </c>
      <c r="H101" s="6">
        <f>IFERROR(E101/B101*100,"")</f>
        <v>96.009359311539015</v>
      </c>
    </row>
    <row r="102" spans="1:8" s="83" customFormat="1" ht="11.25" customHeight="1" x14ac:dyDescent="0.2">
      <c r="A102" s="87" t="s">
        <v>215</v>
      </c>
      <c r="B102" s="11">
        <v>774258.34299999988</v>
      </c>
      <c r="C102" s="11">
        <v>710384.59407000011</v>
      </c>
      <c r="D102" s="11">
        <v>1553.33989</v>
      </c>
      <c r="E102" s="11">
        <f t="shared" si="28"/>
        <v>711937.93396000005</v>
      </c>
      <c r="F102" s="11">
        <f>B102-E102</f>
        <v>62320.409039999824</v>
      </c>
      <c r="G102" s="11">
        <f>B102-C102</f>
        <v>63873.748929999769</v>
      </c>
      <c r="H102" s="6">
        <f>IFERROR(E102/B102*100,"")</f>
        <v>91.950954148129881</v>
      </c>
    </row>
    <row r="103" spans="1:8" s="83" customFormat="1" ht="11.25" customHeight="1" x14ac:dyDescent="0.2">
      <c r="A103" s="87" t="s">
        <v>216</v>
      </c>
      <c r="B103" s="11">
        <v>140830.79400000002</v>
      </c>
      <c r="C103" s="11">
        <v>127503.54253000001</v>
      </c>
      <c r="D103" s="11">
        <v>976.62</v>
      </c>
      <c r="E103" s="11">
        <f t="shared" si="28"/>
        <v>128480.16253</v>
      </c>
      <c r="F103" s="11">
        <f>B103-E103</f>
        <v>12350.631470000022</v>
      </c>
      <c r="G103" s="11">
        <f>B103-C103</f>
        <v>13327.251470000017</v>
      </c>
      <c r="H103" s="6">
        <f>IFERROR(E103/B103*100,"")</f>
        <v>91.230162722792002</v>
      </c>
    </row>
    <row r="104" spans="1:8" s="83" customFormat="1" ht="11.25" customHeight="1" x14ac:dyDescent="0.2">
      <c r="A104" s="87" t="s">
        <v>134</v>
      </c>
      <c r="B104" s="11">
        <v>161509.609</v>
      </c>
      <c r="C104" s="11">
        <v>123112.28651000001</v>
      </c>
      <c r="D104" s="11">
        <v>1596.0800400000001</v>
      </c>
      <c r="E104" s="11">
        <f t="shared" si="28"/>
        <v>124708.36655000001</v>
      </c>
      <c r="F104" s="11">
        <f>B104-E104</f>
        <v>36801.242449999991</v>
      </c>
      <c r="G104" s="11">
        <f>B104-C104</f>
        <v>38397.322489999991</v>
      </c>
      <c r="H104" s="6">
        <f>IFERROR(E104/B104*100,"")</f>
        <v>77.214208691446956</v>
      </c>
    </row>
    <row r="105" spans="1:8" s="83" customFormat="1" ht="11.25" customHeight="1" x14ac:dyDescent="0.2">
      <c r="A105" s="87"/>
      <c r="B105" s="11"/>
      <c r="C105" s="7"/>
      <c r="D105" s="11"/>
      <c r="E105" s="7"/>
      <c r="F105" s="7"/>
      <c r="G105" s="7"/>
      <c r="H105" s="6" t="str">
        <f>IFERROR(E105/B105*100,"")</f>
        <v/>
      </c>
    </row>
    <row r="106" spans="1:8" s="83" customFormat="1" ht="11.25" customHeight="1" x14ac:dyDescent="0.2">
      <c r="A106" s="85" t="s">
        <v>82</v>
      </c>
      <c r="B106" s="13">
        <f>SUM(B107:B117)</f>
        <v>28392520.118999992</v>
      </c>
      <c r="C106" s="13">
        <f>SUM(C107:C117)</f>
        <v>26101691.579909999</v>
      </c>
      <c r="D106" s="13">
        <f>SUM(D107:D117)</f>
        <v>268104.12557000003</v>
      </c>
      <c r="E106" s="13">
        <f t="shared" ref="E106:G106" si="29">SUM(E107:E117)</f>
        <v>26369795.705480002</v>
      </c>
      <c r="F106" s="13">
        <f t="shared" si="29"/>
        <v>2022724.4135199969</v>
      </c>
      <c r="G106" s="13">
        <f t="shared" si="29"/>
        <v>2290828.5390899964</v>
      </c>
      <c r="H106" s="6">
        <f>IFERROR(E106/B106*100,"")</f>
        <v>92.875854608741122</v>
      </c>
    </row>
    <row r="107" spans="1:8" s="83" customFormat="1" ht="11.25" customHeight="1" x14ac:dyDescent="0.2">
      <c r="A107" s="87" t="s">
        <v>32</v>
      </c>
      <c r="B107" s="11">
        <v>9827822.3040000014</v>
      </c>
      <c r="C107" s="11">
        <v>8994145.8725000005</v>
      </c>
      <c r="D107" s="11">
        <v>4810.0625199999995</v>
      </c>
      <c r="E107" s="11">
        <f t="shared" ref="E107:E117" si="30">C107+D107</f>
        <v>8998955.9350199997</v>
      </c>
      <c r="F107" s="11">
        <f>B107-E107</f>
        <v>828866.36898000166</v>
      </c>
      <c r="G107" s="11">
        <f>B107-C107</f>
        <v>833676.43150000088</v>
      </c>
      <c r="H107" s="6">
        <f>IFERROR(E107/B107*100,"")</f>
        <v>91.566123772479628</v>
      </c>
    </row>
    <row r="108" spans="1:8" s="83" customFormat="1" ht="11.25" customHeight="1" x14ac:dyDescent="0.2">
      <c r="A108" s="87" t="s">
        <v>83</v>
      </c>
      <c r="B108" s="11">
        <v>5067512.6540000001</v>
      </c>
      <c r="C108" s="11">
        <v>4723359.9081699997</v>
      </c>
      <c r="D108" s="11">
        <v>34651.574760000003</v>
      </c>
      <c r="E108" s="11">
        <f t="shared" si="30"/>
        <v>4758011.4829299999</v>
      </c>
      <c r="F108" s="11">
        <f>B108-E108</f>
        <v>309501.17107000016</v>
      </c>
      <c r="G108" s="11">
        <f>B108-C108</f>
        <v>344152.74583000038</v>
      </c>
      <c r="H108" s="6">
        <f>IFERROR(E108/B108*100,"")</f>
        <v>93.892444041048464</v>
      </c>
    </row>
    <row r="109" spans="1:8" s="83" customFormat="1" ht="11.25" customHeight="1" x14ac:dyDescent="0.2">
      <c r="A109" s="87" t="s">
        <v>84</v>
      </c>
      <c r="B109" s="11">
        <v>1559748.7349999999</v>
      </c>
      <c r="C109" s="11">
        <v>1535805.8454100001</v>
      </c>
      <c r="D109" s="11">
        <v>4409.3975599999994</v>
      </c>
      <c r="E109" s="11">
        <f t="shared" si="30"/>
        <v>1540215.24297</v>
      </c>
      <c r="F109" s="11">
        <f>B109-E109</f>
        <v>19533.492029999848</v>
      </c>
      <c r="G109" s="11">
        <f>B109-C109</f>
        <v>23942.889589999802</v>
      </c>
      <c r="H109" s="6">
        <f>IFERROR(E109/B109*100,"")</f>
        <v>98.747651362576676</v>
      </c>
    </row>
    <row r="110" spans="1:8" s="83" customFormat="1" ht="11.25" customHeight="1" x14ac:dyDescent="0.2">
      <c r="A110" s="87" t="s">
        <v>85</v>
      </c>
      <c r="B110" s="11">
        <v>1720339.0350000001</v>
      </c>
      <c r="C110" s="11">
        <v>1445636.6651399999</v>
      </c>
      <c r="D110" s="11">
        <v>102451.25449000001</v>
      </c>
      <c r="E110" s="11">
        <f t="shared" si="30"/>
        <v>1548087.9196299999</v>
      </c>
      <c r="F110" s="11">
        <f>B110-E110</f>
        <v>172251.11537000025</v>
      </c>
      <c r="G110" s="11">
        <f>B110-C110</f>
        <v>274702.36986000021</v>
      </c>
      <c r="H110" s="6">
        <f>IFERROR(E110/B110*100,"")</f>
        <v>89.987373891681756</v>
      </c>
    </row>
    <row r="111" spans="1:8" s="83" customFormat="1" ht="11.25" customHeight="1" x14ac:dyDescent="0.2">
      <c r="A111" s="87" t="s">
        <v>86</v>
      </c>
      <c r="B111" s="11">
        <v>2376809.0430000001</v>
      </c>
      <c r="C111" s="11">
        <v>2156934.64861</v>
      </c>
      <c r="D111" s="11">
        <v>25179.439730000002</v>
      </c>
      <c r="E111" s="11">
        <f t="shared" si="30"/>
        <v>2182114.0883400002</v>
      </c>
      <c r="F111" s="11">
        <f>B111-E111</f>
        <v>194694.95465999981</v>
      </c>
      <c r="G111" s="11">
        <f>B111-C111</f>
        <v>219874.39439000003</v>
      </c>
      <c r="H111" s="6">
        <f>IFERROR(E111/B111*100,"")</f>
        <v>91.808557139522804</v>
      </c>
    </row>
    <row r="112" spans="1:8" s="83" customFormat="1" ht="11.25" customHeight="1" x14ac:dyDescent="0.2">
      <c r="A112" s="87" t="s">
        <v>87</v>
      </c>
      <c r="B112" s="11">
        <v>251295.81800000003</v>
      </c>
      <c r="C112" s="11">
        <v>222251.73952</v>
      </c>
      <c r="D112" s="11">
        <v>2957.2092000000002</v>
      </c>
      <c r="E112" s="11">
        <f t="shared" si="30"/>
        <v>225208.94872000001</v>
      </c>
      <c r="F112" s="11">
        <f>B112-E112</f>
        <v>26086.869280000014</v>
      </c>
      <c r="G112" s="11">
        <f>B112-C112</f>
        <v>29044.078480000026</v>
      </c>
      <c r="H112" s="6">
        <f>IFERROR(E112/B112*100,"")</f>
        <v>89.619059526092073</v>
      </c>
    </row>
    <row r="113" spans="1:8" s="83" customFormat="1" ht="11.25" customHeight="1" x14ac:dyDescent="0.2">
      <c r="A113" s="87" t="s">
        <v>88</v>
      </c>
      <c r="B113" s="11">
        <v>1334131.9480000001</v>
      </c>
      <c r="C113" s="11">
        <v>1200097.6250199999</v>
      </c>
      <c r="D113" s="11">
        <v>7828.9405999999999</v>
      </c>
      <c r="E113" s="11">
        <f t="shared" si="30"/>
        <v>1207926.56562</v>
      </c>
      <c r="F113" s="11">
        <f>B113-E113</f>
        <v>126205.38238000008</v>
      </c>
      <c r="G113" s="11">
        <f>B113-C113</f>
        <v>134034.32298000017</v>
      </c>
      <c r="H113" s="6">
        <f>IFERROR(E113/B113*100,"")</f>
        <v>90.540262335431294</v>
      </c>
    </row>
    <row r="114" spans="1:8" s="83" customFormat="1" ht="11.25" customHeight="1" x14ac:dyDescent="0.2">
      <c r="A114" s="87" t="s">
        <v>89</v>
      </c>
      <c r="B114" s="11">
        <v>894724.77499999409</v>
      </c>
      <c r="C114" s="11">
        <v>826324.1118999992</v>
      </c>
      <c r="D114" s="11">
        <v>8252.3323699999892</v>
      </c>
      <c r="E114" s="11">
        <f t="shared" si="30"/>
        <v>834576.44426999916</v>
      </c>
      <c r="F114" s="11">
        <f>B114-E114</f>
        <v>60148.330729994923</v>
      </c>
      <c r="G114" s="11">
        <f>B114-C114</f>
        <v>68400.663099994883</v>
      </c>
      <c r="H114" s="6">
        <f>IFERROR(E114/B114*100,"")</f>
        <v>93.277448841181879</v>
      </c>
    </row>
    <row r="115" spans="1:8" s="83" customFormat="1" ht="11.25" customHeight="1" x14ac:dyDescent="0.2">
      <c r="A115" s="87" t="s">
        <v>90</v>
      </c>
      <c r="B115" s="11">
        <v>171760.31</v>
      </c>
      <c r="C115" s="11">
        <v>154870.03771999999</v>
      </c>
      <c r="D115" s="11">
        <v>2000.6628999999998</v>
      </c>
      <c r="E115" s="11">
        <f t="shared" si="30"/>
        <v>156870.70061999999</v>
      </c>
      <c r="F115" s="11">
        <f>B115-E115</f>
        <v>14889.609380000009</v>
      </c>
      <c r="G115" s="11">
        <f>B115-C115</f>
        <v>16890.272280000005</v>
      </c>
      <c r="H115" s="6">
        <f>IFERROR(E115/B115*100,"")</f>
        <v>91.331169942578697</v>
      </c>
    </row>
    <row r="116" spans="1:8" s="83" customFormat="1" ht="11.25" customHeight="1" x14ac:dyDescent="0.2">
      <c r="A116" s="87" t="s">
        <v>91</v>
      </c>
      <c r="B116" s="11">
        <v>5100457.216</v>
      </c>
      <c r="C116" s="11">
        <v>4772047.3164900001</v>
      </c>
      <c r="D116" s="11">
        <v>75542.890670000008</v>
      </c>
      <c r="E116" s="11">
        <f t="shared" si="30"/>
        <v>4847590.2071599998</v>
      </c>
      <c r="F116" s="11">
        <f>B116-E116</f>
        <v>252867.00884000026</v>
      </c>
      <c r="G116" s="11">
        <f>B116-C116</f>
        <v>328409.8995099999</v>
      </c>
      <c r="H116" s="6">
        <f>IFERROR(E116/B116*100,"")</f>
        <v>95.042267817740665</v>
      </c>
    </row>
    <row r="117" spans="1:8" s="83" customFormat="1" ht="11.25" customHeight="1" x14ac:dyDescent="0.2">
      <c r="A117" s="87" t="s">
        <v>314</v>
      </c>
      <c r="B117" s="11">
        <v>87918.280999999988</v>
      </c>
      <c r="C117" s="11">
        <v>70217.809430000008</v>
      </c>
      <c r="D117" s="11">
        <v>20.360769999999999</v>
      </c>
      <c r="E117" s="11">
        <f t="shared" si="30"/>
        <v>70238.170200000008</v>
      </c>
      <c r="F117" s="11">
        <f>B117-E117</f>
        <v>17680.11079999998</v>
      </c>
      <c r="G117" s="11">
        <f>B117-C117</f>
        <v>17700.47156999998</v>
      </c>
      <c r="H117" s="6">
        <f>IFERROR(E117/B117*100,"")</f>
        <v>79.890290621128074</v>
      </c>
    </row>
    <row r="118" spans="1:8" s="83" customFormat="1" ht="11.25" customHeight="1" x14ac:dyDescent="0.2">
      <c r="A118" s="87"/>
      <c r="B118" s="11"/>
      <c r="C118" s="7"/>
      <c r="D118" s="11"/>
      <c r="E118" s="7"/>
      <c r="F118" s="7"/>
      <c r="G118" s="7"/>
      <c r="H118" s="6" t="str">
        <f>IFERROR(E118/B118*100,"")</f>
        <v/>
      </c>
    </row>
    <row r="119" spans="1:8" s="83" customFormat="1" ht="11.25" customHeight="1" x14ac:dyDescent="0.2">
      <c r="A119" s="85" t="s">
        <v>92</v>
      </c>
      <c r="B119" s="13">
        <f>SUM(B120:B126)</f>
        <v>48323715.945079997</v>
      </c>
      <c r="C119" s="13">
        <f>SUM(C120:C126)</f>
        <v>38966028.024630003</v>
      </c>
      <c r="D119" s="13">
        <f t="shared" ref="D119:G119" si="31">SUM(D120:D126)</f>
        <v>557165.7234299999</v>
      </c>
      <c r="E119" s="13">
        <f t="shared" si="31"/>
        <v>39523193.748060003</v>
      </c>
      <c r="F119" s="13">
        <f t="shared" si="31"/>
        <v>8800522.197019998</v>
      </c>
      <c r="G119" s="13">
        <f t="shared" si="31"/>
        <v>9357687.9204499964</v>
      </c>
      <c r="H119" s="6">
        <f>IFERROR(E119/B119*100,"")</f>
        <v>81.788399288204971</v>
      </c>
    </row>
    <row r="120" spans="1:8" s="83" customFormat="1" ht="11.25" customHeight="1" x14ac:dyDescent="0.2">
      <c r="A120" s="87" t="s">
        <v>32</v>
      </c>
      <c r="B120" s="11">
        <v>28514532.612000003</v>
      </c>
      <c r="C120" s="11">
        <v>20842920.234190002</v>
      </c>
      <c r="D120" s="11">
        <v>503215.76326999988</v>
      </c>
      <c r="E120" s="11">
        <f t="shared" ref="E120:E126" si="32">C120+D120</f>
        <v>21346135.99746</v>
      </c>
      <c r="F120" s="11">
        <f>B120-E120</f>
        <v>7168396.6145400032</v>
      </c>
      <c r="G120" s="11">
        <f>B120-C120</f>
        <v>7671612.3778100014</v>
      </c>
      <c r="H120" s="6">
        <f>IFERROR(E120/B120*100,"")</f>
        <v>74.860550190034431</v>
      </c>
    </row>
    <row r="121" spans="1:8" s="83" customFormat="1" ht="11.25" customHeight="1" x14ac:dyDescent="0.2">
      <c r="A121" s="87" t="s">
        <v>93</v>
      </c>
      <c r="B121" s="11">
        <v>51358.999999999993</v>
      </c>
      <c r="C121" s="11">
        <v>40635.079829999995</v>
      </c>
      <c r="D121" s="11">
        <v>6942.6096200000002</v>
      </c>
      <c r="E121" s="11">
        <f t="shared" si="32"/>
        <v>47577.689449999998</v>
      </c>
      <c r="F121" s="11">
        <f>B121-E121</f>
        <v>3781.3105499999947</v>
      </c>
      <c r="G121" s="11">
        <f>B121-C121</f>
        <v>10723.920169999998</v>
      </c>
      <c r="H121" s="6">
        <f>IFERROR(E121/B121*100,"")</f>
        <v>92.637491870947656</v>
      </c>
    </row>
    <row r="122" spans="1:8" s="83" customFormat="1" ht="11.25" customHeight="1" x14ac:dyDescent="0.2">
      <c r="A122" s="87" t="s">
        <v>94</v>
      </c>
      <c r="B122" s="11">
        <v>262412.57699999999</v>
      </c>
      <c r="C122" s="11">
        <v>246437.96286999999</v>
      </c>
      <c r="D122" s="11">
        <v>2675.1301900000003</v>
      </c>
      <c r="E122" s="11">
        <f t="shared" si="32"/>
        <v>249113.09305999998</v>
      </c>
      <c r="F122" s="11">
        <f>B122-E122</f>
        <v>13299.483940000006</v>
      </c>
      <c r="G122" s="11">
        <f>B122-C122</f>
        <v>15974.614130000002</v>
      </c>
      <c r="H122" s="6">
        <f>IFERROR(E122/B122*100,"")</f>
        <v>94.931842028288145</v>
      </c>
    </row>
    <row r="123" spans="1:8" s="83" customFormat="1" ht="11.25" customHeight="1" x14ac:dyDescent="0.2">
      <c r="A123" s="87" t="s">
        <v>95</v>
      </c>
      <c r="B123" s="11">
        <v>1697470.091</v>
      </c>
      <c r="C123" s="11">
        <v>1647353.1402100001</v>
      </c>
      <c r="D123" s="11">
        <v>2646.2954299999997</v>
      </c>
      <c r="E123" s="11">
        <f t="shared" si="32"/>
        <v>1649999.43564</v>
      </c>
      <c r="F123" s="11">
        <f>B123-E123</f>
        <v>47470.655359999975</v>
      </c>
      <c r="G123" s="11">
        <f>B123-C123</f>
        <v>50116.950789999915</v>
      </c>
      <c r="H123" s="6">
        <f>IFERROR(E123/B123*100,"")</f>
        <v>97.20344672865285</v>
      </c>
    </row>
    <row r="124" spans="1:8" s="83" customFormat="1" ht="11.25" customHeight="1" x14ac:dyDescent="0.2">
      <c r="A124" s="87" t="s">
        <v>96</v>
      </c>
      <c r="B124" s="11">
        <v>258526.62247000006</v>
      </c>
      <c r="C124" s="11">
        <v>241128.81555000003</v>
      </c>
      <c r="D124" s="11">
        <v>4735.1236200000003</v>
      </c>
      <c r="E124" s="11">
        <f t="shared" si="32"/>
        <v>245863.93917000003</v>
      </c>
      <c r="F124" s="11">
        <f>B124-E124</f>
        <v>12662.683300000033</v>
      </c>
      <c r="G124" s="11">
        <f>B124-C124</f>
        <v>17397.806920000032</v>
      </c>
      <c r="H124" s="6">
        <f>IFERROR(E124/B124*100,"")</f>
        <v>95.101980918243939</v>
      </c>
    </row>
    <row r="125" spans="1:8" s="83" customFormat="1" ht="11.25" customHeight="1" x14ac:dyDescent="0.2">
      <c r="A125" s="87" t="s">
        <v>97</v>
      </c>
      <c r="B125" s="11">
        <v>1722700.2429999998</v>
      </c>
      <c r="C125" s="11">
        <v>1662475.9866099998</v>
      </c>
      <c r="D125" s="11">
        <v>2323.7700100000002</v>
      </c>
      <c r="E125" s="11">
        <f t="shared" si="32"/>
        <v>1664799.7566199999</v>
      </c>
      <c r="F125" s="11">
        <f>B125-E125</f>
        <v>57900.4863799999</v>
      </c>
      <c r="G125" s="11">
        <f>B125-C125</f>
        <v>60224.256389999995</v>
      </c>
      <c r="H125" s="6">
        <f>IFERROR(E125/B125*100,"")</f>
        <v>96.638969163946413</v>
      </c>
    </row>
    <row r="126" spans="1:8" s="83" customFormat="1" ht="11.25" customHeight="1" x14ac:dyDescent="0.2">
      <c r="A126" s="91" t="s">
        <v>333</v>
      </c>
      <c r="B126" s="11">
        <v>15816714.799609996</v>
      </c>
      <c r="C126" s="11">
        <v>14285076.805370001</v>
      </c>
      <c r="D126" s="11">
        <v>34627.031289999984</v>
      </c>
      <c r="E126" s="11">
        <f t="shared" si="32"/>
        <v>14319703.836660001</v>
      </c>
      <c r="F126" s="11">
        <f>B126-E126</f>
        <v>1497010.962949995</v>
      </c>
      <c r="G126" s="11">
        <f>B126-C126</f>
        <v>1531637.9942399953</v>
      </c>
      <c r="H126" s="6">
        <f>IFERROR(E126/B126*100,"")</f>
        <v>90.535259806373276</v>
      </c>
    </row>
    <row r="127" spans="1:8" s="83" customFormat="1" ht="11.25" customHeight="1" x14ac:dyDescent="0.2">
      <c r="A127" s="87"/>
      <c r="B127" s="11"/>
      <c r="C127" s="11"/>
      <c r="D127" s="11"/>
      <c r="E127" s="11"/>
      <c r="F127" s="11"/>
      <c r="G127" s="11"/>
      <c r="H127" s="6"/>
    </row>
    <row r="128" spans="1:8" s="83" customFormat="1" ht="11.25" customHeight="1" x14ac:dyDescent="0.2">
      <c r="A128" s="85" t="s">
        <v>334</v>
      </c>
      <c r="B128" s="13">
        <f>SUM(B129:B130)</f>
        <v>13456068.192000002</v>
      </c>
      <c r="C128" s="13">
        <f>SUM(C129:C130)</f>
        <v>5179800.4211999997</v>
      </c>
      <c r="D128" s="13">
        <f>SUM(D129:D130)</f>
        <v>37658.201770000007</v>
      </c>
      <c r="E128" s="13">
        <f t="shared" ref="E128:G128" si="33">SUM(E129:E130)</f>
        <v>5217458.6229699999</v>
      </c>
      <c r="F128" s="13">
        <f t="shared" si="33"/>
        <v>8238609.5690300008</v>
      </c>
      <c r="G128" s="13">
        <f t="shared" si="33"/>
        <v>8276267.7708000001</v>
      </c>
      <c r="H128" s="6">
        <f>IFERROR(E128/B128*100,"")</f>
        <v>38.774020378938928</v>
      </c>
    </row>
    <row r="129" spans="1:8" s="83" customFormat="1" ht="11.25" customHeight="1" x14ac:dyDescent="0.2">
      <c r="A129" s="91" t="s">
        <v>100</v>
      </c>
      <c r="B129" s="11">
        <v>3262474.1920000007</v>
      </c>
      <c r="C129" s="11">
        <v>2604134.0821499997</v>
      </c>
      <c r="D129" s="11">
        <v>4560.9318700000049</v>
      </c>
      <c r="E129" s="11">
        <f t="shared" ref="E129:E130" si="34">C129+D129</f>
        <v>2608695.0140199997</v>
      </c>
      <c r="F129" s="11">
        <f>B129-E129</f>
        <v>653779.17798000108</v>
      </c>
      <c r="G129" s="11">
        <f>B129-C129</f>
        <v>658340.10985000106</v>
      </c>
      <c r="H129" s="6">
        <f>IFERROR(E129/B129*100,"")</f>
        <v>79.960632958165618</v>
      </c>
    </row>
    <row r="130" spans="1:8" s="83" customFormat="1" ht="11.25" customHeight="1" x14ac:dyDescent="0.2">
      <c r="A130" s="91" t="s">
        <v>335</v>
      </c>
      <c r="B130" s="11">
        <v>10193594</v>
      </c>
      <c r="C130" s="11">
        <v>2575666.3390500001</v>
      </c>
      <c r="D130" s="11">
        <v>33097.269899999999</v>
      </c>
      <c r="E130" s="11">
        <f t="shared" si="34"/>
        <v>2608763.6089500003</v>
      </c>
      <c r="F130" s="11">
        <f>B130-E130</f>
        <v>7584830.3910499997</v>
      </c>
      <c r="G130" s="11">
        <f>B130-C130</f>
        <v>7617927.6609499995</v>
      </c>
      <c r="H130" s="6">
        <f>IFERROR(E130/B130*100,"")</f>
        <v>25.592186710104407</v>
      </c>
    </row>
    <row r="131" spans="1:8" s="83" customFormat="1" ht="11.25" customHeight="1" x14ac:dyDescent="0.2">
      <c r="A131" s="87"/>
      <c r="B131" s="11"/>
      <c r="C131" s="11"/>
      <c r="D131" s="11"/>
      <c r="E131" s="11"/>
      <c r="F131" s="11"/>
      <c r="G131" s="11"/>
      <c r="H131" s="6"/>
    </row>
    <row r="132" spans="1:8" s="83" customFormat="1" ht="11.25" customHeight="1" x14ac:dyDescent="0.2">
      <c r="A132" s="92" t="s">
        <v>98</v>
      </c>
      <c r="B132" s="13">
        <f t="shared" ref="B132:G132" si="35">+B133+B141</f>
        <v>277742360.3152101</v>
      </c>
      <c r="C132" s="13">
        <f t="shared" si="35"/>
        <v>257636231.06534001</v>
      </c>
      <c r="D132" s="13">
        <f t="shared" si="35"/>
        <v>1911686.3237900001</v>
      </c>
      <c r="E132" s="13">
        <f t="shared" si="35"/>
        <v>259547917.38913</v>
      </c>
      <c r="F132" s="13">
        <f t="shared" si="35"/>
        <v>18194442.92608007</v>
      </c>
      <c r="G132" s="13">
        <f t="shared" si="35"/>
        <v>20106129.249870073</v>
      </c>
      <c r="H132" s="6">
        <f>IFERROR(E132/B132*100,"")</f>
        <v>93.449165296416709</v>
      </c>
    </row>
    <row r="133" spans="1:8" s="83" customFormat="1" ht="22.5" customHeight="1" x14ac:dyDescent="0.2">
      <c r="A133" s="93" t="s">
        <v>99</v>
      </c>
      <c r="B133" s="13">
        <f t="shared" ref="B133:C133" si="36">SUM(B134:B138)</f>
        <v>16093626.020999998</v>
      </c>
      <c r="C133" s="13">
        <f t="shared" si="36"/>
        <v>14991992.458069999</v>
      </c>
      <c r="D133" s="13">
        <f t="shared" ref="D133:G133" si="37">SUM(D134:D138)</f>
        <v>237211.66531999997</v>
      </c>
      <c r="E133" s="13">
        <f t="shared" si="37"/>
        <v>15229204.12339</v>
      </c>
      <c r="F133" s="13">
        <f t="shared" si="37"/>
        <v>864421.8976099987</v>
      </c>
      <c r="G133" s="13">
        <f t="shared" si="37"/>
        <v>1101633.5629299993</v>
      </c>
      <c r="H133" s="6">
        <f>IFERROR(E133/B133*100,"")</f>
        <v>94.628793433611264</v>
      </c>
    </row>
    <row r="134" spans="1:8" s="83" customFormat="1" ht="11.25" customHeight="1" x14ac:dyDescent="0.2">
      <c r="A134" s="91" t="s">
        <v>100</v>
      </c>
      <c r="B134" s="11">
        <v>856513.61399999983</v>
      </c>
      <c r="C134" s="11">
        <v>649670.53599999996</v>
      </c>
      <c r="D134" s="11">
        <v>104748.67990999999</v>
      </c>
      <c r="E134" s="11">
        <f t="shared" ref="E134:E137" si="38">C134+D134</f>
        <v>754419.21590999991</v>
      </c>
      <c r="F134" s="11">
        <f>B134-E134</f>
        <v>102094.39808999992</v>
      </c>
      <c r="G134" s="11">
        <f>B134-C134</f>
        <v>206843.07799999986</v>
      </c>
      <c r="H134" s="6">
        <f>IFERROR(E134/B134*100,"")</f>
        <v>88.080236388396742</v>
      </c>
    </row>
    <row r="135" spans="1:8" s="83" customFormat="1" ht="11.25" customHeight="1" x14ac:dyDescent="0.2">
      <c r="A135" s="91" t="s">
        <v>101</v>
      </c>
      <c r="B135" s="11">
        <v>1437819.219</v>
      </c>
      <c r="C135" s="11">
        <v>993002.88755999994</v>
      </c>
      <c r="D135" s="11">
        <v>810.08230000000003</v>
      </c>
      <c r="E135" s="11">
        <f t="shared" si="38"/>
        <v>993812.96985999995</v>
      </c>
      <c r="F135" s="11">
        <f>B135-E135</f>
        <v>444006.24914000009</v>
      </c>
      <c r="G135" s="11">
        <f>B135-C135</f>
        <v>444816.3314400001</v>
      </c>
      <c r="H135" s="6">
        <f>IFERROR(E135/B135*100,"")</f>
        <v>69.119466253288408</v>
      </c>
    </row>
    <row r="136" spans="1:8" s="83" customFormat="1" ht="11.25" customHeight="1" x14ac:dyDescent="0.2">
      <c r="A136" s="91" t="s">
        <v>102</v>
      </c>
      <c r="B136" s="11">
        <v>119221.31999999999</v>
      </c>
      <c r="C136" s="11">
        <v>109894.28173999999</v>
      </c>
      <c r="D136" s="11">
        <v>597.44123000000002</v>
      </c>
      <c r="E136" s="11">
        <f t="shared" si="38"/>
        <v>110491.72296999999</v>
      </c>
      <c r="F136" s="11">
        <f>B136-E136</f>
        <v>8729.5970300000045</v>
      </c>
      <c r="G136" s="11">
        <f>B136-C136</f>
        <v>9327.0382600000012</v>
      </c>
      <c r="H136" s="6">
        <f>IFERROR(E136/B136*100,"")</f>
        <v>92.677822196566851</v>
      </c>
    </row>
    <row r="137" spans="1:8" s="83" customFormat="1" ht="11.4" x14ac:dyDescent="0.2">
      <c r="A137" s="91" t="s">
        <v>103</v>
      </c>
      <c r="B137" s="11">
        <v>1432592.8129999996</v>
      </c>
      <c r="C137" s="11">
        <v>1418462.31039</v>
      </c>
      <c r="D137" s="11">
        <v>10399.68914</v>
      </c>
      <c r="E137" s="11">
        <f t="shared" si="38"/>
        <v>1428861.9995299999</v>
      </c>
      <c r="F137" s="11">
        <f>B137-E137</f>
        <v>3730.8134699997026</v>
      </c>
      <c r="G137" s="11">
        <f>B137-C137</f>
        <v>14130.502609999618</v>
      </c>
      <c r="H137" s="6">
        <f>IFERROR(E137/B137*100,"")</f>
        <v>99.739576142212599</v>
      </c>
    </row>
    <row r="138" spans="1:8" s="83" customFormat="1" ht="11.25" customHeight="1" x14ac:dyDescent="0.2">
      <c r="A138" s="93" t="s">
        <v>104</v>
      </c>
      <c r="B138" s="13">
        <f>SUM(B139:B140)</f>
        <v>12247479.055</v>
      </c>
      <c r="C138" s="13">
        <f>SUM(C139:C140)</f>
        <v>11820962.44238</v>
      </c>
      <c r="D138" s="13">
        <f>SUM(D139:D140)</f>
        <v>120655.77273999999</v>
      </c>
      <c r="E138" s="13">
        <f t="shared" ref="E138" si="39">SUM(C138:D138)</f>
        <v>11941618.215120001</v>
      </c>
      <c r="F138" s="13">
        <f>B138-E138</f>
        <v>305860.83987999894</v>
      </c>
      <c r="G138" s="13">
        <f>B138-C138</f>
        <v>426516.6126199998</v>
      </c>
      <c r="H138" s="6">
        <f>IFERROR(E138/B138*100,"")</f>
        <v>97.502662886733972</v>
      </c>
    </row>
    <row r="139" spans="1:8" s="83" customFormat="1" ht="11.25" customHeight="1" x14ac:dyDescent="0.2">
      <c r="A139" s="94" t="s">
        <v>104</v>
      </c>
      <c r="B139" s="11">
        <v>9922330.3509999998</v>
      </c>
      <c r="C139" s="11">
        <v>9658543.2529100012</v>
      </c>
      <c r="D139" s="11">
        <v>110136.73037999999</v>
      </c>
      <c r="E139" s="11">
        <f t="shared" ref="E139:E140" si="40">C139+D139</f>
        <v>9768679.9832900017</v>
      </c>
      <c r="F139" s="11">
        <f>B139-E139</f>
        <v>153650.36770999804</v>
      </c>
      <c r="G139" s="11">
        <f>B139-C139</f>
        <v>263787.09808999859</v>
      </c>
      <c r="H139" s="6">
        <f>IFERROR(E139/B139*100,"")</f>
        <v>98.451468936483124</v>
      </c>
    </row>
    <row r="140" spans="1:8" s="83" customFormat="1" ht="11.25" customHeight="1" x14ac:dyDescent="0.2">
      <c r="A140" s="94" t="s">
        <v>105</v>
      </c>
      <c r="B140" s="11">
        <v>2325148.7039999999</v>
      </c>
      <c r="C140" s="11">
        <v>2162419.1894699996</v>
      </c>
      <c r="D140" s="11">
        <v>10519.042359999999</v>
      </c>
      <c r="E140" s="11">
        <f t="shared" si="40"/>
        <v>2172938.2318299995</v>
      </c>
      <c r="F140" s="11">
        <f>B140-E140</f>
        <v>152210.47217000043</v>
      </c>
      <c r="G140" s="11">
        <f>B140-C140</f>
        <v>162729.51453000028</v>
      </c>
      <c r="H140" s="6">
        <f>IFERROR(E140/B140*100,"")</f>
        <v>93.453731715818876</v>
      </c>
    </row>
    <row r="141" spans="1:8" s="83" customFormat="1" ht="11.25" customHeight="1" x14ac:dyDescent="0.2">
      <c r="A141" s="93" t="s">
        <v>106</v>
      </c>
      <c r="B141" s="13">
        <f t="shared" ref="B141:G141" si="41">SUM(B142:B145)</f>
        <v>261648734.29421008</v>
      </c>
      <c r="C141" s="13">
        <f t="shared" si="41"/>
        <v>242644238.60727</v>
      </c>
      <c r="D141" s="13">
        <f t="shared" ref="D141" si="42">SUM(D142:D145)</f>
        <v>1674474.6584700001</v>
      </c>
      <c r="E141" s="13">
        <f t="shared" si="41"/>
        <v>244318713.26574001</v>
      </c>
      <c r="F141" s="13">
        <f t="shared" si="41"/>
        <v>17330021.028470073</v>
      </c>
      <c r="G141" s="13">
        <f t="shared" si="41"/>
        <v>19004495.686940074</v>
      </c>
      <c r="H141" s="6">
        <f>IFERROR(E141/B141*100,"")</f>
        <v>93.37660811728469</v>
      </c>
    </row>
    <row r="142" spans="1:8" s="83" customFormat="1" ht="11.25" customHeight="1" x14ac:dyDescent="0.2">
      <c r="A142" s="94" t="s">
        <v>107</v>
      </c>
      <c r="B142" s="11">
        <v>98226411.902210072</v>
      </c>
      <c r="C142" s="11">
        <v>93144799.798060015</v>
      </c>
      <c r="D142" s="11">
        <v>354191.99951000034</v>
      </c>
      <c r="E142" s="11">
        <f t="shared" ref="E142:E144" si="43">C142+D142</f>
        <v>93498991.79757002</v>
      </c>
      <c r="F142" s="11">
        <f>B142-E142</f>
        <v>4727420.1046400517</v>
      </c>
      <c r="G142" s="11">
        <f>B142-C142</f>
        <v>5081612.1041500568</v>
      </c>
      <c r="H142" s="6">
        <f>IFERROR(E142/B142*100,"")</f>
        <v>95.187221020201306</v>
      </c>
    </row>
    <row r="143" spans="1:8" s="83" customFormat="1" ht="11.25" customHeight="1" x14ac:dyDescent="0.2">
      <c r="A143" s="94" t="s">
        <v>108</v>
      </c>
      <c r="B143" s="11">
        <v>33132928.780470002</v>
      </c>
      <c r="C143" s="11">
        <v>32005331.032050002</v>
      </c>
      <c r="D143" s="11">
        <v>425825.24714999995</v>
      </c>
      <c r="E143" s="11">
        <f t="shared" si="43"/>
        <v>32431156.279200003</v>
      </c>
      <c r="F143" s="11">
        <f>B143-E143</f>
        <v>701772.50126999989</v>
      </c>
      <c r="G143" s="11">
        <f>B143-C143</f>
        <v>1127597.7484200001</v>
      </c>
      <c r="H143" s="6">
        <f>IFERROR(E143/B143*100,"")</f>
        <v>97.881948481162766</v>
      </c>
    </row>
    <row r="144" spans="1:8" s="83" customFormat="1" ht="11.25" customHeight="1" x14ac:dyDescent="0.2">
      <c r="A144" s="94" t="s">
        <v>109</v>
      </c>
      <c r="B144" s="11">
        <v>31035498.185429998</v>
      </c>
      <c r="C144" s="11">
        <v>29099116.988310002</v>
      </c>
      <c r="D144" s="11">
        <v>809500.16572999978</v>
      </c>
      <c r="E144" s="11">
        <f t="shared" si="43"/>
        <v>29908617.154040001</v>
      </c>
      <c r="F144" s="11">
        <f>B144-E144</f>
        <v>1126881.0313899964</v>
      </c>
      <c r="G144" s="11">
        <f>B144-C144</f>
        <v>1936381.197119996</v>
      </c>
      <c r="H144" s="6">
        <f>IFERROR(E144/B144*100,"")</f>
        <v>96.36905770077496</v>
      </c>
    </row>
    <row r="145" spans="1:8" s="83" customFormat="1" ht="22.5" customHeight="1" x14ac:dyDescent="0.2">
      <c r="A145" s="95" t="s">
        <v>110</v>
      </c>
      <c r="B145" s="9">
        <f t="shared" ref="B145:G145" si="44">SUM(B146)</f>
        <v>99253895.426100016</v>
      </c>
      <c r="C145" s="9">
        <f t="shared" si="44"/>
        <v>88394990.788849995</v>
      </c>
      <c r="D145" s="9">
        <f t="shared" si="44"/>
        <v>84957.246080000012</v>
      </c>
      <c r="E145" s="13">
        <f t="shared" si="44"/>
        <v>88479948.034929991</v>
      </c>
      <c r="F145" s="13">
        <f t="shared" si="44"/>
        <v>10773947.391170025</v>
      </c>
      <c r="G145" s="13">
        <f t="shared" si="44"/>
        <v>10858904.637250021</v>
      </c>
      <c r="H145" s="6">
        <f>IFERROR(E145/B145*100,"")</f>
        <v>89.145063430591676</v>
      </c>
    </row>
    <row r="146" spans="1:8" s="83" customFormat="1" ht="11.25" customHeight="1" x14ac:dyDescent="0.2">
      <c r="A146" s="94" t="s">
        <v>111</v>
      </c>
      <c r="B146" s="11">
        <v>99253895.426100016</v>
      </c>
      <c r="C146" s="11">
        <v>88394990.788849995</v>
      </c>
      <c r="D146" s="11">
        <v>84957.246080000012</v>
      </c>
      <c r="E146" s="11">
        <f t="shared" ref="E146" si="45">C146+D146</f>
        <v>88479948.034929991</v>
      </c>
      <c r="F146" s="11">
        <f>B146-E146</f>
        <v>10773947.391170025</v>
      </c>
      <c r="G146" s="11">
        <f>B146-C146</f>
        <v>10858904.637250021</v>
      </c>
      <c r="H146" s="6">
        <f>IFERROR(E146/B146*100,"")</f>
        <v>89.145063430591676</v>
      </c>
    </row>
    <row r="147" spans="1:8" s="83" customFormat="1" ht="11.25" customHeight="1" x14ac:dyDescent="0.2">
      <c r="A147" s="90"/>
      <c r="B147" s="10"/>
      <c r="C147" s="8"/>
      <c r="D147" s="10"/>
      <c r="E147" s="8"/>
      <c r="F147" s="8"/>
      <c r="G147" s="8"/>
      <c r="H147" s="6" t="str">
        <f>IFERROR(E147/B147*100,"")</f>
        <v/>
      </c>
    </row>
    <row r="148" spans="1:8" s="83" customFormat="1" ht="11.25" customHeight="1" x14ac:dyDescent="0.2">
      <c r="A148" s="85" t="s">
        <v>112</v>
      </c>
      <c r="B148" s="11">
        <v>740864813.37640989</v>
      </c>
      <c r="C148" s="11">
        <v>700874645.80904007</v>
      </c>
      <c r="D148" s="11">
        <v>12342897.22579</v>
      </c>
      <c r="E148" s="11">
        <f t="shared" ref="E148" si="46">C148+D148</f>
        <v>713217543.03483009</v>
      </c>
      <c r="F148" s="11">
        <f>B148-E148</f>
        <v>27647270.341579795</v>
      </c>
      <c r="G148" s="11">
        <f>B148-C148</f>
        <v>39990167.567369819</v>
      </c>
      <c r="H148" s="6">
        <f>IFERROR(E148/B148*100,"")</f>
        <v>96.268243565842951</v>
      </c>
    </row>
    <row r="149" spans="1:8" s="83" customFormat="1" ht="11.25" customHeight="1" x14ac:dyDescent="0.2">
      <c r="A149" s="90"/>
      <c r="B149" s="11"/>
      <c r="C149" s="7"/>
      <c r="D149" s="11"/>
      <c r="E149" s="7"/>
      <c r="F149" s="7"/>
      <c r="G149" s="7"/>
      <c r="H149" s="6" t="str">
        <f>IFERROR(E149/B149*100,"")</f>
        <v/>
      </c>
    </row>
    <row r="150" spans="1:8" s="83" customFormat="1" ht="11.25" customHeight="1" x14ac:dyDescent="0.2">
      <c r="A150" s="85" t="s">
        <v>113</v>
      </c>
      <c r="B150" s="13">
        <f t="shared" ref="B150:C150" si="47">SUM(B151:B169)</f>
        <v>24049752.290130001</v>
      </c>
      <c r="C150" s="13">
        <f t="shared" si="47"/>
        <v>21048220.722530007</v>
      </c>
      <c r="D150" s="13">
        <f t="shared" ref="D150:G150" si="48">SUM(D151:D169)</f>
        <v>213045.99493000002</v>
      </c>
      <c r="E150" s="13">
        <f t="shared" si="48"/>
        <v>21261266.717460003</v>
      </c>
      <c r="F150" s="13">
        <f t="shared" si="48"/>
        <v>2788485.5726699983</v>
      </c>
      <c r="G150" s="13">
        <f t="shared" si="48"/>
        <v>3001531.5675999993</v>
      </c>
      <c r="H150" s="6">
        <f>IFERROR(E150/B150*100,"")</f>
        <v>88.405345971840248</v>
      </c>
    </row>
    <row r="151" spans="1:8" s="83" customFormat="1" ht="11.25" customHeight="1" x14ac:dyDescent="0.2">
      <c r="A151" s="96" t="s">
        <v>114</v>
      </c>
      <c r="B151" s="11">
        <v>6133069.7780000027</v>
      </c>
      <c r="C151" s="11">
        <v>5346718.3620500052</v>
      </c>
      <c r="D151" s="11">
        <v>89952.508480000004</v>
      </c>
      <c r="E151" s="11">
        <f t="shared" ref="E151:E169" si="49">C151+D151</f>
        <v>5436670.8705300055</v>
      </c>
      <c r="F151" s="11">
        <f>B151-E151</f>
        <v>696398.90746999718</v>
      </c>
      <c r="G151" s="11">
        <f>B151-C151</f>
        <v>786351.41594999749</v>
      </c>
      <c r="H151" s="6">
        <f>IFERROR(E151/B151*100,"")</f>
        <v>88.645182059267341</v>
      </c>
    </row>
    <row r="152" spans="1:8" s="83" customFormat="1" ht="11.25" customHeight="1" x14ac:dyDescent="0.2">
      <c r="A152" s="96" t="s">
        <v>115</v>
      </c>
      <c r="B152" s="11">
        <v>380119.95799999998</v>
      </c>
      <c r="C152" s="11">
        <v>352756.28850999998</v>
      </c>
      <c r="D152" s="11">
        <v>0</v>
      </c>
      <c r="E152" s="11">
        <f t="shared" si="49"/>
        <v>352756.28850999998</v>
      </c>
      <c r="F152" s="11">
        <f>B152-E152</f>
        <v>27363.66949</v>
      </c>
      <c r="G152" s="11">
        <f>B152-C152</f>
        <v>27363.66949</v>
      </c>
      <c r="H152" s="6">
        <f>IFERROR(E152/B152*100,"")</f>
        <v>92.801306820622131</v>
      </c>
    </row>
    <row r="153" spans="1:8" s="83" customFormat="1" ht="11.25" customHeight="1" x14ac:dyDescent="0.2">
      <c r="A153" s="87" t="s">
        <v>116</v>
      </c>
      <c r="B153" s="11">
        <v>635630.39999999991</v>
      </c>
      <c r="C153" s="11">
        <v>591876.67566999991</v>
      </c>
      <c r="D153" s="11">
        <v>13317.09309</v>
      </c>
      <c r="E153" s="11">
        <f t="shared" si="49"/>
        <v>605193.76875999989</v>
      </c>
      <c r="F153" s="11">
        <f>B153-E153</f>
        <v>30436.631240000017</v>
      </c>
      <c r="G153" s="11">
        <f>B153-C153</f>
        <v>43753.724329999997</v>
      </c>
      <c r="H153" s="6">
        <f>IFERROR(E153/B153*100,"")</f>
        <v>95.211583454787558</v>
      </c>
    </row>
    <row r="154" spans="1:8" s="83" customFormat="1" ht="11.25" customHeight="1" x14ac:dyDescent="0.2">
      <c r="A154" s="87" t="s">
        <v>117</v>
      </c>
      <c r="B154" s="11">
        <v>205633.19700000001</v>
      </c>
      <c r="C154" s="11">
        <v>201153.62644999998</v>
      </c>
      <c r="D154" s="11">
        <v>1789.1493700000001</v>
      </c>
      <c r="E154" s="11">
        <f t="shared" si="49"/>
        <v>202942.77581999998</v>
      </c>
      <c r="F154" s="11">
        <f>B154-E154</f>
        <v>2690.4211800000339</v>
      </c>
      <c r="G154" s="11">
        <f>B154-C154</f>
        <v>4479.5705500000331</v>
      </c>
      <c r="H154" s="6">
        <f>IFERROR(E154/B154*100,"")</f>
        <v>98.691640640105376</v>
      </c>
    </row>
    <row r="155" spans="1:8" s="83" customFormat="1" ht="11.25" customHeight="1" x14ac:dyDescent="0.2">
      <c r="A155" s="87" t="s">
        <v>118</v>
      </c>
      <c r="B155" s="11">
        <v>403355.63099999999</v>
      </c>
      <c r="C155" s="11">
        <v>356623.36747000006</v>
      </c>
      <c r="D155" s="11">
        <v>807.95276000000001</v>
      </c>
      <c r="E155" s="11">
        <f t="shared" si="49"/>
        <v>357431.32023000007</v>
      </c>
      <c r="F155" s="11">
        <f>B155-E155</f>
        <v>45924.310769999924</v>
      </c>
      <c r="G155" s="11">
        <f>B155-C155</f>
        <v>46732.263529999938</v>
      </c>
      <c r="H155" s="6">
        <f>IFERROR(E155/B155*100,"")</f>
        <v>88.614436680567891</v>
      </c>
    </row>
    <row r="156" spans="1:8" s="83" customFormat="1" ht="11.25" customHeight="1" x14ac:dyDescent="0.2">
      <c r="A156" s="87" t="s">
        <v>119</v>
      </c>
      <c r="B156" s="11">
        <v>239288.01600000003</v>
      </c>
      <c r="C156" s="11">
        <v>210934.84103000001</v>
      </c>
      <c r="D156" s="11">
        <v>3407.4304999999999</v>
      </c>
      <c r="E156" s="11">
        <f t="shared" si="49"/>
        <v>214342.27153</v>
      </c>
      <c r="F156" s="11">
        <f>B156-E156</f>
        <v>24945.744470000034</v>
      </c>
      <c r="G156" s="11">
        <f>B156-C156</f>
        <v>28353.174970000022</v>
      </c>
      <c r="H156" s="6">
        <f>IFERROR(E156/B156*100,"")</f>
        <v>89.575013037844712</v>
      </c>
    </row>
    <row r="157" spans="1:8" s="83" customFormat="1" ht="11.25" customHeight="1" x14ac:dyDescent="0.2">
      <c r="A157" s="87" t="s">
        <v>120</v>
      </c>
      <c r="B157" s="11">
        <v>121380.47200000002</v>
      </c>
      <c r="C157" s="11">
        <v>73037.588659999994</v>
      </c>
      <c r="D157" s="11">
        <v>891.32587000000001</v>
      </c>
      <c r="E157" s="11">
        <f t="shared" si="49"/>
        <v>73928.914529999995</v>
      </c>
      <c r="F157" s="11">
        <f>B157-E157</f>
        <v>47451.557470000029</v>
      </c>
      <c r="G157" s="11">
        <f>B157-C157</f>
        <v>48342.883340000029</v>
      </c>
      <c r="H157" s="6">
        <f>IFERROR(E157/B157*100,"")</f>
        <v>60.906761451710267</v>
      </c>
    </row>
    <row r="158" spans="1:8" s="83" customFormat="1" ht="11.25" customHeight="1" x14ac:dyDescent="0.2">
      <c r="A158" s="96" t="s">
        <v>121</v>
      </c>
      <c r="B158" s="11">
        <v>141649.17599999998</v>
      </c>
      <c r="C158" s="11">
        <v>121718.47426</v>
      </c>
      <c r="D158" s="11">
        <v>0</v>
      </c>
      <c r="E158" s="11">
        <f t="shared" si="49"/>
        <v>121718.47426</v>
      </c>
      <c r="F158" s="11">
        <f>B158-E158</f>
        <v>19930.701739999975</v>
      </c>
      <c r="G158" s="11">
        <f>B158-C158</f>
        <v>19930.701739999975</v>
      </c>
      <c r="H158" s="6">
        <f>IFERROR(E158/B158*100,"")</f>
        <v>85.929532170381293</v>
      </c>
    </row>
    <row r="159" spans="1:8" s="83" customFormat="1" ht="11.25" customHeight="1" x14ac:dyDescent="0.2">
      <c r="A159" s="87" t="s">
        <v>122</v>
      </c>
      <c r="B159" s="11">
        <v>1331282.3280000002</v>
      </c>
      <c r="C159" s="11">
        <v>1304133.8977600001</v>
      </c>
      <c r="D159" s="11">
        <v>3606.5534400000001</v>
      </c>
      <c r="E159" s="11">
        <f t="shared" si="49"/>
        <v>1307740.4512</v>
      </c>
      <c r="F159" s="11">
        <f>B159-E159</f>
        <v>23541.876800000202</v>
      </c>
      <c r="G159" s="11">
        <f>B159-C159</f>
        <v>27148.430240000132</v>
      </c>
      <c r="H159" s="6">
        <f>IFERROR(E159/B159*100,"")</f>
        <v>98.231639051697812</v>
      </c>
    </row>
    <row r="160" spans="1:8" s="83" customFormat="1" ht="11.25" customHeight="1" x14ac:dyDescent="0.2">
      <c r="A160" s="87" t="s">
        <v>207</v>
      </c>
      <c r="B160" s="11">
        <v>1471432.7399999998</v>
      </c>
      <c r="C160" s="11">
        <v>1356662.7118499998</v>
      </c>
      <c r="D160" s="11">
        <v>11101.734619999999</v>
      </c>
      <c r="E160" s="11">
        <f t="shared" si="49"/>
        <v>1367764.4464699998</v>
      </c>
      <c r="F160" s="11">
        <f>B160-E160</f>
        <v>103668.29352999991</v>
      </c>
      <c r="G160" s="11">
        <f>B160-C160</f>
        <v>114770.02814999991</v>
      </c>
      <c r="H160" s="6">
        <f>IFERROR(E160/B160*100,"")</f>
        <v>92.954601952787868</v>
      </c>
    </row>
    <row r="161" spans="1:8" s="83" customFormat="1" ht="11.25" customHeight="1" x14ac:dyDescent="0.2">
      <c r="A161" s="87" t="s">
        <v>123</v>
      </c>
      <c r="B161" s="11">
        <v>736582.54099999997</v>
      </c>
      <c r="C161" s="11">
        <v>647022.54200999998</v>
      </c>
      <c r="D161" s="11">
        <v>11416.589679999999</v>
      </c>
      <c r="E161" s="11">
        <f t="shared" si="49"/>
        <v>658439.13168999995</v>
      </c>
      <c r="F161" s="11">
        <f>B161-E161</f>
        <v>78143.409310000017</v>
      </c>
      <c r="G161" s="11">
        <f>B161-C161</f>
        <v>89559.998989999993</v>
      </c>
      <c r="H161" s="6">
        <f>IFERROR(E161/B161*100,"")</f>
        <v>89.391085864740845</v>
      </c>
    </row>
    <row r="162" spans="1:8" s="83" customFormat="1" ht="11.25" customHeight="1" x14ac:dyDescent="0.2">
      <c r="A162" s="87" t="s">
        <v>297</v>
      </c>
      <c r="B162" s="11">
        <v>812597.98300000001</v>
      </c>
      <c r="C162" s="11">
        <v>791662.50308000005</v>
      </c>
      <c r="D162" s="11">
        <v>4710.3549000000003</v>
      </c>
      <c r="E162" s="11">
        <f t="shared" si="49"/>
        <v>796372.85798000009</v>
      </c>
      <c r="F162" s="11">
        <f>B162-E162</f>
        <v>16225.125019999919</v>
      </c>
      <c r="G162" s="11">
        <f>B162-C162</f>
        <v>20935.479919999954</v>
      </c>
      <c r="H162" s="6">
        <f>IFERROR(E162/B162*100,"")</f>
        <v>98.003302326680767</v>
      </c>
    </row>
    <row r="163" spans="1:8" s="83" customFormat="1" ht="11.25" customHeight="1" x14ac:dyDescent="0.2">
      <c r="A163" s="87" t="s">
        <v>124</v>
      </c>
      <c r="B163" s="11">
        <v>477278.21832999995</v>
      </c>
      <c r="C163" s="11">
        <v>447474.91073</v>
      </c>
      <c r="D163" s="11">
        <v>28451.147499999999</v>
      </c>
      <c r="E163" s="11">
        <f t="shared" si="49"/>
        <v>475926.05823000002</v>
      </c>
      <c r="F163" s="11">
        <f>B163-E163</f>
        <v>1352.1600999999209</v>
      </c>
      <c r="G163" s="11">
        <f>B163-C163</f>
        <v>29803.307599999942</v>
      </c>
      <c r="H163" s="6">
        <f>IFERROR(E163/B163*100,"")</f>
        <v>99.71669352422343</v>
      </c>
    </row>
    <row r="164" spans="1:8" s="83" customFormat="1" ht="11.25" customHeight="1" x14ac:dyDescent="0.2">
      <c r="A164" s="87" t="s">
        <v>125</v>
      </c>
      <c r="B164" s="11">
        <v>409185.43799999997</v>
      </c>
      <c r="C164" s="11">
        <v>342224.05402000004</v>
      </c>
      <c r="D164" s="11">
        <v>676.29446999999993</v>
      </c>
      <c r="E164" s="11">
        <f t="shared" si="49"/>
        <v>342900.34849000006</v>
      </c>
      <c r="F164" s="11">
        <f>B164-E164</f>
        <v>66285.089509999903</v>
      </c>
      <c r="G164" s="11">
        <f>B164-C164</f>
        <v>66961.383979999926</v>
      </c>
      <c r="H164" s="6">
        <f>IFERROR(E164/B164*100,"")</f>
        <v>83.800721297907018</v>
      </c>
    </row>
    <row r="165" spans="1:8" s="83" customFormat="1" ht="11.25" customHeight="1" x14ac:dyDescent="0.2">
      <c r="A165" s="87" t="s">
        <v>126</v>
      </c>
      <c r="B165" s="11">
        <v>2675158.3758000005</v>
      </c>
      <c r="C165" s="11">
        <v>2439877.2952999999</v>
      </c>
      <c r="D165" s="11">
        <v>20483.786820000001</v>
      </c>
      <c r="E165" s="11">
        <f t="shared" si="49"/>
        <v>2460361.0821199999</v>
      </c>
      <c r="F165" s="11">
        <f>B165-E165</f>
        <v>214797.29368000058</v>
      </c>
      <c r="G165" s="11">
        <f>B165-C165</f>
        <v>235281.08050000062</v>
      </c>
      <c r="H165" s="6">
        <f>IFERROR(E165/B165*100,"")</f>
        <v>91.970670012545867</v>
      </c>
    </row>
    <row r="166" spans="1:8" s="83" customFormat="1" ht="11.25" customHeight="1" x14ac:dyDescent="0.2">
      <c r="A166" s="87" t="s">
        <v>127</v>
      </c>
      <c r="B166" s="11">
        <v>133538.554</v>
      </c>
      <c r="C166" s="11">
        <v>123526.70084999999</v>
      </c>
      <c r="D166" s="11">
        <v>1854.9648300000001</v>
      </c>
      <c r="E166" s="11">
        <f t="shared" si="49"/>
        <v>125381.66567999999</v>
      </c>
      <c r="F166" s="11">
        <f>B166-E166</f>
        <v>8156.8883200000128</v>
      </c>
      <c r="G166" s="11">
        <f>B166-C166</f>
        <v>10011.85315000001</v>
      </c>
      <c r="H166" s="6">
        <f>IFERROR(E166/B166*100,"")</f>
        <v>93.891735326114116</v>
      </c>
    </row>
    <row r="167" spans="1:8" s="83" customFormat="1" ht="11.25" customHeight="1" x14ac:dyDescent="0.2">
      <c r="A167" s="87" t="s">
        <v>128</v>
      </c>
      <c r="B167" s="11">
        <v>7443452.4710000008</v>
      </c>
      <c r="C167" s="11">
        <v>6077599.4750699997</v>
      </c>
      <c r="D167" s="11">
        <v>16627.287390000001</v>
      </c>
      <c r="E167" s="11">
        <f t="shared" si="49"/>
        <v>6094226.7624599999</v>
      </c>
      <c r="F167" s="11">
        <f>B167-E167</f>
        <v>1349225.708540001</v>
      </c>
      <c r="G167" s="11">
        <f>B167-C167</f>
        <v>1365852.9959300011</v>
      </c>
      <c r="H167" s="6">
        <f>IFERROR(E167/B167*100,"")</f>
        <v>81.873657233701152</v>
      </c>
    </row>
    <row r="168" spans="1:8" s="83" customFormat="1" ht="11.25" customHeight="1" x14ac:dyDescent="0.2">
      <c r="A168" s="87" t="s">
        <v>129</v>
      </c>
      <c r="B168" s="11">
        <v>115486.13099999999</v>
      </c>
      <c r="C168" s="11">
        <v>101689.60006</v>
      </c>
      <c r="D168" s="11">
        <v>3182.2582400000001</v>
      </c>
      <c r="E168" s="11">
        <f t="shared" si="49"/>
        <v>104871.85829999999</v>
      </c>
      <c r="F168" s="11">
        <f>B168-E168</f>
        <v>10614.272700000001</v>
      </c>
      <c r="G168" s="11">
        <f>B168-C168</f>
        <v>13796.530939999997</v>
      </c>
      <c r="H168" s="6">
        <f>IFERROR(E168/B168*100,"")</f>
        <v>90.809049876300733</v>
      </c>
    </row>
    <row r="169" spans="1:8" s="83" customFormat="1" ht="11.25" customHeight="1" x14ac:dyDescent="0.2">
      <c r="A169" s="87" t="s">
        <v>130</v>
      </c>
      <c r="B169" s="11">
        <v>183630.88199999998</v>
      </c>
      <c r="C169" s="11">
        <v>161527.80769999998</v>
      </c>
      <c r="D169" s="11">
        <v>769.56296999999995</v>
      </c>
      <c r="E169" s="11">
        <f t="shared" si="49"/>
        <v>162297.37066999997</v>
      </c>
      <c r="F169" s="11">
        <f>B169-E169</f>
        <v>21333.511330000008</v>
      </c>
      <c r="G169" s="11">
        <f>B169-C169</f>
        <v>22103.074300000007</v>
      </c>
      <c r="H169" s="6">
        <f>IFERROR(E169/B169*100,"")</f>
        <v>88.382394563676925</v>
      </c>
    </row>
    <row r="170" spans="1:8" s="83" customFormat="1" ht="11.25" customHeight="1" x14ac:dyDescent="0.2">
      <c r="A170" s="90"/>
      <c r="B170" s="11"/>
      <c r="C170" s="7"/>
      <c r="D170" s="11"/>
      <c r="E170" s="7"/>
      <c r="F170" s="7"/>
      <c r="G170" s="7"/>
      <c r="H170" s="6" t="str">
        <f>IFERROR(E170/B170*100,"")</f>
        <v/>
      </c>
    </row>
    <row r="171" spans="1:8" s="83" customFormat="1" ht="11.25" customHeight="1" x14ac:dyDescent="0.2">
      <c r="A171" s="85" t="s">
        <v>131</v>
      </c>
      <c r="B171" s="13">
        <f t="shared" ref="B171:C171" si="50">SUM(B172:B179)</f>
        <v>205798091.14214</v>
      </c>
      <c r="C171" s="13">
        <f t="shared" si="50"/>
        <v>175967209.78540999</v>
      </c>
      <c r="D171" s="13">
        <f t="shared" ref="D171:G171" si="51">SUM(D172:D179)</f>
        <v>1515022.2328700002</v>
      </c>
      <c r="E171" s="13">
        <f t="shared" si="51"/>
        <v>177482232.01828006</v>
      </c>
      <c r="F171" s="13">
        <f t="shared" si="51"/>
        <v>28315859.123859975</v>
      </c>
      <c r="G171" s="13">
        <f t="shared" si="51"/>
        <v>29830881.356729984</v>
      </c>
      <c r="H171" s="6">
        <f>IFERROR(E171/B171*100,"")</f>
        <v>86.240951523547977</v>
      </c>
    </row>
    <row r="172" spans="1:8" s="83" customFormat="1" ht="11.25" customHeight="1" x14ac:dyDescent="0.2">
      <c r="A172" s="87" t="s">
        <v>32</v>
      </c>
      <c r="B172" s="11">
        <v>202937798.13999999</v>
      </c>
      <c r="C172" s="11">
        <v>173706222.90041</v>
      </c>
      <c r="D172" s="11">
        <v>1492513.3234600001</v>
      </c>
      <c r="E172" s="11">
        <f t="shared" ref="E172:E179" si="52">C172+D172</f>
        <v>175198736.22387001</v>
      </c>
      <c r="F172" s="11">
        <f>B172-E172</f>
        <v>27739061.916129977</v>
      </c>
      <c r="G172" s="11">
        <f>B172-C172</f>
        <v>29231575.239589989</v>
      </c>
      <c r="H172" s="6">
        <f>IFERROR(E172/B172*100,"")</f>
        <v>86.331249195384615</v>
      </c>
    </row>
    <row r="173" spans="1:8" s="83" customFormat="1" ht="11.25" customHeight="1" x14ac:dyDescent="0.2">
      <c r="A173" s="87" t="s">
        <v>132</v>
      </c>
      <c r="B173" s="11">
        <v>160028.87699999998</v>
      </c>
      <c r="C173" s="11">
        <v>129083.85668000001</v>
      </c>
      <c r="D173" s="11">
        <v>499.45251000000002</v>
      </c>
      <c r="E173" s="11">
        <f t="shared" si="52"/>
        <v>129583.30919000001</v>
      </c>
      <c r="F173" s="11">
        <f>B173-E173</f>
        <v>30445.567809999964</v>
      </c>
      <c r="G173" s="11">
        <f>B173-C173</f>
        <v>30945.020319999967</v>
      </c>
      <c r="H173" s="6">
        <f>IFERROR(E173/B173*100,"")</f>
        <v>80.974953782872589</v>
      </c>
    </row>
    <row r="174" spans="1:8" s="83" customFormat="1" ht="11.25" customHeight="1" x14ac:dyDescent="0.2">
      <c r="A174" s="87" t="s">
        <v>336</v>
      </c>
      <c r="B174" s="11">
        <v>371236.97899999999</v>
      </c>
      <c r="C174" s="11">
        <v>238389.65828999999</v>
      </c>
      <c r="D174" s="11">
        <v>67.926119999999997</v>
      </c>
      <c r="E174" s="11">
        <f t="shared" si="52"/>
        <v>238457.58440999998</v>
      </c>
      <c r="F174" s="11">
        <f>B174-E174</f>
        <v>132779.39459000001</v>
      </c>
      <c r="G174" s="11">
        <f>B174-C174</f>
        <v>132847.32071</v>
      </c>
      <c r="H174" s="6">
        <f>IFERROR(E174/B174*100,"")</f>
        <v>64.233252046262336</v>
      </c>
    </row>
    <row r="175" spans="1:8" s="83" customFormat="1" ht="11.25" customHeight="1" x14ac:dyDescent="0.2">
      <c r="A175" s="87" t="s">
        <v>133</v>
      </c>
      <c r="B175" s="11">
        <v>94324.866999999998</v>
      </c>
      <c r="C175" s="11">
        <v>79769.431500000006</v>
      </c>
      <c r="D175" s="11">
        <v>1566.2187799999999</v>
      </c>
      <c r="E175" s="11">
        <f t="shared" si="52"/>
        <v>81335.650280000002</v>
      </c>
      <c r="F175" s="11">
        <f>B175-E175</f>
        <v>12989.216719999997</v>
      </c>
      <c r="G175" s="11">
        <f>B175-C175</f>
        <v>14555.435499999992</v>
      </c>
      <c r="H175" s="6">
        <f>IFERROR(E175/B175*100,"")</f>
        <v>86.229276400675985</v>
      </c>
    </row>
    <row r="176" spans="1:8" s="83" customFormat="1" ht="11.25" customHeight="1" x14ac:dyDescent="0.2">
      <c r="A176" s="87" t="s">
        <v>135</v>
      </c>
      <c r="B176" s="11">
        <v>219147.72704000003</v>
      </c>
      <c r="C176" s="11">
        <v>163475.47925999999</v>
      </c>
      <c r="D176" s="11">
        <v>34.595320000000001</v>
      </c>
      <c r="E176" s="11">
        <f t="shared" si="52"/>
        <v>163510.07457999999</v>
      </c>
      <c r="F176" s="11">
        <f>B176-E176</f>
        <v>55637.652460000041</v>
      </c>
      <c r="G176" s="11">
        <f>B176-C176</f>
        <v>55672.247780000034</v>
      </c>
      <c r="H176" s="6">
        <f>IFERROR(E176/B176*100,"")</f>
        <v>74.61180491739951</v>
      </c>
    </row>
    <row r="177" spans="1:8" s="83" customFormat="1" ht="11.25" customHeight="1" x14ac:dyDescent="0.2">
      <c r="A177" s="87" t="s">
        <v>217</v>
      </c>
      <c r="B177" s="11">
        <v>300898</v>
      </c>
      <c r="C177" s="11">
        <v>228142.17382</v>
      </c>
      <c r="D177" s="11">
        <v>2122.1517100000001</v>
      </c>
      <c r="E177" s="11">
        <f t="shared" si="52"/>
        <v>230264.32553</v>
      </c>
      <c r="F177" s="11">
        <f>B177-E177</f>
        <v>70633.674469999998</v>
      </c>
      <c r="G177" s="11">
        <f>B177-C177</f>
        <v>72755.826180000004</v>
      </c>
      <c r="H177" s="6">
        <f>IFERROR(E177/B177*100,"")</f>
        <v>76.525708223384669</v>
      </c>
    </row>
    <row r="178" spans="1:8" s="83" customFormat="1" ht="11.25" customHeight="1" x14ac:dyDescent="0.2">
      <c r="A178" s="87" t="s">
        <v>174</v>
      </c>
      <c r="B178" s="11">
        <v>1533071.5261000004</v>
      </c>
      <c r="C178" s="11">
        <v>1245932.7707400003</v>
      </c>
      <c r="D178" s="11">
        <v>16414.594219999999</v>
      </c>
      <c r="E178" s="11">
        <f t="shared" si="52"/>
        <v>1262347.3649600004</v>
      </c>
      <c r="F178" s="11">
        <f>B178-E178</f>
        <v>270724.16113999998</v>
      </c>
      <c r="G178" s="11">
        <f>B178-C178</f>
        <v>287138.75536000007</v>
      </c>
      <c r="H178" s="6">
        <f>IFERROR(E178/B178*100,"")</f>
        <v>82.341061292247815</v>
      </c>
    </row>
    <row r="179" spans="1:8" s="83" customFormat="1" ht="11.25" customHeight="1" x14ac:dyDescent="0.2">
      <c r="A179" s="87" t="s">
        <v>180</v>
      </c>
      <c r="B179" s="11">
        <v>181585.02600000004</v>
      </c>
      <c r="C179" s="11">
        <v>176193.51471000002</v>
      </c>
      <c r="D179" s="11">
        <v>1803.97075</v>
      </c>
      <c r="E179" s="11">
        <f t="shared" si="52"/>
        <v>177997.48546000003</v>
      </c>
      <c r="F179" s="11">
        <f>B179-E179</f>
        <v>3587.5405400000163</v>
      </c>
      <c r="G179" s="11">
        <f>B179-C179</f>
        <v>5391.511290000024</v>
      </c>
      <c r="H179" s="6">
        <f>IFERROR(E179/B179*100,"")</f>
        <v>98.024319174864118</v>
      </c>
    </row>
    <row r="180" spans="1:8" s="83" customFormat="1" ht="11.25" customHeight="1" x14ac:dyDescent="0.2">
      <c r="A180" s="90"/>
      <c r="B180" s="10"/>
      <c r="C180" s="8"/>
      <c r="D180" s="10"/>
      <c r="E180" s="8"/>
      <c r="F180" s="8"/>
      <c r="G180" s="8"/>
      <c r="H180" s="6" t="str">
        <f>IFERROR(E180/B180*100,"")</f>
        <v/>
      </c>
    </row>
    <row r="181" spans="1:8" s="83" customFormat="1" ht="11.25" customHeight="1" x14ac:dyDescent="0.2">
      <c r="A181" s="85" t="s">
        <v>136</v>
      </c>
      <c r="B181" s="13">
        <f>SUM(B182:B185)</f>
        <v>3346476.1157400007</v>
      </c>
      <c r="C181" s="13">
        <f>SUM(C182:C185)</f>
        <v>2539680.8055200009</v>
      </c>
      <c r="D181" s="13">
        <f t="shared" ref="D181:G181" si="53">SUM(D182:D185)</f>
        <v>32027.174899999998</v>
      </c>
      <c r="E181" s="13">
        <f t="shared" si="53"/>
        <v>2571707.9804200009</v>
      </c>
      <c r="F181" s="13">
        <f t="shared" si="53"/>
        <v>774768.13531999977</v>
      </c>
      <c r="G181" s="13">
        <f t="shared" si="53"/>
        <v>806795.31021999975</v>
      </c>
      <c r="H181" s="6">
        <f>IFERROR(E181/B181*100,"")</f>
        <v>76.848239505552939</v>
      </c>
    </row>
    <row r="182" spans="1:8" s="83" customFormat="1" ht="11.25" customHeight="1" x14ac:dyDescent="0.2">
      <c r="A182" s="87" t="s">
        <v>114</v>
      </c>
      <c r="B182" s="11">
        <v>3044850.0790000004</v>
      </c>
      <c r="C182" s="11">
        <v>2287285.7217700006</v>
      </c>
      <c r="D182" s="11">
        <v>28446.564030000001</v>
      </c>
      <c r="E182" s="11">
        <f t="shared" ref="E182:E185" si="54">C182+D182</f>
        <v>2315732.2858000007</v>
      </c>
      <c r="F182" s="11">
        <f>B182-E182</f>
        <v>729117.79319999972</v>
      </c>
      <c r="G182" s="11">
        <f>B182-C182</f>
        <v>757564.35722999973</v>
      </c>
      <c r="H182" s="6">
        <f>IFERROR(E182/B182*100,"")</f>
        <v>76.054065905292163</v>
      </c>
    </row>
    <row r="183" spans="1:8" s="83" customFormat="1" ht="11.4" customHeight="1" x14ac:dyDescent="0.2">
      <c r="A183" s="87" t="s">
        <v>137</v>
      </c>
      <c r="B183" s="11">
        <v>91774.733999999997</v>
      </c>
      <c r="C183" s="11">
        <v>76991.565239999996</v>
      </c>
      <c r="D183" s="11">
        <v>776.74113</v>
      </c>
      <c r="E183" s="11">
        <f t="shared" si="54"/>
        <v>77768.306369999991</v>
      </c>
      <c r="F183" s="11">
        <f>B183-E183</f>
        <v>14006.427630000006</v>
      </c>
      <c r="G183" s="11">
        <f>B183-C183</f>
        <v>14783.16876</v>
      </c>
      <c r="H183" s="6">
        <f>IFERROR(E183/B183*100,"")</f>
        <v>84.738253090442072</v>
      </c>
    </row>
    <row r="184" spans="1:8" s="83" customFormat="1" ht="11.25" customHeight="1" x14ac:dyDescent="0.2">
      <c r="A184" s="87" t="s">
        <v>138</v>
      </c>
      <c r="B184" s="11">
        <v>187682.12300000002</v>
      </c>
      <c r="C184" s="11">
        <v>170587.40125</v>
      </c>
      <c r="D184" s="11">
        <v>1859.20579</v>
      </c>
      <c r="E184" s="11">
        <f t="shared" si="54"/>
        <v>172446.60704</v>
      </c>
      <c r="F184" s="11">
        <f>B184-E184</f>
        <v>15235.515960000019</v>
      </c>
      <c r="G184" s="11">
        <f>B184-C184</f>
        <v>17094.721750000026</v>
      </c>
      <c r="H184" s="6">
        <f>IFERROR(E184/B184*100,"")</f>
        <v>91.882276416917975</v>
      </c>
    </row>
    <row r="185" spans="1:8" s="83" customFormat="1" ht="11.25" customHeight="1" x14ac:dyDescent="0.2">
      <c r="A185" s="91" t="s">
        <v>337</v>
      </c>
      <c r="B185" s="11">
        <v>22169.17974</v>
      </c>
      <c r="C185" s="11">
        <v>4816.11726</v>
      </c>
      <c r="D185" s="11">
        <v>944.66395</v>
      </c>
      <c r="E185" s="11">
        <f t="shared" si="54"/>
        <v>5760.7812100000001</v>
      </c>
      <c r="F185" s="11">
        <f>B185-E185</f>
        <v>16408.398529999999</v>
      </c>
      <c r="G185" s="11">
        <f>B185-C185</f>
        <v>17353.062480000001</v>
      </c>
      <c r="H185" s="6">
        <f>IFERROR(E185/B185*100,"")</f>
        <v>25.985540635974836</v>
      </c>
    </row>
    <row r="186" spans="1:8" s="83" customFormat="1" ht="11.25" customHeight="1" x14ac:dyDescent="0.2">
      <c r="A186" s="90" t="s">
        <v>139</v>
      </c>
      <c r="B186" s="8"/>
      <c r="C186" s="8"/>
      <c r="D186" s="8"/>
      <c r="E186" s="8"/>
      <c r="F186" s="8"/>
      <c r="G186" s="8"/>
      <c r="H186" s="6" t="str">
        <f>IFERROR(E186/B186*100,"")</f>
        <v/>
      </c>
    </row>
    <row r="187" spans="1:8" s="83" customFormat="1" ht="11.25" customHeight="1" x14ac:dyDescent="0.2">
      <c r="A187" s="85" t="s">
        <v>140</v>
      </c>
      <c r="B187" s="9">
        <f>SUM(B188:B193)</f>
        <v>6353714.9089099979</v>
      </c>
      <c r="C187" s="9">
        <f>SUM(C188:C193)</f>
        <v>5931907.8149799993</v>
      </c>
      <c r="D187" s="9">
        <f>SUM(D188:D193)</f>
        <v>43350.343430000001</v>
      </c>
      <c r="E187" s="13">
        <f>SUM(E188:E193)</f>
        <v>5975258.1584099988</v>
      </c>
      <c r="F187" s="13">
        <f>SUM(F188:F193)</f>
        <v>378456.75049999921</v>
      </c>
      <c r="G187" s="13">
        <f>SUM(G188:G193)</f>
        <v>421807.09392999893</v>
      </c>
      <c r="H187" s="6">
        <f>IFERROR(E187/B187*100,"")</f>
        <v>94.04353585381557</v>
      </c>
    </row>
    <row r="188" spans="1:8" s="83" customFormat="1" ht="11.25" customHeight="1" x14ac:dyDescent="0.2">
      <c r="A188" s="87" t="s">
        <v>114</v>
      </c>
      <c r="B188" s="11">
        <v>4983642.932909999</v>
      </c>
      <c r="C188" s="11">
        <v>4641908.5482999999</v>
      </c>
      <c r="D188" s="11">
        <v>25436.817289999999</v>
      </c>
      <c r="E188" s="11">
        <f t="shared" ref="E188:E193" si="55">C188+D188</f>
        <v>4667345.3655899996</v>
      </c>
      <c r="F188" s="11">
        <f>B188-E188</f>
        <v>316297.56731999945</v>
      </c>
      <c r="G188" s="11">
        <f>B188-C188</f>
        <v>341734.38460999914</v>
      </c>
      <c r="H188" s="6">
        <f>IFERROR(E188/B188*100,"")</f>
        <v>93.653285928024744</v>
      </c>
    </row>
    <row r="189" spans="1:8" s="83" customFormat="1" ht="11.25" customHeight="1" x14ac:dyDescent="0.2">
      <c r="A189" s="87" t="s">
        <v>141</v>
      </c>
      <c r="B189" s="11">
        <v>331882.554</v>
      </c>
      <c r="C189" s="11">
        <v>321004.65074000001</v>
      </c>
      <c r="D189" s="11">
        <v>5127.9413399999994</v>
      </c>
      <c r="E189" s="11">
        <f t="shared" si="55"/>
        <v>326132.59208000003</v>
      </c>
      <c r="F189" s="11">
        <f>B189-E189</f>
        <v>5749.9619199999725</v>
      </c>
      <c r="G189" s="11">
        <f>B189-C189</f>
        <v>10877.903259999992</v>
      </c>
      <c r="H189" s="6">
        <f>IFERROR(E189/B189*100,"")</f>
        <v>98.267470871638523</v>
      </c>
    </row>
    <row r="190" spans="1:8" s="83" customFormat="1" ht="11.25" customHeight="1" x14ac:dyDescent="0.2">
      <c r="A190" s="87" t="s">
        <v>143</v>
      </c>
      <c r="B190" s="11">
        <v>65376.210000000006</v>
      </c>
      <c r="C190" s="11">
        <v>62749.194109999997</v>
      </c>
      <c r="D190" s="11">
        <v>568.54863</v>
      </c>
      <c r="E190" s="11">
        <f t="shared" si="55"/>
        <v>63317.742739999994</v>
      </c>
      <c r="F190" s="11">
        <f>B190-E190</f>
        <v>2058.4672600000122</v>
      </c>
      <c r="G190" s="11">
        <f>B190-C190</f>
        <v>2627.0158900000097</v>
      </c>
      <c r="H190" s="6">
        <f>IFERROR(E190/B190*100,"")</f>
        <v>96.851351187228488</v>
      </c>
    </row>
    <row r="191" spans="1:8" s="83" customFormat="1" ht="11.25" customHeight="1" x14ac:dyDescent="0.2">
      <c r="A191" s="87" t="s">
        <v>211</v>
      </c>
      <c r="B191" s="11">
        <v>129951.52100000001</v>
      </c>
      <c r="C191" s="11">
        <v>124865.13981000001</v>
      </c>
      <c r="D191" s="11">
        <v>0</v>
      </c>
      <c r="E191" s="11">
        <f t="shared" si="55"/>
        <v>124865.13981000001</v>
      </c>
      <c r="F191" s="11">
        <f>B191-E191</f>
        <v>5086.3811900000001</v>
      </c>
      <c r="G191" s="11">
        <f>B191-C191</f>
        <v>5086.3811900000001</v>
      </c>
      <c r="H191" s="6">
        <f>IFERROR(E191/B191*100,"")</f>
        <v>96.085939471227888</v>
      </c>
    </row>
    <row r="192" spans="1:8" s="83" customFormat="1" ht="11.25" customHeight="1" x14ac:dyDescent="0.2">
      <c r="A192" s="87" t="s">
        <v>142</v>
      </c>
      <c r="B192" s="11">
        <v>120672.12800000001</v>
      </c>
      <c r="C192" s="11">
        <v>112464.77608</v>
      </c>
      <c r="D192" s="11">
        <v>1959.4454900000001</v>
      </c>
      <c r="E192" s="11">
        <f t="shared" si="55"/>
        <v>114424.22156999999</v>
      </c>
      <c r="F192" s="11">
        <f>B192-E192</f>
        <v>6247.9064300000173</v>
      </c>
      <c r="G192" s="11">
        <f>B192-C192</f>
        <v>8207.3519200000155</v>
      </c>
      <c r="H192" s="6">
        <f>IFERROR(E192/B192*100,"")</f>
        <v>94.822411327659665</v>
      </c>
    </row>
    <row r="193" spans="1:8" s="83" customFormat="1" ht="11.4" x14ac:dyDescent="0.2">
      <c r="A193" s="87" t="s">
        <v>209</v>
      </c>
      <c r="B193" s="11">
        <v>722189.56299999973</v>
      </c>
      <c r="C193" s="11">
        <v>668915.50593999994</v>
      </c>
      <c r="D193" s="11">
        <v>10257.590680000001</v>
      </c>
      <c r="E193" s="11">
        <f t="shared" si="55"/>
        <v>679173.09661999997</v>
      </c>
      <c r="F193" s="11">
        <f>B193-E193</f>
        <v>43016.466379999765</v>
      </c>
      <c r="G193" s="11">
        <f>B193-C193</f>
        <v>53274.057059999788</v>
      </c>
      <c r="H193" s="6">
        <f>IFERROR(E193/B193*100,"")</f>
        <v>94.043604534894143</v>
      </c>
    </row>
    <row r="194" spans="1:8" s="83" customFormat="1" ht="11.4" x14ac:dyDescent="0.2">
      <c r="A194" s="90"/>
      <c r="B194" s="8"/>
      <c r="C194" s="8"/>
      <c r="D194" s="8"/>
      <c r="E194" s="8"/>
      <c r="F194" s="8"/>
      <c r="G194" s="8"/>
      <c r="H194" s="6" t="str">
        <f>IFERROR(E194/B194*100,"")</f>
        <v/>
      </c>
    </row>
    <row r="195" spans="1:8" s="83" customFormat="1" ht="11.25" customHeight="1" x14ac:dyDescent="0.2">
      <c r="A195" s="85" t="s">
        <v>208</v>
      </c>
      <c r="B195" s="16">
        <f t="shared" ref="B195:C195" si="56">SUM(B196:B202)</f>
        <v>89287133.051750004</v>
      </c>
      <c r="C195" s="16">
        <f t="shared" si="56"/>
        <v>74974273.060840011</v>
      </c>
      <c r="D195" s="16">
        <f t="shared" ref="D195:G195" si="57">SUM(D196:D202)</f>
        <v>1059736.3449400002</v>
      </c>
      <c r="E195" s="25">
        <f t="shared" si="57"/>
        <v>76034009.405780017</v>
      </c>
      <c r="F195" s="25">
        <f t="shared" si="57"/>
        <v>13253123.645969976</v>
      </c>
      <c r="G195" s="25">
        <f t="shared" si="57"/>
        <v>14312859.990909977</v>
      </c>
      <c r="H195" s="6">
        <f>IFERROR(E195/B195*100,"")</f>
        <v>85.156737378622509</v>
      </c>
    </row>
    <row r="196" spans="1:8" s="83" customFormat="1" ht="11.25" customHeight="1" x14ac:dyDescent="0.2">
      <c r="A196" s="87" t="s">
        <v>114</v>
      </c>
      <c r="B196" s="11">
        <v>66711133.416689992</v>
      </c>
      <c r="C196" s="11">
        <v>52717734.587400019</v>
      </c>
      <c r="D196" s="11">
        <v>1008168.1721000002</v>
      </c>
      <c r="E196" s="11">
        <f t="shared" ref="E196:E202" si="58">C196+D196</f>
        <v>53725902.759500019</v>
      </c>
      <c r="F196" s="11">
        <f>B196-E196</f>
        <v>12985230.657189973</v>
      </c>
      <c r="G196" s="11">
        <f>B196-C196</f>
        <v>13993398.829289973</v>
      </c>
      <c r="H196" s="6">
        <f>IFERROR(E196/B196*100,"")</f>
        <v>80.535137102105821</v>
      </c>
    </row>
    <row r="197" spans="1:8" s="83" customFormat="1" ht="11.25" customHeight="1" x14ac:dyDescent="0.2">
      <c r="A197" s="87" t="s">
        <v>144</v>
      </c>
      <c r="B197" s="11">
        <v>223316.24000000005</v>
      </c>
      <c r="C197" s="11">
        <v>198700.41236000002</v>
      </c>
      <c r="D197" s="11">
        <v>2085.09238</v>
      </c>
      <c r="E197" s="11">
        <f t="shared" si="58"/>
        <v>200785.50474</v>
      </c>
      <c r="F197" s="11">
        <f>B197-E197</f>
        <v>22530.735260000045</v>
      </c>
      <c r="G197" s="11">
        <f>B197-C197</f>
        <v>24615.827640000032</v>
      </c>
      <c r="H197" s="6">
        <f>IFERROR(E197/B197*100,"")</f>
        <v>89.910838880325031</v>
      </c>
    </row>
    <row r="198" spans="1:8" s="83" customFormat="1" ht="11.25" customHeight="1" x14ac:dyDescent="0.2">
      <c r="A198" s="87" t="s">
        <v>145</v>
      </c>
      <c r="B198" s="11">
        <v>915652.00805999979</v>
      </c>
      <c r="C198" s="11">
        <v>874138.09008999995</v>
      </c>
      <c r="D198" s="11">
        <v>25151.376439999996</v>
      </c>
      <c r="E198" s="11">
        <f t="shared" si="58"/>
        <v>899289.46652999998</v>
      </c>
      <c r="F198" s="11">
        <f>B198-E198</f>
        <v>16362.541529999813</v>
      </c>
      <c r="G198" s="11">
        <f>B198-C198</f>
        <v>41513.917969999835</v>
      </c>
      <c r="H198" s="6">
        <f>IFERROR(E198/B198*100,"")</f>
        <v>98.213017457945924</v>
      </c>
    </row>
    <row r="199" spans="1:8" s="83" customFormat="1" ht="11.25" customHeight="1" x14ac:dyDescent="0.2">
      <c r="A199" s="87" t="s">
        <v>146</v>
      </c>
      <c r="B199" s="11">
        <v>33229</v>
      </c>
      <c r="C199" s="11">
        <v>30021.905179999998</v>
      </c>
      <c r="D199" s="11">
        <v>95.940060000000003</v>
      </c>
      <c r="E199" s="11">
        <f t="shared" si="58"/>
        <v>30117.845239999999</v>
      </c>
      <c r="F199" s="11">
        <f>B199-E199</f>
        <v>3111.1547600000013</v>
      </c>
      <c r="G199" s="11">
        <f>B199-C199</f>
        <v>3207.0948200000021</v>
      </c>
      <c r="H199" s="6">
        <f>IFERROR(E199/B199*100,"")</f>
        <v>90.637230250684638</v>
      </c>
    </row>
    <row r="200" spans="1:8" s="83" customFormat="1" ht="11.25" customHeight="1" x14ac:dyDescent="0.2">
      <c r="A200" s="87" t="s">
        <v>147</v>
      </c>
      <c r="B200" s="11">
        <v>1012012.245</v>
      </c>
      <c r="C200" s="11">
        <v>987564.53171000001</v>
      </c>
      <c r="D200" s="11">
        <v>11205.75923</v>
      </c>
      <c r="E200" s="11">
        <f t="shared" si="58"/>
        <v>998770.29093999998</v>
      </c>
      <c r="F200" s="11">
        <f>B200-E200</f>
        <v>13241.954060000018</v>
      </c>
      <c r="G200" s="11">
        <f>B200-C200</f>
        <v>24447.713289999985</v>
      </c>
      <c r="H200" s="6">
        <f>IFERROR(E200/B200*100,"")</f>
        <v>98.691522348131272</v>
      </c>
    </row>
    <row r="201" spans="1:8" s="83" customFormat="1" ht="11.25" customHeight="1" x14ac:dyDescent="0.2">
      <c r="A201" s="87" t="s">
        <v>148</v>
      </c>
      <c r="B201" s="11">
        <v>20361359.136000004</v>
      </c>
      <c r="C201" s="11">
        <v>20138556.7126</v>
      </c>
      <c r="D201" s="11">
        <v>12979.500910000001</v>
      </c>
      <c r="E201" s="11">
        <f t="shared" si="58"/>
        <v>20151536.213509999</v>
      </c>
      <c r="F201" s="11">
        <f>B201-E201</f>
        <v>209822.92249000445</v>
      </c>
      <c r="G201" s="11">
        <f>B201-C201</f>
        <v>222802.42340000346</v>
      </c>
      <c r="H201" s="6">
        <f>IFERROR(E201/B201*100,"")</f>
        <v>98.969504338641983</v>
      </c>
    </row>
    <row r="202" spans="1:8" s="83" customFormat="1" ht="11.25" customHeight="1" x14ac:dyDescent="0.2">
      <c r="A202" s="87" t="s">
        <v>149</v>
      </c>
      <c r="B202" s="11">
        <v>30431.006000000001</v>
      </c>
      <c r="C202" s="11">
        <v>27556.821499999998</v>
      </c>
      <c r="D202" s="11">
        <v>50.503819999999997</v>
      </c>
      <c r="E202" s="11">
        <f t="shared" si="58"/>
        <v>27607.32532</v>
      </c>
      <c r="F202" s="11">
        <f>B202-E202</f>
        <v>2823.6806800000013</v>
      </c>
      <c r="G202" s="11">
        <f>B202-C202</f>
        <v>2874.184500000003</v>
      </c>
      <c r="H202" s="6">
        <f>IFERROR(E202/B202*100,"")</f>
        <v>90.721040638617069</v>
      </c>
    </row>
    <row r="203" spans="1:8" s="83" customFormat="1" ht="11.25" customHeight="1" x14ac:dyDescent="0.2">
      <c r="A203" s="90"/>
      <c r="B203" s="8"/>
      <c r="C203" s="8"/>
      <c r="D203" s="8"/>
      <c r="E203" s="8"/>
      <c r="F203" s="8"/>
      <c r="G203" s="8"/>
      <c r="H203" s="6" t="str">
        <f>IFERROR(E203/B203*100,"")</f>
        <v/>
      </c>
    </row>
    <row r="204" spans="1:8" s="83" customFormat="1" ht="11.25" customHeight="1" x14ac:dyDescent="0.2">
      <c r="A204" s="85" t="s">
        <v>150</v>
      </c>
      <c r="B204" s="14">
        <f>SUM(B205:B211)</f>
        <v>12615372.400000002</v>
      </c>
      <c r="C204" s="14">
        <f>SUM(C205:C211)</f>
        <v>11941785.369050002</v>
      </c>
      <c r="D204" s="14">
        <f>SUM(D205:D211)</f>
        <v>153368.90240000008</v>
      </c>
      <c r="E204" s="14">
        <f t="shared" ref="E204:G204" si="59">SUM(E205:E211)</f>
        <v>12095154.271450002</v>
      </c>
      <c r="F204" s="14">
        <f t="shared" si="59"/>
        <v>520218.12855000084</v>
      </c>
      <c r="G204" s="14">
        <f t="shared" si="59"/>
        <v>673587.03095000016</v>
      </c>
      <c r="H204" s="6">
        <f>IFERROR(E204/B204*100,"")</f>
        <v>95.876315719780095</v>
      </c>
    </row>
    <row r="205" spans="1:8" s="83" customFormat="1" ht="11.25" customHeight="1" x14ac:dyDescent="0.2">
      <c r="A205" s="87" t="s">
        <v>114</v>
      </c>
      <c r="B205" s="11">
        <v>1896794.2900000028</v>
      </c>
      <c r="C205" s="11">
        <v>1577655.1350100026</v>
      </c>
      <c r="D205" s="11">
        <v>14078.031700000018</v>
      </c>
      <c r="E205" s="11">
        <f t="shared" ref="E205:E211" si="60">C205+D205</f>
        <v>1591733.1667100026</v>
      </c>
      <c r="F205" s="11">
        <f>B205-E205</f>
        <v>305061.12329000025</v>
      </c>
      <c r="G205" s="11">
        <f>B205-C205</f>
        <v>319139.15499000018</v>
      </c>
      <c r="H205" s="6">
        <f>IFERROR(E205/B205*100,"")</f>
        <v>83.917015941143518</v>
      </c>
    </row>
    <row r="206" spans="1:8" s="83" customFormat="1" ht="11.25" customHeight="1" x14ac:dyDescent="0.2">
      <c r="A206" s="87" t="s">
        <v>151</v>
      </c>
      <c r="B206" s="11">
        <v>31383.883999999998</v>
      </c>
      <c r="C206" s="11">
        <v>29265.65278</v>
      </c>
      <c r="D206" s="11">
        <v>139.38829000000001</v>
      </c>
      <c r="E206" s="11">
        <f t="shared" si="60"/>
        <v>29405.041069999999</v>
      </c>
      <c r="F206" s="11">
        <f>B206-E206</f>
        <v>1978.8429299999989</v>
      </c>
      <c r="G206" s="11">
        <f>B206-C206</f>
        <v>2118.2312199999978</v>
      </c>
      <c r="H206" s="6">
        <f>IFERROR(E206/B206*100,"")</f>
        <v>93.694716275397923</v>
      </c>
    </row>
    <row r="207" spans="1:8" s="83" customFormat="1" ht="11.25" customHeight="1" x14ac:dyDescent="0.2">
      <c r="A207" s="87" t="s">
        <v>152</v>
      </c>
      <c r="B207" s="11">
        <v>196260.617</v>
      </c>
      <c r="C207" s="11">
        <v>192503.78522999998</v>
      </c>
      <c r="D207" s="11">
        <v>355.72147999999999</v>
      </c>
      <c r="E207" s="11">
        <f t="shared" si="60"/>
        <v>192859.50670999999</v>
      </c>
      <c r="F207" s="11">
        <f>B207-E207</f>
        <v>3401.1102900000114</v>
      </c>
      <c r="G207" s="11">
        <f>B207-C207</f>
        <v>3756.8317700000189</v>
      </c>
      <c r="H207" s="6">
        <f>IFERROR(E207/B207*100,"")</f>
        <v>98.267043922520628</v>
      </c>
    </row>
    <row r="208" spans="1:8" s="83" customFormat="1" ht="11.25" customHeight="1" x14ac:dyDescent="0.2">
      <c r="A208" s="87" t="s">
        <v>212</v>
      </c>
      <c r="B208" s="11">
        <v>71343.62000000001</v>
      </c>
      <c r="C208" s="11">
        <v>66962.916379999995</v>
      </c>
      <c r="D208" s="11">
        <v>1385.6037200000003</v>
      </c>
      <c r="E208" s="11">
        <f t="shared" si="60"/>
        <v>68348.520099999994</v>
      </c>
      <c r="F208" s="11">
        <f>B208-E208</f>
        <v>2995.0999000000156</v>
      </c>
      <c r="G208" s="11">
        <f>B208-C208</f>
        <v>4380.7036200000148</v>
      </c>
      <c r="H208" s="6">
        <f>IFERROR(E208/B208*100,"")</f>
        <v>95.801867216718165</v>
      </c>
    </row>
    <row r="209" spans="1:8" s="83" customFormat="1" ht="11.25" customHeight="1" x14ac:dyDescent="0.2">
      <c r="A209" s="87" t="s">
        <v>153</v>
      </c>
      <c r="B209" s="11">
        <v>81202.638000000006</v>
      </c>
      <c r="C209" s="11">
        <v>80066.527659999992</v>
      </c>
      <c r="D209" s="11">
        <v>278.07857000000001</v>
      </c>
      <c r="E209" s="11">
        <f t="shared" si="60"/>
        <v>80344.60622999999</v>
      </c>
      <c r="F209" s="11">
        <f>B209-E209</f>
        <v>858.03177000001597</v>
      </c>
      <c r="G209" s="11">
        <f>B209-C209</f>
        <v>1136.1103400000138</v>
      </c>
      <c r="H209" s="6">
        <f>IFERROR(E209/B209*100,"")</f>
        <v>98.943344956354736</v>
      </c>
    </row>
    <row r="210" spans="1:8" s="83" customFormat="1" ht="11.25" customHeight="1" x14ac:dyDescent="0.2">
      <c r="A210" s="87" t="s">
        <v>154</v>
      </c>
      <c r="B210" s="11">
        <v>9858870.9529999997</v>
      </c>
      <c r="C210" s="11">
        <v>9561730.3179599997</v>
      </c>
      <c r="D210" s="11">
        <v>133402.94182000004</v>
      </c>
      <c r="E210" s="11">
        <f t="shared" si="60"/>
        <v>9695133.259779999</v>
      </c>
      <c r="F210" s="11">
        <f>B210-E210</f>
        <v>163737.69322000071</v>
      </c>
      <c r="G210" s="11">
        <f>B210-C210</f>
        <v>297140.63504000008</v>
      </c>
      <c r="H210" s="6">
        <f>IFERROR(E210/B210*100,"")</f>
        <v>98.33918413172681</v>
      </c>
    </row>
    <row r="211" spans="1:8" s="83" customFormat="1" ht="11.25" customHeight="1" x14ac:dyDescent="0.2">
      <c r="A211" s="87" t="s">
        <v>280</v>
      </c>
      <c r="B211" s="11">
        <v>479516.39799999987</v>
      </c>
      <c r="C211" s="11">
        <v>433601.03403000004</v>
      </c>
      <c r="D211" s="11">
        <v>3729.1368200000002</v>
      </c>
      <c r="E211" s="11">
        <f t="shared" si="60"/>
        <v>437330.17085000005</v>
      </c>
      <c r="F211" s="11">
        <f>B211-E211</f>
        <v>42186.227149999817</v>
      </c>
      <c r="G211" s="11">
        <f>B211-C211</f>
        <v>45915.363969999831</v>
      </c>
      <c r="H211" s="6">
        <f>IFERROR(E211/B211*100,"")</f>
        <v>91.202338996965892</v>
      </c>
    </row>
    <row r="212" spans="1:8" s="83" customFormat="1" ht="11.25" customHeight="1" x14ac:dyDescent="0.2">
      <c r="A212" s="90"/>
      <c r="B212" s="8"/>
      <c r="C212" s="8"/>
      <c r="D212" s="8"/>
      <c r="E212" s="8"/>
      <c r="F212" s="8"/>
      <c r="G212" s="8"/>
      <c r="H212" s="6" t="str">
        <f>IFERROR(E212/B212*100,"")</f>
        <v/>
      </c>
    </row>
    <row r="213" spans="1:8" s="83" customFormat="1" ht="11.25" customHeight="1" x14ac:dyDescent="0.2">
      <c r="A213" s="85" t="s">
        <v>315</v>
      </c>
      <c r="B213" s="16">
        <f>SUM(B214:B217)</f>
        <v>1223941.9350000001</v>
      </c>
      <c r="C213" s="16">
        <f>SUM(C214:C217)</f>
        <v>995426.25326000003</v>
      </c>
      <c r="D213" s="16">
        <f>SUM(D214:D217)</f>
        <v>22175.048900000002</v>
      </c>
      <c r="E213" s="16">
        <f t="shared" ref="E213:G213" si="61">SUM(E214:E217)</f>
        <v>1017601.30216</v>
      </c>
      <c r="F213" s="16">
        <f t="shared" si="61"/>
        <v>206340.63284000001</v>
      </c>
      <c r="G213" s="16">
        <f t="shared" si="61"/>
        <v>228515.68174000006</v>
      </c>
      <c r="H213" s="6">
        <f>IFERROR(E213/B213*100,"")</f>
        <v>83.141305405145701</v>
      </c>
    </row>
    <row r="214" spans="1:8" s="83" customFormat="1" ht="11.25" customHeight="1" x14ac:dyDescent="0.2">
      <c r="A214" s="87" t="s">
        <v>316</v>
      </c>
      <c r="B214" s="11">
        <v>641369.43699999992</v>
      </c>
      <c r="C214" s="11">
        <v>454453.59337999986</v>
      </c>
      <c r="D214" s="11">
        <v>13359.957240000002</v>
      </c>
      <c r="E214" s="11">
        <f t="shared" ref="E214:E217" si="62">C214+D214</f>
        <v>467813.55061999988</v>
      </c>
      <c r="F214" s="11">
        <f>B214-E214</f>
        <v>173555.88638000004</v>
      </c>
      <c r="G214" s="11">
        <f>B214-C214</f>
        <v>186915.84362000006</v>
      </c>
      <c r="H214" s="6">
        <f>IFERROR(E214/B214*100,"")</f>
        <v>72.939794700569735</v>
      </c>
    </row>
    <row r="215" spans="1:8" s="83" customFormat="1" ht="11.25" customHeight="1" x14ac:dyDescent="0.2">
      <c r="A215" s="87" t="s">
        <v>155</v>
      </c>
      <c r="B215" s="11">
        <v>437817.21500000003</v>
      </c>
      <c r="C215" s="11">
        <v>415954.75611000002</v>
      </c>
      <c r="D215" s="11">
        <v>7868.7056199999997</v>
      </c>
      <c r="E215" s="11">
        <f t="shared" si="62"/>
        <v>423823.46173000004</v>
      </c>
      <c r="F215" s="11">
        <f>B215-E215</f>
        <v>13993.753269999987</v>
      </c>
      <c r="G215" s="11">
        <f>B215-C215</f>
        <v>21862.458890000009</v>
      </c>
      <c r="H215" s="6">
        <f>IFERROR(E215/B215*100,"")</f>
        <v>96.80374530955801</v>
      </c>
    </row>
    <row r="216" spans="1:8" s="83" customFormat="1" ht="11.25" customHeight="1" x14ac:dyDescent="0.2">
      <c r="A216" s="87" t="s">
        <v>156</v>
      </c>
      <c r="B216" s="11">
        <v>20917.155999999999</v>
      </c>
      <c r="C216" s="11">
        <v>4490.41471</v>
      </c>
      <c r="D216" s="11">
        <v>5.4846700000000004</v>
      </c>
      <c r="E216" s="11">
        <f t="shared" si="62"/>
        <v>4495.8993799999998</v>
      </c>
      <c r="F216" s="11">
        <f>B216-E216</f>
        <v>16421.25662</v>
      </c>
      <c r="G216" s="11">
        <f>B216-C216</f>
        <v>16426.741289999998</v>
      </c>
      <c r="H216" s="6">
        <f>IFERROR(E216/B216*100,"")</f>
        <v>21.493836829442778</v>
      </c>
    </row>
    <row r="217" spans="1:8" s="83" customFormat="1" ht="11.25" customHeight="1" x14ac:dyDescent="0.2">
      <c r="A217" s="87" t="s">
        <v>157</v>
      </c>
      <c r="B217" s="11">
        <v>123838.12699999999</v>
      </c>
      <c r="C217" s="11">
        <v>120527.48906000001</v>
      </c>
      <c r="D217" s="11">
        <v>940.90137000000004</v>
      </c>
      <c r="E217" s="11">
        <f t="shared" si="62"/>
        <v>121468.39043000001</v>
      </c>
      <c r="F217" s="11">
        <f>B217-E217</f>
        <v>2369.7365699999791</v>
      </c>
      <c r="G217" s="11">
        <f>B217-C217</f>
        <v>3310.637939999986</v>
      </c>
      <c r="H217" s="6">
        <f>IFERROR(E217/B217*100,"")</f>
        <v>98.086424086501253</v>
      </c>
    </row>
    <row r="218" spans="1:8" s="83" customFormat="1" ht="11.25" customHeight="1" x14ac:dyDescent="0.2">
      <c r="A218" s="90"/>
      <c r="B218" s="11"/>
      <c r="C218" s="7"/>
      <c r="D218" s="11"/>
      <c r="E218" s="7"/>
      <c r="F218" s="7"/>
      <c r="G218" s="7"/>
      <c r="H218" s="6" t="str">
        <f>IFERROR(E218/B218*100,"")</f>
        <v/>
      </c>
    </row>
    <row r="219" spans="1:8" s="83" customFormat="1" ht="11.25" customHeight="1" x14ac:dyDescent="0.2">
      <c r="A219" s="85" t="s">
        <v>159</v>
      </c>
      <c r="B219" s="14">
        <f>SUM(B220:B232)+SUM(B237:B251)</f>
        <v>41899290.409190014</v>
      </c>
      <c r="C219" s="14">
        <f>SUM(C220:C232)+SUM(C237:C251)</f>
        <v>33335159.124870006</v>
      </c>
      <c r="D219" s="14">
        <f t="shared" ref="D219:G219" si="63">SUM(D220:D232)+SUM(D237:D251)</f>
        <v>654337.50560000003</v>
      </c>
      <c r="E219" s="14">
        <f t="shared" si="63"/>
        <v>33989496.630470008</v>
      </c>
      <c r="F219" s="14">
        <f t="shared" si="63"/>
        <v>7909793.7787200026</v>
      </c>
      <c r="G219" s="14">
        <f t="shared" si="63"/>
        <v>8564131.2843200043</v>
      </c>
      <c r="H219" s="6">
        <f>IFERROR(E219/B219*100,"")</f>
        <v>81.121890844754958</v>
      </c>
    </row>
    <row r="220" spans="1:8" s="83" customFormat="1" ht="11.25" customHeight="1" x14ac:dyDescent="0.2">
      <c r="A220" s="87" t="s">
        <v>160</v>
      </c>
      <c r="B220" s="11">
        <v>173938</v>
      </c>
      <c r="C220" s="11">
        <v>143953.01613</v>
      </c>
      <c r="D220" s="11">
        <v>0</v>
      </c>
      <c r="E220" s="11">
        <f t="shared" ref="E220:E231" si="64">C220+D220</f>
        <v>143953.01613</v>
      </c>
      <c r="F220" s="11">
        <f>B220-E220</f>
        <v>29984.983869999996</v>
      </c>
      <c r="G220" s="11">
        <f>B220-C220</f>
        <v>29984.983869999996</v>
      </c>
      <c r="H220" s="6">
        <f>IFERROR(E220/B220*100,"")</f>
        <v>82.761108055744003</v>
      </c>
    </row>
    <row r="221" spans="1:8" s="83" customFormat="1" ht="11.25" customHeight="1" x14ac:dyDescent="0.2">
      <c r="A221" s="87" t="s">
        <v>161</v>
      </c>
      <c r="B221" s="11">
        <v>116813.07399999998</v>
      </c>
      <c r="C221" s="11">
        <v>115846.13754000001</v>
      </c>
      <c r="D221" s="11">
        <v>20.694080000000003</v>
      </c>
      <c r="E221" s="11">
        <f t="shared" si="64"/>
        <v>115866.83162000001</v>
      </c>
      <c r="F221" s="11">
        <f>B221-E221</f>
        <v>946.24237999996694</v>
      </c>
      <c r="G221" s="11">
        <f>B221-C221</f>
        <v>966.93645999996806</v>
      </c>
      <c r="H221" s="6">
        <f>IFERROR(E221/B221*100,"")</f>
        <v>99.189951648734137</v>
      </c>
    </row>
    <row r="222" spans="1:8" s="83" customFormat="1" ht="11.25" customHeight="1" x14ac:dyDescent="0.2">
      <c r="A222" s="87" t="s">
        <v>162</v>
      </c>
      <c r="B222" s="11">
        <v>175150.89899999998</v>
      </c>
      <c r="C222" s="11">
        <v>138932.00125999999</v>
      </c>
      <c r="D222" s="11">
        <v>2619.54097</v>
      </c>
      <c r="E222" s="11">
        <f t="shared" si="64"/>
        <v>141551.54222999999</v>
      </c>
      <c r="F222" s="11">
        <f>B222-E222</f>
        <v>33599.356769999984</v>
      </c>
      <c r="G222" s="11">
        <f>B222-C222</f>
        <v>36218.897739999986</v>
      </c>
      <c r="H222" s="6">
        <f>IFERROR(E222/B222*100,"")</f>
        <v>80.81690875591795</v>
      </c>
    </row>
    <row r="223" spans="1:8" s="83" customFormat="1" ht="11.25" customHeight="1" x14ac:dyDescent="0.2">
      <c r="A223" s="87" t="s">
        <v>163</v>
      </c>
      <c r="B223" s="11">
        <v>23512523.334940005</v>
      </c>
      <c r="C223" s="11">
        <v>19224278.094800003</v>
      </c>
      <c r="D223" s="11">
        <v>470430.14634999994</v>
      </c>
      <c r="E223" s="11">
        <f t="shared" si="64"/>
        <v>19694708.241150003</v>
      </c>
      <c r="F223" s="11">
        <f>B223-E223</f>
        <v>3817815.0937900022</v>
      </c>
      <c r="G223" s="11">
        <f>B223-C223</f>
        <v>4288245.2401400022</v>
      </c>
      <c r="H223" s="6">
        <f>IFERROR(E223/B223*100,"")</f>
        <v>83.762631345838301</v>
      </c>
    </row>
    <row r="224" spans="1:8" s="83" customFormat="1" ht="11.25" customHeight="1" x14ac:dyDescent="0.2">
      <c r="A224" s="87" t="s">
        <v>164</v>
      </c>
      <c r="B224" s="11">
        <v>75515.054999999993</v>
      </c>
      <c r="C224" s="11">
        <v>71111.13612000001</v>
      </c>
      <c r="D224" s="11">
        <v>496.49567999999999</v>
      </c>
      <c r="E224" s="11">
        <f t="shared" si="64"/>
        <v>71607.631800000003</v>
      </c>
      <c r="F224" s="11">
        <f>B224-E224</f>
        <v>3907.4231999999902</v>
      </c>
      <c r="G224" s="11">
        <f>B224-C224</f>
        <v>4403.9188799999829</v>
      </c>
      <c r="H224" s="6">
        <f>IFERROR(E224/B224*100,"")</f>
        <v>94.825636821690722</v>
      </c>
    </row>
    <row r="225" spans="1:8" s="83" customFormat="1" ht="11.25" customHeight="1" x14ac:dyDescent="0.2">
      <c r="A225" s="87" t="s">
        <v>165</v>
      </c>
      <c r="B225" s="11">
        <v>391718.64599999995</v>
      </c>
      <c r="C225" s="11">
        <v>312276.96781</v>
      </c>
      <c r="D225" s="11">
        <v>1417.8610700000002</v>
      </c>
      <c r="E225" s="11">
        <f t="shared" si="64"/>
        <v>313694.82887999999</v>
      </c>
      <c r="F225" s="11">
        <f>B225-E225</f>
        <v>78023.817119999963</v>
      </c>
      <c r="G225" s="11">
        <f>B225-C225</f>
        <v>79441.678189999948</v>
      </c>
      <c r="H225" s="6">
        <f>IFERROR(E225/B225*100,"")</f>
        <v>80.081668841467419</v>
      </c>
    </row>
    <row r="226" spans="1:8" s="83" customFormat="1" ht="11.25" customHeight="1" x14ac:dyDescent="0.2">
      <c r="A226" s="87" t="s">
        <v>166</v>
      </c>
      <c r="B226" s="11">
        <v>975096.48099999991</v>
      </c>
      <c r="C226" s="11">
        <v>673797.75538999995</v>
      </c>
      <c r="D226" s="11">
        <v>2205.7093100000002</v>
      </c>
      <c r="E226" s="11">
        <f t="shared" si="64"/>
        <v>676003.46469999989</v>
      </c>
      <c r="F226" s="11">
        <f>B226-E226</f>
        <v>299093.01630000002</v>
      </c>
      <c r="G226" s="11">
        <f>B226-C226</f>
        <v>301298.72560999996</v>
      </c>
      <c r="H226" s="6">
        <f>IFERROR(E226/B226*100,"")</f>
        <v>69.326828459757309</v>
      </c>
    </row>
    <row r="227" spans="1:8" s="83" customFormat="1" ht="11.25" customHeight="1" x14ac:dyDescent="0.2">
      <c r="A227" s="87" t="s">
        <v>167</v>
      </c>
      <c r="B227" s="11">
        <v>277793.22499999998</v>
      </c>
      <c r="C227" s="11">
        <v>181145.10803999999</v>
      </c>
      <c r="D227" s="11">
        <v>10496.895909999999</v>
      </c>
      <c r="E227" s="11">
        <f t="shared" si="64"/>
        <v>191642.00394999998</v>
      </c>
      <c r="F227" s="11">
        <f>B227-E227</f>
        <v>86151.221049999993</v>
      </c>
      <c r="G227" s="11">
        <f>B227-C227</f>
        <v>96648.116959999985</v>
      </c>
      <c r="H227" s="6">
        <f>IFERROR(E227/B227*100,"")</f>
        <v>68.987285039078969</v>
      </c>
    </row>
    <row r="228" spans="1:8" s="83" customFormat="1" ht="11.25" customHeight="1" x14ac:dyDescent="0.2">
      <c r="A228" s="87" t="s">
        <v>168</v>
      </c>
      <c r="B228" s="11">
        <v>137577.552</v>
      </c>
      <c r="C228" s="11">
        <v>116782.06492</v>
      </c>
      <c r="D228" s="11">
        <v>9484.7769000000008</v>
      </c>
      <c r="E228" s="11">
        <f t="shared" si="64"/>
        <v>126266.84182</v>
      </c>
      <c r="F228" s="11">
        <f>B228-E228</f>
        <v>11310.710179999995</v>
      </c>
      <c r="G228" s="11">
        <f>B228-C228</f>
        <v>20795.487079999992</v>
      </c>
      <c r="H228" s="6">
        <f>IFERROR(E228/B228*100,"")</f>
        <v>91.778665912008677</v>
      </c>
    </row>
    <row r="229" spans="1:8" s="83" customFormat="1" ht="11.25" customHeight="1" x14ac:dyDescent="0.2">
      <c r="A229" s="87" t="s">
        <v>169</v>
      </c>
      <c r="B229" s="11">
        <v>283432.36699999997</v>
      </c>
      <c r="C229" s="11">
        <v>170026.83119</v>
      </c>
      <c r="D229" s="11">
        <v>1832.9478899999999</v>
      </c>
      <c r="E229" s="11">
        <f t="shared" si="64"/>
        <v>171859.77908000001</v>
      </c>
      <c r="F229" s="11">
        <f>B229-E229</f>
        <v>111572.58791999996</v>
      </c>
      <c r="G229" s="11">
        <f>B229-C229</f>
        <v>113405.53580999997</v>
      </c>
      <c r="H229" s="6">
        <f>IFERROR(E229/B229*100,"")</f>
        <v>60.63519875978033</v>
      </c>
    </row>
    <row r="230" spans="1:8" s="83" customFormat="1" ht="11.25" customHeight="1" x14ac:dyDescent="0.2">
      <c r="A230" s="87" t="s">
        <v>170</v>
      </c>
      <c r="B230" s="11">
        <v>232404.65500000003</v>
      </c>
      <c r="C230" s="11">
        <v>204640.29485000001</v>
      </c>
      <c r="D230" s="11">
        <v>1380.9524099999999</v>
      </c>
      <c r="E230" s="11">
        <f t="shared" si="64"/>
        <v>206021.24726</v>
      </c>
      <c r="F230" s="11">
        <f>B230-E230</f>
        <v>26383.407740000024</v>
      </c>
      <c r="G230" s="11">
        <f>B230-C230</f>
        <v>27764.360150000022</v>
      </c>
      <c r="H230" s="6">
        <f>IFERROR(E230/B230*100,"")</f>
        <v>88.647642303033891</v>
      </c>
    </row>
    <row r="231" spans="1:8" s="83" customFormat="1" ht="11.25" customHeight="1" x14ac:dyDescent="0.2">
      <c r="A231" s="87" t="s">
        <v>171</v>
      </c>
      <c r="B231" s="11">
        <v>158750.978</v>
      </c>
      <c r="C231" s="11">
        <v>101307.72314999999</v>
      </c>
      <c r="D231" s="11">
        <v>891.43472999999994</v>
      </c>
      <c r="E231" s="11">
        <f t="shared" si="64"/>
        <v>102199.15787999998</v>
      </c>
      <c r="F231" s="11">
        <f>B231-E231</f>
        <v>56551.820120000019</v>
      </c>
      <c r="G231" s="11">
        <f>B231-C231</f>
        <v>57443.254850000012</v>
      </c>
      <c r="H231" s="6">
        <f>IFERROR(E231/B231*100,"")</f>
        <v>64.377025683583497</v>
      </c>
    </row>
    <row r="232" spans="1:8" s="83" customFormat="1" ht="11.25" customHeight="1" x14ac:dyDescent="0.2">
      <c r="A232" s="87" t="s">
        <v>172</v>
      </c>
      <c r="B232" s="13">
        <f t="shared" ref="B232:C232" si="65">SUM(B233:B236)</f>
        <v>1462822</v>
      </c>
      <c r="C232" s="13">
        <f t="shared" si="65"/>
        <v>1266263.3245399999</v>
      </c>
      <c r="D232" s="13">
        <f t="shared" ref="D232:G232" si="66">SUM(D233:D236)</f>
        <v>21217.959500000001</v>
      </c>
      <c r="E232" s="13">
        <f t="shared" si="66"/>
        <v>1287481.2840400001</v>
      </c>
      <c r="F232" s="13">
        <f t="shared" si="66"/>
        <v>175340.71596000003</v>
      </c>
      <c r="G232" s="13">
        <f t="shared" si="66"/>
        <v>196558.67546000003</v>
      </c>
      <c r="H232" s="6">
        <f>IFERROR(E232/B232*100,"")</f>
        <v>88.013530288715927</v>
      </c>
    </row>
    <row r="233" spans="1:8" s="83" customFormat="1" ht="11.25" customHeight="1" x14ac:dyDescent="0.2">
      <c r="A233" s="87" t="s">
        <v>210</v>
      </c>
      <c r="B233" s="11">
        <v>675687.60599999991</v>
      </c>
      <c r="C233" s="11">
        <v>592691.23993999988</v>
      </c>
      <c r="D233" s="11">
        <v>12475.48401</v>
      </c>
      <c r="E233" s="11">
        <f t="shared" ref="E233:E251" si="67">C233+D233</f>
        <v>605166.7239499999</v>
      </c>
      <c r="F233" s="11">
        <f>B233-E233</f>
        <v>70520.882050000015</v>
      </c>
      <c r="G233" s="11">
        <f>B233-C233</f>
        <v>82996.366060000029</v>
      </c>
      <c r="H233" s="6">
        <f>IFERROR(E233/B233*100,"")</f>
        <v>89.563093739801403</v>
      </c>
    </row>
    <row r="234" spans="1:8" s="83" customFormat="1" ht="11.25" customHeight="1" x14ac:dyDescent="0.2">
      <c r="A234" s="87" t="s">
        <v>317</v>
      </c>
      <c r="B234" s="11">
        <v>333429.92799999996</v>
      </c>
      <c r="C234" s="11">
        <v>280685.09632000001</v>
      </c>
      <c r="D234" s="11">
        <v>2720.8289199999999</v>
      </c>
      <c r="E234" s="11">
        <f t="shared" si="67"/>
        <v>283405.92524000001</v>
      </c>
      <c r="F234" s="11">
        <f>B234-E234</f>
        <v>50024.002759999945</v>
      </c>
      <c r="G234" s="11">
        <f>B234-C234</f>
        <v>52744.831679999945</v>
      </c>
      <c r="H234" s="6">
        <f>IFERROR(E234/B234*100,"")</f>
        <v>84.997146758823661</v>
      </c>
    </row>
    <row r="235" spans="1:8" s="83" customFormat="1" ht="11.25" customHeight="1" x14ac:dyDescent="0.2">
      <c r="A235" s="87" t="s">
        <v>173</v>
      </c>
      <c r="B235" s="11">
        <v>237381.00000000006</v>
      </c>
      <c r="C235" s="11">
        <v>212710.46950000001</v>
      </c>
      <c r="D235" s="11">
        <v>4552.8643700000002</v>
      </c>
      <c r="E235" s="11">
        <f t="shared" si="67"/>
        <v>217263.33387</v>
      </c>
      <c r="F235" s="11">
        <f>B235-E235</f>
        <v>20117.666130000056</v>
      </c>
      <c r="G235" s="11">
        <f>B235-C235</f>
        <v>24670.530500000052</v>
      </c>
      <c r="H235" s="6">
        <f>IFERROR(E235/B235*100,"")</f>
        <v>91.525157392546134</v>
      </c>
    </row>
    <row r="236" spans="1:8" s="83" customFormat="1" ht="11.25" customHeight="1" x14ac:dyDescent="0.2">
      <c r="A236" s="87" t="s">
        <v>318</v>
      </c>
      <c r="B236" s="11">
        <v>216323.46600000001</v>
      </c>
      <c r="C236" s="11">
        <v>180176.51878000001</v>
      </c>
      <c r="D236" s="11">
        <v>1468.7821999999999</v>
      </c>
      <c r="E236" s="11">
        <f t="shared" si="67"/>
        <v>181645.30098</v>
      </c>
      <c r="F236" s="11">
        <f>B236-E236</f>
        <v>34678.165020000015</v>
      </c>
      <c r="G236" s="11">
        <f>B236-C236</f>
        <v>36146.947220000002</v>
      </c>
      <c r="H236" s="6">
        <f>IFERROR(E236/B236*100,"")</f>
        <v>83.969300390185126</v>
      </c>
    </row>
    <row r="237" spans="1:8" s="83" customFormat="1" ht="11.25" customHeight="1" x14ac:dyDescent="0.2">
      <c r="A237" s="87" t="s">
        <v>298</v>
      </c>
      <c r="B237" s="11">
        <v>173907</v>
      </c>
      <c r="C237" s="11">
        <v>116826.76884999999</v>
      </c>
      <c r="D237" s="11">
        <v>1896.4735700000001</v>
      </c>
      <c r="E237" s="11">
        <f t="shared" si="67"/>
        <v>118723.24242</v>
      </c>
      <c r="F237" s="11">
        <f>B237-E237</f>
        <v>55183.757580000005</v>
      </c>
      <c r="G237" s="11">
        <f>B237-C237</f>
        <v>57080.231150000007</v>
      </c>
      <c r="H237" s="6">
        <f>IFERROR(E237/B237*100,"")</f>
        <v>68.268236712725766</v>
      </c>
    </row>
    <row r="238" spans="1:8" s="83" customFormat="1" ht="11.25" customHeight="1" x14ac:dyDescent="0.2">
      <c r="A238" s="87" t="s">
        <v>175</v>
      </c>
      <c r="B238" s="11">
        <v>1568293.2829999998</v>
      </c>
      <c r="C238" s="11">
        <v>1523463.8585000001</v>
      </c>
      <c r="D238" s="11">
        <v>2496.9216000000001</v>
      </c>
      <c r="E238" s="11">
        <f t="shared" si="67"/>
        <v>1525960.7801000001</v>
      </c>
      <c r="F238" s="11">
        <f>B238-E238</f>
        <v>42332.50289999973</v>
      </c>
      <c r="G238" s="11">
        <f>B238-C238</f>
        <v>44829.424499999732</v>
      </c>
      <c r="H238" s="6">
        <f>IFERROR(E238/B238*100,"")</f>
        <v>97.300727908556652</v>
      </c>
    </row>
    <row r="239" spans="1:8" s="83" customFormat="1" ht="11.25" customHeight="1" x14ac:dyDescent="0.2">
      <c r="A239" s="87" t="s">
        <v>176</v>
      </c>
      <c r="B239" s="11">
        <v>384703.99999999994</v>
      </c>
      <c r="C239" s="11">
        <v>315587.75101000001</v>
      </c>
      <c r="D239" s="11">
        <v>9320.7160700000004</v>
      </c>
      <c r="E239" s="11">
        <f t="shared" si="67"/>
        <v>324908.46708000003</v>
      </c>
      <c r="F239" s="11">
        <f>B239-E239</f>
        <v>59795.532919999911</v>
      </c>
      <c r="G239" s="11">
        <f>B239-C239</f>
        <v>69116.248989999935</v>
      </c>
      <c r="H239" s="6">
        <f>IFERROR(E239/B239*100,"")</f>
        <v>84.456742607303298</v>
      </c>
    </row>
    <row r="240" spans="1:8" s="83" customFormat="1" ht="11.25" customHeight="1" x14ac:dyDescent="0.2">
      <c r="A240" s="87" t="s">
        <v>319</v>
      </c>
      <c r="B240" s="11">
        <v>1866661.0000000005</v>
      </c>
      <c r="C240" s="11">
        <v>1567324.76767</v>
      </c>
      <c r="D240" s="11">
        <v>17571.731960000001</v>
      </c>
      <c r="E240" s="11">
        <f t="shared" si="67"/>
        <v>1584896.49963</v>
      </c>
      <c r="F240" s="11">
        <f>B240-E240</f>
        <v>281764.50037000049</v>
      </c>
      <c r="G240" s="11">
        <f>B240-C240</f>
        <v>299336.23233000049</v>
      </c>
      <c r="H240" s="6">
        <f>IFERROR(E240/B240*100,"")</f>
        <v>84.905427371654497</v>
      </c>
    </row>
    <row r="241" spans="1:8" s="83" customFormat="1" ht="11.25" customHeight="1" x14ac:dyDescent="0.2">
      <c r="A241" s="87" t="s">
        <v>320</v>
      </c>
      <c r="B241" s="11">
        <v>62563.894000000008</v>
      </c>
      <c r="C241" s="11">
        <v>43904.785560000004</v>
      </c>
      <c r="D241" s="11">
        <v>309.13097999999997</v>
      </c>
      <c r="E241" s="11">
        <f t="shared" si="67"/>
        <v>44213.916540000006</v>
      </c>
      <c r="F241" s="11">
        <f>B241-E241</f>
        <v>18349.977460000002</v>
      </c>
      <c r="G241" s="11">
        <f>B241-C241</f>
        <v>18659.108440000004</v>
      </c>
      <c r="H241" s="6">
        <f>IFERROR(E241/B241*100,"")</f>
        <v>70.670020219649373</v>
      </c>
    </row>
    <row r="242" spans="1:8" s="83" customFormat="1" ht="11.25" customHeight="1" x14ac:dyDescent="0.2">
      <c r="A242" s="97" t="s">
        <v>37</v>
      </c>
      <c r="B242" s="11">
        <v>550367.98399999994</v>
      </c>
      <c r="C242" s="11">
        <v>405625.08585999999</v>
      </c>
      <c r="D242" s="11">
        <v>3670.64804</v>
      </c>
      <c r="E242" s="11">
        <f t="shared" si="67"/>
        <v>409295.73389999999</v>
      </c>
      <c r="F242" s="11">
        <f>B242-E242</f>
        <v>141072.25009999995</v>
      </c>
      <c r="G242" s="11">
        <f>B242-C242</f>
        <v>144742.89813999995</v>
      </c>
      <c r="H242" s="6">
        <f>IFERROR(E242/B242*100,"")</f>
        <v>74.36764960877521</v>
      </c>
    </row>
    <row r="243" spans="1:8" s="83" customFormat="1" ht="11.25" customHeight="1" x14ac:dyDescent="0.2">
      <c r="A243" s="97" t="s">
        <v>177</v>
      </c>
      <c r="B243" s="11">
        <v>3020476.9360000007</v>
      </c>
      <c r="C243" s="11">
        <v>2726001.7339699999</v>
      </c>
      <c r="D243" s="11">
        <v>36072.167950000003</v>
      </c>
      <c r="E243" s="11">
        <f t="shared" si="67"/>
        <v>2762073.9019200001</v>
      </c>
      <c r="F243" s="11">
        <f>B243-E243</f>
        <v>258403.03408000059</v>
      </c>
      <c r="G243" s="11">
        <f>B243-C243</f>
        <v>294475.20203000074</v>
      </c>
      <c r="H243" s="6">
        <f>IFERROR(E243/B243*100,"")</f>
        <v>91.444959204945889</v>
      </c>
    </row>
    <row r="244" spans="1:8" s="83" customFormat="1" ht="11.25" customHeight="1" x14ac:dyDescent="0.2">
      <c r="A244" s="97" t="s">
        <v>178</v>
      </c>
      <c r="B244" s="11">
        <v>204744.91</v>
      </c>
      <c r="C244" s="11">
        <v>181401.64925999998</v>
      </c>
      <c r="D244" s="11">
        <v>11861.121230000001</v>
      </c>
      <c r="E244" s="11">
        <f t="shared" si="67"/>
        <v>193262.77048999997</v>
      </c>
      <c r="F244" s="11">
        <f>B244-E244</f>
        <v>11482.139510000037</v>
      </c>
      <c r="G244" s="11">
        <f>B244-C244</f>
        <v>23343.260740000027</v>
      </c>
      <c r="H244" s="6">
        <f>IFERROR(E244/B244*100,"")</f>
        <v>94.391978042335694</v>
      </c>
    </row>
    <row r="245" spans="1:8" s="83" customFormat="1" ht="11.25" customHeight="1" x14ac:dyDescent="0.2">
      <c r="A245" s="97" t="s">
        <v>281</v>
      </c>
      <c r="B245" s="11">
        <v>807671.19799999986</v>
      </c>
      <c r="C245" s="11">
        <v>249925.14949000001</v>
      </c>
      <c r="D245" s="11">
        <v>118.27419999999999</v>
      </c>
      <c r="E245" s="11">
        <f t="shared" si="67"/>
        <v>250043.42369000003</v>
      </c>
      <c r="F245" s="11">
        <f>B245-E245</f>
        <v>557627.77430999978</v>
      </c>
      <c r="G245" s="11">
        <f>B245-C245</f>
        <v>557746.04850999988</v>
      </c>
      <c r="H245" s="6">
        <f>IFERROR(E245/B245*100,"")</f>
        <v>30.958566345955063</v>
      </c>
    </row>
    <row r="246" spans="1:8" s="83" customFormat="1" ht="11.25" customHeight="1" x14ac:dyDescent="0.2">
      <c r="A246" s="97" t="s">
        <v>179</v>
      </c>
      <c r="B246" s="11">
        <v>2679457.591</v>
      </c>
      <c r="C246" s="11">
        <v>1751233.023</v>
      </c>
      <c r="D246" s="11">
        <v>35232.720390000002</v>
      </c>
      <c r="E246" s="11">
        <f t="shared" si="67"/>
        <v>1786465.74339</v>
      </c>
      <c r="F246" s="11">
        <f>B246-E246</f>
        <v>892991.84761000006</v>
      </c>
      <c r="G246" s="11">
        <f>B246-C246</f>
        <v>928224.56799999997</v>
      </c>
      <c r="H246" s="6">
        <f>IFERROR(E246/B246*100,"")</f>
        <v>66.672663504380125</v>
      </c>
    </row>
    <row r="247" spans="1:8" s="83" customFormat="1" ht="11.25" customHeight="1" x14ac:dyDescent="0.2">
      <c r="A247" s="97" t="s">
        <v>181</v>
      </c>
      <c r="B247" s="11">
        <v>105559.82800000001</v>
      </c>
      <c r="C247" s="11">
        <v>101850.30287999999</v>
      </c>
      <c r="D247" s="11">
        <v>1084.7853</v>
      </c>
      <c r="E247" s="11">
        <f t="shared" si="67"/>
        <v>102935.08817999999</v>
      </c>
      <c r="F247" s="11">
        <f>B247-E247</f>
        <v>2624.7398200000171</v>
      </c>
      <c r="G247" s="11">
        <f>B247-C247</f>
        <v>3709.5251200000203</v>
      </c>
      <c r="H247" s="6">
        <f>IFERROR(E247/B247*100,"")</f>
        <v>97.513505023899796</v>
      </c>
    </row>
    <row r="248" spans="1:8" s="83" customFormat="1" ht="11.25" customHeight="1" x14ac:dyDescent="0.2">
      <c r="A248" s="97" t="s">
        <v>182</v>
      </c>
      <c r="B248" s="11">
        <v>1616229.4930000002</v>
      </c>
      <c r="C248" s="11">
        <v>829573.96379999991</v>
      </c>
      <c r="D248" s="11">
        <v>9742.646490000001</v>
      </c>
      <c r="E248" s="11">
        <f t="shared" si="67"/>
        <v>839316.61028999987</v>
      </c>
      <c r="F248" s="11">
        <f>B248-E248</f>
        <v>776912.88271000038</v>
      </c>
      <c r="G248" s="11">
        <f>B248-C248</f>
        <v>786655.52920000034</v>
      </c>
      <c r="H248" s="6">
        <f>IFERROR(E248/B248*100,"")</f>
        <v>51.930534241896787</v>
      </c>
    </row>
    <row r="249" spans="1:8" s="83" customFormat="1" ht="11.25" customHeight="1" x14ac:dyDescent="0.2">
      <c r="A249" s="87" t="s">
        <v>282</v>
      </c>
      <c r="B249" s="11">
        <v>269774.48825000005</v>
      </c>
      <c r="C249" s="11">
        <v>239381.61222000001</v>
      </c>
      <c r="D249" s="11">
        <v>921.12562000000003</v>
      </c>
      <c r="E249" s="11">
        <f t="shared" si="67"/>
        <v>240302.73784000002</v>
      </c>
      <c r="F249" s="11">
        <f>B249-E249</f>
        <v>29471.750410000037</v>
      </c>
      <c r="G249" s="11">
        <f>B249-C249</f>
        <v>30392.876030000043</v>
      </c>
      <c r="H249" s="6">
        <f>IFERROR(E249/B249*100,"")</f>
        <v>89.075412356008783</v>
      </c>
    </row>
    <row r="250" spans="1:8" s="83" customFormat="1" ht="11.25" customHeight="1" x14ac:dyDescent="0.2">
      <c r="A250" s="87" t="s">
        <v>158</v>
      </c>
      <c r="B250" s="11">
        <v>485129.05199999997</v>
      </c>
      <c r="C250" s="11">
        <v>453185.38287000003</v>
      </c>
      <c r="D250" s="11">
        <v>1410.1274000000001</v>
      </c>
      <c r="E250" s="11">
        <f t="shared" si="67"/>
        <v>454595.51027000003</v>
      </c>
      <c r="F250" s="11">
        <f>B250-E250</f>
        <v>30533.541729999939</v>
      </c>
      <c r="G250" s="11">
        <f>B250-C250</f>
        <v>31943.669129999937</v>
      </c>
      <c r="H250" s="6">
        <f>IFERROR(E250/B250*100,"")</f>
        <v>93.706099108243066</v>
      </c>
    </row>
    <row r="251" spans="1:8" s="83" customFormat="1" ht="11.25" customHeight="1" x14ac:dyDescent="0.2">
      <c r="A251" s="87" t="s">
        <v>338</v>
      </c>
      <c r="B251" s="11">
        <v>130213.48499999999</v>
      </c>
      <c r="C251" s="11">
        <v>109512.83418999999</v>
      </c>
      <c r="D251" s="11">
        <v>133.5</v>
      </c>
      <c r="E251" s="11">
        <f t="shared" si="67"/>
        <v>109646.33418999999</v>
      </c>
      <c r="F251" s="11">
        <f>B251-E251</f>
        <v>20567.150809999992</v>
      </c>
      <c r="G251" s="11">
        <f>B251-C251</f>
        <v>20700.650809999992</v>
      </c>
      <c r="H251" s="6">
        <f>IFERROR(E251/B251*100,"")</f>
        <v>84.205053101835034</v>
      </c>
    </row>
    <row r="252" spans="1:8" s="83" customFormat="1" ht="11.25" customHeight="1" x14ac:dyDescent="0.2">
      <c r="A252" s="90"/>
      <c r="B252" s="11"/>
      <c r="C252" s="7"/>
      <c r="D252" s="11"/>
      <c r="E252" s="7"/>
      <c r="F252" s="7"/>
      <c r="G252" s="7"/>
      <c r="H252" s="6" t="str">
        <f>IFERROR(E252/B252*100,"")</f>
        <v/>
      </c>
    </row>
    <row r="253" spans="1:8" s="83" customFormat="1" ht="11.25" customHeight="1" x14ac:dyDescent="0.2">
      <c r="A253" s="85" t="s">
        <v>183</v>
      </c>
      <c r="B253" s="11">
        <v>2945.12</v>
      </c>
      <c r="C253" s="11">
        <v>1882.4559400000001</v>
      </c>
      <c r="D253" s="11">
        <v>0</v>
      </c>
      <c r="E253" s="11">
        <f t="shared" ref="E253" si="68">C253+D253</f>
        <v>1882.4559400000001</v>
      </c>
      <c r="F253" s="11">
        <f>B253-E253</f>
        <v>1062.6640599999998</v>
      </c>
      <c r="G253" s="11">
        <f>B253-C253</f>
        <v>1062.6640599999998</v>
      </c>
      <c r="H253" s="6">
        <f>IFERROR(E253/B253*100,"")</f>
        <v>63.917800972456142</v>
      </c>
    </row>
    <row r="254" spans="1:8" s="83" customFormat="1" ht="11.25" customHeight="1" x14ac:dyDescent="0.2">
      <c r="A254" s="90"/>
      <c r="B254" s="10"/>
      <c r="C254" s="8"/>
      <c r="D254" s="10"/>
      <c r="E254" s="8"/>
      <c r="F254" s="8"/>
      <c r="G254" s="8"/>
      <c r="H254" s="6" t="str">
        <f>IFERROR(E254/B254*100,"")</f>
        <v/>
      </c>
    </row>
    <row r="255" spans="1:8" s="83" customFormat="1" ht="11.25" customHeight="1" x14ac:dyDescent="0.2">
      <c r="A255" s="85" t="s">
        <v>184</v>
      </c>
      <c r="B255" s="13">
        <f t="shared" ref="B255:C255" si="69">SUM(B256:B260)</f>
        <v>49552469.784999996</v>
      </c>
      <c r="C255" s="13">
        <f t="shared" si="69"/>
        <v>43691604.482319996</v>
      </c>
      <c r="D255" s="13">
        <f t="shared" ref="D255:G255" si="70">SUM(D256:D260)</f>
        <v>471469.81269999989</v>
      </c>
      <c r="E255" s="13">
        <f t="shared" si="70"/>
        <v>44163074.295019992</v>
      </c>
      <c r="F255" s="13">
        <f t="shared" si="70"/>
        <v>5389395.4899799936</v>
      </c>
      <c r="G255" s="13">
        <f t="shared" si="70"/>
        <v>5860865.3026799951</v>
      </c>
      <c r="H255" s="6">
        <f>IFERROR(E255/B255*100,"")</f>
        <v>89.123861003571164</v>
      </c>
    </row>
    <row r="256" spans="1:8" s="83" customFormat="1" ht="11.25" customHeight="1" x14ac:dyDescent="0.2">
      <c r="A256" s="97" t="s">
        <v>185</v>
      </c>
      <c r="B256" s="11">
        <v>39917398.073999994</v>
      </c>
      <c r="C256" s="11">
        <v>37815250.562849998</v>
      </c>
      <c r="D256" s="11">
        <v>455699.02344999998</v>
      </c>
      <c r="E256" s="11">
        <f t="shared" ref="E256:E260" si="71">C256+D256</f>
        <v>38270949.586300001</v>
      </c>
      <c r="F256" s="11">
        <f>B256-E256</f>
        <v>1646448.487699993</v>
      </c>
      <c r="G256" s="11">
        <f>B256-C256</f>
        <v>2102147.511149995</v>
      </c>
      <c r="H256" s="6">
        <f>IFERROR(E256/B256*100,"")</f>
        <v>95.875361203032924</v>
      </c>
    </row>
    <row r="257" spans="1:9" s="83" customFormat="1" ht="11.25" customHeight="1" x14ac:dyDescent="0.2">
      <c r="A257" s="97" t="s">
        <v>186</v>
      </c>
      <c r="B257" s="11">
        <v>143443.519</v>
      </c>
      <c r="C257" s="11">
        <v>126028.00581999999</v>
      </c>
      <c r="D257" s="11">
        <v>379.63621999999998</v>
      </c>
      <c r="E257" s="11">
        <f t="shared" si="71"/>
        <v>126407.64203999999</v>
      </c>
      <c r="F257" s="11">
        <f>B257-E257</f>
        <v>17035.876960000009</v>
      </c>
      <c r="G257" s="11">
        <f>B257-C257</f>
        <v>17415.513180000009</v>
      </c>
      <c r="H257" s="6">
        <f>IFERROR(E257/B257*100,"")</f>
        <v>88.123634250774344</v>
      </c>
    </row>
    <row r="258" spans="1:9" s="83" customFormat="1" ht="11.25" customHeight="1" x14ac:dyDescent="0.2">
      <c r="A258" s="97" t="s">
        <v>187</v>
      </c>
      <c r="B258" s="11">
        <v>2220646.0409999997</v>
      </c>
      <c r="C258" s="11">
        <v>1773837.8916199999</v>
      </c>
      <c r="D258" s="11">
        <v>2498.2002400000001</v>
      </c>
      <c r="E258" s="11">
        <f t="shared" si="71"/>
        <v>1776336.0918599998</v>
      </c>
      <c r="F258" s="11">
        <f>B258-E258</f>
        <v>444309.94913999992</v>
      </c>
      <c r="G258" s="11">
        <f>B258-C258</f>
        <v>446808.14937999984</v>
      </c>
      <c r="H258" s="6">
        <f>IFERROR(E258/B258*100,"")</f>
        <v>79.991860884775733</v>
      </c>
    </row>
    <row r="259" spans="1:9" s="83" customFormat="1" ht="11.25" customHeight="1" x14ac:dyDescent="0.2">
      <c r="A259" s="97" t="s">
        <v>188</v>
      </c>
      <c r="B259" s="11">
        <v>6369925.5070000002</v>
      </c>
      <c r="C259" s="11">
        <v>3201644.6873499998</v>
      </c>
      <c r="D259" s="11">
        <v>12783.50333</v>
      </c>
      <c r="E259" s="11">
        <f t="shared" si="71"/>
        <v>3214428.19068</v>
      </c>
      <c r="F259" s="11">
        <f>B259-E259</f>
        <v>3155497.3163200002</v>
      </c>
      <c r="G259" s="11">
        <f>B259-C259</f>
        <v>3168280.8196500004</v>
      </c>
      <c r="H259" s="6">
        <f>IFERROR(E259/B259*100,"")</f>
        <v>50.462571142278193</v>
      </c>
    </row>
    <row r="260" spans="1:9" s="83" customFormat="1" ht="11.25" customHeight="1" x14ac:dyDescent="0.2">
      <c r="A260" s="97" t="s">
        <v>189</v>
      </c>
      <c r="B260" s="11">
        <v>901056.64399999997</v>
      </c>
      <c r="C260" s="11">
        <v>774843.33467999997</v>
      </c>
      <c r="D260" s="11">
        <v>109.44946</v>
      </c>
      <c r="E260" s="11">
        <f t="shared" si="71"/>
        <v>774952.78414</v>
      </c>
      <c r="F260" s="11">
        <f>B260-E260</f>
        <v>126103.85985999997</v>
      </c>
      <c r="G260" s="11">
        <f>B260-C260</f>
        <v>126213.30932</v>
      </c>
      <c r="H260" s="6">
        <f>IFERROR(E260/B260*100,"")</f>
        <v>86.004890957776453</v>
      </c>
    </row>
    <row r="261" spans="1:9" s="83" customFormat="1" ht="11.25" customHeight="1" x14ac:dyDescent="0.2">
      <c r="A261" s="90"/>
      <c r="B261" s="11"/>
      <c r="C261" s="7"/>
      <c r="D261" s="11"/>
      <c r="E261" s="7"/>
      <c r="F261" s="7"/>
      <c r="G261" s="7"/>
      <c r="H261" s="6" t="str">
        <f>IFERROR(E261/B261*100,"")</f>
        <v/>
      </c>
    </row>
    <row r="262" spans="1:9" s="83" customFormat="1" ht="11.25" customHeight="1" x14ac:dyDescent="0.2">
      <c r="A262" s="85" t="s">
        <v>190</v>
      </c>
      <c r="B262" s="9">
        <f t="shared" ref="B262:G262" si="72">+B263+B264</f>
        <v>1935950.5290000003</v>
      </c>
      <c r="C262" s="9">
        <f t="shared" si="72"/>
        <v>1795078.2329499999</v>
      </c>
      <c r="D262" s="9">
        <f t="shared" si="72"/>
        <v>27446.583260000003</v>
      </c>
      <c r="E262" s="13">
        <f t="shared" si="72"/>
        <v>1822524.8162100001</v>
      </c>
      <c r="F262" s="13">
        <f t="shared" si="72"/>
        <v>113425.7127900004</v>
      </c>
      <c r="G262" s="13">
        <f t="shared" si="72"/>
        <v>140872.29605000041</v>
      </c>
      <c r="H262" s="6">
        <f>IFERROR(E262/B262*100,"")</f>
        <v>94.141084129428179</v>
      </c>
    </row>
    <row r="263" spans="1:9" s="83" customFormat="1" ht="11.25" customHeight="1" x14ac:dyDescent="0.2">
      <c r="A263" s="97" t="s">
        <v>191</v>
      </c>
      <c r="B263" s="11">
        <v>1855243.9540000004</v>
      </c>
      <c r="C263" s="11">
        <v>1722551.53953</v>
      </c>
      <c r="D263" s="11">
        <v>26492.582930000004</v>
      </c>
      <c r="E263" s="11">
        <f t="shared" ref="E263:E264" si="73">C263+D263</f>
        <v>1749044.12246</v>
      </c>
      <c r="F263" s="11">
        <f>B263-E263</f>
        <v>106199.83154000039</v>
      </c>
      <c r="G263" s="11">
        <f>B263-C263</f>
        <v>132692.41447000043</v>
      </c>
      <c r="H263" s="6">
        <f>IFERROR(E263/B263*100,"")</f>
        <v>94.275694508475382</v>
      </c>
    </row>
    <row r="264" spans="1:9" s="83" customFormat="1" ht="11.25" customHeight="1" x14ac:dyDescent="0.2">
      <c r="A264" s="97" t="s">
        <v>192</v>
      </c>
      <c r="B264" s="11">
        <v>80706.574999999997</v>
      </c>
      <c r="C264" s="11">
        <v>72526.693419999996</v>
      </c>
      <c r="D264" s="11">
        <v>954.00032999999996</v>
      </c>
      <c r="E264" s="11">
        <f t="shared" si="73"/>
        <v>73480.693749999991</v>
      </c>
      <c r="F264" s="11">
        <f>B264-E264</f>
        <v>7225.8812500000058</v>
      </c>
      <c r="G264" s="11">
        <f>B264-C264</f>
        <v>8179.8815800000011</v>
      </c>
      <c r="H264" s="6">
        <f>IFERROR(E264/B264*100,"")</f>
        <v>91.046725437177827</v>
      </c>
    </row>
    <row r="265" spans="1:9" s="83" customFormat="1" ht="11.4" x14ac:dyDescent="0.2">
      <c r="A265" s="90"/>
      <c r="B265" s="8"/>
      <c r="C265" s="8"/>
      <c r="D265" s="8"/>
      <c r="E265" s="8"/>
      <c r="F265" s="8"/>
      <c r="G265" s="8"/>
      <c r="H265" s="6" t="str">
        <f>IFERROR(E265/B265*100,"")</f>
        <v/>
      </c>
    </row>
    <row r="266" spans="1:9" s="83" customFormat="1" ht="11.25" customHeight="1" x14ac:dyDescent="0.2">
      <c r="A266" s="98" t="s">
        <v>193</v>
      </c>
      <c r="B266" s="11">
        <v>12500990.567999998</v>
      </c>
      <c r="C266" s="11">
        <v>12452406.297109999</v>
      </c>
      <c r="D266" s="11">
        <v>6121.52232</v>
      </c>
      <c r="E266" s="11">
        <f t="shared" ref="E266" si="74">C266+D266</f>
        <v>12458527.819429999</v>
      </c>
      <c r="F266" s="11">
        <f>B266-E266</f>
        <v>42462.74856999889</v>
      </c>
      <c r="G266" s="11">
        <f>B266-C266</f>
        <v>48584.270889999345</v>
      </c>
      <c r="H266" s="6">
        <f>IFERROR(E266/B266*100,"")</f>
        <v>99.660324929140458</v>
      </c>
    </row>
    <row r="267" spans="1:9" s="83" customFormat="1" ht="11.25" customHeight="1" x14ac:dyDescent="0.2">
      <c r="A267" s="90"/>
      <c r="B267" s="8"/>
      <c r="C267" s="8"/>
      <c r="D267" s="8"/>
      <c r="E267" s="8"/>
      <c r="F267" s="8"/>
      <c r="G267" s="8"/>
      <c r="H267" s="6" t="str">
        <f>IFERROR(E267/B267*100,"")</f>
        <v/>
      </c>
    </row>
    <row r="268" spans="1:9" s="83" customFormat="1" ht="11.25" customHeight="1" x14ac:dyDescent="0.2">
      <c r="A268" s="85" t="s">
        <v>194</v>
      </c>
      <c r="B268" s="11">
        <v>12247852.208999999</v>
      </c>
      <c r="C268" s="11">
        <v>11876435.88862</v>
      </c>
      <c r="D268" s="11">
        <v>4790.7187899999999</v>
      </c>
      <c r="E268" s="11">
        <f t="shared" ref="E268" si="75">C268+D268</f>
        <v>11881226.607410001</v>
      </c>
      <c r="F268" s="11">
        <f>B268-E268</f>
        <v>366625.60158999823</v>
      </c>
      <c r="G268" s="11">
        <f>B268-C268</f>
        <v>371416.32037999853</v>
      </c>
      <c r="H268" s="6">
        <f>IFERROR(E268/B268*100,"")</f>
        <v>97.006613116048271</v>
      </c>
    </row>
    <row r="269" spans="1:9" s="83" customFormat="1" ht="11.25" customHeight="1" x14ac:dyDescent="0.2">
      <c r="A269" s="90"/>
      <c r="B269" s="8"/>
      <c r="C269" s="8"/>
      <c r="D269" s="8"/>
      <c r="E269" s="8"/>
      <c r="F269" s="8"/>
      <c r="G269" s="8"/>
      <c r="H269" s="6" t="str">
        <f>IFERROR(E269/B269*100,"")</f>
        <v/>
      </c>
    </row>
    <row r="270" spans="1:9" s="83" customFormat="1" ht="11.25" customHeight="1" x14ac:dyDescent="0.2">
      <c r="A270" s="85" t="s">
        <v>195</v>
      </c>
      <c r="B270" s="11">
        <v>4286420.4450000003</v>
      </c>
      <c r="C270" s="11">
        <v>3825516.7781100003</v>
      </c>
      <c r="D270" s="11">
        <v>39082.514280000003</v>
      </c>
      <c r="E270" s="11">
        <f t="shared" ref="E270" si="76">C270+D270</f>
        <v>3864599.2923900001</v>
      </c>
      <c r="F270" s="11">
        <f>B270-E270</f>
        <v>421821.15261000022</v>
      </c>
      <c r="G270" s="11">
        <f>B270-C270</f>
        <v>460903.66688999999</v>
      </c>
      <c r="H270" s="6">
        <f>IFERROR(E270/B270*100,"")</f>
        <v>90.159127924512305</v>
      </c>
    </row>
    <row r="271" spans="1:9" s="83" customFormat="1" ht="11.25" customHeight="1" x14ac:dyDescent="0.2">
      <c r="A271" s="99"/>
      <c r="B271" s="11"/>
      <c r="C271" s="11"/>
      <c r="D271" s="11"/>
      <c r="E271" s="11"/>
      <c r="F271" s="11"/>
      <c r="G271" s="11"/>
      <c r="H271" s="6" t="str">
        <f>IFERROR(E271/B271*100,"")</f>
        <v/>
      </c>
      <c r="I271" s="86"/>
    </row>
    <row r="272" spans="1:9" s="83" customFormat="1" ht="11.25" customHeight="1" x14ac:dyDescent="0.2">
      <c r="A272" s="92" t="s">
        <v>196</v>
      </c>
      <c r="B272" s="13">
        <f t="shared" ref="B272:G272" si="77">+B273+B274</f>
        <v>994304.10100000014</v>
      </c>
      <c r="C272" s="13">
        <f t="shared" si="77"/>
        <v>924090.26938999991</v>
      </c>
      <c r="D272" s="13">
        <f t="shared" si="77"/>
        <v>2262.1813399999996</v>
      </c>
      <c r="E272" s="13">
        <f t="shared" si="77"/>
        <v>926352.45073000004</v>
      </c>
      <c r="F272" s="13">
        <f t="shared" si="77"/>
        <v>67951.650270000129</v>
      </c>
      <c r="G272" s="13">
        <f t="shared" si="77"/>
        <v>70213.831610000168</v>
      </c>
      <c r="H272" s="6">
        <f>IFERROR(E272/B272*100,"")</f>
        <v>93.165908679079251</v>
      </c>
    </row>
    <row r="273" spans="1:8" s="83" customFormat="1" ht="11.25" customHeight="1" x14ac:dyDescent="0.2">
      <c r="A273" s="96" t="s">
        <v>218</v>
      </c>
      <c r="B273" s="11">
        <v>954560.68400000012</v>
      </c>
      <c r="C273" s="11">
        <v>886730.03148999996</v>
      </c>
      <c r="D273" s="11">
        <v>2108.5913699999996</v>
      </c>
      <c r="E273" s="11">
        <f t="shared" ref="E273:E274" si="78">C273+D273</f>
        <v>888838.62286</v>
      </c>
      <c r="F273" s="11">
        <f>B273-E273</f>
        <v>65722.061140000122</v>
      </c>
      <c r="G273" s="11">
        <f>B273-C273</f>
        <v>67830.65251000016</v>
      </c>
      <c r="H273" s="6">
        <f>IFERROR(E273/B273*100,"")</f>
        <v>93.114941538907956</v>
      </c>
    </row>
    <row r="274" spans="1:8" s="83" customFormat="1" ht="11.25" customHeight="1" x14ac:dyDescent="0.2">
      <c r="A274" s="96" t="s">
        <v>219</v>
      </c>
      <c r="B274" s="11">
        <v>39743.417000000001</v>
      </c>
      <c r="C274" s="11">
        <v>37360.2379</v>
      </c>
      <c r="D274" s="11">
        <v>153.58996999999999</v>
      </c>
      <c r="E274" s="11">
        <f t="shared" si="78"/>
        <v>37513.827870000001</v>
      </c>
      <c r="F274" s="11">
        <f>B274-E274</f>
        <v>2229.5891300000003</v>
      </c>
      <c r="G274" s="11">
        <f>B274-C274</f>
        <v>2383.1791000000012</v>
      </c>
      <c r="H274" s="6">
        <f>IFERROR(E274/B274*100,"")</f>
        <v>94.3900416765876</v>
      </c>
    </row>
    <row r="275" spans="1:8" s="83" customFormat="1" ht="12" customHeight="1" x14ac:dyDescent="0.2">
      <c r="A275" s="100"/>
      <c r="B275" s="11"/>
      <c r="C275" s="11"/>
      <c r="D275" s="11"/>
      <c r="E275" s="11"/>
      <c r="F275" s="11"/>
      <c r="G275" s="11"/>
      <c r="H275" s="6"/>
    </row>
    <row r="276" spans="1:8" s="83" customFormat="1" ht="11.25" customHeight="1" x14ac:dyDescent="0.2">
      <c r="A276" s="101" t="s">
        <v>197</v>
      </c>
      <c r="B276" s="17">
        <f>B10+B17+B19+B21+B23+B35+B39+B48+B50+B52+B60+B72+B79+B84+B88+B94+B106+B119+B132+B148+B150+B171+B181+B187+B195+B204+B213+B219+B253+B255+B262+B266+B268+B270+B272+B128</f>
        <v>3008144972.925559</v>
      </c>
      <c r="C276" s="17">
        <f>C10+C17+C19+C21+C23+C35+C39+C48+C50+C52+C60+C72+C79+C84+C88+C94+C106+C119+C132+C148+C150+C171+C181+C187+C195+C204+C213+C219+C253+C255+C262+C266+C268+C270+C272+C128</f>
        <v>2706220193.8827801</v>
      </c>
      <c r="D276" s="17">
        <f t="shared" ref="D276:G276" si="79">D10+D17+D19+D21+D23+D35+D39+D48+D50+D52+D60+D72+D79+D84+D88+D94+D106+D119+D132+D148+D150+D171+D181+D187+D195+D204+D213+D219+D253+D255+D262+D266+D268+D270+D272+D128</f>
        <v>33294995.067389999</v>
      </c>
      <c r="E276" s="17">
        <f t="shared" si="79"/>
        <v>2739515188.9501696</v>
      </c>
      <c r="F276" s="17">
        <f t="shared" si="79"/>
        <v>268629783.97538966</v>
      </c>
      <c r="G276" s="17">
        <f t="shared" si="79"/>
        <v>301924779.0427798</v>
      </c>
      <c r="H276" s="6">
        <f>IFERROR(E276/B276*100,"")</f>
        <v>91.069918956926642</v>
      </c>
    </row>
    <row r="277" spans="1:8" s="83" customFormat="1" ht="11.25" customHeight="1" x14ac:dyDescent="0.2">
      <c r="A277" s="102"/>
      <c r="B277" s="7"/>
      <c r="C277" s="7"/>
      <c r="D277" s="7"/>
      <c r="E277" s="7"/>
      <c r="F277" s="7"/>
      <c r="G277" s="7"/>
      <c r="H277" s="6" t="str">
        <f>IFERROR(E277/B277*100,"")</f>
        <v/>
      </c>
    </row>
    <row r="278" spans="1:8" s="83" customFormat="1" ht="11.25" customHeight="1" x14ac:dyDescent="0.2">
      <c r="A278" s="84" t="s">
        <v>198</v>
      </c>
      <c r="B278" s="7"/>
      <c r="C278" s="7"/>
      <c r="D278" s="7"/>
      <c r="E278" s="7"/>
      <c r="F278" s="7"/>
      <c r="G278" s="7"/>
      <c r="H278" s="6" t="str">
        <f>IFERROR(E278/B278*100,"")</f>
        <v/>
      </c>
    </row>
    <row r="279" spans="1:8" s="83" customFormat="1" ht="11.25" customHeight="1" x14ac:dyDescent="0.2">
      <c r="A279" s="87" t="s">
        <v>199</v>
      </c>
      <c r="B279" s="11">
        <v>165933970.99369994</v>
      </c>
      <c r="C279" s="11">
        <v>162494925.3538</v>
      </c>
      <c r="D279" s="11">
        <v>34688.730450000003</v>
      </c>
      <c r="E279" s="11">
        <f t="shared" ref="E279" si="80">C279+D279</f>
        <v>162529614.08425</v>
      </c>
      <c r="F279" s="11">
        <f>B279-E279</f>
        <v>3404356.909449935</v>
      </c>
      <c r="G279" s="11">
        <f>B279-C279</f>
        <v>3439045.6398999393</v>
      </c>
      <c r="H279" s="6">
        <f>IFERROR(E279/B279*100,"")</f>
        <v>97.948366516474678</v>
      </c>
    </row>
    <row r="280" spans="1:8" s="83" customFormat="1" ht="11.4" x14ac:dyDescent="0.2">
      <c r="A280" s="103"/>
      <c r="B280" s="7"/>
      <c r="C280" s="7"/>
      <c r="D280" s="7"/>
      <c r="E280" s="7"/>
      <c r="F280" s="7"/>
      <c r="G280" s="7"/>
      <c r="H280" s="6" t="str">
        <f>IFERROR(E280/B280*100,"")</f>
        <v/>
      </c>
    </row>
    <row r="281" spans="1:8" s="83" customFormat="1" ht="11.25" customHeight="1" x14ac:dyDescent="0.2">
      <c r="A281" s="87" t="s">
        <v>200</v>
      </c>
      <c r="B281" s="13">
        <f t="shared" ref="B281:G281" si="81">SUM(B282:B283)</f>
        <v>859010862.49999988</v>
      </c>
      <c r="C281" s="13">
        <f t="shared" si="81"/>
        <v>856300606.26504982</v>
      </c>
      <c r="D281" s="13">
        <f t="shared" ref="D281" si="82">SUM(D282:D283)</f>
        <v>160407.46753999998</v>
      </c>
      <c r="E281" s="13">
        <f t="shared" si="81"/>
        <v>856461013.73258984</v>
      </c>
      <c r="F281" s="13">
        <f t="shared" si="81"/>
        <v>2549848.7674100576</v>
      </c>
      <c r="G281" s="13">
        <f t="shared" si="81"/>
        <v>2710256.2349500721</v>
      </c>
      <c r="H281" s="6">
        <f>IFERROR(E281/B281*100,"")</f>
        <v>99.703164549050143</v>
      </c>
    </row>
    <row r="282" spans="1:8" s="83" customFormat="1" ht="11.25" customHeight="1" x14ac:dyDescent="0.2">
      <c r="A282" s="87" t="s">
        <v>213</v>
      </c>
      <c r="B282" s="11">
        <v>853901129.26799989</v>
      </c>
      <c r="C282" s="11">
        <v>851905627.13293982</v>
      </c>
      <c r="D282" s="11">
        <v>19773.06769</v>
      </c>
      <c r="E282" s="11">
        <f t="shared" ref="E282:E283" si="83">C282+D282</f>
        <v>851925400.20062983</v>
      </c>
      <c r="F282" s="11">
        <f>B282-E282</f>
        <v>1975729.0673700571</v>
      </c>
      <c r="G282" s="11">
        <f>B282-C282</f>
        <v>1995502.1350600719</v>
      </c>
      <c r="H282" s="6">
        <f>IFERROR(E282/B282*100,"")</f>
        <v>99.768623204765674</v>
      </c>
    </row>
    <row r="283" spans="1:8" s="83" customFormat="1" ht="11.25" customHeight="1" x14ac:dyDescent="0.2">
      <c r="A283" s="104" t="s">
        <v>339</v>
      </c>
      <c r="B283" s="11">
        <v>5109733.2319999998</v>
      </c>
      <c r="C283" s="11">
        <v>4394979.1321099997</v>
      </c>
      <c r="D283" s="11">
        <v>140634.39984999999</v>
      </c>
      <c r="E283" s="11">
        <f t="shared" si="83"/>
        <v>4535613.5319599994</v>
      </c>
      <c r="F283" s="11">
        <f>B283-E283</f>
        <v>574119.70004000049</v>
      </c>
      <c r="G283" s="11">
        <f>B283-C283</f>
        <v>714754.09989000019</v>
      </c>
      <c r="H283" s="6">
        <f>IFERROR(E283/B283*100,"")</f>
        <v>88.764194254906641</v>
      </c>
    </row>
    <row r="284" spans="1:8" s="83" customFormat="1" ht="11.25" customHeight="1" x14ac:dyDescent="0.2">
      <c r="A284" s="104"/>
      <c r="B284" s="7"/>
      <c r="C284" s="7"/>
      <c r="D284" s="7"/>
      <c r="E284" s="7"/>
      <c r="F284" s="7"/>
      <c r="G284" s="7"/>
      <c r="H284" s="6" t="str">
        <f>IFERROR(E284/B284*100,"")</f>
        <v/>
      </c>
    </row>
    <row r="285" spans="1:8" s="83" customFormat="1" ht="11.25" customHeight="1" x14ac:dyDescent="0.2">
      <c r="A285" s="84" t="s">
        <v>201</v>
      </c>
      <c r="B285" s="15">
        <f t="shared" ref="B285:G285" si="84">B279+B281</f>
        <v>1024944833.4936998</v>
      </c>
      <c r="C285" s="15">
        <f t="shared" si="84"/>
        <v>1018795531.6188498</v>
      </c>
      <c r="D285" s="15">
        <f t="shared" si="84"/>
        <v>195096.19798999999</v>
      </c>
      <c r="E285" s="15">
        <f t="shared" si="84"/>
        <v>1018990627.8168398</v>
      </c>
      <c r="F285" s="15">
        <f t="shared" si="84"/>
        <v>5954205.6768599926</v>
      </c>
      <c r="G285" s="15">
        <f t="shared" si="84"/>
        <v>6149301.8748500114</v>
      </c>
      <c r="H285" s="6">
        <f>IFERROR(E285/B285*100,"")</f>
        <v>99.41907061899478</v>
      </c>
    </row>
    <row r="286" spans="1:8" s="83" customFormat="1" ht="11.25" customHeight="1" x14ac:dyDescent="0.2">
      <c r="A286" s="87"/>
      <c r="B286" s="7"/>
      <c r="C286" s="7"/>
      <c r="D286" s="7"/>
      <c r="E286" s="7"/>
      <c r="F286" s="7"/>
      <c r="G286" s="7"/>
      <c r="H286" s="6"/>
    </row>
    <row r="287" spans="1:8" s="109" customFormat="1" ht="16.5" customHeight="1" thickBot="1" x14ac:dyDescent="0.25">
      <c r="A287" s="105" t="s">
        <v>202</v>
      </c>
      <c r="B287" s="106">
        <f t="shared" ref="B287:G287" si="85">+B285+B276</f>
        <v>4033089806.4192591</v>
      </c>
      <c r="C287" s="106">
        <f t="shared" si="85"/>
        <v>3725015725.5016298</v>
      </c>
      <c r="D287" s="106">
        <f t="shared" si="85"/>
        <v>33490091.265379999</v>
      </c>
      <c r="E287" s="107">
        <f t="shared" si="85"/>
        <v>3758505816.7670093</v>
      </c>
      <c r="F287" s="106">
        <f t="shared" si="85"/>
        <v>274583989.65224963</v>
      </c>
      <c r="G287" s="108">
        <f t="shared" si="85"/>
        <v>308074080.91762984</v>
      </c>
      <c r="H287" s="6">
        <f>IFERROR(E287/B287*100,"")</f>
        <v>93.1917214138101</v>
      </c>
    </row>
    <row r="288" spans="1:8" s="83" customFormat="1" ht="12" customHeight="1" thickTop="1" x14ac:dyDescent="0.2">
      <c r="A288" s="87"/>
      <c r="B288" s="7"/>
      <c r="C288" s="8"/>
      <c r="D288" s="7"/>
      <c r="E288" s="8"/>
      <c r="F288" s="8"/>
      <c r="G288" s="8"/>
      <c r="H288" s="6"/>
    </row>
    <row r="289" spans="1:9" ht="23.4" customHeight="1" x14ac:dyDescent="0.2">
      <c r="A289" s="113" t="s">
        <v>340</v>
      </c>
      <c r="B289" s="113"/>
      <c r="C289" s="113"/>
      <c r="D289" s="113"/>
      <c r="E289" s="113"/>
      <c r="F289" s="113"/>
      <c r="G289" s="113"/>
      <c r="H289" s="113"/>
    </row>
    <row r="290" spans="1:9" ht="11.4" x14ac:dyDescent="0.2">
      <c r="A290" s="83" t="s">
        <v>299</v>
      </c>
    </row>
    <row r="291" spans="1:9" ht="22.8" customHeight="1" x14ac:dyDescent="0.2">
      <c r="A291" s="113" t="s">
        <v>341</v>
      </c>
      <c r="B291" s="113"/>
      <c r="C291" s="113"/>
      <c r="D291" s="113"/>
      <c r="E291" s="113"/>
      <c r="F291" s="113"/>
      <c r="G291" s="113"/>
      <c r="H291" s="113"/>
    </row>
    <row r="292" spans="1:9" ht="11.4" x14ac:dyDescent="0.2">
      <c r="A292" s="83" t="s">
        <v>300</v>
      </c>
    </row>
    <row r="293" spans="1:9" ht="11.4" x14ac:dyDescent="0.2">
      <c r="A293" s="83" t="s">
        <v>342</v>
      </c>
    </row>
    <row r="294" spans="1:9" ht="11.4" x14ac:dyDescent="0.2">
      <c r="A294" s="83" t="s">
        <v>301</v>
      </c>
    </row>
    <row r="295" spans="1:9" ht="11.4" x14ac:dyDescent="0.2">
      <c r="A295" s="83" t="s">
        <v>302</v>
      </c>
    </row>
    <row r="296" spans="1:9" x14ac:dyDescent="0.2">
      <c r="E296" s="83"/>
      <c r="F296" s="83"/>
      <c r="G296" s="110"/>
      <c r="I296" s="112"/>
    </row>
    <row r="297" spans="1:9" x14ac:dyDescent="0.2">
      <c r="E297" s="83"/>
      <c r="F297" s="83"/>
      <c r="G297" s="110"/>
      <c r="I297" s="112"/>
    </row>
    <row r="298" spans="1:9" x14ac:dyDescent="0.2">
      <c r="E298" s="83"/>
      <c r="F298" s="83"/>
      <c r="G298" s="110"/>
      <c r="I298" s="112"/>
    </row>
    <row r="299" spans="1:9" x14ac:dyDescent="0.2">
      <c r="E299" s="83"/>
      <c r="F299" s="83"/>
      <c r="G299" s="110"/>
      <c r="I299" s="112"/>
    </row>
    <row r="300" spans="1:9" x14ac:dyDescent="0.2">
      <c r="E300" s="83"/>
      <c r="F300" s="83"/>
      <c r="G300" s="110"/>
      <c r="I300" s="112"/>
    </row>
    <row r="301" spans="1:9" x14ac:dyDescent="0.2">
      <c r="E301" s="83"/>
      <c r="F301" s="83"/>
      <c r="G301" s="110"/>
      <c r="I301" s="112"/>
    </row>
    <row r="302" spans="1:9" x14ac:dyDescent="0.2">
      <c r="E302" s="83"/>
      <c r="F302" s="83"/>
      <c r="G302" s="110"/>
      <c r="I302" s="112"/>
    </row>
    <row r="303" spans="1:9" x14ac:dyDescent="0.2">
      <c r="E303" s="83"/>
      <c r="F303" s="83"/>
      <c r="G303" s="110"/>
      <c r="I303" s="112"/>
    </row>
    <row r="304" spans="1:9" x14ac:dyDescent="0.2">
      <c r="E304" s="83"/>
      <c r="F304" s="83"/>
      <c r="G304" s="110"/>
      <c r="I304" s="112"/>
    </row>
    <row r="305" spans="5:9" x14ac:dyDescent="0.2">
      <c r="E305" s="83"/>
      <c r="F305" s="83"/>
      <c r="G305" s="110"/>
      <c r="I305" s="112"/>
    </row>
    <row r="306" spans="5:9" x14ac:dyDescent="0.2">
      <c r="E306" s="83"/>
      <c r="F306" s="83"/>
      <c r="G306" s="110"/>
      <c r="I306" s="112"/>
    </row>
    <row r="307" spans="5:9" x14ac:dyDescent="0.2">
      <c r="E307" s="83"/>
      <c r="F307" s="83"/>
      <c r="G307" s="110"/>
      <c r="I307" s="112"/>
    </row>
    <row r="308" spans="5:9" x14ac:dyDescent="0.2">
      <c r="E308" s="83"/>
      <c r="F308" s="83"/>
      <c r="G308" s="110"/>
      <c r="I308" s="112"/>
    </row>
    <row r="309" spans="5:9" x14ac:dyDescent="0.2">
      <c r="E309" s="83"/>
      <c r="F309" s="83"/>
      <c r="G309" s="110"/>
      <c r="I309" s="112"/>
    </row>
    <row r="310" spans="5:9" x14ac:dyDescent="0.2">
      <c r="E310" s="83"/>
      <c r="F310" s="83"/>
      <c r="G310" s="110"/>
      <c r="I310" s="112"/>
    </row>
    <row r="311" spans="5:9" x14ac:dyDescent="0.2">
      <c r="E311" s="83"/>
      <c r="F311" s="83"/>
      <c r="G311" s="110"/>
      <c r="I311" s="112"/>
    </row>
    <row r="312" spans="5:9" x14ac:dyDescent="0.2">
      <c r="E312" s="83"/>
      <c r="F312" s="83"/>
      <c r="G312" s="110"/>
      <c r="I312" s="112"/>
    </row>
    <row r="313" spans="5:9" x14ac:dyDescent="0.2">
      <c r="E313" s="83"/>
      <c r="F313" s="83"/>
      <c r="G313" s="110"/>
      <c r="I313" s="112"/>
    </row>
    <row r="314" spans="5:9" x14ac:dyDescent="0.2">
      <c r="E314" s="83"/>
      <c r="F314" s="83"/>
      <c r="G314" s="110"/>
      <c r="I314" s="112"/>
    </row>
    <row r="315" spans="5:9" x14ac:dyDescent="0.2">
      <c r="E315" s="83"/>
      <c r="F315" s="83"/>
      <c r="G315" s="110"/>
      <c r="I315" s="112"/>
    </row>
    <row r="316" spans="5:9" x14ac:dyDescent="0.2">
      <c r="E316" s="83"/>
      <c r="F316" s="83"/>
      <c r="G316" s="110"/>
      <c r="I316" s="112"/>
    </row>
    <row r="317" spans="5:9" x14ac:dyDescent="0.2">
      <c r="E317" s="83"/>
      <c r="F317" s="83"/>
      <c r="G317" s="110"/>
      <c r="I317" s="112"/>
    </row>
    <row r="318" spans="5:9" x14ac:dyDescent="0.2">
      <c r="E318" s="83"/>
      <c r="F318" s="83"/>
      <c r="G318" s="110"/>
      <c r="I318" s="112"/>
    </row>
    <row r="319" spans="5:9" x14ac:dyDescent="0.2">
      <c r="E319" s="83"/>
      <c r="F319" s="83"/>
      <c r="G319" s="110"/>
      <c r="I319" s="112"/>
    </row>
    <row r="320" spans="5:9" x14ac:dyDescent="0.2">
      <c r="E320" s="83"/>
      <c r="F320" s="83"/>
      <c r="G320" s="110"/>
      <c r="I320" s="112"/>
    </row>
    <row r="321" spans="5:9" x14ac:dyDescent="0.2">
      <c r="E321" s="83"/>
      <c r="F321" s="83"/>
      <c r="G321" s="110"/>
      <c r="I321" s="112"/>
    </row>
    <row r="322" spans="5:9" x14ac:dyDescent="0.2">
      <c r="E322" s="83"/>
      <c r="F322" s="83"/>
      <c r="G322" s="110"/>
      <c r="I322" s="112"/>
    </row>
    <row r="323" spans="5:9" x14ac:dyDescent="0.2">
      <c r="E323" s="83"/>
      <c r="F323" s="83"/>
      <c r="G323" s="110"/>
      <c r="I323" s="112"/>
    </row>
    <row r="324" spans="5:9" x14ac:dyDescent="0.2">
      <c r="E324" s="83"/>
      <c r="F324" s="83"/>
      <c r="G324" s="110"/>
      <c r="I324" s="112"/>
    </row>
    <row r="325" spans="5:9" x14ac:dyDescent="0.2">
      <c r="E325" s="83"/>
      <c r="F325" s="83"/>
      <c r="G325" s="110"/>
      <c r="I325" s="112"/>
    </row>
    <row r="326" spans="5:9" x14ac:dyDescent="0.2">
      <c r="E326" s="83"/>
      <c r="F326" s="83"/>
      <c r="G326" s="110"/>
      <c r="I326" s="112"/>
    </row>
    <row r="327" spans="5:9" x14ac:dyDescent="0.2">
      <c r="E327" s="83"/>
      <c r="F327" s="83"/>
      <c r="G327" s="110"/>
      <c r="I327" s="112"/>
    </row>
    <row r="328" spans="5:9" x14ac:dyDescent="0.2">
      <c r="E328" s="83"/>
      <c r="F328" s="83"/>
      <c r="G328" s="110"/>
      <c r="I328" s="112"/>
    </row>
    <row r="329" spans="5:9" x14ac:dyDescent="0.2">
      <c r="E329" s="83"/>
      <c r="F329" s="83"/>
      <c r="G329" s="110"/>
      <c r="I329" s="112"/>
    </row>
    <row r="330" spans="5:9" x14ac:dyDescent="0.2">
      <c r="E330" s="83"/>
      <c r="F330" s="83"/>
      <c r="G330" s="110"/>
      <c r="I330" s="112"/>
    </row>
    <row r="331" spans="5:9" x14ac:dyDescent="0.2">
      <c r="E331" s="83"/>
      <c r="F331" s="83"/>
      <c r="G331" s="110"/>
      <c r="I331" s="112"/>
    </row>
  </sheetData>
  <mergeCells count="8">
    <mergeCell ref="C5:E6"/>
    <mergeCell ref="A289:H289"/>
    <mergeCell ref="A291:H291"/>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2" orientation="portrait" r:id="rId1"/>
  <headerFooter alignWithMargins="0">
    <oddFooter>Page &amp;P of &amp;N</oddFooter>
  </headerFooter>
  <rowBreaks count="3" manualBreakCount="3">
    <brk id="82" max="7" man="1"/>
    <brk id="149" max="7" man="1"/>
    <brk id="21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Z8"/>
  <sheetViews>
    <sheetView view="pageBreakPreview" topLeftCell="A11" zoomScale="85" zoomScaleNormal="70" zoomScaleSheetLayoutView="85" workbookViewId="0">
      <selection activeCell="S19" sqref="S19"/>
    </sheetView>
  </sheetViews>
  <sheetFormatPr defaultRowHeight="13.2" x14ac:dyDescent="0.25"/>
  <cols>
    <col min="1" max="1" width="38.6640625" customWidth="1"/>
    <col min="2" max="9" width="10.6640625" customWidth="1"/>
    <col min="10" max="10" width="13.88671875" customWidth="1"/>
    <col min="11" max="12" width="10.6640625" customWidth="1"/>
    <col min="13" max="13" width="10.88671875" customWidth="1"/>
    <col min="14" max="14" width="11.109375" customWidth="1"/>
    <col min="15" max="15" width="10.33203125" bestFit="1" customWidth="1"/>
    <col min="16" max="16" width="11" customWidth="1"/>
    <col min="17" max="17" width="9.44140625" bestFit="1" customWidth="1"/>
    <col min="18" max="18" width="11.109375" bestFit="1" customWidth="1"/>
    <col min="19" max="25" width="11" customWidth="1"/>
  </cols>
  <sheetData>
    <row r="1" spans="1:26" x14ac:dyDescent="0.25">
      <c r="A1" s="18" t="s">
        <v>321</v>
      </c>
    </row>
    <row r="2" spans="1:26" x14ac:dyDescent="0.25">
      <c r="A2" t="s">
        <v>0</v>
      </c>
    </row>
    <row r="3" spans="1:26" x14ac:dyDescent="0.25">
      <c r="A3" t="s">
        <v>1</v>
      </c>
      <c r="O3" t="s">
        <v>2</v>
      </c>
    </row>
    <row r="4" spans="1:26" x14ac:dyDescent="0.25">
      <c r="B4" s="22" t="s">
        <v>283</v>
      </c>
      <c r="C4" s="22" t="s">
        <v>284</v>
      </c>
      <c r="D4" s="22" t="s">
        <v>285</v>
      </c>
      <c r="E4" s="22" t="s">
        <v>286</v>
      </c>
      <c r="F4" s="22" t="s">
        <v>9</v>
      </c>
      <c r="G4" s="22" t="s">
        <v>10</v>
      </c>
      <c r="H4" s="22" t="s">
        <v>11</v>
      </c>
      <c r="I4" s="22" t="s">
        <v>12</v>
      </c>
      <c r="J4" s="22" t="s">
        <v>13</v>
      </c>
      <c r="K4" s="22" t="s">
        <v>303</v>
      </c>
      <c r="L4" s="22" t="s">
        <v>306</v>
      </c>
      <c r="M4" s="22" t="s">
        <v>307</v>
      </c>
      <c r="N4" s="1"/>
      <c r="O4" s="1" t="s">
        <v>3</v>
      </c>
      <c r="P4" s="1" t="s">
        <v>4</v>
      </c>
      <c r="Q4" s="1" t="s">
        <v>5</v>
      </c>
      <c r="R4" s="1" t="s">
        <v>6</v>
      </c>
      <c r="S4" s="1" t="s">
        <v>9</v>
      </c>
      <c r="T4" s="1" t="s">
        <v>287</v>
      </c>
      <c r="U4" s="1" t="s">
        <v>288</v>
      </c>
      <c r="V4" s="1" t="s">
        <v>289</v>
      </c>
      <c r="W4" s="1" t="s">
        <v>292</v>
      </c>
      <c r="X4" s="1" t="s">
        <v>304</v>
      </c>
      <c r="Y4" s="1" t="s">
        <v>308</v>
      </c>
    </row>
    <row r="5" spans="1:26" x14ac:dyDescent="0.25">
      <c r="A5" t="s">
        <v>7</v>
      </c>
      <c r="B5" s="4">
        <v>284491.34835624998</v>
      </c>
      <c r="C5" s="4">
        <v>243219.35505767999</v>
      </c>
      <c r="D5" s="4">
        <v>329560.12642863998</v>
      </c>
      <c r="E5" s="4">
        <v>455600.93912341999</v>
      </c>
      <c r="F5" s="4">
        <v>401192.19496639998</v>
      </c>
      <c r="G5" s="4">
        <v>347587.51947557001</v>
      </c>
      <c r="H5" s="4">
        <v>446074.55482671002</v>
      </c>
      <c r="I5" s="4">
        <v>344220.08996279002</v>
      </c>
      <c r="J5" s="4">
        <v>325032.04510270001</v>
      </c>
      <c r="K5" s="4">
        <v>425445.73895824997</v>
      </c>
      <c r="L5" s="4">
        <v>430665.89416069002</v>
      </c>
      <c r="M5" s="2">
        <f>SUM(B5:L5)</f>
        <v>4033089.8064191006</v>
      </c>
      <c r="N5" s="2"/>
      <c r="O5" s="2">
        <f>B5</f>
        <v>284491.34835624998</v>
      </c>
      <c r="P5" s="2">
        <f t="shared" ref="P5:S6" si="0">+O5+C5</f>
        <v>527710.70341393002</v>
      </c>
      <c r="Q5" s="2">
        <f t="shared" si="0"/>
        <v>857270.82984257</v>
      </c>
      <c r="R5" s="2">
        <f t="shared" si="0"/>
        <v>1312871.76896599</v>
      </c>
      <c r="S5" s="2">
        <f t="shared" si="0"/>
        <v>1714063.9639323901</v>
      </c>
      <c r="T5" s="2">
        <f t="shared" ref="T5:T6" si="1">+S5+G5</f>
        <v>2061651.48340796</v>
      </c>
      <c r="U5" s="2">
        <f t="shared" ref="U5:U6" si="2">+T5+H5</f>
        <v>2507726.0382346702</v>
      </c>
      <c r="V5" s="2">
        <f t="shared" ref="V5:V6" si="3">+U5+I5</f>
        <v>2851946.1281974604</v>
      </c>
      <c r="W5" s="2">
        <f t="shared" ref="W5:W6" si="4">+V5+J5</f>
        <v>3176978.1733001606</v>
      </c>
      <c r="X5" s="2">
        <f t="shared" ref="X5:X6" si="5">+W5+K5</f>
        <v>3602423.9122584104</v>
      </c>
      <c r="Y5" s="2">
        <f t="shared" ref="Y5:Y6" si="6">+X5+L5</f>
        <v>4033089.8064191006</v>
      </c>
      <c r="Z5" s="2" t="b">
        <f>Y5=M5</f>
        <v>1</v>
      </c>
    </row>
    <row r="6" spans="1:26" x14ac:dyDescent="0.25">
      <c r="A6" t="s">
        <v>8</v>
      </c>
      <c r="B6" s="4">
        <v>187494.09728121999</v>
      </c>
      <c r="C6" s="4">
        <v>263780.84701847</v>
      </c>
      <c r="D6" s="4">
        <v>384642.69908847997</v>
      </c>
      <c r="E6" s="4">
        <v>340474.84048662998</v>
      </c>
      <c r="F6" s="4">
        <v>390791.03829673998</v>
      </c>
      <c r="G6" s="4">
        <v>447421.84406734997</v>
      </c>
      <c r="H6" s="4">
        <v>297662.88572851999</v>
      </c>
      <c r="I6" s="4">
        <v>341971.53907947999</v>
      </c>
      <c r="J6" s="4">
        <v>439201.48906234</v>
      </c>
      <c r="K6" s="4">
        <v>299515.61058500002</v>
      </c>
      <c r="L6" s="4">
        <v>365548.92607277998</v>
      </c>
      <c r="M6" s="2">
        <f>SUM(B6:L6)</f>
        <v>3758505.8167670099</v>
      </c>
      <c r="N6" s="2"/>
      <c r="O6" s="2">
        <f>B6</f>
        <v>187494.09728121999</v>
      </c>
      <c r="P6" s="2">
        <f t="shared" si="0"/>
        <v>451274.94429968996</v>
      </c>
      <c r="Q6" s="2">
        <f t="shared" si="0"/>
        <v>835917.64338816993</v>
      </c>
      <c r="R6" s="2">
        <f t="shared" si="0"/>
        <v>1176392.4838747999</v>
      </c>
      <c r="S6" s="2">
        <f t="shared" si="0"/>
        <v>1567183.52217154</v>
      </c>
      <c r="T6" s="2">
        <f t="shared" si="1"/>
        <v>2014605.36623889</v>
      </c>
      <c r="U6" s="2">
        <f t="shared" si="2"/>
        <v>2312268.2519674101</v>
      </c>
      <c r="V6" s="2">
        <f t="shared" si="3"/>
        <v>2654239.79104689</v>
      </c>
      <c r="W6" s="2">
        <f t="shared" si="4"/>
        <v>3093441.28010923</v>
      </c>
      <c r="X6" s="2">
        <f t="shared" si="5"/>
        <v>3392956.8906942299</v>
      </c>
      <c r="Y6" s="2">
        <f t="shared" si="6"/>
        <v>3758505.8167670099</v>
      </c>
      <c r="Z6" s="2" t="b">
        <f t="shared" ref="Z6:Z8" si="7">Y6=M6</f>
        <v>1</v>
      </c>
    </row>
    <row r="7" spans="1:26" hidden="1" x14ac:dyDescent="0.25">
      <c r="A7" t="s">
        <v>290</v>
      </c>
      <c r="B7" s="4">
        <f t="shared" ref="B7:M7" si="8">+B6/B5*100</f>
        <v>65.905026063018752</v>
      </c>
      <c r="C7" s="4">
        <f t="shared" si="8"/>
        <v>108.45388803695899</v>
      </c>
      <c r="D7" s="4">
        <f t="shared" si="8"/>
        <v>116.71396757148868</v>
      </c>
      <c r="E7" s="4">
        <f t="shared" si="8"/>
        <v>74.730934739007864</v>
      </c>
      <c r="F7" s="4">
        <f t="shared" si="8"/>
        <v>97.407437931206246</v>
      </c>
      <c r="G7" s="4">
        <f t="shared" si="8"/>
        <v>128.72206825561722</v>
      </c>
      <c r="H7" s="4">
        <f t="shared" si="8"/>
        <v>66.729402631843755</v>
      </c>
      <c r="I7" s="4">
        <f t="shared" ref="I7:K7" si="9">+I6/I5*100</f>
        <v>99.34676942198432</v>
      </c>
      <c r="J7" s="4">
        <f t="shared" si="9"/>
        <v>135.12559628499582</v>
      </c>
      <c r="K7" s="4">
        <f t="shared" si="9"/>
        <v>70.400425520395729</v>
      </c>
      <c r="L7" s="4">
        <f t="shared" si="8"/>
        <v>84.879933848763613</v>
      </c>
      <c r="M7" s="4">
        <f t="shared" si="8"/>
        <v>93.191721413813795</v>
      </c>
      <c r="N7" s="3"/>
      <c r="O7" s="3"/>
      <c r="P7" s="3"/>
      <c r="Q7" s="3"/>
      <c r="R7" s="3"/>
      <c r="S7" s="3"/>
      <c r="T7" s="3"/>
      <c r="U7" s="3"/>
      <c r="V7" s="3"/>
      <c r="W7" s="3"/>
      <c r="X7" s="3"/>
      <c r="Y7" s="3"/>
      <c r="Z7" s="2" t="b">
        <f t="shared" si="7"/>
        <v>0</v>
      </c>
    </row>
    <row r="8" spans="1:26" x14ac:dyDescent="0.25">
      <c r="A8" t="s">
        <v>291</v>
      </c>
      <c r="B8" s="4">
        <f>+B6/B5*100</f>
        <v>65.905026063018752</v>
      </c>
      <c r="C8" s="4">
        <f>P8</f>
        <v>85.515594317160406</v>
      </c>
      <c r="D8" s="4">
        <f t="shared" ref="D8:L8" si="10">Q8</f>
        <v>97.509166798744175</v>
      </c>
      <c r="E8" s="4">
        <f t="shared" si="10"/>
        <v>89.604522824138385</v>
      </c>
      <c r="F8" s="4">
        <f t="shared" si="10"/>
        <v>91.430865775634288</v>
      </c>
      <c r="G8" s="4">
        <f t="shared" si="10"/>
        <v>97.718037333288663</v>
      </c>
      <c r="H8" s="4">
        <f t="shared" si="10"/>
        <v>92.205775938552932</v>
      </c>
      <c r="I8" s="4">
        <f t="shared" si="10"/>
        <v>93.067669294457232</v>
      </c>
      <c r="J8" s="4">
        <f t="shared" si="10"/>
        <v>97.370555016934389</v>
      </c>
      <c r="K8" s="4">
        <f t="shared" si="10"/>
        <v>94.185386654485569</v>
      </c>
      <c r="L8" s="4">
        <f t="shared" si="10"/>
        <v>93.191721413813795</v>
      </c>
      <c r="M8" s="4">
        <f>+M6/M5*100</f>
        <v>93.191721413813795</v>
      </c>
      <c r="N8" s="3"/>
      <c r="O8" s="4">
        <f>+O6/O5*100</f>
        <v>65.905026063018752</v>
      </c>
      <c r="P8" s="4">
        <f t="shared" ref="P8:Y8" si="11">+P6/P5*100</f>
        <v>85.515594317160406</v>
      </c>
      <c r="Q8" s="4">
        <f t="shared" si="11"/>
        <v>97.509166798744175</v>
      </c>
      <c r="R8" s="4">
        <f t="shared" si="11"/>
        <v>89.604522824138385</v>
      </c>
      <c r="S8" s="4">
        <f t="shared" si="11"/>
        <v>91.430865775634288</v>
      </c>
      <c r="T8" s="4">
        <f t="shared" si="11"/>
        <v>97.718037333288663</v>
      </c>
      <c r="U8" s="4">
        <f t="shared" si="11"/>
        <v>92.205775938552932</v>
      </c>
      <c r="V8" s="4">
        <f t="shared" si="11"/>
        <v>93.067669294457232</v>
      </c>
      <c r="W8" s="4">
        <f t="shared" si="11"/>
        <v>97.370555016934389</v>
      </c>
      <c r="X8" s="4">
        <f t="shared" si="11"/>
        <v>94.185386654485569</v>
      </c>
      <c r="Y8" s="4">
        <f t="shared" si="11"/>
        <v>93.191721413813795</v>
      </c>
      <c r="Z8" s="2" t="b">
        <f t="shared" si="7"/>
        <v>1</v>
      </c>
    </row>
  </sheetData>
  <printOptions horizontalCentered="1"/>
  <pageMargins left="0.35433070866141736" right="0.35433070866141736" top="0.6692913385826772" bottom="0.47244094488188981" header="0.51181102362204722" footer="0.51181102362204722"/>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2023-12-21T01:27:07Z</cp:lastPrinted>
  <dcterms:created xsi:type="dcterms:W3CDTF">2014-06-18T02:22:11Z</dcterms:created>
  <dcterms:modified xsi:type="dcterms:W3CDTF">2023-12-21T11:43:37Z</dcterms:modified>
</cp:coreProperties>
</file>