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mdcruz\Documents\CPD\ACTUAL DISBURSEMENT (BANK)\bank reports\2023\WEBSITE\For website\March 2023\"/>
    </mc:Choice>
  </mc:AlternateContent>
  <xr:revisionPtr revIDLastSave="0" documentId="13_ncr:1_{0862F126-D4DB-4210-8B9A-4033BF452DB4}" xr6:coauthVersionLast="36" xr6:coauthVersionMax="36" xr10:uidLastSave="{00000000-0000-0000-0000-000000000000}"/>
  <bookViews>
    <workbookView xWindow="0" yWindow="0" windowWidth="24000" windowHeight="9732" activeTab="2" xr2:uid="{00000000-000D-0000-FFFF-FFFF00000000}"/>
  </bookViews>
  <sheets>
    <sheet name="By Department" sheetId="5" r:id="rId1"/>
    <sheet name="By Agency" sheetId="6" r:id="rId2"/>
    <sheet name="Graph" sheetId="4" r:id="rId3"/>
  </sheets>
  <definedNames>
    <definedName name="_xlnm._FilterDatabase" localSheetId="1" hidden="1">'By Agency'!#REF!</definedName>
    <definedName name="_xlnm.Print_Area" localSheetId="1">'By Agency'!$A$1:$H$294</definedName>
    <definedName name="_xlnm.Print_Area" localSheetId="0">'By Department'!$A$1:$S$65</definedName>
    <definedName name="_xlnm.Print_Area" localSheetId="2">Graph!$A$12:$I$51</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Agency'!$134:$134,'By Agency'!$191:$192,'By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Agency'!$134:$134,'By Agency'!$191:$192,'By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3" i="6" l="1"/>
  <c r="H279" i="6"/>
  <c r="H277" i="6"/>
  <c r="H276" i="6"/>
  <c r="D271" i="6"/>
  <c r="H270" i="6"/>
  <c r="H268" i="6"/>
  <c r="G267" i="6"/>
  <c r="H266" i="6"/>
  <c r="H264" i="6"/>
  <c r="G263" i="6"/>
  <c r="B261" i="6"/>
  <c r="H260" i="6"/>
  <c r="E258" i="6"/>
  <c r="F258" i="6" s="1"/>
  <c r="E257" i="6"/>
  <c r="H257" i="6" s="1"/>
  <c r="G255" i="6"/>
  <c r="H253" i="6"/>
  <c r="H251" i="6"/>
  <c r="G249" i="6"/>
  <c r="G245" i="6"/>
  <c r="G241" i="6"/>
  <c r="E237" i="6"/>
  <c r="H237" i="6" s="1"/>
  <c r="D232" i="6"/>
  <c r="D219" i="6" s="1"/>
  <c r="G222" i="6"/>
  <c r="H218" i="6"/>
  <c r="D213" i="6"/>
  <c r="H212" i="6"/>
  <c r="G208" i="6"/>
  <c r="E208" i="6"/>
  <c r="H203" i="6"/>
  <c r="G200" i="6"/>
  <c r="E199" i="6"/>
  <c r="G198" i="6"/>
  <c r="E197" i="6"/>
  <c r="G197" i="6"/>
  <c r="H194" i="6"/>
  <c r="E190" i="6"/>
  <c r="G190" i="6"/>
  <c r="G188" i="6"/>
  <c r="H186" i="6"/>
  <c r="G182" i="6"/>
  <c r="H180" i="6"/>
  <c r="H170" i="6"/>
  <c r="G160" i="6"/>
  <c r="E160" i="6"/>
  <c r="D150" i="6"/>
  <c r="H149" i="6"/>
  <c r="H147" i="6"/>
  <c r="D145" i="6"/>
  <c r="D141" i="6" s="1"/>
  <c r="G139" i="6"/>
  <c r="D138" i="6"/>
  <c r="B138" i="6"/>
  <c r="E129" i="6"/>
  <c r="D128" i="6"/>
  <c r="B128" i="6"/>
  <c r="E126" i="6"/>
  <c r="F126" i="6" s="1"/>
  <c r="G125" i="6"/>
  <c r="G121" i="6"/>
  <c r="B119" i="6"/>
  <c r="D119" i="6"/>
  <c r="H118" i="6"/>
  <c r="G117" i="6"/>
  <c r="G113" i="6"/>
  <c r="G109" i="6"/>
  <c r="B106" i="6"/>
  <c r="H105" i="6"/>
  <c r="E102" i="6"/>
  <c r="G101" i="6"/>
  <c r="G99" i="6"/>
  <c r="E98" i="6"/>
  <c r="G97" i="6"/>
  <c r="D88" i="6"/>
  <c r="H87" i="6"/>
  <c r="H83" i="6"/>
  <c r="B79" i="6"/>
  <c r="H78" i="6"/>
  <c r="H71" i="6"/>
  <c r="H59" i="6"/>
  <c r="D52" i="6"/>
  <c r="H51" i="6"/>
  <c r="H49" i="6"/>
  <c r="H47" i="6"/>
  <c r="G45" i="6"/>
  <c r="G43" i="6"/>
  <c r="G41" i="6"/>
  <c r="D39" i="6"/>
  <c r="H38" i="6"/>
  <c r="G37" i="6"/>
  <c r="D35" i="6"/>
  <c r="B35" i="6"/>
  <c r="H34" i="6"/>
  <c r="G33" i="6"/>
  <c r="G31" i="6"/>
  <c r="G29" i="6"/>
  <c r="G27" i="6"/>
  <c r="G25" i="6"/>
  <c r="D23" i="6"/>
  <c r="H22" i="6"/>
  <c r="G21" i="6"/>
  <c r="H20" i="6"/>
  <c r="G19" i="6"/>
  <c r="H18" i="6"/>
  <c r="G17" i="6"/>
  <c r="H16" i="6"/>
  <c r="G15" i="6"/>
  <c r="D10" i="6"/>
  <c r="G11" i="6"/>
  <c r="B10" i="6"/>
  <c r="E48" i="6" l="1"/>
  <c r="G46" i="6"/>
  <c r="G30" i="6"/>
  <c r="G69" i="6"/>
  <c r="G13" i="6"/>
  <c r="E13" i="6"/>
  <c r="G63" i="6"/>
  <c r="B72" i="6"/>
  <c r="H102" i="6"/>
  <c r="F102" i="6"/>
  <c r="B23" i="6"/>
  <c r="B39" i="6"/>
  <c r="D60" i="6"/>
  <c r="G64" i="6"/>
  <c r="G74" i="6"/>
  <c r="B84" i="6"/>
  <c r="G12" i="6"/>
  <c r="E17" i="6"/>
  <c r="E21" i="6"/>
  <c r="G24" i="6"/>
  <c r="E25" i="6"/>
  <c r="G28" i="6"/>
  <c r="E29" i="6"/>
  <c r="E33" i="6"/>
  <c r="G36" i="6"/>
  <c r="E37" i="6"/>
  <c r="E41" i="6"/>
  <c r="G44" i="6"/>
  <c r="E45" i="6"/>
  <c r="G48" i="6"/>
  <c r="G50" i="6"/>
  <c r="G55" i="6"/>
  <c r="G75" i="6"/>
  <c r="E91" i="6"/>
  <c r="E99" i="6"/>
  <c r="F99" i="6" s="1"/>
  <c r="E63" i="6"/>
  <c r="F63" i="6" s="1"/>
  <c r="D72" i="6"/>
  <c r="D79" i="6"/>
  <c r="H98" i="6"/>
  <c r="F98" i="6"/>
  <c r="G67" i="6"/>
  <c r="G76" i="6"/>
  <c r="G154" i="6"/>
  <c r="E55" i="6"/>
  <c r="F55" i="6" s="1"/>
  <c r="G68" i="6"/>
  <c r="E75" i="6"/>
  <c r="F75" i="6" s="1"/>
  <c r="E11" i="6"/>
  <c r="E15" i="6"/>
  <c r="E19" i="6"/>
  <c r="E27" i="6"/>
  <c r="E31" i="6"/>
  <c r="G32" i="6"/>
  <c r="E43" i="6"/>
  <c r="B52" i="6"/>
  <c r="B60" i="6"/>
  <c r="E67" i="6"/>
  <c r="F67" i="6" s="1"/>
  <c r="G80" i="6"/>
  <c r="G86" i="6"/>
  <c r="B88" i="6"/>
  <c r="E95" i="6"/>
  <c r="G95" i="6"/>
  <c r="E107" i="6"/>
  <c r="G107" i="6"/>
  <c r="G126" i="6"/>
  <c r="G153" i="6"/>
  <c r="E153" i="6"/>
  <c r="G167" i="6"/>
  <c r="D84" i="6"/>
  <c r="H160" i="6"/>
  <c r="F160" i="6"/>
  <c r="G202" i="6"/>
  <c r="G73" i="6"/>
  <c r="E97" i="6"/>
  <c r="G142" i="6"/>
  <c r="G115" i="6"/>
  <c r="E115" i="6"/>
  <c r="E130" i="6"/>
  <c r="F130" i="6" s="1"/>
  <c r="G58" i="6"/>
  <c r="G66" i="6"/>
  <c r="G91" i="6"/>
  <c r="G123" i="6"/>
  <c r="E123" i="6"/>
  <c r="G129" i="6"/>
  <c r="G140" i="6"/>
  <c r="G157" i="6"/>
  <c r="E157" i="6"/>
  <c r="E158" i="6"/>
  <c r="G158" i="6"/>
  <c r="E101" i="6"/>
  <c r="F101" i="6" s="1"/>
  <c r="E109" i="6"/>
  <c r="F109" i="6" s="1"/>
  <c r="G130" i="6"/>
  <c r="G111" i="6"/>
  <c r="E111" i="6"/>
  <c r="B133" i="6"/>
  <c r="G174" i="6"/>
  <c r="B171" i="6"/>
  <c r="D94" i="6"/>
  <c r="D106" i="6"/>
  <c r="G135" i="6"/>
  <c r="G136" i="6"/>
  <c r="B150" i="6"/>
  <c r="E161" i="6"/>
  <c r="F161" i="6" s="1"/>
  <c r="E188" i="6"/>
  <c r="D133" i="6"/>
  <c r="G184" i="6"/>
  <c r="G98" i="6"/>
  <c r="G102" i="6"/>
  <c r="G110" i="6"/>
  <c r="G143" i="6"/>
  <c r="G152" i="6"/>
  <c r="G173" i="6"/>
  <c r="H199" i="6"/>
  <c r="F199" i="6"/>
  <c r="B94" i="6"/>
  <c r="F129" i="6"/>
  <c r="G134" i="6"/>
  <c r="G163" i="6"/>
  <c r="H208" i="6"/>
  <c r="F208" i="6"/>
  <c r="E135" i="6"/>
  <c r="G164" i="6"/>
  <c r="E164" i="6"/>
  <c r="G148" i="6"/>
  <c r="E162" i="6"/>
  <c r="E113" i="6"/>
  <c r="F113" i="6" s="1"/>
  <c r="G114" i="6"/>
  <c r="E117" i="6"/>
  <c r="F117" i="6" s="1"/>
  <c r="E121" i="6"/>
  <c r="E125" i="6"/>
  <c r="F125" i="6" s="1"/>
  <c r="E139" i="6"/>
  <c r="F139" i="6" s="1"/>
  <c r="G138" i="6"/>
  <c r="G162" i="6"/>
  <c r="E165" i="6"/>
  <c r="G172" i="6"/>
  <c r="E182" i="6"/>
  <c r="E191" i="6"/>
  <c r="G191" i="6"/>
  <c r="E200" i="6"/>
  <c r="G161" i="6"/>
  <c r="G175" i="6"/>
  <c r="D181" i="6"/>
  <c r="E184" i="6"/>
  <c r="F184" i="6" s="1"/>
  <c r="B195" i="6"/>
  <c r="G196" i="6"/>
  <c r="G199" i="6"/>
  <c r="E202" i="6"/>
  <c r="F202" i="6" s="1"/>
  <c r="B145" i="6"/>
  <c r="G165" i="6"/>
  <c r="D171" i="6"/>
  <c r="E174" i="6"/>
  <c r="F174" i="6" s="1"/>
  <c r="G176" i="6"/>
  <c r="H190" i="6"/>
  <c r="G193" i="6"/>
  <c r="E193" i="6"/>
  <c r="E217" i="6"/>
  <c r="F217" i="6" s="1"/>
  <c r="G156" i="6"/>
  <c r="G168" i="6"/>
  <c r="G177" i="6"/>
  <c r="G210" i="6"/>
  <c r="B204" i="6"/>
  <c r="F162" i="6"/>
  <c r="G178" i="6"/>
  <c r="E192" i="6"/>
  <c r="E196" i="6"/>
  <c r="F196" i="6" s="1"/>
  <c r="E198" i="6"/>
  <c r="F198" i="6" s="1"/>
  <c r="E177" i="6"/>
  <c r="G179" i="6"/>
  <c r="D195" i="6"/>
  <c r="E178" i="6"/>
  <c r="F182" i="6"/>
  <c r="B181" i="6"/>
  <c r="H197" i="6"/>
  <c r="F197" i="6"/>
  <c r="D187" i="6"/>
  <c r="E210" i="6"/>
  <c r="G215" i="6"/>
  <c r="E216" i="6"/>
  <c r="E228" i="6"/>
  <c r="G228" i="6"/>
  <c r="E229" i="6"/>
  <c r="F190" i="6"/>
  <c r="D204" i="6"/>
  <c r="B213" i="6"/>
  <c r="B187" i="6"/>
  <c r="E238" i="6"/>
  <c r="E222" i="6"/>
  <c r="F222" i="6" s="1"/>
  <c r="G169" i="6"/>
  <c r="G192" i="6"/>
  <c r="G216" i="6"/>
  <c r="G217" i="6"/>
  <c r="E221" i="6"/>
  <c r="G229" i="6"/>
  <c r="F229" i="6"/>
  <c r="G211" i="6"/>
  <c r="G224" i="6"/>
  <c r="E224" i="6"/>
  <c r="E234" i="6"/>
  <c r="G209" i="6"/>
  <c r="G237" i="6"/>
  <c r="E239" i="6"/>
  <c r="G240" i="6"/>
  <c r="E245" i="6"/>
  <c r="G248" i="6"/>
  <c r="G239" i="6"/>
  <c r="G221" i="6"/>
  <c r="F221" i="6"/>
  <c r="F237" i="6"/>
  <c r="E241" i="6"/>
  <c r="F241" i="6" s="1"/>
  <c r="E243" i="6"/>
  <c r="G243" i="6"/>
  <c r="F245" i="6"/>
  <c r="G269" i="6"/>
  <c r="E269" i="6"/>
  <c r="E249" i="6"/>
  <c r="E255" i="6"/>
  <c r="D280" i="6"/>
  <c r="E250" i="6"/>
  <c r="H258" i="6"/>
  <c r="B232" i="6"/>
  <c r="D254" i="6"/>
  <c r="F257" i="6"/>
  <c r="G258" i="6"/>
  <c r="G273" i="6"/>
  <c r="E273" i="6"/>
  <c r="F273" i="6" s="1"/>
  <c r="G234" i="6"/>
  <c r="G238" i="6"/>
  <c r="G242" i="6"/>
  <c r="F249" i="6"/>
  <c r="G250" i="6"/>
  <c r="G257" i="6"/>
  <c r="G265" i="6"/>
  <c r="E265" i="6"/>
  <c r="F265" i="6" s="1"/>
  <c r="G246" i="6"/>
  <c r="B254" i="6"/>
  <c r="G262" i="6"/>
  <c r="D261" i="6"/>
  <c r="B271" i="6"/>
  <c r="G272" i="6"/>
  <c r="B280" i="6"/>
  <c r="G281" i="6"/>
  <c r="E263" i="6"/>
  <c r="E267" i="6"/>
  <c r="E259" i="6" l="1"/>
  <c r="G259" i="6"/>
  <c r="G159" i="6"/>
  <c r="E159" i="6"/>
  <c r="F48" i="6"/>
  <c r="H48" i="6"/>
  <c r="H249" i="6"/>
  <c r="H239" i="6"/>
  <c r="E247" i="6"/>
  <c r="G247" i="6"/>
  <c r="H222" i="6"/>
  <c r="G220" i="6"/>
  <c r="E220" i="6"/>
  <c r="E176" i="6"/>
  <c r="E233" i="6"/>
  <c r="H229" i="6"/>
  <c r="E211" i="6"/>
  <c r="H177" i="6"/>
  <c r="F177" i="6"/>
  <c r="G233" i="6"/>
  <c r="H117" i="6"/>
  <c r="G183" i="6"/>
  <c r="E183" i="6"/>
  <c r="E181" i="6" s="1"/>
  <c r="E134" i="6"/>
  <c r="G201" i="6"/>
  <c r="E201" i="6"/>
  <c r="E142" i="6"/>
  <c r="G128" i="6"/>
  <c r="E136" i="6"/>
  <c r="G112" i="6"/>
  <c r="E112" i="6"/>
  <c r="E69" i="6"/>
  <c r="G104" i="6"/>
  <c r="E104" i="6"/>
  <c r="E86" i="6"/>
  <c r="E128" i="6"/>
  <c r="E68" i="6"/>
  <c r="E44" i="6"/>
  <c r="E24" i="6"/>
  <c r="H99" i="6"/>
  <c r="E42" i="6"/>
  <c r="E26" i="6"/>
  <c r="H17" i="6"/>
  <c r="F17" i="6"/>
  <c r="G26" i="6"/>
  <c r="G261" i="6"/>
  <c r="H234" i="6"/>
  <c r="F234" i="6"/>
  <c r="G171" i="6"/>
  <c r="E90" i="6"/>
  <c r="E54" i="6"/>
  <c r="G35" i="6"/>
  <c r="B284" i="6"/>
  <c r="H269" i="6"/>
  <c r="H241" i="6"/>
  <c r="H224" i="6"/>
  <c r="F224" i="6"/>
  <c r="E235" i="6"/>
  <c r="G235" i="6"/>
  <c r="E172" i="6"/>
  <c r="G189" i="6"/>
  <c r="E189" i="6"/>
  <c r="G195" i="6"/>
  <c r="H200" i="6"/>
  <c r="E166" i="6"/>
  <c r="E114" i="6"/>
  <c r="E146" i="6"/>
  <c r="H164" i="6"/>
  <c r="F164" i="6"/>
  <c r="H111" i="6"/>
  <c r="F111" i="6"/>
  <c r="H109" i="6"/>
  <c r="H157" i="6"/>
  <c r="F157" i="6"/>
  <c r="E82" i="6"/>
  <c r="G82" i="6"/>
  <c r="H97" i="6"/>
  <c r="E65" i="6"/>
  <c r="G108" i="6"/>
  <c r="E108" i="6"/>
  <c r="F43" i="6"/>
  <c r="H43" i="6"/>
  <c r="F19" i="6"/>
  <c r="H19" i="6"/>
  <c r="H55" i="6"/>
  <c r="E14" i="6"/>
  <c r="G282" i="6"/>
  <c r="E282" i="6"/>
  <c r="E230" i="6"/>
  <c r="E144" i="6"/>
  <c r="H121" i="6"/>
  <c r="G144" i="6"/>
  <c r="G271" i="6"/>
  <c r="F269" i="6"/>
  <c r="E242" i="6"/>
  <c r="E226" i="6"/>
  <c r="G226" i="6"/>
  <c r="E168" i="6"/>
  <c r="H210" i="6"/>
  <c r="H178" i="6"/>
  <c r="H217" i="6"/>
  <c r="E138" i="6"/>
  <c r="H113" i="6"/>
  <c r="H123" i="6"/>
  <c r="F123" i="6"/>
  <c r="E74" i="6"/>
  <c r="E110" i="6"/>
  <c r="E61" i="6"/>
  <c r="H153" i="6"/>
  <c r="F153" i="6"/>
  <c r="H95" i="6"/>
  <c r="F95" i="6"/>
  <c r="G65" i="6"/>
  <c r="E40" i="6"/>
  <c r="F15" i="6"/>
  <c r="H15" i="6"/>
  <c r="E76" i="6"/>
  <c r="E56" i="6"/>
  <c r="H91" i="6"/>
  <c r="F91" i="6"/>
  <c r="H41" i="6"/>
  <c r="F41" i="6"/>
  <c r="H33" i="6"/>
  <c r="F33" i="6"/>
  <c r="H25" i="6"/>
  <c r="F25" i="6"/>
  <c r="G54" i="6"/>
  <c r="H13" i="6"/>
  <c r="F13" i="6"/>
  <c r="G252" i="6"/>
  <c r="E252" i="6"/>
  <c r="H273" i="6"/>
  <c r="H238" i="6"/>
  <c r="F238" i="6"/>
  <c r="E209" i="6"/>
  <c r="E248" i="6"/>
  <c r="H228" i="6"/>
  <c r="F228" i="6"/>
  <c r="F200" i="6"/>
  <c r="F239" i="6"/>
  <c r="F178" i="6"/>
  <c r="F210" i="6"/>
  <c r="H165" i="6"/>
  <c r="F165" i="6"/>
  <c r="H139" i="6"/>
  <c r="H162" i="6"/>
  <c r="E163" i="6"/>
  <c r="G166" i="6"/>
  <c r="B219" i="6"/>
  <c r="E155" i="6"/>
  <c r="G155" i="6"/>
  <c r="D132" i="6"/>
  <c r="D275" i="6" s="1"/>
  <c r="E70" i="6"/>
  <c r="G90" i="6"/>
  <c r="E57" i="6"/>
  <c r="G57" i="6"/>
  <c r="E80" i="6"/>
  <c r="G70" i="6"/>
  <c r="E36" i="6"/>
  <c r="E12" i="6"/>
  <c r="G40" i="6"/>
  <c r="G61" i="6"/>
  <c r="G42" i="6"/>
  <c r="G116" i="6"/>
  <c r="E116" i="6"/>
  <c r="E154" i="6"/>
  <c r="E272" i="6"/>
  <c r="G278" i="6"/>
  <c r="E278" i="6"/>
  <c r="G244" i="6"/>
  <c r="E244" i="6"/>
  <c r="E262" i="6"/>
  <c r="G256" i="6"/>
  <c r="E256" i="6"/>
  <c r="E236" i="6"/>
  <c r="G236" i="6"/>
  <c r="E215" i="6"/>
  <c r="H245" i="6"/>
  <c r="G223" i="6"/>
  <c r="E223" i="6"/>
  <c r="G230" i="6"/>
  <c r="E179" i="6"/>
  <c r="H216" i="6"/>
  <c r="F216" i="6"/>
  <c r="H198" i="6"/>
  <c r="E156" i="6"/>
  <c r="H174" i="6"/>
  <c r="B141" i="6"/>
  <c r="H191" i="6"/>
  <c r="F191" i="6"/>
  <c r="F121" i="6"/>
  <c r="F97" i="6"/>
  <c r="G100" i="6"/>
  <c r="E100" i="6"/>
  <c r="H101" i="6"/>
  <c r="E66" i="6"/>
  <c r="E96" i="6"/>
  <c r="G96" i="6"/>
  <c r="E85" i="6"/>
  <c r="E53" i="6"/>
  <c r="E103" i="6"/>
  <c r="G103" i="6"/>
  <c r="H67" i="6"/>
  <c r="E32" i="6"/>
  <c r="H11" i="6"/>
  <c r="F11" i="6"/>
  <c r="H63" i="6"/>
  <c r="E46" i="6"/>
  <c r="E30" i="6"/>
  <c r="G14" i="6"/>
  <c r="H158" i="6"/>
  <c r="F158" i="6"/>
  <c r="E73" i="6"/>
  <c r="H267" i="6"/>
  <c r="F267" i="6"/>
  <c r="C280" i="6"/>
  <c r="E281" i="6"/>
  <c r="D284" i="6"/>
  <c r="H250" i="6"/>
  <c r="F250" i="6"/>
  <c r="E227" i="6"/>
  <c r="G227" i="6"/>
  <c r="G231" i="6"/>
  <c r="E231" i="6"/>
  <c r="E173" i="6"/>
  <c r="E175" i="6"/>
  <c r="E152" i="6"/>
  <c r="H125" i="6"/>
  <c r="G146" i="6"/>
  <c r="E143" i="6"/>
  <c r="E205" i="6"/>
  <c r="E151" i="6"/>
  <c r="G151" i="6"/>
  <c r="H188" i="6"/>
  <c r="E187" i="6"/>
  <c r="E140" i="6"/>
  <c r="G120" i="6"/>
  <c r="E120" i="6"/>
  <c r="E62" i="6"/>
  <c r="H115" i="6"/>
  <c r="F115" i="6"/>
  <c r="E81" i="6"/>
  <c r="E89" i="6"/>
  <c r="G89" i="6"/>
  <c r="G81" i="6"/>
  <c r="F31" i="6"/>
  <c r="H31" i="6"/>
  <c r="H75" i="6"/>
  <c r="E64" i="6"/>
  <c r="H243" i="6"/>
  <c r="F243" i="6"/>
  <c r="E225" i="6"/>
  <c r="G225" i="6"/>
  <c r="E214" i="6"/>
  <c r="G214" i="6"/>
  <c r="H192" i="6"/>
  <c r="H202" i="6"/>
  <c r="F27" i="6"/>
  <c r="H27" i="6"/>
  <c r="H263" i="6"/>
  <c r="F263" i="6"/>
  <c r="H265" i="6"/>
  <c r="E246" i="6"/>
  <c r="H255" i="6"/>
  <c r="F255" i="6"/>
  <c r="E207" i="6"/>
  <c r="G207" i="6"/>
  <c r="G205" i="6"/>
  <c r="E240" i="6"/>
  <c r="H221" i="6"/>
  <c r="E169" i="6"/>
  <c r="F188" i="6"/>
  <c r="E167" i="6"/>
  <c r="F192" i="6"/>
  <c r="H196" i="6"/>
  <c r="E195" i="6"/>
  <c r="E185" i="6"/>
  <c r="G185" i="6"/>
  <c r="E148" i="6"/>
  <c r="H193" i="6"/>
  <c r="F193" i="6"/>
  <c r="H184" i="6"/>
  <c r="E206" i="6"/>
  <c r="G206" i="6"/>
  <c r="H182" i="6"/>
  <c r="G122" i="6"/>
  <c r="E122" i="6"/>
  <c r="F135" i="6"/>
  <c r="H135" i="6"/>
  <c r="F128" i="6"/>
  <c r="H161" i="6"/>
  <c r="E137" i="6"/>
  <c r="G137" i="6"/>
  <c r="E58" i="6"/>
  <c r="E77" i="6"/>
  <c r="G124" i="6"/>
  <c r="E124" i="6"/>
  <c r="E92" i="6"/>
  <c r="H107" i="6"/>
  <c r="F107" i="6"/>
  <c r="G92" i="6"/>
  <c r="G62" i="6"/>
  <c r="E28" i="6"/>
  <c r="E50" i="6"/>
  <c r="G56" i="6"/>
  <c r="G77" i="6"/>
  <c r="H45" i="6"/>
  <c r="F45" i="6"/>
  <c r="H37" i="6"/>
  <c r="F37" i="6"/>
  <c r="H29" i="6"/>
  <c r="F29" i="6"/>
  <c r="H21" i="6"/>
  <c r="F21" i="6"/>
  <c r="G85" i="6"/>
  <c r="G53" i="6"/>
  <c r="G106" i="6" l="1"/>
  <c r="B132" i="6"/>
  <c r="E10" i="6"/>
  <c r="H10" i="6" s="1"/>
  <c r="E94" i="6"/>
  <c r="H94" i="6"/>
  <c r="G119" i="6"/>
  <c r="H236" i="6"/>
  <c r="F236" i="6"/>
  <c r="H226" i="6"/>
  <c r="F226" i="6"/>
  <c r="H167" i="6"/>
  <c r="F167" i="6"/>
  <c r="H225" i="6"/>
  <c r="F225" i="6"/>
  <c r="E35" i="6"/>
  <c r="H36" i="6"/>
  <c r="F36" i="6"/>
  <c r="H166" i="6"/>
  <c r="F166" i="6"/>
  <c r="G52" i="6"/>
  <c r="H77" i="6"/>
  <c r="F77" i="6"/>
  <c r="G204" i="6"/>
  <c r="H246" i="6"/>
  <c r="F246" i="6"/>
  <c r="B275" i="6"/>
  <c r="G88" i="6"/>
  <c r="H140" i="6"/>
  <c r="F140" i="6"/>
  <c r="H281" i="6"/>
  <c r="E280" i="6"/>
  <c r="E284" i="6" s="1"/>
  <c r="F281" i="6"/>
  <c r="H30" i="6"/>
  <c r="F30" i="6"/>
  <c r="H103" i="6"/>
  <c r="F103" i="6"/>
  <c r="H154" i="6"/>
  <c r="F154" i="6"/>
  <c r="G23" i="6"/>
  <c r="H70" i="6"/>
  <c r="F70" i="6"/>
  <c r="E39" i="6"/>
  <c r="H40" i="6"/>
  <c r="F40" i="6"/>
  <c r="H242" i="6"/>
  <c r="F242" i="6"/>
  <c r="H144" i="6"/>
  <c r="F144" i="6"/>
  <c r="H65" i="6"/>
  <c r="F65" i="6"/>
  <c r="E23" i="6"/>
  <c r="H24" i="6"/>
  <c r="F24" i="6"/>
  <c r="H183" i="6"/>
  <c r="F183" i="6"/>
  <c r="F176" i="6"/>
  <c r="H176" i="6"/>
  <c r="H259" i="6"/>
  <c r="F259" i="6"/>
  <c r="H50" i="6"/>
  <c r="F50" i="6"/>
  <c r="H122" i="6"/>
  <c r="F122" i="6"/>
  <c r="G213" i="6"/>
  <c r="E88" i="6"/>
  <c r="H89" i="6"/>
  <c r="F89" i="6"/>
  <c r="H62" i="6"/>
  <c r="F62" i="6"/>
  <c r="H152" i="6"/>
  <c r="F152" i="6"/>
  <c r="H46" i="6"/>
  <c r="F46" i="6"/>
  <c r="H32" i="6"/>
  <c r="F32" i="6"/>
  <c r="H256" i="6"/>
  <c r="F256" i="6"/>
  <c r="H278" i="6"/>
  <c r="F278" i="6"/>
  <c r="H80" i="6"/>
  <c r="E79" i="6"/>
  <c r="F80" i="6"/>
  <c r="G133" i="6"/>
  <c r="H56" i="6"/>
  <c r="F56" i="6"/>
  <c r="H110" i="6"/>
  <c r="F110" i="6"/>
  <c r="H86" i="6"/>
  <c r="F86" i="6"/>
  <c r="H201" i="6"/>
  <c r="F201" i="6"/>
  <c r="F195" i="6" s="1"/>
  <c r="G181" i="6"/>
  <c r="H211" i="6"/>
  <c r="F211" i="6"/>
  <c r="H247" i="6"/>
  <c r="F247" i="6"/>
  <c r="H148" i="6"/>
  <c r="F148" i="6"/>
  <c r="H90" i="6"/>
  <c r="F90" i="6"/>
  <c r="H137" i="6"/>
  <c r="F137" i="6"/>
  <c r="D286" i="6"/>
  <c r="H233" i="6"/>
  <c r="E232" i="6"/>
  <c r="E219" i="6" s="1"/>
  <c r="F233" i="6"/>
  <c r="G84" i="6"/>
  <c r="H58" i="6"/>
  <c r="F58" i="6"/>
  <c r="H185" i="6"/>
  <c r="F185" i="6"/>
  <c r="H169" i="6"/>
  <c r="F169" i="6"/>
  <c r="H187" i="6"/>
  <c r="E204" i="6"/>
  <c r="F205" i="6"/>
  <c r="H205" i="6"/>
  <c r="H175" i="6"/>
  <c r="F175" i="6"/>
  <c r="F96" i="6"/>
  <c r="H96" i="6"/>
  <c r="H179" i="6"/>
  <c r="F179" i="6"/>
  <c r="H215" i="6"/>
  <c r="F215" i="6"/>
  <c r="G254" i="6"/>
  <c r="F116" i="6"/>
  <c r="H116" i="6"/>
  <c r="G39" i="6"/>
  <c r="H230" i="6"/>
  <c r="F230" i="6"/>
  <c r="H14" i="6"/>
  <c r="F14" i="6"/>
  <c r="H26" i="6"/>
  <c r="F26" i="6"/>
  <c r="H220" i="6"/>
  <c r="F220" i="6"/>
  <c r="H64" i="6"/>
  <c r="F64" i="6"/>
  <c r="H231" i="6"/>
  <c r="F231" i="6"/>
  <c r="H244" i="6"/>
  <c r="F244" i="6"/>
  <c r="H108" i="6"/>
  <c r="F108" i="6"/>
  <c r="H240" i="6"/>
  <c r="F240" i="6"/>
  <c r="H100" i="6"/>
  <c r="F100" i="6"/>
  <c r="G60" i="6"/>
  <c r="F112" i="6"/>
  <c r="H112" i="6"/>
  <c r="H142" i="6"/>
  <c r="F142" i="6"/>
  <c r="H92" i="6"/>
  <c r="F92" i="6"/>
  <c r="H181" i="6"/>
  <c r="H207" i="6"/>
  <c r="F207" i="6"/>
  <c r="E213" i="6"/>
  <c r="H214" i="6"/>
  <c r="F214" i="6"/>
  <c r="H143" i="6"/>
  <c r="F143" i="6"/>
  <c r="H227" i="6"/>
  <c r="F227" i="6"/>
  <c r="E52" i="6"/>
  <c r="H53" i="6"/>
  <c r="F53" i="6"/>
  <c r="H12" i="6"/>
  <c r="F12" i="6"/>
  <c r="H163" i="6"/>
  <c r="F163" i="6"/>
  <c r="H248" i="6"/>
  <c r="F248" i="6"/>
  <c r="H76" i="6"/>
  <c r="F76" i="6"/>
  <c r="H74" i="6"/>
  <c r="F74" i="6"/>
  <c r="H168" i="6"/>
  <c r="F168" i="6"/>
  <c r="H146" i="6"/>
  <c r="E145" i="6"/>
  <c r="E141" i="6" s="1"/>
  <c r="F146" i="6"/>
  <c r="E171" i="6"/>
  <c r="H172" i="6"/>
  <c r="F172" i="6"/>
  <c r="H54" i="6"/>
  <c r="F54" i="6"/>
  <c r="H44" i="6"/>
  <c r="F44" i="6"/>
  <c r="H104" i="6"/>
  <c r="F104" i="6"/>
  <c r="H136" i="6"/>
  <c r="F136" i="6"/>
  <c r="H159" i="6"/>
  <c r="F159" i="6"/>
  <c r="E150" i="6"/>
  <c r="H151" i="6"/>
  <c r="F151" i="6"/>
  <c r="H223" i="6"/>
  <c r="F223" i="6"/>
  <c r="E60" i="6"/>
  <c r="H61" i="6"/>
  <c r="F61" i="6"/>
  <c r="G187" i="6"/>
  <c r="H235" i="6"/>
  <c r="F235" i="6"/>
  <c r="H206" i="6"/>
  <c r="F206" i="6"/>
  <c r="H28" i="6"/>
  <c r="F28" i="6"/>
  <c r="H195" i="6"/>
  <c r="E254" i="6"/>
  <c r="G10" i="6"/>
  <c r="H81" i="6"/>
  <c r="F81" i="6"/>
  <c r="E119" i="6"/>
  <c r="H120" i="6"/>
  <c r="F120" i="6"/>
  <c r="G150" i="6"/>
  <c r="H173" i="6"/>
  <c r="F173" i="6"/>
  <c r="G280" i="6"/>
  <c r="H66" i="6"/>
  <c r="F66" i="6"/>
  <c r="H156" i="6"/>
  <c r="F156" i="6"/>
  <c r="F262" i="6"/>
  <c r="E261" i="6"/>
  <c r="H262" i="6"/>
  <c r="C284" i="6"/>
  <c r="H252" i="6"/>
  <c r="F252" i="6"/>
  <c r="H138" i="6"/>
  <c r="F138" i="6"/>
  <c r="H282" i="6"/>
  <c r="F282" i="6"/>
  <c r="G94" i="6"/>
  <c r="H42" i="6"/>
  <c r="F42" i="6"/>
  <c r="E106" i="6"/>
  <c r="E72" i="6"/>
  <c r="H73" i="6"/>
  <c r="F73" i="6"/>
  <c r="E84" i="6"/>
  <c r="H85" i="6"/>
  <c r="F85" i="6"/>
  <c r="F124" i="6"/>
  <c r="H124" i="6"/>
  <c r="G145" i="6"/>
  <c r="E271" i="6"/>
  <c r="H272" i="6"/>
  <c r="F272" i="6"/>
  <c r="H57" i="6"/>
  <c r="F57" i="6"/>
  <c r="H155" i="6"/>
  <c r="F155" i="6"/>
  <c r="H209" i="6"/>
  <c r="F209" i="6"/>
  <c r="G79" i="6"/>
  <c r="H82" i="6"/>
  <c r="F82" i="6"/>
  <c r="H114" i="6"/>
  <c r="F114" i="6"/>
  <c r="H189" i="6"/>
  <c r="F189" i="6"/>
  <c r="H68" i="6"/>
  <c r="F68" i="6"/>
  <c r="H69" i="6"/>
  <c r="F69" i="6"/>
  <c r="E133" i="6"/>
  <c r="H134" i="6"/>
  <c r="F134" i="6"/>
  <c r="G232" i="6"/>
  <c r="G72" i="6"/>
  <c r="H141" i="6" l="1"/>
  <c r="H284" i="6"/>
  <c r="F119" i="6"/>
  <c r="F23" i="6"/>
  <c r="F254" i="6"/>
  <c r="F133" i="6"/>
  <c r="H271" i="6"/>
  <c r="H261" i="6"/>
  <c r="H52" i="6"/>
  <c r="H219" i="6"/>
  <c r="F204" i="6"/>
  <c r="F232" i="6"/>
  <c r="H88" i="6"/>
  <c r="F106" i="6"/>
  <c r="H39" i="6"/>
  <c r="H72" i="6"/>
  <c r="F94" i="6"/>
  <c r="F261" i="6"/>
  <c r="H119" i="6"/>
  <c r="H254" i="6"/>
  <c r="H150" i="6"/>
  <c r="F171" i="6"/>
  <c r="H204" i="6"/>
  <c r="H133" i="6"/>
  <c r="E132" i="6"/>
  <c r="F10" i="6"/>
  <c r="F84" i="6"/>
  <c r="H106" i="6"/>
  <c r="H60" i="6"/>
  <c r="H213" i="6"/>
  <c r="H232" i="6"/>
  <c r="H23" i="6"/>
  <c r="G219" i="6"/>
  <c r="F60" i="6"/>
  <c r="F213" i="6"/>
  <c r="H79" i="6"/>
  <c r="H280" i="6"/>
  <c r="G141" i="6"/>
  <c r="H84" i="6"/>
  <c r="H171" i="6"/>
  <c r="G284" i="6"/>
  <c r="F187" i="6"/>
  <c r="F271" i="6"/>
  <c r="F145" i="6"/>
  <c r="F52" i="6"/>
  <c r="B286" i="6"/>
  <c r="G132" i="6"/>
  <c r="F181" i="6"/>
  <c r="F39" i="6"/>
  <c r="F35" i="6"/>
  <c r="H35" i="6"/>
  <c r="C275" i="6"/>
  <c r="F72" i="6"/>
  <c r="G275" i="6"/>
  <c r="F150" i="6"/>
  <c r="H145" i="6"/>
  <c r="F79" i="6"/>
  <c r="F88" i="6"/>
  <c r="F280" i="6"/>
  <c r="H132" i="6" l="1"/>
  <c r="C286" i="6"/>
  <c r="E275" i="6"/>
  <c r="F219" i="6"/>
  <c r="F284" i="6"/>
  <c r="G286" i="6"/>
  <c r="F141" i="6"/>
  <c r="F132" i="6" l="1"/>
  <c r="H275" i="6"/>
  <c r="E286" i="6"/>
  <c r="F275" i="6" l="1"/>
  <c r="H286" i="6"/>
  <c r="F286" i="6" l="1"/>
  <c r="R54" i="5" l="1"/>
  <c r="O54" i="5"/>
  <c r="L54" i="5"/>
  <c r="K54" i="5"/>
  <c r="P53" i="5"/>
  <c r="R53" i="5"/>
  <c r="F53" i="5"/>
  <c r="M53" i="5"/>
  <c r="L53" i="5"/>
  <c r="Q51" i="5"/>
  <c r="O51" i="5"/>
  <c r="M51" i="5"/>
  <c r="M49" i="5" s="1"/>
  <c r="P49" i="5"/>
  <c r="H49" i="5"/>
  <c r="E49" i="5"/>
  <c r="D49" i="5"/>
  <c r="C49" i="5"/>
  <c r="P47" i="5"/>
  <c r="O47" i="5"/>
  <c r="F47" i="5"/>
  <c r="K47" i="5"/>
  <c r="R46" i="5"/>
  <c r="J46" i="5"/>
  <c r="Q46" i="5"/>
  <c r="P46" i="5"/>
  <c r="L46" i="5"/>
  <c r="K45" i="5"/>
  <c r="Q45" i="5"/>
  <c r="M45" i="5"/>
  <c r="K44" i="5"/>
  <c r="M43" i="5"/>
  <c r="R43" i="5"/>
  <c r="O43" i="5"/>
  <c r="L43" i="5"/>
  <c r="K43" i="5"/>
  <c r="N43" i="5" s="1"/>
  <c r="R42" i="5"/>
  <c r="P42" i="5"/>
  <c r="F42" i="5"/>
  <c r="M42" i="5"/>
  <c r="L42" i="5"/>
  <c r="Q41" i="5"/>
  <c r="O41" i="5"/>
  <c r="M41" i="5"/>
  <c r="L40" i="5"/>
  <c r="K40" i="5"/>
  <c r="P40" i="5"/>
  <c r="Q39" i="5"/>
  <c r="O39" i="5"/>
  <c r="L39" i="5"/>
  <c r="K39" i="5"/>
  <c r="R38" i="5"/>
  <c r="M38" i="5"/>
  <c r="J38" i="5"/>
  <c r="Q38" i="5"/>
  <c r="P38" i="5"/>
  <c r="F38" i="5"/>
  <c r="L38" i="5"/>
  <c r="K37" i="5"/>
  <c r="Q37" i="5"/>
  <c r="O37" i="5"/>
  <c r="M37" i="5"/>
  <c r="P36" i="5"/>
  <c r="R35" i="5"/>
  <c r="O35" i="5"/>
  <c r="F35" i="5"/>
  <c r="Q35" i="5"/>
  <c r="K35" i="5"/>
  <c r="K34" i="5"/>
  <c r="J34" i="5"/>
  <c r="P34" i="5"/>
  <c r="L34" i="5"/>
  <c r="P33" i="5"/>
  <c r="L33" i="5"/>
  <c r="Q33" i="5"/>
  <c r="J33" i="5"/>
  <c r="M33" i="5"/>
  <c r="F33" i="5"/>
  <c r="M32" i="5"/>
  <c r="O32" i="5"/>
  <c r="P32" i="5"/>
  <c r="K32" i="5"/>
  <c r="R31" i="5"/>
  <c r="J31" i="5"/>
  <c r="P31" i="5"/>
  <c r="O31" i="5"/>
  <c r="F31" i="5"/>
  <c r="Q31" i="5"/>
  <c r="L31" i="5"/>
  <c r="K31" i="5"/>
  <c r="J30" i="5"/>
  <c r="Q30" i="5"/>
  <c r="P30" i="5"/>
  <c r="M30" i="5"/>
  <c r="L30" i="5"/>
  <c r="L29" i="5"/>
  <c r="Q29" i="5"/>
  <c r="M29" i="5"/>
  <c r="K29" i="5"/>
  <c r="N29" i="5" s="1"/>
  <c r="Q28" i="5"/>
  <c r="O28" i="5"/>
  <c r="L28" i="5"/>
  <c r="K28" i="5"/>
  <c r="R27" i="5"/>
  <c r="P27" i="5"/>
  <c r="O27" i="5"/>
  <c r="Q27" i="5"/>
  <c r="L27" i="5"/>
  <c r="K27" i="5"/>
  <c r="J26" i="5"/>
  <c r="Q26" i="5"/>
  <c r="P26" i="5"/>
  <c r="L26" i="5"/>
  <c r="O25" i="5"/>
  <c r="K25" i="5"/>
  <c r="J25" i="5"/>
  <c r="Q25" i="5"/>
  <c r="R25" i="5"/>
  <c r="M25" i="5"/>
  <c r="M24" i="5"/>
  <c r="L24" i="5"/>
  <c r="P24" i="5"/>
  <c r="F24" i="5"/>
  <c r="J23" i="5"/>
  <c r="O23" i="5"/>
  <c r="Q23" i="5"/>
  <c r="F23" i="5"/>
  <c r="K23" i="5"/>
  <c r="M22" i="5"/>
  <c r="Q22" i="5"/>
  <c r="P22" i="5"/>
  <c r="L22" i="5"/>
  <c r="K21" i="5"/>
  <c r="Q21" i="5"/>
  <c r="M21" i="5"/>
  <c r="P20" i="5"/>
  <c r="O20" i="5"/>
  <c r="M20" i="5"/>
  <c r="L20" i="5"/>
  <c r="K20" i="5"/>
  <c r="N20" i="5" s="1"/>
  <c r="J19" i="5"/>
  <c r="Q18" i="5"/>
  <c r="R18" i="5"/>
  <c r="P17" i="5"/>
  <c r="L16" i="5"/>
  <c r="K16" i="5"/>
  <c r="Q15" i="5"/>
  <c r="P15" i="5"/>
  <c r="F15" i="5"/>
  <c r="M15" i="5"/>
  <c r="L15" i="5"/>
  <c r="K15" i="5"/>
  <c r="O14" i="5"/>
  <c r="Q14" i="5"/>
  <c r="G10" i="5"/>
  <c r="M14" i="5"/>
  <c r="F14" i="5"/>
  <c r="K14" i="5"/>
  <c r="P13" i="5"/>
  <c r="R13" i="5"/>
  <c r="O13" i="5"/>
  <c r="M13" i="5"/>
  <c r="L13" i="5"/>
  <c r="F13" i="5"/>
  <c r="R12" i="5"/>
  <c r="P12" i="5"/>
  <c r="O12" i="5"/>
  <c r="M12" i="5"/>
  <c r="D10" i="5"/>
  <c r="D8" i="5" s="1"/>
  <c r="K12" i="5"/>
  <c r="C10" i="5"/>
  <c r="C8" i="5"/>
  <c r="N15" i="5" l="1"/>
  <c r="S23" i="5"/>
  <c r="R10" i="5"/>
  <c r="O10" i="5"/>
  <c r="S33" i="5"/>
  <c r="N12" i="5"/>
  <c r="P14" i="5"/>
  <c r="R14" i="5"/>
  <c r="J18" i="5"/>
  <c r="K19" i="5"/>
  <c r="K30" i="5"/>
  <c r="N30" i="5" s="1"/>
  <c r="R36" i="5"/>
  <c r="J36" i="5"/>
  <c r="F54" i="5"/>
  <c r="J15" i="5"/>
  <c r="R15" i="5"/>
  <c r="Q16" i="5"/>
  <c r="J17" i="5"/>
  <c r="K18" i="5"/>
  <c r="L19" i="5"/>
  <c r="M19" i="5"/>
  <c r="F20" i="5"/>
  <c r="Q20" i="5"/>
  <c r="O21" i="5"/>
  <c r="K22" i="5"/>
  <c r="N22" i="5" s="1"/>
  <c r="P23" i="5"/>
  <c r="O24" i="5"/>
  <c r="P25" i="5"/>
  <c r="K26" i="5"/>
  <c r="R28" i="5"/>
  <c r="J28" i="5"/>
  <c r="F29" i="5"/>
  <c r="P29" i="5"/>
  <c r="R32" i="5"/>
  <c r="J32" i="5"/>
  <c r="R33" i="5"/>
  <c r="P39" i="5"/>
  <c r="F40" i="5"/>
  <c r="F45" i="5"/>
  <c r="S46" i="5"/>
  <c r="E10" i="5"/>
  <c r="E8" i="5" s="1"/>
  <c r="L12" i="5"/>
  <c r="K13" i="5"/>
  <c r="N13" i="5" s="1"/>
  <c r="P16" i="5"/>
  <c r="Q24" i="5"/>
  <c r="L14" i="5"/>
  <c r="N14" i="5" s="1"/>
  <c r="R16" i="5"/>
  <c r="F21" i="5"/>
  <c r="S31" i="5"/>
  <c r="O34" i="5"/>
  <c r="J35" i="5"/>
  <c r="J39" i="5"/>
  <c r="F43" i="5"/>
  <c r="F44" i="5"/>
  <c r="J47" i="5"/>
  <c r="Q12" i="5"/>
  <c r="J14" i="5"/>
  <c r="J22" i="5"/>
  <c r="O29" i="5"/>
  <c r="F12" i="5"/>
  <c r="L18" i="5"/>
  <c r="R24" i="5"/>
  <c r="J24" i="5"/>
  <c r="R29" i="5"/>
  <c r="J29" i="5"/>
  <c r="M34" i="5"/>
  <c r="N34" i="5" s="1"/>
  <c r="H10" i="5"/>
  <c r="F17" i="5"/>
  <c r="L17" i="5"/>
  <c r="M18" i="5"/>
  <c r="F19" i="5"/>
  <c r="O19" i="5"/>
  <c r="R21" i="5"/>
  <c r="J21" i="5"/>
  <c r="M26" i="5"/>
  <c r="O26" i="5"/>
  <c r="J27" i="5"/>
  <c r="F30" i="5"/>
  <c r="O30" i="5"/>
  <c r="F34" i="5"/>
  <c r="Q34" i="5"/>
  <c r="M35" i="5"/>
  <c r="L36" i="5"/>
  <c r="Q47" i="5"/>
  <c r="R17" i="5"/>
  <c r="R23" i="5"/>
  <c r="J16" i="5"/>
  <c r="K17" i="5"/>
  <c r="R20" i="5"/>
  <c r="J20" i="5"/>
  <c r="P21" i="5"/>
  <c r="I10" i="5"/>
  <c r="M17" i="5"/>
  <c r="F18" i="5"/>
  <c r="O18" i="5"/>
  <c r="P19" i="5"/>
  <c r="F22" i="5"/>
  <c r="O22" i="5"/>
  <c r="L23" i="5"/>
  <c r="N23" i="5" s="1"/>
  <c r="K24" i="5"/>
  <c r="N24" i="5" s="1"/>
  <c r="F26" i="5"/>
  <c r="M27" i="5"/>
  <c r="N27" i="5" s="1"/>
  <c r="R30" i="5"/>
  <c r="M31" i="5"/>
  <c r="N31" i="5" s="1"/>
  <c r="L32" i="5"/>
  <c r="N32" i="5" s="1"/>
  <c r="R34" i="5"/>
  <c r="L35" i="5"/>
  <c r="N35" i="5" s="1"/>
  <c r="O36" i="5"/>
  <c r="F37" i="5"/>
  <c r="M39" i="5"/>
  <c r="N39" i="5" s="1"/>
  <c r="O40" i="5"/>
  <c r="R44" i="5"/>
  <c r="M54" i="5"/>
  <c r="M16" i="5"/>
  <c r="M10" i="5" s="1"/>
  <c r="M8" i="5" s="1"/>
  <c r="O17" i="5"/>
  <c r="P18" i="5"/>
  <c r="Q19" i="5"/>
  <c r="R22" i="5"/>
  <c r="M23" i="5"/>
  <c r="R26" i="5"/>
  <c r="M28" i="5"/>
  <c r="F32" i="5"/>
  <c r="K33" i="5"/>
  <c r="N33" i="5" s="1"/>
  <c r="P35" i="5"/>
  <c r="K36" i="5"/>
  <c r="R37" i="5"/>
  <c r="J37" i="5"/>
  <c r="R40" i="5"/>
  <c r="J40" i="5"/>
  <c r="J12" i="5"/>
  <c r="Q13" i="5"/>
  <c r="O15" i="5"/>
  <c r="F16" i="5"/>
  <c r="N28" i="5"/>
  <c r="F36" i="5"/>
  <c r="S38" i="5"/>
  <c r="F39" i="5"/>
  <c r="R39" i="5"/>
  <c r="R51" i="5"/>
  <c r="J51" i="5"/>
  <c r="G49" i="5"/>
  <c r="N54" i="5"/>
  <c r="R19" i="5"/>
  <c r="N25" i="5"/>
  <c r="J13" i="5"/>
  <c r="O16" i="5"/>
  <c r="Q17" i="5"/>
  <c r="L21" i="5"/>
  <c r="N21" i="5" s="1"/>
  <c r="F25" i="5"/>
  <c r="L25" i="5"/>
  <c r="F27" i="5"/>
  <c r="F28" i="5"/>
  <c r="P28" i="5"/>
  <c r="Q32" i="5"/>
  <c r="O33" i="5"/>
  <c r="M36" i="5"/>
  <c r="R41" i="5"/>
  <c r="J41" i="5"/>
  <c r="L44" i="5"/>
  <c r="N44" i="5" s="1"/>
  <c r="N45" i="5"/>
  <c r="F41" i="5"/>
  <c r="J45" i="5"/>
  <c r="R45" i="5"/>
  <c r="F51" i="5"/>
  <c r="L37" i="5"/>
  <c r="N37" i="5" s="1"/>
  <c r="K38" i="5"/>
  <c r="N38" i="5" s="1"/>
  <c r="Q40" i="5"/>
  <c r="P41" i="5"/>
  <c r="O42" i="5"/>
  <c r="M44" i="5"/>
  <c r="L45" i="5"/>
  <c r="K46" i="5"/>
  <c r="R47" i="5"/>
  <c r="I49" i="5"/>
  <c r="Q49" i="5" s="1"/>
  <c r="P51" i="5"/>
  <c r="O53" i="5"/>
  <c r="Q42" i="5"/>
  <c r="P43" i="5"/>
  <c r="O44" i="5"/>
  <c r="M46" i="5"/>
  <c r="L47" i="5"/>
  <c r="N47" i="5" s="1"/>
  <c r="Q53" i="5"/>
  <c r="P54" i="5"/>
  <c r="K41" i="5"/>
  <c r="N41" i="5" s="1"/>
  <c r="J42" i="5"/>
  <c r="Q43" i="5"/>
  <c r="P44" i="5"/>
  <c r="O45" i="5"/>
  <c r="F46" i="5"/>
  <c r="M47" i="5"/>
  <c r="K51" i="5"/>
  <c r="J53" i="5"/>
  <c r="Q54" i="5"/>
  <c r="Q36" i="5"/>
  <c r="P37" i="5"/>
  <c r="O38" i="5"/>
  <c r="M40" i="5"/>
  <c r="N40" i="5" s="1"/>
  <c r="L41" i="5"/>
  <c r="K42" i="5"/>
  <c r="N42" i="5" s="1"/>
  <c r="J43" i="5"/>
  <c r="Q44" i="5"/>
  <c r="P45" i="5"/>
  <c r="O46" i="5"/>
  <c r="L51" i="5"/>
  <c r="L49" i="5" s="1"/>
  <c r="K53" i="5"/>
  <c r="N53" i="5" s="1"/>
  <c r="J54" i="5"/>
  <c r="J44" i="5"/>
  <c r="D7" i="4"/>
  <c r="C7" i="4"/>
  <c r="B7" i="4"/>
  <c r="G6" i="4"/>
  <c r="H6" i="4" s="1"/>
  <c r="E6" i="4"/>
  <c r="G5" i="4"/>
  <c r="H5" i="4" s="1"/>
  <c r="I5" i="4" s="1"/>
  <c r="E5" i="4"/>
  <c r="N36" i="5" l="1"/>
  <c r="H8" i="5"/>
  <c r="P10" i="5"/>
  <c r="S47" i="5"/>
  <c r="S35" i="5"/>
  <c r="S15" i="5"/>
  <c r="S19" i="5"/>
  <c r="S12" i="5"/>
  <c r="J10" i="5"/>
  <c r="R49" i="5"/>
  <c r="O49" i="5"/>
  <c r="S20" i="5"/>
  <c r="S27" i="5"/>
  <c r="F10" i="5"/>
  <c r="N26" i="5"/>
  <c r="N19" i="5"/>
  <c r="S28" i="5"/>
  <c r="S40" i="5"/>
  <c r="S26" i="5"/>
  <c r="S18" i="5"/>
  <c r="S43" i="5"/>
  <c r="S41" i="5"/>
  <c r="S13" i="5"/>
  <c r="S51" i="5"/>
  <c r="J49" i="5"/>
  <c r="S49" i="5" s="1"/>
  <c r="N17" i="5"/>
  <c r="S29" i="5"/>
  <c r="S32" i="5"/>
  <c r="N18" i="5"/>
  <c r="F49" i="5"/>
  <c r="S30" i="5"/>
  <c r="N46" i="5"/>
  <c r="S45" i="5"/>
  <c r="S16" i="5"/>
  <c r="S22" i="5"/>
  <c r="S17" i="5"/>
  <c r="S34" i="5"/>
  <c r="S25" i="5"/>
  <c r="K49" i="5"/>
  <c r="N51" i="5"/>
  <c r="N49" i="5" s="1"/>
  <c r="S37" i="5"/>
  <c r="Q10" i="5"/>
  <c r="I8" i="5"/>
  <c r="S14" i="5"/>
  <c r="L10" i="5"/>
  <c r="L8" i="5" s="1"/>
  <c r="N16" i="5"/>
  <c r="N10" i="5" s="1"/>
  <c r="N8" i="5" s="1"/>
  <c r="G8" i="5"/>
  <c r="S44" i="5"/>
  <c r="S53" i="5"/>
  <c r="S54" i="5"/>
  <c r="S42" i="5"/>
  <c r="S21" i="5"/>
  <c r="S24" i="5"/>
  <c r="S39" i="5"/>
  <c r="S36" i="5"/>
  <c r="K10" i="5"/>
  <c r="K8" i="5" s="1"/>
  <c r="E7" i="4"/>
  <c r="H8" i="4"/>
  <c r="C8" i="4" s="1"/>
  <c r="I6" i="4"/>
  <c r="I8" i="4" s="1"/>
  <c r="D8" i="4" s="1"/>
  <c r="G8" i="4"/>
  <c r="B8" i="4" s="1"/>
  <c r="P8" i="5" l="1"/>
  <c r="R8" i="5"/>
  <c r="O8" i="5"/>
  <c r="F8" i="5"/>
  <c r="J8" i="5"/>
  <c r="S10" i="5"/>
  <c r="Q8" i="5"/>
  <c r="S8" i="5" l="1"/>
</calcChain>
</file>

<file path=xl/sharedStrings.xml><?xml version="1.0" encoding="utf-8"?>
<sst xmlns="http://schemas.openxmlformats.org/spreadsheetml/2006/main" count="355" uniqueCount="324">
  <si>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</si>
  <si>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</si>
  <si>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</si>
  <si>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</si>
  <si>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</si>
  <si>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</si>
  <si>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</si>
  <si>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</si>
  <si>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</si>
  <si>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</si>
  <si>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</si>
  <si>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</si>
  <si>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</si>
  <si>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</si>
  <si>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</si>
  <si>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</si>
  <si>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</si>
  <si>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</si>
  <si>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</si>
  <si>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</si>
  <si>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</si>
  <si>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</si>
  <si>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</si>
  <si>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</si>
  <si>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</si>
  <si>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</si>
  <si>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</si>
  <si>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</si>
  <si>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</si>
  <si>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</si>
  <si>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</si>
  <si>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</si>
  <si>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</si>
  <si>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</si>
  <si>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</si>
  <si>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</si>
  <si>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</si>
  <si>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</si>
  <si>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</si>
  <si>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</si>
  <si>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</si>
  <si>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</si>
  <si>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</si>
  <si>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</si>
  <si>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</si>
  <si>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</si>
  <si>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</si>
  <si>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</si>
  <si>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</si>
  <si>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</si>
  <si>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</si>
  <si>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</si>
  <si>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</si>
  <si>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</si>
  <si>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</si>
  <si>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</si>
  <si>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</si>
  <si>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</si>
  <si>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</si>
  <si>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</si>
  <si>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</si>
  <si>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</si>
  <si>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</si>
  <si>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</si>
  <si>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</si>
  <si>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</si>
  <si>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</si>
  <si>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</si>
  <si>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</si>
  <si>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</si>
  <si>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</si>
  <si>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</si>
  <si>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</si>
  <si>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</si>
  <si>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</si>
  <si>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</si>
  <si>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</si>
  <si>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</si>
  <si>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</si>
  <si>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</si>
  <si>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</si>
  <si>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</si>
  <si>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</si>
  <si>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</si>
  <si>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</si>
  <si>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</si>
  <si>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</si>
  <si>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</si>
  <si>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</si>
  <si>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</si>
  <si>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</si>
  <si>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</si>
  <si>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</si>
  <si>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</si>
  <si>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</si>
  <si>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</si>
  <si>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</si>
  <si>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</si>
  <si>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</si>
  <si>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</si>
  <si>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</si>
  <si>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</si>
  <si>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</si>
  <si>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</si>
  <si>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</si>
  <si>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</si>
  <si>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</si>
  <si>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</si>
  <si>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</si>
  <si>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</si>
  <si>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</si>
  <si>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</si>
  <si>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</si>
  <si>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</si>
  <si>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</si>
  <si>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</si>
  <si>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</si>
  <si>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</si>
  <si>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</si>
  <si>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</si>
  <si>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</si>
  <si>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</si>
  <si>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</si>
  <si>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</si>
  <si>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</si>
  <si>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</si>
  <si>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</si>
  <si>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</si>
  <si>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</si>
  <si>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</si>
  <si>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</si>
  <si>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</si>
  <si>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</si>
  <si>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</si>
  <si>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</si>
  <si>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</si>
  <si>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</si>
  <si>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</si>
  <si>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</si>
  <si>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</si>
  <si>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</si>
  <si>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</si>
  <si>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</si>
  <si>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</si>
  <si>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</si>
  <si>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</si>
  <si>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</si>
  <si>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</si>
  <si>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</si>
  <si>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</si>
  <si>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</si>
  <si>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</si>
  <si>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</si>
  <si>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</si>
  <si>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</si>
  <si>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</si>
  <si>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</si>
  <si>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</si>
  <si>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</si>
  <si>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</si>
  <si>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</si>
  <si>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</si>
  <si>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</si>
  <si>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</si>
  <si>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</si>
  <si>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</si>
  <si>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</si>
  <si>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</si>
  <si>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</si>
  <si>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</si>
  <si>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</si>
  <si>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</si>
  <si>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</si>
  <si>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</si>
  <si>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</si>
  <si>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</si>
  <si>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</si>
  <si>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</si>
  <si>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</si>
  <si>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</si>
  <si>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</si>
  <si>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</si>
  <si>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</si>
  <si>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</si>
  <si>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</si>
  <si>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</si>
  <si>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</si>
  <si>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</si>
  <si>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</si>
  <si>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</si>
  <si>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</si>
  <si>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</si>
  <si>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</si>
  <si>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</si>
  <si>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</si>
  <si>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</si>
  <si>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</si>
  <si>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</si>
  <si>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</si>
  <si>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</si>
  <si>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</si>
  <si>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</si>
  <si>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</si>
  <si>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</si>
  <si>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</si>
  <si>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</si>
  <si>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</si>
  <si>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</si>
  <si>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</si>
  <si>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</si>
  <si>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</si>
  <si>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</si>
  <si>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</si>
  <si>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</si>
  <si>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</si>
  <si>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</si>
  <si>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</si>
  <si>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</si>
  <si>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</si>
  <si>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</si>
  <si>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</si>
  <si>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</si>
  <si>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</si>
  <si>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</si>
  <si>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</si>
  <si>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</si>
  <si>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</si>
  <si>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</si>
  <si>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</si>
  <si>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</si>
  <si>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</si>
  <si>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JANUARY</t>
  </si>
  <si>
    <t>FEBRUARY</t>
  </si>
  <si>
    <t>MARCH</t>
  </si>
  <si>
    <t>As of 1ST QUARTER</t>
  </si>
  <si>
    <t>As of FEBRUARY</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</si>
  <si>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</si>
  <si>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</si>
  <si>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</si>
  <si>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</si>
  <si>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</si>
  <si>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</si>
  <si>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</si>
  <si>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</si>
  <si>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</si>
  <si>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</si>
  <si>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</si>
  <si>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</si>
  <si>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</si>
  <si>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</si>
  <si>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</si>
  <si>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</si>
  <si>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</si>
  <si>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</si>
  <si>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</si>
  <si>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</si>
  <si>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</si>
  <si>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</si>
  <si>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</si>
  <si>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</si>
  <si>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</si>
  <si>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</si>
  <si>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</si>
  <si>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</si>
  <si>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</si>
  <si>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</si>
  <si>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</si>
  <si>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</si>
  <si>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</si>
  <si>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</si>
  <si>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</si>
  <si>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</si>
  <si>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/6</t>
    </r>
  </si>
  <si>
    <r>
      <t>Allotment to Local Government Units</t>
    </r>
    <r>
      <rPr>
        <vertAlign val="superscript"/>
        <sz val="10"/>
        <rFont val="Arial"/>
        <family val="2"/>
      </rPr>
      <t>/7</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</si>
  <si>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</si>
  <si>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</si>
  <si>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</si>
  <si>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</si>
  <si>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</si>
  <si>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</si>
  <si>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</si>
  <si>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</si>
  <si>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</si>
  <si>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</si>
  <si>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</si>
  <si>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</si>
  <si>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</si>
  <si>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</si>
  <si>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All Departments</t>
  </si>
  <si>
    <t>in millions</t>
  </si>
  <si>
    <t>CUMULATIVE</t>
  </si>
  <si>
    <t>AS OF MAR</t>
  </si>
  <si>
    <t>JAN</t>
  </si>
  <si>
    <t>FEB</t>
  </si>
  <si>
    <t>MAR</t>
  </si>
  <si>
    <t>Monthly NCA Credited</t>
  </si>
  <si>
    <t>Monthly NCA Utilized</t>
  </si>
  <si>
    <t>NCA Utilized / NCAs Credited - Flow</t>
  </si>
  <si>
    <t>NCA Utilized / NCAs Credited - Cumulative</t>
  </si>
  <si>
    <t>NCAs CREDITED VS NCA UTILIZATION, JANUARY-MARCH 2023</t>
  </si>
  <si>
    <t>AS OF MARCH 31, 2023</t>
  </si>
  <si>
    <t>UNUSED NCAs</t>
  </si>
  <si>
    <r>
      <t xml:space="preserve">% of NCA UTILIZATION </t>
    </r>
    <r>
      <rPr>
        <vertAlign val="superscript"/>
        <sz val="10"/>
        <rFont val="Arial"/>
        <family val="2"/>
      </rPr>
      <t>/5</t>
    </r>
  </si>
  <si>
    <t>Department of Human Settlements and Urban Development</t>
  </si>
  <si>
    <t>Department of Migrant Workers</t>
  </si>
  <si>
    <t>Office of the Press Secretary</t>
  </si>
  <si>
    <t>Source: Report of MDS-Government Servicing Banks as of March 31, 2023</t>
  </si>
  <si>
    <t>STATUS OF NCA UTILIZATION (Net Trust and Working Fund), as of March 31, 2023</t>
  </si>
  <si>
    <r>
      <t xml:space="preserve">UNUSED NCAs
</t>
    </r>
    <r>
      <rPr>
        <b/>
        <vertAlign val="superscript"/>
        <sz val="8"/>
        <rFont val="Arial"/>
        <family val="2"/>
      </rPr>
      <t xml:space="preserve">/5 </t>
    </r>
  </si>
  <si>
    <t>% of NCA UTILIZATION</t>
  </si>
  <si>
    <t>TESDA</t>
  </si>
  <si>
    <t>DMW</t>
  </si>
  <si>
    <t>OWWA</t>
  </si>
  <si>
    <t xml:space="preserve">   NACC</t>
  </si>
  <si>
    <t>PCSSD</t>
  </si>
  <si>
    <t>OPS</t>
  </si>
  <si>
    <t xml:space="preserve">    OPS-Proper</t>
  </si>
  <si>
    <t xml:space="preserve">     NHCP</t>
  </si>
  <si>
    <t xml:space="preserve">     NAP</t>
  </si>
  <si>
    <t xml:space="preserve">   OPAPRU</t>
  </si>
  <si>
    <t xml:space="preserve">   OMB</t>
  </si>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</sst>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23" x14ac:knownFonts="1">
    <font>
      <sz val="10"/>
      <name val="Arial"/>
    </font>
    <font>
      <b/>
      <sz val="9"/>
      <name val="Arial"/>
      <family val="2"/>
    </font>
    <font>
      <sz val="8"/>
      <name val="Arial"/>
      <family val="2"/>
    </font>
    <font>
      <sz val="10"/>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5" fontId="3" fillId="0" borderId="0" applyFont="0" applyFill="0" applyBorder="0" applyAlignment="0" applyProtection="0"/>
    <xf numFmtId="0" fontId="3" fillId="0" borderId="0"/>
  </cellStyleXfs>
  <cellXfs count="127">
    <xf numFmtId="0" fontId="0" fillId="0" borderId="0" xfId="0"/>
    <xf numFmtId="166" fontId="2" fillId="2" borderId="0" xfId="1" applyNumberFormat="1" applyFont="1" applyFill="1" applyBorder="1"/>
    <xf numFmtId="166" fontId="5" fillId="4" borderId="1" xfId="1" applyNumberFormat="1" applyFont="1" applyFill="1" applyBorder="1" applyAlignment="1">
      <alignment horizontal="center" vertical="center"/>
    </xf>
    <xf numFmtId="166" fontId="2" fillId="0" borderId="0" xfId="1" applyNumberFormat="1" applyFont="1" applyBorder="1"/>
    <xf numFmtId="166" fontId="12" fillId="0" borderId="7" xfId="1" applyNumberFormat="1" applyFont="1" applyBorder="1" applyAlignment="1">
      <alignment horizontal="right"/>
    </xf>
    <xf numFmtId="166" fontId="13" fillId="0" borderId="0" xfId="1" applyNumberFormat="1" applyFont="1" applyBorder="1" applyAlignment="1"/>
    <xf numFmtId="166" fontId="12" fillId="0" borderId="0" xfId="1" applyNumberFormat="1" applyFont="1" applyFill="1"/>
    <xf numFmtId="166" fontId="12" fillId="0" borderId="0" xfId="1" applyNumberFormat="1" applyFont="1" applyBorder="1"/>
    <xf numFmtId="166" fontId="12" fillId="0" borderId="0" xfId="1" applyNumberFormat="1" applyFont="1" applyFill="1" applyBorder="1"/>
    <xf numFmtId="166" fontId="12" fillId="0" borderId="7" xfId="1" applyNumberFormat="1" applyFont="1" applyBorder="1"/>
    <xf numFmtId="166" fontId="12" fillId="0" borderId="0" xfId="1" applyNumberFormat="1" applyFont="1"/>
    <xf numFmtId="0" fontId="3" fillId="0" borderId="0" xfId="2" applyFont="1" applyFill="1" applyAlignment="1">
      <alignment horizontal="left" indent="2"/>
    </xf>
    <xf numFmtId="166" fontId="12" fillId="0" borderId="7" xfId="1" applyNumberFormat="1" applyFont="1" applyFill="1" applyBorder="1"/>
    <xf numFmtId="166" fontId="12" fillId="0" borderId="7" xfId="1" applyNumberFormat="1" applyFont="1" applyBorder="1" applyAlignment="1"/>
    <xf numFmtId="166" fontId="12" fillId="0" borderId="7" xfId="1" applyNumberFormat="1" applyFont="1" applyFill="1" applyBorder="1" applyAlignment="1">
      <alignment horizontal="right" vertical="top"/>
    </xf>
    <xf numFmtId="166" fontId="12" fillId="0" borderId="13" xfId="1" applyNumberFormat="1" applyFont="1" applyFill="1" applyBorder="1"/>
    <xf numFmtId="166" fontId="12" fillId="0" borderId="13" xfId="1" applyNumberFormat="1" applyFont="1" applyBorder="1" applyAlignment="1">
      <alignment horizontal="right" vertical="top"/>
    </xf>
    <xf numFmtId="0" fontId="3" fillId="0" borderId="0" xfId="0" applyFont="1"/>
    <xf numFmtId="166" fontId="3" fillId="0" borderId="0" xfId="1" applyNumberFormat="1" applyFont="1"/>
    <xf numFmtId="166" fontId="12" fillId="0" borderId="12" xfId="1" applyNumberFormat="1" applyFont="1" applyBorder="1" applyAlignment="1">
      <alignment horizontal="center" vertical="center" wrapText="1"/>
    </xf>
    <xf numFmtId="166" fontId="20" fillId="0" borderId="0" xfId="1" applyNumberFormat="1" applyFont="1"/>
    <xf numFmtId="166" fontId="21" fillId="0" borderId="0" xfId="1" applyNumberFormat="1" applyFont="1"/>
    <xf numFmtId="0" fontId="3" fillId="0" borderId="0" xfId="1" applyNumberFormat="1" applyFont="1"/>
    <xf numFmtId="166" fontId="3" fillId="0" borderId="7" xfId="1" applyNumberFormat="1" applyFont="1" applyBorder="1"/>
    <xf numFmtId="166" fontId="3" fillId="0" borderId="0" xfId="1" applyNumberFormat="1" applyFont="1" applyBorder="1"/>
    <xf numFmtId="0" fontId="3"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166" fontId="5" fillId="4" borderId="4" xfId="1" applyNumberFormat="1" applyFont="1" applyFill="1" applyBorder="1" applyAlignment="1">
      <alignment horizontal="center" vertical="center"/>
    </xf>
    <xf numFmtId="49" fontId="3" fillId="0" borderId="12" xfId="1" applyNumberFormat="1" applyFont="1" applyBorder="1" applyAlignment="1">
      <alignment horizontal="center" vertical="center" wrapText="1"/>
    </xf>
    <xf numFmtId="166" fontId="9" fillId="4" borderId="9" xfId="1" applyNumberFormat="1" applyFont="1" applyFill="1" applyBorder="1" applyAlignment="1">
      <alignment horizontal="center" vertical="center" wrapText="1"/>
    </xf>
    <xf numFmtId="166" fontId="9" fillId="4" borderId="8" xfId="1" applyNumberFormat="1" applyFont="1" applyFill="1" applyBorder="1" applyAlignment="1">
      <alignment horizontal="center" vertical="center" wrapText="1"/>
    </xf>
    <xf numFmtId="166" fontId="5" fillId="4" borderId="3" xfId="1" applyNumberFormat="1" applyFont="1" applyFill="1" applyBorder="1" applyAlignment="1">
      <alignment horizontal="center" vertical="center"/>
    </xf>
    <xf numFmtId="166" fontId="5" fillId="4" borderId="4" xfId="1" applyNumberFormat="1" applyFont="1" applyFill="1" applyBorder="1" applyAlignment="1">
      <alignment horizontal="center" vertical="center"/>
    </xf>
    <xf numFmtId="166" fontId="5" fillId="4" borderId="7" xfId="1" applyNumberFormat="1" applyFont="1" applyFill="1" applyBorder="1" applyAlignment="1">
      <alignment horizontal="center" vertical="center"/>
    </xf>
    <xf numFmtId="166" fontId="5" fillId="4" borderId="8" xfId="1" applyNumberFormat="1" applyFont="1" applyFill="1" applyBorder="1" applyAlignment="1">
      <alignment horizontal="center" vertical="center"/>
    </xf>
    <xf numFmtId="0" fontId="3" fillId="0" borderId="0" xfId="2" applyNumberFormat="1" applyFont="1" applyAlignment="1"/>
    <xf numFmtId="0" fontId="3" fillId="0" borderId="0" xfId="2" applyFont="1"/>
    <xf numFmtId="0" fontId="3" fillId="0" borderId="0" xfId="2" applyNumberFormat="1" applyFont="1"/>
    <xf numFmtId="0" fontId="3" fillId="0" borderId="2" xfId="2" applyNumberFormat="1" applyFont="1" applyBorder="1" applyAlignment="1">
      <alignment horizontal="center" vertical="center" wrapText="1"/>
    </xf>
    <xf numFmtId="0" fontId="3" fillId="0" borderId="4" xfId="2" applyNumberFormat="1" applyFont="1" applyBorder="1" applyAlignment="1">
      <alignment horizontal="center" vertical="center" wrapText="1"/>
    </xf>
    <xf numFmtId="0" fontId="3" fillId="0" borderId="15"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0" xfId="2" applyFont="1" applyAlignment="1">
      <alignment horizontal="center" vertical="center" wrapText="1"/>
    </xf>
    <xf numFmtId="0" fontId="3" fillId="0" borderId="6" xfId="2" applyNumberFormat="1" applyFont="1" applyBorder="1" applyAlignment="1">
      <alignment horizontal="center" vertical="center" wrapText="1"/>
    </xf>
    <xf numFmtId="0" fontId="3" fillId="0" borderId="8" xfId="2" applyNumberFormat="1" applyFont="1" applyBorder="1" applyAlignment="1">
      <alignment horizontal="center" vertical="center" wrapText="1"/>
    </xf>
    <xf numFmtId="0" fontId="3" fillId="0" borderId="12" xfId="2" applyFont="1" applyBorder="1" applyAlignment="1">
      <alignment horizontal="center" vertical="center" wrapText="1"/>
    </xf>
    <xf numFmtId="49" fontId="3" fillId="0" borderId="12" xfId="2" applyNumberFormat="1" applyFont="1" applyBorder="1" applyAlignment="1">
      <alignment horizontal="center" vertical="center" wrapText="1"/>
    </xf>
    <xf numFmtId="0" fontId="3" fillId="0" borderId="0" xfId="2" applyNumberFormat="1" applyFont="1" applyAlignment="1">
      <alignment horizontal="center"/>
    </xf>
    <xf numFmtId="164" fontId="3" fillId="0" borderId="0" xfId="2" applyNumberFormat="1" applyFont="1"/>
    <xf numFmtId="0" fontId="19" fillId="0" borderId="0" xfId="2" applyNumberFormat="1" applyFont="1"/>
    <xf numFmtId="164" fontId="19" fillId="0" borderId="0" xfId="2" applyNumberFormat="1" applyFont="1"/>
    <xf numFmtId="0" fontId="19" fillId="0" borderId="0" xfId="2" applyFont="1"/>
    <xf numFmtId="164" fontId="22" fillId="0" borderId="0" xfId="2" applyNumberFormat="1" applyFont="1"/>
    <xf numFmtId="0" fontId="3" fillId="0" borderId="0" xfId="2" applyNumberFormat="1" applyFont="1" applyFill="1"/>
    <xf numFmtId="0" fontId="3" fillId="0" borderId="0" xfId="2" applyNumberFormat="1" applyFont="1" applyAlignment="1">
      <alignment wrapText="1"/>
    </xf>
    <xf numFmtId="0" fontId="3" fillId="0" borderId="7" xfId="2" applyNumberFormat="1" applyFont="1" applyBorder="1"/>
    <xf numFmtId="164" fontId="3" fillId="0" borderId="7" xfId="2" applyNumberFormat="1" applyFont="1" applyBorder="1"/>
    <xf numFmtId="0" fontId="3" fillId="0" borderId="0" xfId="2" applyNumberFormat="1" applyFont="1" applyBorder="1"/>
    <xf numFmtId="164" fontId="3" fillId="0" borderId="0" xfId="2" applyNumberFormat="1" applyFont="1" applyBorder="1"/>
    <xf numFmtId="0" fontId="18" fillId="0" borderId="0" xfId="2" applyNumberFormat="1" applyFont="1" applyBorder="1" applyAlignment="1">
      <alignment vertical="center"/>
    </xf>
    <xf numFmtId="0" fontId="3" fillId="0" borderId="0" xfId="2" applyNumberFormat="1" applyFont="1" applyBorder="1" applyAlignment="1">
      <alignment horizontal="justify" wrapText="1"/>
    </xf>
    <xf numFmtId="0" fontId="3" fillId="0" borderId="0" xfId="2" applyNumberFormat="1" applyFont="1" applyBorder="1" applyAlignment="1"/>
    <xf numFmtId="0" fontId="18" fillId="0" borderId="0" xfId="2" applyNumberFormat="1" applyFont="1" applyBorder="1"/>
    <xf numFmtId="166" fontId="2" fillId="0" borderId="12" xfId="1" applyNumberFormat="1" applyFont="1" applyBorder="1" applyAlignment="1">
      <alignment horizontal="center" vertical="center" wrapText="1"/>
    </xf>
    <xf numFmtId="0" fontId="1" fillId="2" borderId="0" xfId="2" applyFont="1" applyFill="1" applyAlignment="1"/>
    <xf numFmtId="0" fontId="2" fillId="2" borderId="0" xfId="2" applyFont="1" applyFill="1"/>
    <xf numFmtId="0" fontId="4" fillId="3" borderId="0" xfId="2" applyFont="1" applyFill="1" applyBorder="1" applyAlignment="1">
      <alignment horizontal="left"/>
    </xf>
    <xf numFmtId="164" fontId="2" fillId="2" borderId="0" xfId="2" applyNumberFormat="1" applyFont="1" applyFill="1" applyBorder="1" applyAlignment="1">
      <alignment horizontal="left"/>
    </xf>
    <xf numFmtId="0" fontId="2" fillId="2" borderId="0" xfId="2" applyFont="1" applyFill="1" applyBorder="1"/>
    <xf numFmtId="0" fontId="5" fillId="2" borderId="0" xfId="2" applyFont="1" applyFill="1" applyBorder="1" applyAlignment="1">
      <alignment horizontal="left"/>
    </xf>
    <xf numFmtId="164" fontId="2" fillId="2" borderId="0" xfId="2" applyNumberFormat="1" applyFont="1" applyFill="1"/>
    <xf numFmtId="0" fontId="5" fillId="2" borderId="0" xfId="2" applyFont="1" applyFill="1" applyBorder="1"/>
    <xf numFmtId="164" fontId="2" fillId="2" borderId="0" xfId="2" applyNumberFormat="1" applyFont="1" applyFill="1" applyBorder="1"/>
    <xf numFmtId="0" fontId="5" fillId="4" borderId="1" xfId="2" applyFont="1" applyFill="1" applyBorder="1" applyAlignment="1">
      <alignment horizontal="center" vertical="center"/>
    </xf>
    <xf numFmtId="0" fontId="2" fillId="0" borderId="0" xfId="2" applyFont="1" applyFill="1" applyAlignment="1">
      <alignment horizontal="center" vertical="center"/>
    </xf>
    <xf numFmtId="0" fontId="5" fillId="4" borderId="5" xfId="2" applyFont="1" applyFill="1" applyBorder="1" applyAlignment="1">
      <alignment horizontal="center" vertical="center"/>
    </xf>
    <xf numFmtId="0" fontId="7" fillId="4" borderId="5" xfId="2" applyFont="1" applyFill="1" applyBorder="1" applyAlignment="1">
      <alignment horizontal="center" vertical="center" wrapText="1"/>
    </xf>
    <xf numFmtId="0" fontId="5" fillId="4" borderId="5" xfId="2" applyFont="1" applyFill="1" applyBorder="1" applyAlignment="1">
      <alignment horizontal="center" vertical="center" wrapText="1"/>
    </xf>
    <xf numFmtId="0" fontId="5" fillId="4" borderId="9" xfId="2" applyFont="1" applyFill="1" applyBorder="1" applyAlignment="1">
      <alignment horizontal="center" vertical="center" wrapText="1"/>
    </xf>
    <xf numFmtId="0" fontId="5" fillId="4" borderId="10" xfId="2" applyFont="1" applyFill="1" applyBorder="1" applyAlignment="1">
      <alignment horizontal="center" vertical="center"/>
    </xf>
    <xf numFmtId="0" fontId="3" fillId="0" borderId="11" xfId="2" applyBorder="1" applyAlignment="1">
      <alignment horizontal="center" vertical="center"/>
    </xf>
    <xf numFmtId="0" fontId="5" fillId="4" borderId="12"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4" borderId="8" xfId="2" applyFont="1" applyFill="1" applyBorder="1" applyAlignment="1">
      <alignment horizontal="center" vertical="center" wrapText="1"/>
    </xf>
    <xf numFmtId="0" fontId="5" fillId="0" borderId="0" xfId="2" applyFont="1" applyAlignment="1">
      <alignment horizontal="center"/>
    </xf>
    <xf numFmtId="0" fontId="2" fillId="0" borderId="0" xfId="2" applyFont="1"/>
    <xf numFmtId="0" fontId="5" fillId="0" borderId="0" xfId="2" applyFont="1" applyAlignment="1">
      <alignment horizontal="left"/>
    </xf>
    <xf numFmtId="0" fontId="11" fillId="0" borderId="0" xfId="2" applyFont="1" applyAlignment="1">
      <alignment horizontal="left" indent="1"/>
    </xf>
    <xf numFmtId="166" fontId="12" fillId="0" borderId="7" xfId="1" applyNumberFormat="1" applyFont="1" applyFill="1" applyBorder="1" applyAlignment="1">
      <alignment horizontal="right"/>
    </xf>
    <xf numFmtId="166" fontId="2" fillId="0" borderId="0" xfId="2" applyNumberFormat="1" applyFont="1"/>
    <xf numFmtId="0" fontId="2" fillId="0" borderId="0" xfId="2" applyFont="1" applyAlignment="1">
      <alignment horizontal="left" indent="1"/>
    </xf>
    <xf numFmtId="0" fontId="2" fillId="0" borderId="0" xfId="2" applyFont="1" applyAlignment="1" applyProtection="1">
      <alignment horizontal="left" indent="1"/>
      <protection locked="0"/>
    </xf>
    <xf numFmtId="0" fontId="2" fillId="0" borderId="0" xfId="2" quotePrefix="1" applyFont="1" applyAlignment="1">
      <alignment horizontal="left" indent="1"/>
    </xf>
    <xf numFmtId="0" fontId="14" fillId="0" borderId="0" xfId="2" applyFont="1" applyAlignment="1">
      <alignment horizontal="left" indent="1"/>
    </xf>
    <xf numFmtId="0" fontId="2" fillId="0" borderId="0" xfId="2" applyFont="1" applyAlignment="1">
      <alignment horizontal="left" indent="2"/>
    </xf>
    <xf numFmtId="0" fontId="11" fillId="0" borderId="0" xfId="2" applyFont="1" applyFill="1" applyAlignment="1">
      <alignment horizontal="left" indent="1"/>
    </xf>
    <xf numFmtId="0" fontId="2" fillId="0" borderId="0" xfId="2" applyFont="1" applyAlignment="1">
      <alignment horizontal="left" wrapText="1" indent="2"/>
    </xf>
    <xf numFmtId="165" fontId="12" fillId="0" borderId="13" xfId="1" applyFont="1" applyFill="1" applyBorder="1"/>
    <xf numFmtId="165" fontId="12" fillId="0" borderId="7" xfId="1" applyFont="1" applyFill="1" applyBorder="1"/>
    <xf numFmtId="0" fontId="2" fillId="0" borderId="0" xfId="2" applyFont="1" applyAlignment="1">
      <alignment horizontal="left" indent="3"/>
    </xf>
    <xf numFmtId="165" fontId="12" fillId="0" borderId="7" xfId="1" applyFont="1" applyBorder="1"/>
    <xf numFmtId="0" fontId="2" fillId="0" borderId="0" xfId="2" applyFont="1" applyAlignment="1">
      <alignment horizontal="left" wrapText="1" indent="3"/>
    </xf>
    <xf numFmtId="0" fontId="2" fillId="0" borderId="0" xfId="2" applyFont="1" applyFill="1" applyAlignment="1">
      <alignment horizontal="left" indent="1"/>
    </xf>
    <xf numFmtId="166" fontId="12" fillId="0" borderId="7" xfId="1" applyNumberFormat="1" applyFont="1" applyFill="1" applyBorder="1" applyAlignment="1"/>
    <xf numFmtId="0" fontId="15" fillId="0" borderId="0" xfId="2" applyFont="1" applyAlignment="1">
      <alignment horizontal="left" indent="1"/>
    </xf>
    <xf numFmtId="0" fontId="11" fillId="0" borderId="0" xfId="2" applyFont="1" applyAlignment="1">
      <alignment horizontal="left" vertical="top" indent="1"/>
    </xf>
    <xf numFmtId="0" fontId="14" fillId="0" borderId="0" xfId="2" applyFont="1" applyFill="1" applyAlignment="1">
      <alignment horizontal="left" indent="1"/>
    </xf>
    <xf numFmtId="0" fontId="2" fillId="0" borderId="0" xfId="2" applyFont="1" applyFill="1" applyAlignment="1"/>
    <xf numFmtId="0" fontId="5" fillId="0" borderId="0" xfId="2" applyFont="1" applyFill="1" applyAlignment="1">
      <alignment wrapText="1"/>
    </xf>
    <xf numFmtId="0" fontId="2" fillId="0" borderId="0" xfId="2" applyFont="1" applyAlignment="1"/>
    <xf numFmtId="0" fontId="5" fillId="0" borderId="0" xfId="2" applyFont="1" applyAlignment="1">
      <alignment horizontal="left" indent="1"/>
    </xf>
    <xf numFmtId="0" fontId="2" fillId="0" borderId="0" xfId="2" applyFont="1" applyAlignment="1">
      <alignment horizontal="left"/>
    </xf>
    <xf numFmtId="0" fontId="5" fillId="0" borderId="0" xfId="2" applyFont="1" applyAlignment="1">
      <alignment horizontal="left" vertical="center"/>
    </xf>
    <xf numFmtId="166" fontId="1" fillId="0" borderId="14" xfId="2" applyNumberFormat="1" applyFont="1" applyBorder="1" applyAlignment="1">
      <alignment vertical="center"/>
    </xf>
    <xf numFmtId="166" fontId="16" fillId="0" borderId="14" xfId="2" applyNumberFormat="1" applyFont="1" applyBorder="1" applyAlignment="1">
      <alignment vertical="center"/>
    </xf>
    <xf numFmtId="166" fontId="1" fillId="0" borderId="14" xfId="2" applyNumberFormat="1" applyFont="1" applyFill="1" applyBorder="1" applyAlignment="1">
      <alignment vertical="center"/>
    </xf>
    <xf numFmtId="0" fontId="2" fillId="0" borderId="0" xfId="2" applyFont="1" applyAlignment="1">
      <alignment vertical="center"/>
    </xf>
    <xf numFmtId="0" fontId="14" fillId="0" borderId="0" xfId="2" applyFont="1" applyBorder="1"/>
    <xf numFmtId="0" fontId="2" fillId="0" borderId="0" xfId="2" applyFont="1" applyBorder="1"/>
    <xf numFmtId="0" fontId="2" fillId="0" borderId="0" xfId="2" applyFont="1" applyFill="1" applyBorder="1"/>
    <xf numFmtId="0" fontId="2" fillId="0" borderId="0" xfId="2" applyFont="1" applyAlignment="1">
      <alignment horizontal="left" vertical="top"/>
    </xf>
    <xf numFmtId="0" fontId="2" fillId="0" borderId="0" xfId="2" applyFont="1" applyAlignment="1">
      <alignment horizontal="left" vertical="top"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JANUARY-MARCH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2879294664298464"/>
          <c:y val="3.3457593320540553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7026409245185573"/>
          <c:y val="0.1597544639173866"/>
          <c:w val="0.6649746199258189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Graph!$B$4:$D$4</c:f>
              <c:strCache>
                <c:ptCount val="3"/>
                <c:pt idx="0">
                  <c:v>JANUARY</c:v>
                </c:pt>
                <c:pt idx="1">
                  <c:v>FEBRUARY</c:v>
                </c:pt>
                <c:pt idx="2">
                  <c:v>MARCH</c:v>
                </c:pt>
              </c:strCache>
            </c:strRef>
          </c:cat>
          <c:val>
            <c:numRef>
              <c:f>Graph!$B$5:$D$5</c:f>
              <c:numCache>
                <c:formatCode>_(* #,##0_);_(* \(#,##0\);_(* "-"_);_(@_)</c:formatCode>
                <c:ptCount val="3"/>
                <c:pt idx="0">
                  <c:v>284470.01422725001</c:v>
                </c:pt>
                <c:pt idx="1">
                  <c:v>242986.91848113001</c:v>
                </c:pt>
                <c:pt idx="2">
                  <c:v>325334.85792325001</c:v>
                </c:pt>
              </c:numCache>
            </c:numRef>
          </c:val>
          <c:extLst>
            <c:ext xmlns:c16="http://schemas.microsoft.com/office/drawing/2014/chart" uri="{C3380CC4-5D6E-409C-BE32-E72D297353CC}">
              <c16:uniqueId val="{00000000-6700-417D-80A3-AF82FC4DF65C}"/>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Graph!$B$4:$D$4</c:f>
              <c:strCache>
                <c:ptCount val="3"/>
                <c:pt idx="0">
                  <c:v>JANUARY</c:v>
                </c:pt>
                <c:pt idx="1">
                  <c:v>FEBRUARY</c:v>
                </c:pt>
                <c:pt idx="2">
                  <c:v>MARCH</c:v>
                </c:pt>
              </c:strCache>
            </c:strRef>
          </c:cat>
          <c:val>
            <c:numRef>
              <c:f>Graph!$B$6:$D$6</c:f>
              <c:numCache>
                <c:formatCode>_(* #,##0_);_(* \(#,##0\);_(* "-"_);_(@_)</c:formatCode>
                <c:ptCount val="3"/>
                <c:pt idx="0">
                  <c:v>187478.49709789001</c:v>
                </c:pt>
                <c:pt idx="1">
                  <c:v>263609.36376795999</c:v>
                </c:pt>
                <c:pt idx="2">
                  <c:v>384412.86561525997</c:v>
                </c:pt>
              </c:numCache>
            </c:numRef>
          </c:val>
          <c:extLst>
            <c:ext xmlns:c16="http://schemas.microsoft.com/office/drawing/2014/chart" uri="{C3380CC4-5D6E-409C-BE32-E72D297353CC}">
              <c16:uniqueId val="{00000001-6700-417D-80A3-AF82FC4DF65C}"/>
            </c:ext>
          </c:extLst>
        </c:ser>
        <c:dLbls>
          <c:showLegendKey val="0"/>
          <c:showVal val="0"/>
          <c:showCatName val="0"/>
          <c:showSerName val="0"/>
          <c:showPercent val="0"/>
          <c:showBubbleSize val="0"/>
        </c:dLbls>
        <c:gapWidth val="150"/>
        <c:axId val="487020064"/>
        <c:axId val="487020624"/>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Graph!$B$4:$D$4</c:f>
              <c:strCache>
                <c:ptCount val="3"/>
                <c:pt idx="0">
                  <c:v>JANUARY</c:v>
                </c:pt>
                <c:pt idx="1">
                  <c:v>FEBRUARY</c:v>
                </c:pt>
                <c:pt idx="2">
                  <c:v>MARCH</c:v>
                </c:pt>
              </c:strCache>
            </c:strRef>
          </c:cat>
          <c:val>
            <c:numRef>
              <c:f>Graph!$B$8:$D$8</c:f>
              <c:numCache>
                <c:formatCode>_(* #,##0_);_(* \(#,##0\);_(* "-"??_);_(@_)</c:formatCode>
                <c:ptCount val="3"/>
                <c:pt idx="0">
                  <c:v>65.904484733537529</c:v>
                </c:pt>
                <c:pt idx="1">
                  <c:v>85.521268731763371</c:v>
                </c:pt>
                <c:pt idx="2">
                  <c:v>97.972416674213861</c:v>
                </c:pt>
              </c:numCache>
            </c:numRef>
          </c:val>
          <c:smooth val="0"/>
          <c:extLst>
            <c:ext xmlns:c16="http://schemas.microsoft.com/office/drawing/2014/chart" uri="{C3380CC4-5D6E-409C-BE32-E72D297353CC}">
              <c16:uniqueId val="{00000003-6700-417D-80A3-AF82FC4DF65C}"/>
            </c:ext>
          </c:extLst>
        </c:ser>
        <c:dLbls>
          <c:showLegendKey val="0"/>
          <c:showVal val="0"/>
          <c:showCatName val="0"/>
          <c:showSerName val="0"/>
          <c:showPercent val="0"/>
          <c:showBubbleSize val="0"/>
        </c:dLbls>
        <c:marker val="1"/>
        <c:smooth val="0"/>
        <c:axId val="487021184"/>
        <c:axId val="487021744"/>
      </c:lineChart>
      <c:catAx>
        <c:axId val="487020064"/>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3491543802378982"/>
              <c:y val="0.92497651332702757"/>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624"/>
        <c:crossesAt val="0"/>
        <c:auto val="0"/>
        <c:lblAlgn val="ctr"/>
        <c:lblOffset val="100"/>
        <c:tickLblSkip val="1"/>
        <c:tickMarkSkip val="1"/>
        <c:noMultiLvlLbl val="0"/>
      </c:catAx>
      <c:valAx>
        <c:axId val="487020624"/>
        <c:scaling>
          <c:orientation val="minMax"/>
          <c:max val="4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064"/>
        <c:crosses val="autoZero"/>
        <c:crossBetween val="between"/>
        <c:majorUnit val="50000"/>
        <c:minorUnit val="10000"/>
      </c:valAx>
      <c:catAx>
        <c:axId val="487021184"/>
        <c:scaling>
          <c:orientation val="minMax"/>
        </c:scaling>
        <c:delete val="1"/>
        <c:axPos val="b"/>
        <c:numFmt formatCode="General" sourceLinked="1"/>
        <c:majorTickMark val="out"/>
        <c:minorTickMark val="none"/>
        <c:tickLblPos val="nextTo"/>
        <c:crossAx val="487021744"/>
        <c:crossesAt val="85"/>
        <c:auto val="0"/>
        <c:lblAlgn val="ctr"/>
        <c:lblOffset val="100"/>
        <c:noMultiLvlLbl val="0"/>
      </c:catAx>
      <c:valAx>
        <c:axId val="487021744"/>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7093783082399754"/>
              <c:y val="0.29540094220190422"/>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1184"/>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221955</xdr:colOff>
      <xdr:row>11</xdr:row>
      <xdr:rowOff>128873</xdr:rowOff>
    </xdr:from>
    <xdr:to>
      <xdr:col>8</xdr:col>
      <xdr:colOff>513806</xdr:colOff>
      <xdr:row>50</xdr:row>
      <xdr:rowOff>13212</xdr:rowOff>
    </xdr:to>
    <xdr:graphicFrame macro="">
      <xdr:nvGraphicFramePr>
        <xdr:cNvPr id="2" name="Chart 1">
          <a:extLst>
            <a:ext uri="{FF2B5EF4-FFF2-40B4-BE49-F238E27FC236}">
              <a16:creationId xmlns:a16="http://schemas.microsoft.com/office/drawing/2014/main" id="{00000000-0008-0000-02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3AE9-41B0-40FD-BC8B-99B11653B80E}">
  <sheetPr>
    <pageSetUpPr fitToPage="1"/>
  </sheetPr>
  <dimension ref="A1:S77"/>
  <sheetViews>
    <sheetView zoomScale="85" zoomScaleNormal="85" zoomScaleSheetLayoutView="100" workbookViewId="0">
      <pane xSplit="2" ySplit="6" topLeftCell="C7" activePane="bottomRight" state="frozen"/>
      <selection pane="topRight" activeCell="C1" sqref="C1"/>
      <selection pane="bottomLeft" activeCell="A7" sqref="A7"/>
      <selection pane="bottomRight" activeCell="I2" sqref="I2"/>
    </sheetView>
  </sheetViews>
  <sheetFormatPr defaultColWidth="9.109375" defaultRowHeight="13.2" x14ac:dyDescent="0.25"/>
  <cols>
    <col min="1" max="1" width="2.109375" style="40" customWidth="1"/>
    <col min="2" max="2" width="50.109375" style="40" customWidth="1"/>
    <col min="3" max="14" width="14.21875" style="39" customWidth="1"/>
    <col min="15" max="16" width="10.6640625" style="18" customWidth="1"/>
    <col min="17" max="18" width="10.6640625" style="18" hidden="1" customWidth="1"/>
    <col min="19" max="19" width="10.6640625" style="18" customWidth="1"/>
    <col min="20" max="16384" width="9.109375" style="39"/>
  </cols>
  <sheetData>
    <row r="1" spans="1:19" ht="15.6" x14ac:dyDescent="0.25">
      <c r="A1" s="38" t="s">
        <v>226</v>
      </c>
      <c r="B1" s="38"/>
      <c r="C1" s="38"/>
      <c r="D1" s="38"/>
      <c r="E1" s="38"/>
      <c r="F1" s="38"/>
      <c r="G1" s="38"/>
      <c r="H1" s="38"/>
      <c r="I1" s="38"/>
      <c r="J1" s="38"/>
      <c r="K1" s="38"/>
      <c r="L1" s="38"/>
      <c r="M1" s="38"/>
      <c r="N1" s="38"/>
      <c r="O1" s="38"/>
      <c r="P1" s="38"/>
      <c r="Q1" s="38"/>
      <c r="R1" s="38"/>
      <c r="S1" s="38"/>
    </row>
    <row r="2" spans="1:19" x14ac:dyDescent="0.25">
      <c r="A2" s="40" t="s">
        <v>300</v>
      </c>
    </row>
    <row r="3" spans="1:19" x14ac:dyDescent="0.25">
      <c r="A3" s="40" t="s">
        <v>227</v>
      </c>
    </row>
    <row r="5" spans="1:19" s="47" customFormat="1" ht="21" customHeight="1" x14ac:dyDescent="0.25">
      <c r="A5" s="41" t="s">
        <v>228</v>
      </c>
      <c r="B5" s="42"/>
      <c r="C5" s="43" t="s">
        <v>229</v>
      </c>
      <c r="D5" s="44"/>
      <c r="E5" s="44"/>
      <c r="F5" s="45"/>
      <c r="G5" s="46" t="s">
        <v>230</v>
      </c>
      <c r="H5" s="46"/>
      <c r="I5" s="46"/>
      <c r="J5" s="46"/>
      <c r="K5" s="46" t="s">
        <v>301</v>
      </c>
      <c r="L5" s="46"/>
      <c r="M5" s="46"/>
      <c r="N5" s="46"/>
      <c r="O5" s="31" t="s">
        <v>302</v>
      </c>
      <c r="P5" s="31"/>
      <c r="Q5" s="31"/>
      <c r="R5" s="31"/>
      <c r="S5" s="31"/>
    </row>
    <row r="6" spans="1:19" s="47" customFormat="1" ht="25.5" customHeight="1" x14ac:dyDescent="0.25">
      <c r="A6" s="48"/>
      <c r="B6" s="49"/>
      <c r="C6" s="50" t="s">
        <v>231</v>
      </c>
      <c r="D6" s="50" t="s">
        <v>232</v>
      </c>
      <c r="E6" s="50" t="s">
        <v>233</v>
      </c>
      <c r="F6" s="50" t="s">
        <v>234</v>
      </c>
      <c r="G6" s="50" t="s">
        <v>231</v>
      </c>
      <c r="H6" s="50" t="s">
        <v>232</v>
      </c>
      <c r="I6" s="50" t="s">
        <v>233</v>
      </c>
      <c r="J6" s="50" t="s">
        <v>234</v>
      </c>
      <c r="K6" s="50" t="s">
        <v>231</v>
      </c>
      <c r="L6" s="50" t="s">
        <v>232</v>
      </c>
      <c r="M6" s="51" t="s">
        <v>233</v>
      </c>
      <c r="N6" s="50" t="s">
        <v>234</v>
      </c>
      <c r="O6" s="19" t="s">
        <v>231</v>
      </c>
      <c r="P6" s="19" t="s">
        <v>232</v>
      </c>
      <c r="Q6" s="19" t="s">
        <v>233</v>
      </c>
      <c r="R6" s="19" t="s">
        <v>235</v>
      </c>
      <c r="S6" s="68" t="s">
        <v>234</v>
      </c>
    </row>
    <row r="7" spans="1:19" x14ac:dyDescent="0.25">
      <c r="A7" s="52"/>
      <c r="B7" s="52"/>
      <c r="C7" s="53"/>
      <c r="D7" s="53"/>
      <c r="E7" s="53"/>
      <c r="F7" s="53"/>
      <c r="G7" s="53"/>
      <c r="H7" s="53"/>
      <c r="I7" s="53"/>
      <c r="J7" s="53"/>
      <c r="K7" s="53"/>
      <c r="L7" s="53"/>
      <c r="M7" s="53"/>
      <c r="N7" s="53"/>
    </row>
    <row r="8" spans="1:19" s="56" customFormat="1" x14ac:dyDescent="0.25">
      <c r="A8" s="54" t="s">
        <v>8</v>
      </c>
      <c r="B8" s="54"/>
      <c r="C8" s="55">
        <f t="shared" ref="C8:N8" si="0">+C10+C49</f>
        <v>284470014.22724998</v>
      </c>
      <c r="D8" s="55">
        <f t="shared" si="0"/>
        <v>242986918.48113</v>
      </c>
      <c r="E8" s="55">
        <f t="shared" si="0"/>
        <v>325334857.92325002</v>
      </c>
      <c r="F8" s="55">
        <f t="shared" si="0"/>
        <v>852791790.63162994</v>
      </c>
      <c r="G8" s="55">
        <f t="shared" si="0"/>
        <v>187478497.09788996</v>
      </c>
      <c r="H8" s="55">
        <f t="shared" si="0"/>
        <v>263609363.76796001</v>
      </c>
      <c r="I8" s="55">
        <f t="shared" si="0"/>
        <v>384412865.61526012</v>
      </c>
      <c r="J8" s="55">
        <f t="shared" si="0"/>
        <v>835500726.4811101</v>
      </c>
      <c r="K8" s="55">
        <f t="shared" si="0"/>
        <v>96991517.129360005</v>
      </c>
      <c r="L8" s="55">
        <f t="shared" si="0"/>
        <v>-20622445.286829971</v>
      </c>
      <c r="M8" s="55">
        <f t="shared" si="0"/>
        <v>-59078007.69201006</v>
      </c>
      <c r="N8" s="55">
        <f t="shared" si="0"/>
        <v>17291064.150519975</v>
      </c>
      <c r="O8" s="20">
        <f>+G8/C8*100</f>
        <v>65.904484733537515</v>
      </c>
      <c r="P8" s="20">
        <f>+H8/D8*100</f>
        <v>108.48705988607841</v>
      </c>
      <c r="Q8" s="20">
        <f>+I8/E8*100</f>
        <v>118.15913857775033</v>
      </c>
      <c r="R8" s="20">
        <f>((G8+H8)/(C8+D8))*100</f>
        <v>85.521268731763371</v>
      </c>
      <c r="S8" s="20">
        <f>+J8/F8*100</f>
        <v>97.972416674213875</v>
      </c>
    </row>
    <row r="9" spans="1:19" x14ac:dyDescent="0.25">
      <c r="C9" s="53"/>
      <c r="D9" s="53"/>
      <c r="E9" s="53"/>
      <c r="F9" s="53"/>
      <c r="G9" s="53"/>
      <c r="H9" s="53"/>
      <c r="I9" s="53"/>
      <c r="J9" s="53"/>
      <c r="K9" s="53"/>
      <c r="L9" s="53"/>
      <c r="M9" s="53"/>
      <c r="N9" s="53"/>
      <c r="O9" s="21"/>
      <c r="P9" s="21"/>
      <c r="Q9" s="21"/>
      <c r="R9" s="21"/>
      <c r="S9" s="21"/>
    </row>
    <row r="10" spans="1:19" ht="15" x14ac:dyDescent="0.4">
      <c r="A10" s="40" t="s">
        <v>236</v>
      </c>
      <c r="C10" s="57">
        <f t="shared" ref="C10:N10" si="1">SUM(C12:C47)</f>
        <v>204801554.80925</v>
      </c>
      <c r="D10" s="57">
        <f t="shared" si="1"/>
        <v>158287842.55713001</v>
      </c>
      <c r="E10" s="57">
        <f t="shared" si="1"/>
        <v>221198027.33225</v>
      </c>
      <c r="F10" s="57">
        <f t="shared" si="1"/>
        <v>584287424.69862986</v>
      </c>
      <c r="G10" s="57">
        <f t="shared" si="1"/>
        <v>112366937.37094998</v>
      </c>
      <c r="H10" s="57">
        <f t="shared" si="1"/>
        <v>175022212.0311</v>
      </c>
      <c r="I10" s="57">
        <f t="shared" si="1"/>
        <v>279609081.38921005</v>
      </c>
      <c r="J10" s="57">
        <f t="shared" si="1"/>
        <v>566998230.79126</v>
      </c>
      <c r="K10" s="57">
        <f t="shared" si="1"/>
        <v>92434617.438299999</v>
      </c>
      <c r="L10" s="57">
        <f t="shared" si="1"/>
        <v>-16734369.473969985</v>
      </c>
      <c r="M10" s="57">
        <f t="shared" si="1"/>
        <v>-58411054.056960024</v>
      </c>
      <c r="N10" s="57">
        <f t="shared" si="1"/>
        <v>17289193.90736999</v>
      </c>
      <c r="O10" s="21">
        <f>+G10/C10*100</f>
        <v>54.866252102239834</v>
      </c>
      <c r="P10" s="21">
        <f>+H10/D10*100</f>
        <v>110.57211293276055</v>
      </c>
      <c r="Q10" s="21">
        <f>+I10/E10*100</f>
        <v>126.40667946338593</v>
      </c>
      <c r="R10" s="21">
        <f>((G10+H10)/(C10+D10))*100</f>
        <v>79.151071743374629</v>
      </c>
      <c r="S10" s="21">
        <f>+J10/F10*100</f>
        <v>97.040977920021561</v>
      </c>
    </row>
    <row r="11" spans="1:19" x14ac:dyDescent="0.25">
      <c r="C11" s="53"/>
      <c r="D11" s="53"/>
      <c r="E11" s="53"/>
      <c r="F11" s="53"/>
      <c r="G11" s="53"/>
      <c r="H11" s="53"/>
      <c r="I11" s="53"/>
      <c r="J11" s="53"/>
      <c r="K11" s="53"/>
      <c r="L11" s="53"/>
      <c r="M11" s="53"/>
      <c r="N11" s="53"/>
      <c r="O11" s="21"/>
      <c r="P11" s="21"/>
      <c r="Q11" s="21"/>
      <c r="R11" s="21"/>
      <c r="S11" s="21"/>
    </row>
    <row r="12" spans="1:19" x14ac:dyDescent="0.25">
      <c r="B12" s="22" t="s">
        <v>237</v>
      </c>
      <c r="C12" s="53">
        <v>1829304</v>
      </c>
      <c r="D12" s="53">
        <v>1822713</v>
      </c>
      <c r="E12" s="53">
        <v>1862163</v>
      </c>
      <c r="F12" s="53">
        <f>SUM(C12:E12)</f>
        <v>5514180</v>
      </c>
      <c r="G12" s="53">
        <v>1319676.0245600003</v>
      </c>
      <c r="H12" s="53">
        <v>1820658.3701699995</v>
      </c>
      <c r="I12" s="53">
        <v>2309319.9511600006</v>
      </c>
      <c r="J12" s="53">
        <f>SUM(G12:I12)</f>
        <v>5449654.3458900005</v>
      </c>
      <c r="K12" s="53">
        <f t="shared" ref="K12:M47" si="2">+C12-G12</f>
        <v>509627.97543999972</v>
      </c>
      <c r="L12" s="53">
        <f t="shared" si="2"/>
        <v>2054.6298300004564</v>
      </c>
      <c r="M12" s="53">
        <f t="shared" si="2"/>
        <v>-447156.95116000064</v>
      </c>
      <c r="N12" s="53">
        <f>SUM(K12:M12)</f>
        <v>64525.654109999537</v>
      </c>
      <c r="O12" s="21">
        <f t="shared" ref="O12:Q47" si="3">+G12/C12*100</f>
        <v>72.140881152613247</v>
      </c>
      <c r="P12" s="21">
        <f t="shared" si="3"/>
        <v>99.887276283759405</v>
      </c>
      <c r="Q12" s="21">
        <f t="shared" si="3"/>
        <v>124.01277176917385</v>
      </c>
      <c r="R12" s="21">
        <f t="shared" ref="R12:R54" si="4">((G12+H12)/(C12+D12))*100</f>
        <v>85.989040980094018</v>
      </c>
      <c r="S12" s="21">
        <f t="shared" ref="S12:S47" si="5">+J12/F12*100</f>
        <v>98.829823217414031</v>
      </c>
    </row>
    <row r="13" spans="1:19" x14ac:dyDescent="0.25">
      <c r="B13" s="22" t="s">
        <v>238</v>
      </c>
      <c r="C13" s="53">
        <v>681176</v>
      </c>
      <c r="D13" s="53">
        <v>683043.929</v>
      </c>
      <c r="E13" s="53">
        <v>752860.38400000008</v>
      </c>
      <c r="F13" s="53">
        <f t="shared" ref="F13:F47" si="6">SUM(C13:E13)</f>
        <v>2117080.3130000001</v>
      </c>
      <c r="G13" s="53">
        <v>681152.90403999994</v>
      </c>
      <c r="H13" s="53">
        <v>451845.97065000003</v>
      </c>
      <c r="I13" s="53">
        <v>862838.57731999992</v>
      </c>
      <c r="J13" s="53">
        <f t="shared" ref="J13:J47" si="7">SUM(G13:I13)</f>
        <v>1995837.4520099999</v>
      </c>
      <c r="K13" s="53">
        <f t="shared" si="2"/>
        <v>23.095960000064224</v>
      </c>
      <c r="L13" s="53">
        <f t="shared" si="2"/>
        <v>231197.95834999997</v>
      </c>
      <c r="M13" s="53">
        <f t="shared" si="2"/>
        <v>-109978.19331999985</v>
      </c>
      <c r="N13" s="53">
        <f t="shared" ref="N13:N47" si="8">SUM(K13:M13)</f>
        <v>121242.86099000019</v>
      </c>
      <c r="O13" s="21">
        <f t="shared" si="3"/>
        <v>99.996609399039301</v>
      </c>
      <c r="P13" s="21">
        <f t="shared" si="3"/>
        <v>66.151817103699045</v>
      </c>
      <c r="Q13" s="21">
        <f t="shared" si="3"/>
        <v>114.60804628019845</v>
      </c>
      <c r="R13" s="21">
        <f t="shared" si="4"/>
        <v>83.051042621882118</v>
      </c>
      <c r="S13" s="21">
        <f t="shared" si="5"/>
        <v>94.273109988057399</v>
      </c>
    </row>
    <row r="14" spans="1:19" x14ac:dyDescent="0.25">
      <c r="B14" s="22" t="s">
        <v>239</v>
      </c>
      <c r="C14" s="53">
        <v>245739</v>
      </c>
      <c r="D14" s="53">
        <v>119740</v>
      </c>
      <c r="E14" s="53">
        <v>119740</v>
      </c>
      <c r="F14" s="53">
        <f t="shared" si="6"/>
        <v>485219</v>
      </c>
      <c r="G14" s="53">
        <v>180376.92697999999</v>
      </c>
      <c r="H14" s="53">
        <v>82200.704750000034</v>
      </c>
      <c r="I14" s="53">
        <v>147583.57974000002</v>
      </c>
      <c r="J14" s="53">
        <f t="shared" si="7"/>
        <v>410161.21147000004</v>
      </c>
      <c r="K14" s="53">
        <f t="shared" si="2"/>
        <v>65362.073020000011</v>
      </c>
      <c r="L14" s="53">
        <f t="shared" si="2"/>
        <v>37539.295249999966</v>
      </c>
      <c r="M14" s="53">
        <f t="shared" si="2"/>
        <v>-27843.579740000016</v>
      </c>
      <c r="N14" s="53">
        <f t="shared" si="8"/>
        <v>75057.788529999962</v>
      </c>
      <c r="O14" s="21">
        <f t="shared" si="3"/>
        <v>73.401831609960155</v>
      </c>
      <c r="P14" s="21">
        <f t="shared" si="3"/>
        <v>68.649327501252742</v>
      </c>
      <c r="Q14" s="21">
        <f t="shared" si="3"/>
        <v>123.25336540838485</v>
      </c>
      <c r="R14" s="21">
        <f t="shared" si="4"/>
        <v>71.844793197420373</v>
      </c>
      <c r="S14" s="21">
        <f t="shared" si="5"/>
        <v>84.531152215803601</v>
      </c>
    </row>
    <row r="15" spans="1:19" x14ac:dyDescent="0.25">
      <c r="B15" s="22" t="s">
        <v>240</v>
      </c>
      <c r="C15" s="53">
        <v>822285</v>
      </c>
      <c r="D15" s="53">
        <v>684158.71099999989</v>
      </c>
      <c r="E15" s="53">
        <v>660175.82199999993</v>
      </c>
      <c r="F15" s="53">
        <f t="shared" si="6"/>
        <v>2166619.5329999998</v>
      </c>
      <c r="G15" s="53">
        <v>391091.54584999999</v>
      </c>
      <c r="H15" s="53">
        <v>579883.82202999992</v>
      </c>
      <c r="I15" s="53">
        <v>958378.84861999995</v>
      </c>
      <c r="J15" s="53">
        <f t="shared" si="7"/>
        <v>1929354.2164999999</v>
      </c>
      <c r="K15" s="53">
        <f t="shared" si="2"/>
        <v>431193.45415000001</v>
      </c>
      <c r="L15" s="53">
        <f t="shared" si="2"/>
        <v>104274.88896999997</v>
      </c>
      <c r="M15" s="53">
        <f t="shared" si="2"/>
        <v>-298203.02662000002</v>
      </c>
      <c r="N15" s="53">
        <f t="shared" si="8"/>
        <v>237265.31649999996</v>
      </c>
      <c r="O15" s="21">
        <f t="shared" si="3"/>
        <v>47.561556619663499</v>
      </c>
      <c r="P15" s="21">
        <f t="shared" si="3"/>
        <v>84.758669692652646</v>
      </c>
      <c r="Q15" s="21">
        <f t="shared" si="3"/>
        <v>145.17024354460531</v>
      </c>
      <c r="R15" s="21">
        <f t="shared" si="4"/>
        <v>64.454805764727311</v>
      </c>
      <c r="S15" s="21">
        <f t="shared" si="5"/>
        <v>89.049054857754754</v>
      </c>
    </row>
    <row r="16" spans="1:19" x14ac:dyDescent="0.25">
      <c r="B16" s="22" t="s">
        <v>241</v>
      </c>
      <c r="C16" s="53">
        <v>988040</v>
      </c>
      <c r="D16" s="53">
        <v>2336123.66</v>
      </c>
      <c r="E16" s="53">
        <v>5130022.7980000004</v>
      </c>
      <c r="F16" s="53">
        <f t="shared" si="6"/>
        <v>8454186.4580000006</v>
      </c>
      <c r="G16" s="53">
        <v>723383.19436000008</v>
      </c>
      <c r="H16" s="53">
        <v>1529506.2205499997</v>
      </c>
      <c r="I16" s="53">
        <v>5649388.9560199995</v>
      </c>
      <c r="J16" s="53">
        <f t="shared" si="7"/>
        <v>7902278.3709299993</v>
      </c>
      <c r="K16" s="53">
        <f t="shared" si="2"/>
        <v>264656.80563999992</v>
      </c>
      <c r="L16" s="53">
        <f t="shared" si="2"/>
        <v>806617.43945000041</v>
      </c>
      <c r="M16" s="53">
        <f t="shared" si="2"/>
        <v>-519366.15801999904</v>
      </c>
      <c r="N16" s="53">
        <f t="shared" si="8"/>
        <v>551908.08707000129</v>
      </c>
      <c r="O16" s="21">
        <f t="shared" si="3"/>
        <v>73.213958378203316</v>
      </c>
      <c r="P16" s="21">
        <f t="shared" si="3"/>
        <v>65.471971657099687</v>
      </c>
      <c r="Q16" s="21">
        <f t="shared" si="3"/>
        <v>110.12405165572518</v>
      </c>
      <c r="R16" s="21">
        <f t="shared" si="4"/>
        <v>67.773119657712627</v>
      </c>
      <c r="S16" s="21">
        <f t="shared" si="5"/>
        <v>93.471777683023021</v>
      </c>
    </row>
    <row r="17" spans="2:19" x14ac:dyDescent="0.25">
      <c r="B17" s="22" t="s">
        <v>242</v>
      </c>
      <c r="C17" s="53">
        <v>178072.17300000001</v>
      </c>
      <c r="D17" s="53">
        <v>131143.321</v>
      </c>
      <c r="E17" s="53">
        <v>103555</v>
      </c>
      <c r="F17" s="53">
        <f t="shared" si="6"/>
        <v>412770.49400000001</v>
      </c>
      <c r="G17" s="53">
        <v>169628.27160000007</v>
      </c>
      <c r="H17" s="53">
        <v>122741.3242099999</v>
      </c>
      <c r="I17" s="53">
        <v>119102.53027000005</v>
      </c>
      <c r="J17" s="53">
        <f t="shared" si="7"/>
        <v>411472.12608000002</v>
      </c>
      <c r="K17" s="53">
        <f t="shared" si="2"/>
        <v>8443.9013999999443</v>
      </c>
      <c r="L17" s="53">
        <f t="shared" si="2"/>
        <v>8401.996790000092</v>
      </c>
      <c r="M17" s="53">
        <f t="shared" si="2"/>
        <v>-15547.530270000047</v>
      </c>
      <c r="N17" s="53">
        <f t="shared" si="8"/>
        <v>1298.3679199999897</v>
      </c>
      <c r="O17" s="21">
        <f t="shared" si="3"/>
        <v>95.258157825703663</v>
      </c>
      <c r="P17" s="21">
        <f t="shared" si="3"/>
        <v>93.593271295912899</v>
      </c>
      <c r="Q17" s="21">
        <f t="shared" si="3"/>
        <v>115.01379003428134</v>
      </c>
      <c r="R17" s="21">
        <f t="shared" si="4"/>
        <v>94.552052365784732</v>
      </c>
      <c r="S17" s="21">
        <f t="shared" si="5"/>
        <v>99.685450404311112</v>
      </c>
    </row>
    <row r="18" spans="2:19" x14ac:dyDescent="0.25">
      <c r="B18" s="22" t="s">
        <v>243</v>
      </c>
      <c r="C18" s="53">
        <v>49554368.788999997</v>
      </c>
      <c r="D18" s="53">
        <v>40438054.713000007</v>
      </c>
      <c r="E18" s="53">
        <v>42285205.928000003</v>
      </c>
      <c r="F18" s="53">
        <f t="shared" si="6"/>
        <v>132277629.43000001</v>
      </c>
      <c r="G18" s="53">
        <v>31167207.500810001</v>
      </c>
      <c r="H18" s="53">
        <v>46333121.145219997</v>
      </c>
      <c r="I18" s="53">
        <v>54454403.523740008</v>
      </c>
      <c r="J18" s="53">
        <f t="shared" si="7"/>
        <v>131954732.16977</v>
      </c>
      <c r="K18" s="53">
        <f t="shared" si="2"/>
        <v>18387161.288189996</v>
      </c>
      <c r="L18" s="53">
        <f t="shared" si="2"/>
        <v>-5895066.4322199896</v>
      </c>
      <c r="M18" s="53">
        <f t="shared" si="2"/>
        <v>-12169197.595740005</v>
      </c>
      <c r="N18" s="53">
        <f t="shared" si="8"/>
        <v>322897.26023000106</v>
      </c>
      <c r="O18" s="21">
        <f t="shared" si="3"/>
        <v>62.894974272638606</v>
      </c>
      <c r="P18" s="21">
        <f t="shared" si="3"/>
        <v>114.57801685580303</v>
      </c>
      <c r="Q18" s="21">
        <f t="shared" si="3"/>
        <v>128.77885380636619</v>
      </c>
      <c r="R18" s="21">
        <f t="shared" si="4"/>
        <v>86.118726032872772</v>
      </c>
      <c r="S18" s="21">
        <f t="shared" si="5"/>
        <v>99.755894279613713</v>
      </c>
    </row>
    <row r="19" spans="2:19" x14ac:dyDescent="0.25">
      <c r="B19" s="22" t="s">
        <v>244</v>
      </c>
      <c r="C19" s="53">
        <v>6252312.6050000004</v>
      </c>
      <c r="D19" s="53">
        <v>6212170.2280000001</v>
      </c>
      <c r="E19" s="53">
        <v>6518054.5830000006</v>
      </c>
      <c r="F19" s="53">
        <f t="shared" si="6"/>
        <v>18982537.416000001</v>
      </c>
      <c r="G19" s="53">
        <v>4507055.1911699995</v>
      </c>
      <c r="H19" s="53">
        <v>6325389.0639399998</v>
      </c>
      <c r="I19" s="53">
        <v>7932208.3271499984</v>
      </c>
      <c r="J19" s="53">
        <f t="shared" si="7"/>
        <v>18764652.582259998</v>
      </c>
      <c r="K19" s="53">
        <f t="shared" si="2"/>
        <v>1745257.4138300009</v>
      </c>
      <c r="L19" s="53">
        <f t="shared" si="2"/>
        <v>-113218.83593999967</v>
      </c>
      <c r="M19" s="53">
        <f t="shared" si="2"/>
        <v>-1414153.7441499978</v>
      </c>
      <c r="N19" s="53">
        <f t="shared" si="8"/>
        <v>217884.83374000341</v>
      </c>
      <c r="O19" s="21">
        <f t="shared" si="3"/>
        <v>72.086209949990163</v>
      </c>
      <c r="P19" s="21">
        <f t="shared" si="3"/>
        <v>101.82253273469053</v>
      </c>
      <c r="Q19" s="21">
        <f t="shared" si="3"/>
        <v>121.69594817199459</v>
      </c>
      <c r="R19" s="21">
        <f t="shared" si="4"/>
        <v>86.906487820183415</v>
      </c>
      <c r="S19" s="21">
        <f t="shared" si="5"/>
        <v>98.852182777438628</v>
      </c>
    </row>
    <row r="20" spans="2:19" x14ac:dyDescent="0.25">
      <c r="B20" s="22" t="s">
        <v>245</v>
      </c>
      <c r="C20" s="53">
        <v>90468</v>
      </c>
      <c r="D20" s="53">
        <v>85662.519</v>
      </c>
      <c r="E20" s="53">
        <v>146245.503</v>
      </c>
      <c r="F20" s="53">
        <f t="shared" si="6"/>
        <v>322376.022</v>
      </c>
      <c r="G20" s="53">
        <v>90456.022240000006</v>
      </c>
      <c r="H20" s="53">
        <v>85648.040939999992</v>
      </c>
      <c r="I20" s="53">
        <v>145267.51318000007</v>
      </c>
      <c r="J20" s="53">
        <f t="shared" si="7"/>
        <v>321371.57636000006</v>
      </c>
      <c r="K20" s="53">
        <f t="shared" si="2"/>
        <v>11.977759999994305</v>
      </c>
      <c r="L20" s="53">
        <f t="shared" si="2"/>
        <v>14.478060000008554</v>
      </c>
      <c r="M20" s="53">
        <f t="shared" si="2"/>
        <v>977.98981999992975</v>
      </c>
      <c r="N20" s="53">
        <f t="shared" si="8"/>
        <v>1004.4456399999326</v>
      </c>
      <c r="O20" s="21">
        <f t="shared" si="3"/>
        <v>99.98676022460981</v>
      </c>
      <c r="P20" s="21">
        <f t="shared" si="3"/>
        <v>99.983098722557983</v>
      </c>
      <c r="Q20" s="21">
        <f t="shared" si="3"/>
        <v>99.331268449328022</v>
      </c>
      <c r="R20" s="21">
        <f t="shared" si="4"/>
        <v>99.98497942312882</v>
      </c>
      <c r="S20" s="21">
        <f t="shared" si="5"/>
        <v>99.688424209167778</v>
      </c>
    </row>
    <row r="21" spans="2:19" x14ac:dyDescent="0.25">
      <c r="B21" s="22" t="s">
        <v>246</v>
      </c>
      <c r="C21" s="53">
        <v>1284356.206</v>
      </c>
      <c r="D21" s="53">
        <v>1498539.4770000002</v>
      </c>
      <c r="E21" s="53">
        <v>1600528.8659999995</v>
      </c>
      <c r="F21" s="53">
        <f t="shared" si="6"/>
        <v>4383424.5489999996</v>
      </c>
      <c r="G21" s="53">
        <v>1053245.1424700001</v>
      </c>
      <c r="H21" s="53">
        <v>1387362.9258799998</v>
      </c>
      <c r="I21" s="53">
        <v>1940834.91738</v>
      </c>
      <c r="J21" s="53">
        <f t="shared" si="7"/>
        <v>4381442.9857299998</v>
      </c>
      <c r="K21" s="53">
        <f t="shared" si="2"/>
        <v>231111.06352999993</v>
      </c>
      <c r="L21" s="53">
        <f t="shared" si="2"/>
        <v>111176.55112000043</v>
      </c>
      <c r="M21" s="53">
        <f t="shared" si="2"/>
        <v>-340306.05138000054</v>
      </c>
      <c r="N21" s="53">
        <f t="shared" si="8"/>
        <v>1981.5632699998096</v>
      </c>
      <c r="O21" s="21">
        <f t="shared" si="3"/>
        <v>82.005687950870538</v>
      </c>
      <c r="P21" s="21">
        <f t="shared" si="3"/>
        <v>92.581006184597143</v>
      </c>
      <c r="Q21" s="21">
        <f t="shared" si="3"/>
        <v>121.26210021006898</v>
      </c>
      <c r="R21" s="21">
        <f t="shared" si="4"/>
        <v>87.700307390573499</v>
      </c>
      <c r="S21" s="21">
        <f t="shared" si="5"/>
        <v>99.954794174101806</v>
      </c>
    </row>
    <row r="22" spans="2:19" x14ac:dyDescent="0.25">
      <c r="B22" s="22" t="s">
        <v>247</v>
      </c>
      <c r="C22" s="53">
        <v>1467808</v>
      </c>
      <c r="D22" s="53">
        <v>1307635.8569999998</v>
      </c>
      <c r="E22" s="53">
        <v>1447844.0981199648</v>
      </c>
      <c r="F22" s="53">
        <f t="shared" si="6"/>
        <v>4223287.9551199647</v>
      </c>
      <c r="G22" s="53">
        <v>1064806.6625499974</v>
      </c>
      <c r="H22" s="53">
        <v>1351566.4637099982</v>
      </c>
      <c r="I22" s="53">
        <v>1663821.5934799854</v>
      </c>
      <c r="J22" s="53">
        <f t="shared" si="7"/>
        <v>4080194.719739981</v>
      </c>
      <c r="K22" s="53">
        <f t="shared" si="2"/>
        <v>403001.33745000255</v>
      </c>
      <c r="L22" s="53">
        <f t="shared" si="2"/>
        <v>-43930.606709998334</v>
      </c>
      <c r="M22" s="53">
        <f t="shared" si="2"/>
        <v>-215977.49536002055</v>
      </c>
      <c r="N22" s="53">
        <f t="shared" si="8"/>
        <v>143093.23537998367</v>
      </c>
      <c r="O22" s="21">
        <f t="shared" si="3"/>
        <v>72.544001841521336</v>
      </c>
      <c r="P22" s="21">
        <f t="shared" si="3"/>
        <v>103.35954436205081</v>
      </c>
      <c r="Q22" s="21">
        <f t="shared" si="3"/>
        <v>114.91717897254745</v>
      </c>
      <c r="R22" s="21">
        <f t="shared" si="4"/>
        <v>87.062583527518129</v>
      </c>
      <c r="S22" s="21">
        <f t="shared" si="5"/>
        <v>96.611804904126672</v>
      </c>
    </row>
    <row r="23" spans="2:19" x14ac:dyDescent="0.25">
      <c r="B23" s="22" t="s">
        <v>248</v>
      </c>
      <c r="C23" s="53">
        <v>739291</v>
      </c>
      <c r="D23" s="53">
        <v>880746</v>
      </c>
      <c r="E23" s="53">
        <v>1806846.9279999998</v>
      </c>
      <c r="F23" s="53">
        <f t="shared" si="6"/>
        <v>3426883.9279999998</v>
      </c>
      <c r="G23" s="53">
        <v>502514.05265000003</v>
      </c>
      <c r="H23" s="53">
        <v>1084872.01449</v>
      </c>
      <c r="I23" s="53">
        <v>1838057.1246000002</v>
      </c>
      <c r="J23" s="53">
        <f t="shared" si="7"/>
        <v>3425443.1917400002</v>
      </c>
      <c r="K23" s="53">
        <f t="shared" si="2"/>
        <v>236776.94734999997</v>
      </c>
      <c r="L23" s="53">
        <f t="shared" si="2"/>
        <v>-204126.01448999997</v>
      </c>
      <c r="M23" s="53">
        <f t="shared" si="2"/>
        <v>-31210.196600000374</v>
      </c>
      <c r="N23" s="53">
        <f t="shared" si="8"/>
        <v>1440.7362599996268</v>
      </c>
      <c r="O23" s="21">
        <f t="shared" si="3"/>
        <v>67.972429347848134</v>
      </c>
      <c r="P23" s="21">
        <f t="shared" si="3"/>
        <v>123.17649066700274</v>
      </c>
      <c r="Q23" s="21">
        <f t="shared" si="3"/>
        <v>101.72732931142912</v>
      </c>
      <c r="R23" s="21">
        <f t="shared" si="4"/>
        <v>97.984556349021659</v>
      </c>
      <c r="S23" s="21">
        <f t="shared" si="5"/>
        <v>99.95795783311398</v>
      </c>
    </row>
    <row r="24" spans="2:19" x14ac:dyDescent="0.25">
      <c r="B24" s="22" t="s">
        <v>249</v>
      </c>
      <c r="C24" s="53">
        <v>11317008.870999999</v>
      </c>
      <c r="D24" s="53">
        <v>10805821.294</v>
      </c>
      <c r="E24" s="53">
        <v>14536431.259999998</v>
      </c>
      <c r="F24" s="53">
        <f t="shared" si="6"/>
        <v>36659261.424999997</v>
      </c>
      <c r="G24" s="53">
        <v>5495775.0323100006</v>
      </c>
      <c r="H24" s="53">
        <v>11159251.5405</v>
      </c>
      <c r="I24" s="53">
        <v>19843228.423310004</v>
      </c>
      <c r="J24" s="53">
        <f t="shared" si="7"/>
        <v>36498254.996120006</v>
      </c>
      <c r="K24" s="53">
        <f t="shared" si="2"/>
        <v>5821233.8386899987</v>
      </c>
      <c r="L24" s="53">
        <f t="shared" si="2"/>
        <v>-353430.24650000036</v>
      </c>
      <c r="M24" s="53">
        <f t="shared" si="2"/>
        <v>-5306797.1633100063</v>
      </c>
      <c r="N24" s="53">
        <f t="shared" si="8"/>
        <v>161006.42887999211</v>
      </c>
      <c r="O24" s="21">
        <f t="shared" si="3"/>
        <v>48.562081155498646</v>
      </c>
      <c r="P24" s="21">
        <f t="shared" si="3"/>
        <v>103.27073932544346</v>
      </c>
      <c r="Q24" s="21">
        <f t="shared" si="3"/>
        <v>136.5068775712011</v>
      </c>
      <c r="R24" s="21">
        <f t="shared" si="4"/>
        <v>75.284339519812079</v>
      </c>
      <c r="S24" s="21">
        <f t="shared" si="5"/>
        <v>99.56080285684591</v>
      </c>
    </row>
    <row r="25" spans="2:19" x14ac:dyDescent="0.25">
      <c r="B25" s="22" t="s">
        <v>303</v>
      </c>
      <c r="C25" s="53">
        <v>106677.45600000001</v>
      </c>
      <c r="D25" s="53">
        <v>103044.06200000001</v>
      </c>
      <c r="E25" s="53">
        <v>106289.845</v>
      </c>
      <c r="F25" s="53">
        <f t="shared" si="6"/>
        <v>316011.36300000001</v>
      </c>
      <c r="G25" s="53">
        <v>62128.669739999998</v>
      </c>
      <c r="H25" s="53">
        <v>79006.345329999996</v>
      </c>
      <c r="I25" s="53">
        <v>140679.60238000003</v>
      </c>
      <c r="J25" s="53">
        <f t="shared" si="7"/>
        <v>281814.61745000002</v>
      </c>
      <c r="K25" s="53">
        <f t="shared" si="2"/>
        <v>44548.786260000008</v>
      </c>
      <c r="L25" s="53">
        <f t="shared" si="2"/>
        <v>24037.716670000009</v>
      </c>
      <c r="M25" s="53">
        <f t="shared" si="2"/>
        <v>-34389.757380000025</v>
      </c>
      <c r="N25" s="53">
        <f t="shared" si="8"/>
        <v>34196.745549999992</v>
      </c>
      <c r="O25" s="21">
        <f t="shared" si="3"/>
        <v>58.239736931859333</v>
      </c>
      <c r="P25" s="21">
        <f t="shared" si="3"/>
        <v>76.672390234383414</v>
      </c>
      <c r="Q25" s="21">
        <f t="shared" si="3"/>
        <v>132.35469708324445</v>
      </c>
      <c r="R25" s="21">
        <f t="shared" si="4"/>
        <v>67.296392099355302</v>
      </c>
      <c r="S25" s="21">
        <f t="shared" si="5"/>
        <v>89.178634203099847</v>
      </c>
    </row>
    <row r="26" spans="2:19" x14ac:dyDescent="0.25">
      <c r="B26" s="22" t="s">
        <v>250</v>
      </c>
      <c r="C26" s="53">
        <v>700893</v>
      </c>
      <c r="D26" s="53">
        <v>470568.81300000008</v>
      </c>
      <c r="E26" s="53">
        <v>392978.78199999989</v>
      </c>
      <c r="F26" s="53">
        <f>SUM(C26:E26)</f>
        <v>1564440.595</v>
      </c>
      <c r="G26" s="53">
        <v>473825.36862999998</v>
      </c>
      <c r="H26" s="53">
        <v>290009.64938000002</v>
      </c>
      <c r="I26" s="53">
        <v>782532.41190000018</v>
      </c>
      <c r="J26" s="53">
        <f>SUM(G26:I26)</f>
        <v>1546367.4299100002</v>
      </c>
      <c r="K26" s="53">
        <f>+C26-G26</f>
        <v>227067.63137000002</v>
      </c>
      <c r="L26" s="53">
        <f>+D26-H26</f>
        <v>180559.16362000006</v>
      </c>
      <c r="M26" s="53">
        <f>+E26-I26</f>
        <v>-389553.62990000029</v>
      </c>
      <c r="N26" s="53">
        <f>SUM(K26:M26)</f>
        <v>18073.165089999791</v>
      </c>
      <c r="O26" s="21">
        <f>+G26/C26*100</f>
        <v>67.603096140209701</v>
      </c>
      <c r="P26" s="21">
        <f>+H26/D26*100</f>
        <v>61.629594092968496</v>
      </c>
      <c r="Q26" s="21">
        <f>+I26/E26*100</f>
        <v>199.1284129686168</v>
      </c>
      <c r="R26" s="21">
        <f t="shared" si="4"/>
        <v>65.203578087952579</v>
      </c>
      <c r="S26" s="21">
        <f>+J26/F26*100</f>
        <v>98.844752229789862</v>
      </c>
    </row>
    <row r="27" spans="2:19" x14ac:dyDescent="0.25">
      <c r="B27" s="22" t="s">
        <v>251</v>
      </c>
      <c r="C27" s="53">
        <v>21307979.465</v>
      </c>
      <c r="D27" s="53">
        <v>23000851.154000003</v>
      </c>
      <c r="E27" s="53">
        <v>22104027.158</v>
      </c>
      <c r="F27" s="53">
        <f t="shared" si="6"/>
        <v>66412857.777000003</v>
      </c>
      <c r="G27" s="53">
        <v>15763418.024200002</v>
      </c>
      <c r="H27" s="53">
        <v>22180957.851630002</v>
      </c>
      <c r="I27" s="53">
        <v>28453695.559309997</v>
      </c>
      <c r="J27" s="53">
        <f t="shared" si="7"/>
        <v>66398071.435139999</v>
      </c>
      <c r="K27" s="53">
        <f t="shared" si="2"/>
        <v>5544561.4407999981</v>
      </c>
      <c r="L27" s="53">
        <f t="shared" si="2"/>
        <v>819893.30237000063</v>
      </c>
      <c r="M27" s="53">
        <f t="shared" si="2"/>
        <v>-6349668.4013099968</v>
      </c>
      <c r="N27" s="53">
        <f t="shared" si="8"/>
        <v>14786.341860001907</v>
      </c>
      <c r="O27" s="21">
        <f t="shared" si="3"/>
        <v>73.978943193992805</v>
      </c>
      <c r="P27" s="21">
        <f t="shared" si="3"/>
        <v>96.435378426300474</v>
      </c>
      <c r="Q27" s="21">
        <f t="shared" si="3"/>
        <v>128.72629659709719</v>
      </c>
      <c r="R27" s="21">
        <f t="shared" si="4"/>
        <v>85.636148247972784</v>
      </c>
      <c r="S27" s="21">
        <f t="shared" si="5"/>
        <v>99.977735724142974</v>
      </c>
    </row>
    <row r="28" spans="2:19" x14ac:dyDescent="0.25">
      <c r="B28" s="22" t="s">
        <v>252</v>
      </c>
      <c r="C28" s="53">
        <v>1949796.956</v>
      </c>
      <c r="D28" s="53">
        <v>2092990.925</v>
      </c>
      <c r="E28" s="53">
        <v>1995278.415</v>
      </c>
      <c r="F28" s="53">
        <f t="shared" si="6"/>
        <v>6038066.2960000001</v>
      </c>
      <c r="G28" s="53">
        <v>1549535.2061299998</v>
      </c>
      <c r="H28" s="53">
        <v>2217417.3102000002</v>
      </c>
      <c r="I28" s="53">
        <v>2238775.1464999998</v>
      </c>
      <c r="J28" s="53">
        <f t="shared" si="7"/>
        <v>6005727.6628299998</v>
      </c>
      <c r="K28" s="53">
        <f t="shared" si="2"/>
        <v>400261.74987000017</v>
      </c>
      <c r="L28" s="53">
        <f t="shared" si="2"/>
        <v>-124426.38520000014</v>
      </c>
      <c r="M28" s="53">
        <f t="shared" si="2"/>
        <v>-243496.73149999976</v>
      </c>
      <c r="N28" s="53">
        <f t="shared" si="8"/>
        <v>32338.633170000277</v>
      </c>
      <c r="O28" s="21">
        <f t="shared" si="3"/>
        <v>79.471618896608831</v>
      </c>
      <c r="P28" s="21">
        <f t="shared" si="3"/>
        <v>105.94490801244159</v>
      </c>
      <c r="Q28" s="21">
        <f t="shared" si="3"/>
        <v>112.20364685296312</v>
      </c>
      <c r="R28" s="21">
        <f t="shared" si="4"/>
        <v>93.17710023901202</v>
      </c>
      <c r="S28" s="21">
        <f t="shared" si="5"/>
        <v>99.464420700524215</v>
      </c>
    </row>
    <row r="29" spans="2:19" x14ac:dyDescent="0.25">
      <c r="B29" s="40" t="s">
        <v>253</v>
      </c>
      <c r="C29" s="53">
        <v>2703974.983</v>
      </c>
      <c r="D29" s="53">
        <v>2609314.4680000003</v>
      </c>
      <c r="E29" s="53">
        <v>2666968.8428000007</v>
      </c>
      <c r="F29" s="53">
        <f t="shared" si="6"/>
        <v>7980258.293800001</v>
      </c>
      <c r="G29" s="53">
        <v>995206.91726000002</v>
      </c>
      <c r="H29" s="53">
        <v>1502067.2390400004</v>
      </c>
      <c r="I29" s="53">
        <v>5445477.2341699991</v>
      </c>
      <c r="J29" s="53">
        <f t="shared" si="7"/>
        <v>7942751.39047</v>
      </c>
      <c r="K29" s="53">
        <f t="shared" si="2"/>
        <v>1708768.06574</v>
      </c>
      <c r="L29" s="53">
        <f t="shared" si="2"/>
        <v>1107247.22896</v>
      </c>
      <c r="M29" s="53">
        <f t="shared" si="2"/>
        <v>-2778508.3913699985</v>
      </c>
      <c r="N29" s="53">
        <f t="shared" si="8"/>
        <v>37506.903330001514</v>
      </c>
      <c r="O29" s="21">
        <f t="shared" si="3"/>
        <v>36.805330060999317</v>
      </c>
      <c r="P29" s="21">
        <f t="shared" si="3"/>
        <v>57.565588872517615</v>
      </c>
      <c r="Q29" s="21">
        <f t="shared" si="3"/>
        <v>204.18225915428749</v>
      </c>
      <c r="R29" s="21">
        <f t="shared" si="4"/>
        <v>47.000529132287248</v>
      </c>
      <c r="S29" s="21">
        <f t="shared" si="5"/>
        <v>99.530003892741902</v>
      </c>
    </row>
    <row r="30" spans="2:19" x14ac:dyDescent="0.25">
      <c r="B30" s="40" t="s">
        <v>304</v>
      </c>
      <c r="C30" s="53">
        <v>1113428</v>
      </c>
      <c r="D30" s="53">
        <v>1115155</v>
      </c>
      <c r="E30" s="53">
        <v>1110723</v>
      </c>
      <c r="F30" s="53">
        <f t="shared" si="6"/>
        <v>3339306</v>
      </c>
      <c r="G30" s="53">
        <v>350208.08747000003</v>
      </c>
      <c r="H30" s="53">
        <v>495248.83923000004</v>
      </c>
      <c r="I30" s="53">
        <v>764239.56207999995</v>
      </c>
      <c r="J30" s="53">
        <f t="shared" si="7"/>
        <v>1609696.48878</v>
      </c>
      <c r="K30" s="53">
        <f t="shared" si="2"/>
        <v>763219.91252999997</v>
      </c>
      <c r="L30" s="53">
        <f t="shared" si="2"/>
        <v>619906.16076999996</v>
      </c>
      <c r="M30" s="53">
        <f t="shared" si="2"/>
        <v>346483.43792000005</v>
      </c>
      <c r="N30" s="53">
        <f t="shared" si="8"/>
        <v>1729609.5112199998</v>
      </c>
      <c r="O30" s="21">
        <f t="shared" si="3"/>
        <v>31.453141781058143</v>
      </c>
      <c r="P30" s="21">
        <f t="shared" si="3"/>
        <v>44.410762560361569</v>
      </c>
      <c r="Q30" s="21">
        <f t="shared" si="3"/>
        <v>68.805594381317391</v>
      </c>
      <c r="R30" s="21">
        <f t="shared" si="4"/>
        <v>37.936972807384784</v>
      </c>
      <c r="S30" s="21">
        <f t="shared" si="5"/>
        <v>48.204521801236545</v>
      </c>
    </row>
    <row r="31" spans="2:19" x14ac:dyDescent="0.25">
      <c r="B31" s="40" t="s">
        <v>254</v>
      </c>
      <c r="C31" s="53">
        <v>21735232.878249999</v>
      </c>
      <c r="D31" s="53">
        <v>19637849.520780001</v>
      </c>
      <c r="E31" s="53">
        <v>21932980.10661</v>
      </c>
      <c r="F31" s="53">
        <f t="shared" si="6"/>
        <v>63306062.50564</v>
      </c>
      <c r="G31" s="53">
        <v>15194998.1625</v>
      </c>
      <c r="H31" s="53">
        <v>22595144.754499994</v>
      </c>
      <c r="I31" s="53">
        <v>25160282.955230005</v>
      </c>
      <c r="J31" s="53">
        <f t="shared" si="7"/>
        <v>62950425.872230001</v>
      </c>
      <c r="K31" s="53">
        <f t="shared" si="2"/>
        <v>6540234.7157499995</v>
      </c>
      <c r="L31" s="53">
        <f t="shared" si="2"/>
        <v>-2957295.2337199934</v>
      </c>
      <c r="M31" s="53">
        <f t="shared" si="2"/>
        <v>-3227302.848620005</v>
      </c>
      <c r="N31" s="53">
        <f t="shared" si="8"/>
        <v>355636.63341000117</v>
      </c>
      <c r="O31" s="21">
        <f t="shared" si="3"/>
        <v>69.909525458571565</v>
      </c>
      <c r="P31" s="21">
        <f t="shared" si="3"/>
        <v>115.05916027409569</v>
      </c>
      <c r="Q31" s="21">
        <f t="shared" si="3"/>
        <v>114.71438369493339</v>
      </c>
      <c r="R31" s="21">
        <f t="shared" si="4"/>
        <v>91.339926168725569</v>
      </c>
      <c r="S31" s="21">
        <f t="shared" si="5"/>
        <v>99.438226578412909</v>
      </c>
    </row>
    <row r="32" spans="2:19" x14ac:dyDescent="0.25">
      <c r="B32" s="40" t="s">
        <v>255</v>
      </c>
      <c r="C32" s="53">
        <v>43844013.715000004</v>
      </c>
      <c r="D32" s="53">
        <v>25127079.840000004</v>
      </c>
      <c r="E32" s="53">
        <v>56047032.510999992</v>
      </c>
      <c r="F32" s="53">
        <f t="shared" si="6"/>
        <v>125018126.066</v>
      </c>
      <c r="G32" s="53">
        <v>17045245.919459999</v>
      </c>
      <c r="H32" s="53">
        <v>33358926.954490006</v>
      </c>
      <c r="I32" s="53">
        <v>74530605.600799993</v>
      </c>
      <c r="J32" s="53">
        <f t="shared" si="7"/>
        <v>124934778.47475</v>
      </c>
      <c r="K32" s="53">
        <f t="shared" si="2"/>
        <v>26798767.795540005</v>
      </c>
      <c r="L32" s="53">
        <f t="shared" si="2"/>
        <v>-8231847.1144900024</v>
      </c>
      <c r="M32" s="53">
        <f t="shared" si="2"/>
        <v>-18483573.0898</v>
      </c>
      <c r="N32" s="53">
        <f t="shared" si="8"/>
        <v>83347.591250002384</v>
      </c>
      <c r="O32" s="21">
        <f t="shared" si="3"/>
        <v>38.877019860133025</v>
      </c>
      <c r="P32" s="21">
        <f t="shared" si="3"/>
        <v>132.76085867083393</v>
      </c>
      <c r="Q32" s="21">
        <f t="shared" si="3"/>
        <v>132.97868283422918</v>
      </c>
      <c r="R32" s="21">
        <f t="shared" si="4"/>
        <v>73.08014165928212</v>
      </c>
      <c r="S32" s="21">
        <f t="shared" si="5"/>
        <v>99.933331594487342</v>
      </c>
    </row>
    <row r="33" spans="2:19" x14ac:dyDescent="0.25">
      <c r="B33" s="40" t="s">
        <v>256</v>
      </c>
      <c r="C33" s="53">
        <v>4586698</v>
      </c>
      <c r="D33" s="53">
        <v>1303524.2529999996</v>
      </c>
      <c r="E33" s="53">
        <v>1676034.79</v>
      </c>
      <c r="F33" s="53">
        <f t="shared" si="6"/>
        <v>7566257.0429999996</v>
      </c>
      <c r="G33" s="53">
        <v>1791002.48355</v>
      </c>
      <c r="H33" s="53">
        <v>2824110.1339599993</v>
      </c>
      <c r="I33" s="53">
        <v>2938240.1094000014</v>
      </c>
      <c r="J33" s="53">
        <f t="shared" si="7"/>
        <v>7553352.7269100007</v>
      </c>
      <c r="K33" s="53">
        <f t="shared" si="2"/>
        <v>2795695.51645</v>
      </c>
      <c r="L33" s="53">
        <f t="shared" si="2"/>
        <v>-1520585.8809599997</v>
      </c>
      <c r="M33" s="53">
        <f t="shared" si="2"/>
        <v>-1262205.3194000013</v>
      </c>
      <c r="N33" s="53">
        <f t="shared" si="8"/>
        <v>12904.316089998931</v>
      </c>
      <c r="O33" s="21">
        <f t="shared" si="3"/>
        <v>39.047752512809872</v>
      </c>
      <c r="P33" s="21">
        <f t="shared" si="3"/>
        <v>216.65190559058973</v>
      </c>
      <c r="Q33" s="21">
        <f t="shared" si="3"/>
        <v>175.30901667023281</v>
      </c>
      <c r="R33" s="21">
        <f t="shared" si="4"/>
        <v>78.352096394315794</v>
      </c>
      <c r="S33" s="21">
        <f t="shared" si="5"/>
        <v>99.829449144845825</v>
      </c>
    </row>
    <row r="34" spans="2:19" x14ac:dyDescent="0.25">
      <c r="B34" s="40" t="s">
        <v>257</v>
      </c>
      <c r="C34" s="53">
        <v>13922447</v>
      </c>
      <c r="D34" s="53">
        <v>4350883.6359999999</v>
      </c>
      <c r="E34" s="53">
        <v>23781928.247000001</v>
      </c>
      <c r="F34" s="53">
        <f t="shared" si="6"/>
        <v>42055258.883000001</v>
      </c>
      <c r="G34" s="53">
        <v>3488400.63906</v>
      </c>
      <c r="H34" s="53">
        <v>6249962.375669999</v>
      </c>
      <c r="I34" s="53">
        <v>19407722.088629998</v>
      </c>
      <c r="J34" s="53">
        <f t="shared" si="7"/>
        <v>29146085.103359997</v>
      </c>
      <c r="K34" s="53">
        <f t="shared" si="2"/>
        <v>10434046.36094</v>
      </c>
      <c r="L34" s="53">
        <f t="shared" si="2"/>
        <v>-1899078.7396699991</v>
      </c>
      <c r="M34" s="53">
        <f t="shared" si="2"/>
        <v>4374206.1583700031</v>
      </c>
      <c r="N34" s="53">
        <f t="shared" si="8"/>
        <v>12909173.779640004</v>
      </c>
      <c r="O34" s="21">
        <f t="shared" si="3"/>
        <v>25.055944828233141</v>
      </c>
      <c r="P34" s="21">
        <f t="shared" si="3"/>
        <v>143.64811607363336</v>
      </c>
      <c r="Q34" s="21">
        <f t="shared" si="3"/>
        <v>81.607016416249621</v>
      </c>
      <c r="R34" s="21">
        <f t="shared" si="4"/>
        <v>53.29276424049705</v>
      </c>
      <c r="S34" s="21">
        <f t="shared" si="5"/>
        <v>69.304257963185961</v>
      </c>
    </row>
    <row r="35" spans="2:19" x14ac:dyDescent="0.25">
      <c r="B35" s="40" t="s">
        <v>258</v>
      </c>
      <c r="C35" s="53">
        <v>211044</v>
      </c>
      <c r="D35" s="53">
        <v>224971.23100000003</v>
      </c>
      <c r="E35" s="53">
        <v>223250</v>
      </c>
      <c r="F35" s="53">
        <f t="shared" si="6"/>
        <v>659265.23100000003</v>
      </c>
      <c r="G35" s="53">
        <v>120364.71369999999</v>
      </c>
      <c r="H35" s="53">
        <v>182717.09230999995</v>
      </c>
      <c r="I35" s="53">
        <v>267250.06449000002</v>
      </c>
      <c r="J35" s="53">
        <f t="shared" si="7"/>
        <v>570331.87049999996</v>
      </c>
      <c r="K35" s="53">
        <f t="shared" si="2"/>
        <v>90679.286300000007</v>
      </c>
      <c r="L35" s="53">
        <f t="shared" si="2"/>
        <v>42254.13869000008</v>
      </c>
      <c r="M35" s="53">
        <f t="shared" si="2"/>
        <v>-44000.064490000019</v>
      </c>
      <c r="N35" s="53">
        <f t="shared" si="8"/>
        <v>88933.360500000068</v>
      </c>
      <c r="O35" s="21">
        <f t="shared" si="3"/>
        <v>57.032994873107022</v>
      </c>
      <c r="P35" s="21">
        <f t="shared" si="3"/>
        <v>81.217981293794821</v>
      </c>
      <c r="Q35" s="21">
        <f t="shared" si="3"/>
        <v>119.70887547144457</v>
      </c>
      <c r="R35" s="21">
        <f t="shared" si="4"/>
        <v>69.511747402695647</v>
      </c>
      <c r="S35" s="21">
        <f t="shared" si="5"/>
        <v>86.510230432582901</v>
      </c>
    </row>
    <row r="36" spans="2:19" x14ac:dyDescent="0.25">
      <c r="B36" s="40" t="s">
        <v>259</v>
      </c>
      <c r="C36" s="53">
        <v>470883.71500000003</v>
      </c>
      <c r="D36" s="53">
        <v>430302.56800000014</v>
      </c>
      <c r="E36" s="53">
        <v>528129.66999999981</v>
      </c>
      <c r="F36" s="53">
        <f t="shared" si="6"/>
        <v>1429315.953</v>
      </c>
      <c r="G36" s="53">
        <v>366745.76379000006</v>
      </c>
      <c r="H36" s="53">
        <v>486605.29057999997</v>
      </c>
      <c r="I36" s="53">
        <v>574018.2284299999</v>
      </c>
      <c r="J36" s="53">
        <f t="shared" si="7"/>
        <v>1427369.2827999999</v>
      </c>
      <c r="K36" s="53">
        <f t="shared" si="2"/>
        <v>104137.95120999997</v>
      </c>
      <c r="L36" s="53">
        <f t="shared" si="2"/>
        <v>-56302.722579999827</v>
      </c>
      <c r="M36" s="53">
        <f t="shared" si="2"/>
        <v>-45888.558430000092</v>
      </c>
      <c r="N36" s="53">
        <f t="shared" si="8"/>
        <v>1946.6702000000514</v>
      </c>
      <c r="O36" s="21">
        <f t="shared" si="3"/>
        <v>77.884571521017676</v>
      </c>
      <c r="P36" s="21">
        <f t="shared" si="3"/>
        <v>113.08444958664523</v>
      </c>
      <c r="Q36" s="21">
        <f t="shared" si="3"/>
        <v>108.68888097690102</v>
      </c>
      <c r="R36" s="21">
        <f t="shared" si="4"/>
        <v>94.691971068316832</v>
      </c>
      <c r="S36" s="21">
        <f t="shared" si="5"/>
        <v>99.863804066839506</v>
      </c>
    </row>
    <row r="37" spans="2:19" x14ac:dyDescent="0.25">
      <c r="B37" s="40" t="s">
        <v>260</v>
      </c>
      <c r="C37" s="53">
        <v>9086965.1170000006</v>
      </c>
      <c r="D37" s="53">
        <v>3102736.58</v>
      </c>
      <c r="E37" s="53">
        <v>2105938.1269999985</v>
      </c>
      <c r="F37" s="53">
        <f t="shared" si="6"/>
        <v>14295639.823999999</v>
      </c>
      <c r="G37" s="53">
        <v>3235350.4590500002</v>
      </c>
      <c r="H37" s="53">
        <v>3981339.53633</v>
      </c>
      <c r="I37" s="53">
        <v>7076415.1434600009</v>
      </c>
      <c r="J37" s="53">
        <f t="shared" si="7"/>
        <v>14293105.138840001</v>
      </c>
      <c r="K37" s="53">
        <f t="shared" si="2"/>
        <v>5851614.6579500008</v>
      </c>
      <c r="L37" s="53">
        <f t="shared" si="2"/>
        <v>-878602.95632999996</v>
      </c>
      <c r="M37" s="53">
        <f t="shared" si="2"/>
        <v>-4970477.0164600024</v>
      </c>
      <c r="N37" s="53">
        <f t="shared" si="8"/>
        <v>2534.6851599989459</v>
      </c>
      <c r="O37" s="21">
        <f t="shared" si="3"/>
        <v>35.604301517536022</v>
      </c>
      <c r="P37" s="21">
        <f t="shared" si="3"/>
        <v>128.31703348564639</v>
      </c>
      <c r="Q37" s="21">
        <f t="shared" si="3"/>
        <v>336.02198719582827</v>
      </c>
      <c r="R37" s="21">
        <f t="shared" si="4"/>
        <v>59.203171453786233</v>
      </c>
      <c r="S37" s="21">
        <f t="shared" si="5"/>
        <v>99.982269522797139</v>
      </c>
    </row>
    <row r="38" spans="2:19" x14ac:dyDescent="0.25">
      <c r="B38" s="58" t="s">
        <v>261</v>
      </c>
      <c r="C38" s="53">
        <v>638763.09699999995</v>
      </c>
      <c r="D38" s="53">
        <v>740658.00000000012</v>
      </c>
      <c r="E38" s="53">
        <v>1081343.1979999999</v>
      </c>
      <c r="F38" s="53">
        <f t="shared" si="6"/>
        <v>2460764.2949999999</v>
      </c>
      <c r="G38" s="53">
        <v>375539.62267000001</v>
      </c>
      <c r="H38" s="53">
        <v>918846.81670000008</v>
      </c>
      <c r="I38" s="53">
        <v>1151546.8438600001</v>
      </c>
      <c r="J38" s="53">
        <f t="shared" si="7"/>
        <v>2445933.2832300002</v>
      </c>
      <c r="K38" s="53">
        <f t="shared" si="2"/>
        <v>263223.47432999994</v>
      </c>
      <c r="L38" s="53">
        <f t="shared" si="2"/>
        <v>-178188.81669999997</v>
      </c>
      <c r="M38" s="53">
        <f t="shared" si="2"/>
        <v>-70203.645860000281</v>
      </c>
      <c r="N38" s="53">
        <f t="shared" si="8"/>
        <v>14831.011769999692</v>
      </c>
      <c r="O38" s="21">
        <f t="shared" si="3"/>
        <v>58.791690445761624</v>
      </c>
      <c r="P38" s="21">
        <f t="shared" si="3"/>
        <v>124.05817755293265</v>
      </c>
      <c r="Q38" s="21">
        <f t="shared" si="3"/>
        <v>106.49226313993981</v>
      </c>
      <c r="R38" s="21">
        <f t="shared" si="4"/>
        <v>93.835482303776885</v>
      </c>
      <c r="S38" s="21">
        <f t="shared" si="5"/>
        <v>99.397300594773156</v>
      </c>
    </row>
    <row r="39" spans="2:19" x14ac:dyDescent="0.25">
      <c r="B39" s="40" t="s">
        <v>305</v>
      </c>
      <c r="C39" s="53">
        <v>78921</v>
      </c>
      <c r="D39" s="53">
        <v>76586</v>
      </c>
      <c r="E39" s="53">
        <v>72221</v>
      </c>
      <c r="F39" s="53">
        <f t="shared" si="6"/>
        <v>227728</v>
      </c>
      <c r="G39" s="53">
        <v>71935.237500000017</v>
      </c>
      <c r="H39" s="53">
        <v>74686.43809999997</v>
      </c>
      <c r="I39" s="53">
        <v>81099.31455000001</v>
      </c>
      <c r="J39" s="53">
        <f t="shared" si="7"/>
        <v>227720.99015</v>
      </c>
      <c r="K39" s="53">
        <f t="shared" si="2"/>
        <v>6985.7624999999825</v>
      </c>
      <c r="L39" s="53">
        <f t="shared" si="2"/>
        <v>1899.5619000000297</v>
      </c>
      <c r="M39" s="53">
        <f t="shared" si="2"/>
        <v>-8878.3145500000101</v>
      </c>
      <c r="N39" s="53">
        <f t="shared" si="8"/>
        <v>7.0098500000021886</v>
      </c>
      <c r="O39" s="21">
        <f t="shared" si="3"/>
        <v>91.148411069297168</v>
      </c>
      <c r="P39" s="21">
        <f t="shared" si="3"/>
        <v>97.519700859164828</v>
      </c>
      <c r="Q39" s="21">
        <f t="shared" si="3"/>
        <v>112.29325895515157</v>
      </c>
      <c r="R39" s="21">
        <f t="shared" si="4"/>
        <v>94.286222227938282</v>
      </c>
      <c r="S39" s="21">
        <f t="shared" si="5"/>
        <v>99.996921832185777</v>
      </c>
    </row>
    <row r="40" spans="2:19" x14ac:dyDescent="0.25">
      <c r="B40" s="40" t="s">
        <v>262</v>
      </c>
      <c r="C40" s="53">
        <v>1450050.7830000001</v>
      </c>
      <c r="D40" s="53">
        <v>1541566.6153499999</v>
      </c>
      <c r="E40" s="53">
        <v>2860694.29372</v>
      </c>
      <c r="F40" s="53">
        <f t="shared" si="6"/>
        <v>5852311.6920699999</v>
      </c>
      <c r="G40" s="53">
        <v>740209.56088</v>
      </c>
      <c r="H40" s="53">
        <v>1154713.8098599997</v>
      </c>
      <c r="I40" s="53">
        <v>3907792.4042300009</v>
      </c>
      <c r="J40" s="53">
        <f t="shared" si="7"/>
        <v>5802715.7749700006</v>
      </c>
      <c r="K40" s="53">
        <f t="shared" si="2"/>
        <v>709841.22212000005</v>
      </c>
      <c r="L40" s="53">
        <f t="shared" si="2"/>
        <v>386852.80549000017</v>
      </c>
      <c r="M40" s="53">
        <f t="shared" si="2"/>
        <v>-1047098.110510001</v>
      </c>
      <c r="N40" s="53">
        <f t="shared" si="8"/>
        <v>49595.917099999264</v>
      </c>
      <c r="O40" s="21">
        <f t="shared" si="3"/>
        <v>51.047147421181037</v>
      </c>
      <c r="P40" s="21">
        <f t="shared" si="3"/>
        <v>74.905216444235961</v>
      </c>
      <c r="Q40" s="21">
        <f t="shared" si="3"/>
        <v>136.60293631544852</v>
      </c>
      <c r="R40" s="21">
        <f t="shared" si="4"/>
        <v>63.341100094722272</v>
      </c>
      <c r="S40" s="21">
        <f t="shared" si="5"/>
        <v>99.152541427907835</v>
      </c>
    </row>
    <row r="41" spans="2:19" x14ac:dyDescent="0.25">
      <c r="B41" s="40" t="s">
        <v>263</v>
      </c>
      <c r="C41" s="53">
        <v>199</v>
      </c>
      <c r="D41" s="53">
        <v>203</v>
      </c>
      <c r="E41" s="53">
        <v>211</v>
      </c>
      <c r="F41" s="53">
        <f t="shared" si="6"/>
        <v>613</v>
      </c>
      <c r="G41" s="53">
        <v>196.18065999999999</v>
      </c>
      <c r="H41" s="53">
        <v>63.675430000000006</v>
      </c>
      <c r="I41" s="53">
        <v>352.7658899999999</v>
      </c>
      <c r="J41" s="53">
        <f t="shared" si="7"/>
        <v>612.62197999999989</v>
      </c>
      <c r="K41" s="53">
        <f t="shared" si="2"/>
        <v>2.8193400000000111</v>
      </c>
      <c r="L41" s="53">
        <f t="shared" si="2"/>
        <v>139.32456999999999</v>
      </c>
      <c r="M41" s="53">
        <f t="shared" si="2"/>
        <v>-141.7658899999999</v>
      </c>
      <c r="N41" s="53">
        <f t="shared" si="8"/>
        <v>0.37802000000010594</v>
      </c>
      <c r="O41" s="21">
        <f t="shared" si="3"/>
        <v>98.583246231155769</v>
      </c>
      <c r="P41" s="21">
        <f t="shared" si="3"/>
        <v>31.367206896551725</v>
      </c>
      <c r="Q41" s="21">
        <f t="shared" si="3"/>
        <v>167.18762559241702</v>
      </c>
      <c r="R41" s="21">
        <f t="shared" si="4"/>
        <v>64.640818407960197</v>
      </c>
      <c r="S41" s="21">
        <f t="shared" si="5"/>
        <v>99.938332789559524</v>
      </c>
    </row>
    <row r="42" spans="2:19" x14ac:dyDescent="0.25">
      <c r="B42" s="40" t="s">
        <v>264</v>
      </c>
      <c r="C42" s="53">
        <v>3460137</v>
      </c>
      <c r="D42" s="53">
        <v>3559294.7539999997</v>
      </c>
      <c r="E42" s="53">
        <v>3477482.5350000011</v>
      </c>
      <c r="F42" s="53">
        <f t="shared" si="6"/>
        <v>10496914.289000001</v>
      </c>
      <c r="G42" s="53">
        <v>1980436.2480000001</v>
      </c>
      <c r="H42" s="53">
        <v>2281574.4066900001</v>
      </c>
      <c r="I42" s="53">
        <v>6234089.4838199997</v>
      </c>
      <c r="J42" s="53">
        <f t="shared" si="7"/>
        <v>10496100.13851</v>
      </c>
      <c r="K42" s="53">
        <f t="shared" si="2"/>
        <v>1479700.7519999999</v>
      </c>
      <c r="L42" s="53">
        <f t="shared" si="2"/>
        <v>1277720.3473099996</v>
      </c>
      <c r="M42" s="53">
        <f t="shared" si="2"/>
        <v>-2756606.9488199987</v>
      </c>
      <c r="N42" s="53">
        <f t="shared" si="8"/>
        <v>814.150490000844</v>
      </c>
      <c r="O42" s="21">
        <f t="shared" si="3"/>
        <v>57.235775577672221</v>
      </c>
      <c r="P42" s="21">
        <f t="shared" si="3"/>
        <v>64.101867487257849</v>
      </c>
      <c r="Q42" s="21">
        <f t="shared" si="3"/>
        <v>179.27018816271345</v>
      </c>
      <c r="R42" s="21">
        <f t="shared" si="4"/>
        <v>60.71731735637016</v>
      </c>
      <c r="S42" s="21">
        <f t="shared" si="5"/>
        <v>99.992243906470165</v>
      </c>
    </row>
    <row r="43" spans="2:19" x14ac:dyDescent="0.25">
      <c r="B43" s="40" t="s">
        <v>265</v>
      </c>
      <c r="C43" s="53">
        <v>128201</v>
      </c>
      <c r="D43" s="53">
        <v>128825.24100000001</v>
      </c>
      <c r="E43" s="53">
        <v>130646.56700000001</v>
      </c>
      <c r="F43" s="53">
        <f t="shared" si="6"/>
        <v>387672.80800000002</v>
      </c>
      <c r="G43" s="53">
        <v>73061.201849999998</v>
      </c>
      <c r="H43" s="53">
        <v>98779.758470000015</v>
      </c>
      <c r="I43" s="53">
        <v>215808.33167000004</v>
      </c>
      <c r="J43" s="53">
        <f t="shared" si="7"/>
        <v>387649.29199000006</v>
      </c>
      <c r="K43" s="53">
        <f t="shared" si="2"/>
        <v>55139.798150000002</v>
      </c>
      <c r="L43" s="53">
        <f t="shared" si="2"/>
        <v>30045.482529999994</v>
      </c>
      <c r="M43" s="53">
        <f t="shared" si="2"/>
        <v>-85161.764670000033</v>
      </c>
      <c r="N43" s="53">
        <f t="shared" si="8"/>
        <v>23.516009999962989</v>
      </c>
      <c r="O43" s="21">
        <f t="shared" si="3"/>
        <v>56.989572507234733</v>
      </c>
      <c r="P43" s="21">
        <f t="shared" si="3"/>
        <v>76.677332565595592</v>
      </c>
      <c r="Q43" s="21">
        <f t="shared" si="3"/>
        <v>165.1848468930684</v>
      </c>
      <c r="R43" s="21">
        <f t="shared" si="4"/>
        <v>66.857360420253741</v>
      </c>
      <c r="S43" s="21">
        <f t="shared" si="5"/>
        <v>99.993934057402356</v>
      </c>
    </row>
    <row r="44" spans="2:19" x14ac:dyDescent="0.25">
      <c r="B44" s="40" t="s">
        <v>266</v>
      </c>
      <c r="C44" s="53">
        <v>1000924</v>
      </c>
      <c r="D44" s="53">
        <v>955486.65100000007</v>
      </c>
      <c r="E44" s="53">
        <v>945266.34700000007</v>
      </c>
      <c r="F44" s="53">
        <f t="shared" si="6"/>
        <v>2901676.9980000001</v>
      </c>
      <c r="G44" s="53">
        <v>749180.14754999999</v>
      </c>
      <c r="H44" s="53">
        <v>1017297.58306</v>
      </c>
      <c r="I44" s="53">
        <v>1132875.6513799997</v>
      </c>
      <c r="J44" s="53">
        <f t="shared" si="7"/>
        <v>2899353.3819899997</v>
      </c>
      <c r="K44" s="53">
        <f t="shared" si="2"/>
        <v>251743.85245000001</v>
      </c>
      <c r="L44" s="53">
        <f t="shared" si="2"/>
        <v>-61810.932059999905</v>
      </c>
      <c r="M44" s="53">
        <f t="shared" si="2"/>
        <v>-187609.30437999964</v>
      </c>
      <c r="N44" s="53">
        <f t="shared" si="8"/>
        <v>2323.6160100004636</v>
      </c>
      <c r="O44" s="21">
        <f t="shared" si="3"/>
        <v>74.848854413521906</v>
      </c>
      <c r="P44" s="21">
        <f t="shared" si="3"/>
        <v>106.46905239286278</v>
      </c>
      <c r="Q44" s="21">
        <f t="shared" si="3"/>
        <v>119.84724252327578</v>
      </c>
      <c r="R44" s="21">
        <f t="shared" si="4"/>
        <v>90.291766184521748</v>
      </c>
      <c r="S44" s="21">
        <f t="shared" si="5"/>
        <v>99.91992161734052</v>
      </c>
    </row>
    <row r="45" spans="2:19" x14ac:dyDescent="0.25">
      <c r="B45" s="40" t="s">
        <v>267</v>
      </c>
      <c r="C45" s="53">
        <v>448457</v>
      </c>
      <c r="D45" s="53">
        <v>298962</v>
      </c>
      <c r="E45" s="53">
        <v>613048.20900000003</v>
      </c>
      <c r="F45" s="53">
        <f t="shared" si="6"/>
        <v>1360467.209</v>
      </c>
      <c r="G45" s="53">
        <v>448450.86506000004</v>
      </c>
      <c r="H45" s="53">
        <v>298910.73158999992</v>
      </c>
      <c r="I45" s="53">
        <v>613105.60492999991</v>
      </c>
      <c r="J45" s="53">
        <f t="shared" si="7"/>
        <v>1360467.2015799999</v>
      </c>
      <c r="K45" s="53">
        <f t="shared" si="2"/>
        <v>6.1349399999598972</v>
      </c>
      <c r="L45" s="53">
        <f t="shared" si="2"/>
        <v>51.268410000076983</v>
      </c>
      <c r="M45" s="53">
        <f t="shared" si="2"/>
        <v>-57.395929999882355</v>
      </c>
      <c r="N45" s="53">
        <f t="shared" si="8"/>
        <v>7.4200001545250416E-3</v>
      </c>
      <c r="O45" s="21">
        <f t="shared" si="3"/>
        <v>99.998631989243123</v>
      </c>
      <c r="P45" s="21">
        <f t="shared" si="3"/>
        <v>99.98285119513514</v>
      </c>
      <c r="Q45" s="21">
        <f t="shared" si="3"/>
        <v>100.00936238441891</v>
      </c>
      <c r="R45" s="21">
        <f t="shared" si="4"/>
        <v>99.992319789836756</v>
      </c>
      <c r="S45" s="21">
        <f t="shared" si="5"/>
        <v>99.99999945459912</v>
      </c>
    </row>
    <row r="46" spans="2:19" x14ac:dyDescent="0.25">
      <c r="B46" s="40" t="s">
        <v>268</v>
      </c>
      <c r="C46" s="53">
        <v>333612</v>
      </c>
      <c r="D46" s="53">
        <v>349424</v>
      </c>
      <c r="E46" s="53">
        <v>316839</v>
      </c>
      <c r="F46" s="53">
        <f t="shared" si="6"/>
        <v>999875</v>
      </c>
      <c r="G46" s="53">
        <v>91419.428470000013</v>
      </c>
      <c r="H46" s="53">
        <v>348432.01856</v>
      </c>
      <c r="I46" s="53">
        <v>560023.55297000008</v>
      </c>
      <c r="J46" s="53">
        <f t="shared" si="7"/>
        <v>999875.00000000012</v>
      </c>
      <c r="K46" s="53">
        <f t="shared" si="2"/>
        <v>242192.57152999999</v>
      </c>
      <c r="L46" s="53">
        <f t="shared" si="2"/>
        <v>991.9814400000032</v>
      </c>
      <c r="M46" s="53">
        <f t="shared" si="2"/>
        <v>-243184.55297000008</v>
      </c>
      <c r="N46" s="53">
        <f t="shared" si="8"/>
        <v>0</v>
      </c>
      <c r="O46" s="21">
        <f t="shared" si="3"/>
        <v>27.402919700130695</v>
      </c>
      <c r="P46" s="21">
        <f t="shared" si="3"/>
        <v>99.716109528824575</v>
      </c>
      <c r="Q46" s="21">
        <f t="shared" si="3"/>
        <v>176.75335200843335</v>
      </c>
      <c r="R46" s="21">
        <f t="shared" si="4"/>
        <v>64.396524784930818</v>
      </c>
      <c r="S46" s="21">
        <f t="shared" si="5"/>
        <v>100.00000000000003</v>
      </c>
    </row>
    <row r="47" spans="2:19" x14ac:dyDescent="0.25">
      <c r="B47" s="40" t="s">
        <v>269</v>
      </c>
      <c r="C47" s="53">
        <v>72026</v>
      </c>
      <c r="D47" s="53">
        <v>62011.535999999993</v>
      </c>
      <c r="E47" s="53">
        <v>59041.518000000011</v>
      </c>
      <c r="F47" s="53">
        <f t="shared" si="6"/>
        <v>193079.054</v>
      </c>
      <c r="G47" s="53">
        <v>53709.992180000001</v>
      </c>
      <c r="H47" s="53">
        <v>71345.812950000021</v>
      </c>
      <c r="I47" s="53">
        <v>68019.863160000008</v>
      </c>
      <c r="J47" s="53">
        <f t="shared" si="7"/>
        <v>193075.66829000003</v>
      </c>
      <c r="K47" s="53">
        <f t="shared" si="2"/>
        <v>18316.007819999999</v>
      </c>
      <c r="L47" s="53">
        <f t="shared" si="2"/>
        <v>-9334.2769500000286</v>
      </c>
      <c r="M47" s="53">
        <f t="shared" si="2"/>
        <v>-8978.3451599999971</v>
      </c>
      <c r="N47" s="53">
        <f t="shared" si="8"/>
        <v>3.3857099999731872</v>
      </c>
      <c r="O47" s="21">
        <f t="shared" si="3"/>
        <v>74.570283203287701</v>
      </c>
      <c r="P47" s="21">
        <f t="shared" si="3"/>
        <v>115.05248466994919</v>
      </c>
      <c r="Q47" s="21">
        <f t="shared" si="3"/>
        <v>115.20683319829277</v>
      </c>
      <c r="R47" s="21">
        <f t="shared" si="4"/>
        <v>93.299092822774682</v>
      </c>
      <c r="S47" s="21">
        <f t="shared" si="5"/>
        <v>99.998246464373096</v>
      </c>
    </row>
    <row r="48" spans="2:19" x14ac:dyDescent="0.25">
      <c r="C48" s="53"/>
      <c r="D48" s="53"/>
      <c r="E48" s="53"/>
      <c r="F48" s="53"/>
      <c r="G48" s="53"/>
      <c r="H48" s="53"/>
      <c r="I48" s="53"/>
      <c r="J48" s="53"/>
      <c r="K48" s="53"/>
      <c r="L48" s="53"/>
      <c r="M48" s="53"/>
      <c r="N48" s="53"/>
      <c r="O48" s="21"/>
      <c r="P48" s="21"/>
      <c r="Q48" s="21"/>
      <c r="R48" s="21"/>
      <c r="S48" s="21"/>
    </row>
    <row r="49" spans="1:19" ht="15" x14ac:dyDescent="0.4">
      <c r="A49" s="40" t="s">
        <v>270</v>
      </c>
      <c r="C49" s="57">
        <f t="shared" ref="C49:N49" si="9">SUM(C51:C53)</f>
        <v>79668459.417999998</v>
      </c>
      <c r="D49" s="57">
        <f t="shared" si="9"/>
        <v>84699075.92400001</v>
      </c>
      <c r="E49" s="57">
        <f>SUM(E51:E53)</f>
        <v>104136830.59100001</v>
      </c>
      <c r="F49" s="57">
        <f t="shared" si="9"/>
        <v>268504365.93300003</v>
      </c>
      <c r="G49" s="57">
        <f t="shared" si="9"/>
        <v>75111559.726939991</v>
      </c>
      <c r="H49" s="57">
        <f t="shared" si="9"/>
        <v>88587151.736859992</v>
      </c>
      <c r="I49" s="57">
        <f>SUM(I51:I53)</f>
        <v>104803784.22605005</v>
      </c>
      <c r="J49" s="57">
        <f t="shared" si="9"/>
        <v>268502495.68985003</v>
      </c>
      <c r="K49" s="57">
        <f t="shared" si="9"/>
        <v>4556899.6910600075</v>
      </c>
      <c r="L49" s="57">
        <f t="shared" si="9"/>
        <v>-3888075.8128599841</v>
      </c>
      <c r="M49" s="57">
        <f>SUM(M51:M53)</f>
        <v>-666953.63505003974</v>
      </c>
      <c r="N49" s="57">
        <f t="shared" si="9"/>
        <v>1870.2431499836966</v>
      </c>
      <c r="O49" s="21">
        <f>+G49/C49*100</f>
        <v>94.280170942993735</v>
      </c>
      <c r="P49" s="21">
        <f>+H49/D49*100</f>
        <v>104.59045836149232</v>
      </c>
      <c r="Q49" s="21">
        <f>+I49/E49*100</f>
        <v>100.64045893394771</v>
      </c>
      <c r="R49" s="21">
        <f t="shared" si="4"/>
        <v>99.593092469989045</v>
      </c>
      <c r="S49" s="21">
        <f>+J49/F49*100</f>
        <v>99.999303458942464</v>
      </c>
    </row>
    <row r="50" spans="1:19" x14ac:dyDescent="0.25">
      <c r="C50" s="53"/>
      <c r="D50" s="53"/>
      <c r="E50" s="53"/>
      <c r="F50" s="53"/>
      <c r="G50" s="53"/>
      <c r="H50" s="53"/>
      <c r="I50" s="53"/>
      <c r="J50" s="53"/>
      <c r="K50" s="53"/>
      <c r="L50" s="53"/>
      <c r="M50" s="53"/>
      <c r="N50" s="53"/>
      <c r="O50" s="21"/>
      <c r="P50" s="21"/>
      <c r="Q50" s="21"/>
      <c r="R50" s="21"/>
      <c r="S50" s="21"/>
    </row>
    <row r="51" spans="1:19" x14ac:dyDescent="0.25">
      <c r="B51" s="40" t="s">
        <v>271</v>
      </c>
      <c r="C51" s="53">
        <v>5704624.9009999996</v>
      </c>
      <c r="D51" s="53">
        <v>10619019.352000002</v>
      </c>
      <c r="E51" s="53">
        <v>20611466.294</v>
      </c>
      <c r="F51" s="53">
        <f>SUM(C51:E51)</f>
        <v>36935110.547000006</v>
      </c>
      <c r="G51" s="53">
        <v>1150157.7830999999</v>
      </c>
      <c r="H51" s="53">
        <v>14540537.29122</v>
      </c>
      <c r="I51" s="53">
        <v>21243801.151879992</v>
      </c>
      <c r="J51" s="53">
        <f>SUM(G51:I51)</f>
        <v>36934496.226199992</v>
      </c>
      <c r="K51" s="53">
        <f>+C51-G51</f>
        <v>4554467.1179</v>
      </c>
      <c r="L51" s="53">
        <f>+D51-H51</f>
        <v>-3921517.9392199982</v>
      </c>
      <c r="M51" s="53">
        <f>+E51-I51</f>
        <v>-632334.85787999257</v>
      </c>
      <c r="N51" s="53">
        <f>SUM(K51:M51)</f>
        <v>614.32080000918359</v>
      </c>
      <c r="O51" s="21">
        <f>+G51/C51*100</f>
        <v>20.161847677283419</v>
      </c>
      <c r="P51" s="21">
        <f>+H51/D51*100</f>
        <v>136.92919100370048</v>
      </c>
      <c r="Q51" s="21">
        <f>+I51/E51*100</f>
        <v>103.06787905751307</v>
      </c>
      <c r="R51" s="21">
        <f t="shared" si="4"/>
        <v>96.122500779421983</v>
      </c>
      <c r="S51" s="21">
        <f>+J51/F51*100</f>
        <v>99.998336756568705</v>
      </c>
    </row>
    <row r="52" spans="1:19" ht="15.6" x14ac:dyDescent="0.25">
      <c r="B52" s="40" t="s">
        <v>272</v>
      </c>
      <c r="C52" s="53"/>
      <c r="D52" s="53"/>
      <c r="E52" s="53"/>
      <c r="F52" s="53"/>
      <c r="G52" s="53"/>
      <c r="H52" s="53"/>
      <c r="I52" s="53"/>
      <c r="J52" s="53"/>
      <c r="K52" s="53"/>
      <c r="L52" s="53"/>
      <c r="M52" s="53"/>
      <c r="N52" s="53"/>
      <c r="O52" s="21"/>
      <c r="P52" s="21"/>
      <c r="Q52" s="21"/>
      <c r="R52" s="21"/>
      <c r="S52" s="21"/>
    </row>
    <row r="53" spans="1:19" ht="15.6" x14ac:dyDescent="0.25">
      <c r="B53" s="40" t="s">
        <v>273</v>
      </c>
      <c r="C53" s="53">
        <v>73963834.517000005</v>
      </c>
      <c r="D53" s="53">
        <v>74080056.572000012</v>
      </c>
      <c r="E53" s="53">
        <v>83525364.297000006</v>
      </c>
      <c r="F53" s="53">
        <f>SUM(C53:E53)</f>
        <v>231569255.38600004</v>
      </c>
      <c r="G53" s="53">
        <v>73961401.943839997</v>
      </c>
      <c r="H53" s="53">
        <v>74046614.445639998</v>
      </c>
      <c r="I53" s="53">
        <v>83559983.074170053</v>
      </c>
      <c r="J53" s="53">
        <f>SUM(G53:I53)</f>
        <v>231567999.46365005</v>
      </c>
      <c r="K53" s="53">
        <f t="shared" ref="K53:M54" si="10">+C53-G53</f>
        <v>2432.573160007596</v>
      </c>
      <c r="L53" s="53">
        <f t="shared" si="10"/>
        <v>33442.126360014081</v>
      </c>
      <c r="M53" s="53">
        <f t="shared" si="10"/>
        <v>-34618.777170047164</v>
      </c>
      <c r="N53" s="53">
        <f>SUM(K53:M53)</f>
        <v>1255.9223499745131</v>
      </c>
      <c r="O53" s="21">
        <f t="shared" ref="O53:Q54" si="11">+G53/C53*100</f>
        <v>99.996711131628189</v>
      </c>
      <c r="P53" s="21">
        <f t="shared" si="11"/>
        <v>99.954856775348816</v>
      </c>
      <c r="Q53" s="21">
        <f t="shared" si="11"/>
        <v>100.04144702326224</v>
      </c>
      <c r="R53" s="21">
        <f t="shared" si="4"/>
        <v>99.975767524579268</v>
      </c>
      <c r="S53" s="21">
        <f>+J53/F53*100</f>
        <v>99.999457647195911</v>
      </c>
    </row>
    <row r="54" spans="1:19" ht="26.4" x14ac:dyDescent="0.25">
      <c r="B54" s="59" t="s">
        <v>274</v>
      </c>
      <c r="C54" s="53">
        <v>211797</v>
      </c>
      <c r="D54" s="53">
        <v>215043.58299999998</v>
      </c>
      <c r="E54" s="53">
        <v>241644.777</v>
      </c>
      <c r="F54" s="53">
        <f>SUM(C54:E54)</f>
        <v>668485.36</v>
      </c>
      <c r="G54" s="53">
        <v>209640.38683999999</v>
      </c>
      <c r="H54" s="53">
        <v>214390.29565999995</v>
      </c>
      <c r="I54" s="53">
        <v>244454.64461999998</v>
      </c>
      <c r="J54" s="53">
        <f>SUM(G54:I54)</f>
        <v>668485.32711999991</v>
      </c>
      <c r="K54" s="53">
        <f t="shared" si="10"/>
        <v>2156.6131600000081</v>
      </c>
      <c r="L54" s="53">
        <f t="shared" si="10"/>
        <v>653.28734000003897</v>
      </c>
      <c r="M54" s="53">
        <f t="shared" si="10"/>
        <v>-2809.8676199999754</v>
      </c>
      <c r="N54" s="53">
        <f>SUM(K54:M54)</f>
        <v>3.288000007160008E-2</v>
      </c>
      <c r="O54" s="21">
        <f t="shared" si="11"/>
        <v>98.981754623531018</v>
      </c>
      <c r="P54" s="21">
        <f t="shared" si="11"/>
        <v>99.696207005628239</v>
      </c>
      <c r="Q54" s="21">
        <f t="shared" si="11"/>
        <v>101.16280916760721</v>
      </c>
      <c r="R54" s="21">
        <f t="shared" si="4"/>
        <v>99.341697905046658</v>
      </c>
      <c r="S54" s="21">
        <f>+J54/F54*100</f>
        <v>99.999995081418078</v>
      </c>
    </row>
    <row r="55" spans="1:19" x14ac:dyDescent="0.25">
      <c r="C55" s="53"/>
      <c r="D55" s="53"/>
      <c r="E55" s="53"/>
      <c r="F55" s="53"/>
      <c r="G55" s="53"/>
      <c r="H55" s="53"/>
      <c r="I55" s="53"/>
      <c r="J55" s="53"/>
      <c r="K55" s="53"/>
      <c r="L55" s="53"/>
      <c r="M55" s="53"/>
      <c r="N55" s="53"/>
    </row>
    <row r="56" spans="1:19" x14ac:dyDescent="0.25">
      <c r="C56" s="53"/>
      <c r="D56" s="53"/>
      <c r="E56" s="53"/>
      <c r="F56" s="53"/>
      <c r="G56" s="53"/>
      <c r="H56" s="53"/>
      <c r="I56" s="53"/>
      <c r="J56" s="53"/>
      <c r="K56" s="53"/>
      <c r="L56" s="53"/>
      <c r="M56" s="53"/>
      <c r="N56" s="53"/>
    </row>
    <row r="57" spans="1:19" x14ac:dyDescent="0.25">
      <c r="A57" s="60"/>
      <c r="B57" s="60"/>
      <c r="C57" s="61"/>
      <c r="D57" s="61"/>
      <c r="E57" s="61"/>
      <c r="F57" s="61"/>
      <c r="G57" s="61"/>
      <c r="H57" s="61"/>
      <c r="I57" s="61"/>
      <c r="J57" s="61"/>
      <c r="K57" s="61"/>
      <c r="L57" s="61"/>
      <c r="M57" s="61"/>
      <c r="N57" s="61"/>
      <c r="O57" s="23"/>
      <c r="P57" s="23"/>
      <c r="Q57" s="23"/>
      <c r="R57" s="23"/>
      <c r="S57" s="23"/>
    </row>
    <row r="58" spans="1:19" x14ac:dyDescent="0.25">
      <c r="A58" s="62"/>
      <c r="B58" s="62"/>
      <c r="C58" s="63"/>
      <c r="D58" s="63"/>
      <c r="E58" s="63"/>
      <c r="F58" s="63"/>
      <c r="G58" s="63"/>
      <c r="H58" s="63"/>
      <c r="I58" s="63"/>
      <c r="J58" s="63"/>
      <c r="K58" s="63"/>
      <c r="L58" s="63"/>
      <c r="M58" s="63"/>
      <c r="N58" s="63"/>
      <c r="O58" s="24"/>
      <c r="P58" s="24"/>
      <c r="Q58" s="24"/>
      <c r="R58" s="24"/>
      <c r="S58" s="24"/>
    </row>
    <row r="59" spans="1:19" ht="15.6" x14ac:dyDescent="0.25">
      <c r="A59" s="64" t="s">
        <v>275</v>
      </c>
      <c r="B59" s="65" t="s">
        <v>306</v>
      </c>
      <c r="C59" s="65"/>
      <c r="D59" s="65"/>
      <c r="E59" s="65"/>
      <c r="F59" s="65"/>
      <c r="G59" s="63"/>
      <c r="H59" s="63"/>
      <c r="I59" s="63"/>
      <c r="J59" s="63"/>
      <c r="K59" s="63"/>
      <c r="L59" s="24"/>
      <c r="M59" s="24"/>
      <c r="N59" s="24"/>
      <c r="O59" s="39"/>
      <c r="P59" s="39"/>
      <c r="Q59" s="39"/>
      <c r="R59" s="39"/>
      <c r="S59" s="39"/>
    </row>
    <row r="60" spans="1:19" ht="15.6" customHeight="1" x14ac:dyDescent="0.25">
      <c r="A60" s="64" t="s">
        <v>276</v>
      </c>
      <c r="B60" s="66" t="s">
        <v>277</v>
      </c>
      <c r="C60" s="66"/>
      <c r="D60" s="66"/>
      <c r="E60" s="66"/>
      <c r="F60" s="66"/>
      <c r="G60" s="63"/>
      <c r="H60" s="63"/>
      <c r="I60" s="63"/>
      <c r="J60" s="63"/>
      <c r="K60" s="63"/>
      <c r="L60" s="24"/>
      <c r="M60" s="24"/>
      <c r="N60" s="24"/>
      <c r="O60" s="39"/>
      <c r="P60" s="39"/>
      <c r="Q60" s="39"/>
      <c r="R60" s="39"/>
      <c r="S60" s="39"/>
    </row>
    <row r="61" spans="1:19" ht="15.6" x14ac:dyDescent="0.25">
      <c r="A61" s="67" t="s">
        <v>278</v>
      </c>
      <c r="B61" s="62" t="s">
        <v>279</v>
      </c>
      <c r="C61" s="63"/>
      <c r="D61" s="63"/>
      <c r="E61" s="63"/>
      <c r="F61" s="63"/>
      <c r="G61" s="63"/>
      <c r="H61" s="63"/>
      <c r="I61" s="63"/>
      <c r="J61" s="63"/>
      <c r="K61" s="63"/>
      <c r="L61" s="24"/>
      <c r="M61" s="24"/>
      <c r="N61" s="24"/>
      <c r="O61" s="39"/>
      <c r="P61" s="39"/>
      <c r="Q61" s="39"/>
      <c r="R61" s="39"/>
      <c r="S61" s="39"/>
    </row>
    <row r="62" spans="1:19" ht="15.6" x14ac:dyDescent="0.25">
      <c r="A62" s="67" t="s">
        <v>280</v>
      </c>
      <c r="B62" s="62" t="s">
        <v>281</v>
      </c>
      <c r="C62" s="63"/>
      <c r="D62" s="63"/>
      <c r="E62" s="63"/>
      <c r="F62" s="63"/>
      <c r="G62" s="63"/>
      <c r="H62" s="63"/>
      <c r="I62" s="63"/>
      <c r="J62" s="63"/>
      <c r="K62" s="63"/>
      <c r="L62" s="24"/>
      <c r="M62" s="24"/>
      <c r="N62" s="24"/>
      <c r="O62" s="39"/>
      <c r="P62" s="39"/>
      <c r="Q62" s="39"/>
      <c r="R62" s="39"/>
      <c r="S62" s="39"/>
    </row>
    <row r="63" spans="1:19" ht="15.6" x14ac:dyDescent="0.25">
      <c r="A63" s="67" t="s">
        <v>282</v>
      </c>
      <c r="B63" s="62" t="s">
        <v>283</v>
      </c>
      <c r="C63" s="63"/>
      <c r="D63" s="63"/>
      <c r="E63" s="63"/>
      <c r="F63" s="63"/>
      <c r="G63" s="63"/>
      <c r="H63" s="63"/>
      <c r="I63" s="63"/>
      <c r="J63" s="63"/>
      <c r="K63" s="63"/>
      <c r="L63" s="24"/>
      <c r="M63" s="24"/>
      <c r="N63" s="24"/>
      <c r="O63" s="39"/>
      <c r="P63" s="39"/>
      <c r="Q63" s="39"/>
      <c r="R63" s="39"/>
      <c r="S63" s="39"/>
    </row>
    <row r="64" spans="1:19" ht="15.6" x14ac:dyDescent="0.25">
      <c r="A64" s="67" t="s">
        <v>284</v>
      </c>
      <c r="B64" s="62" t="s">
        <v>285</v>
      </c>
      <c r="C64" s="63"/>
      <c r="D64" s="63"/>
      <c r="E64" s="63"/>
      <c r="F64" s="63"/>
      <c r="G64" s="63"/>
      <c r="H64" s="63"/>
      <c r="I64" s="63"/>
      <c r="J64" s="63"/>
      <c r="K64" s="63"/>
      <c r="L64" s="24"/>
      <c r="M64" s="24"/>
      <c r="N64" s="24"/>
      <c r="O64" s="39"/>
      <c r="P64" s="39"/>
      <c r="Q64" s="39"/>
      <c r="R64" s="39"/>
      <c r="S64" s="39"/>
    </row>
    <row r="65" spans="1:19" ht="15.6" x14ac:dyDescent="0.25">
      <c r="A65" s="67" t="s">
        <v>286</v>
      </c>
      <c r="B65" s="62" t="s">
        <v>287</v>
      </c>
      <c r="C65" s="53"/>
      <c r="D65" s="53"/>
      <c r="E65" s="53"/>
      <c r="F65" s="53"/>
      <c r="G65" s="53"/>
      <c r="H65" s="53"/>
      <c r="I65" s="53"/>
      <c r="J65" s="53"/>
      <c r="K65" s="53"/>
      <c r="L65" s="18"/>
      <c r="M65" s="18"/>
      <c r="N65" s="18"/>
      <c r="O65" s="39"/>
      <c r="P65" s="39"/>
      <c r="Q65" s="39"/>
      <c r="R65" s="39"/>
      <c r="S65" s="39"/>
    </row>
    <row r="66" spans="1:19" x14ac:dyDescent="0.25">
      <c r="C66" s="53"/>
      <c r="D66" s="53"/>
      <c r="E66" s="53"/>
      <c r="F66" s="53"/>
      <c r="G66" s="53"/>
      <c r="H66" s="53"/>
      <c r="I66" s="53"/>
      <c r="J66" s="53"/>
      <c r="K66" s="53"/>
      <c r="L66" s="53"/>
      <c r="M66" s="53"/>
      <c r="N66" s="53"/>
    </row>
    <row r="67" spans="1:19" x14ac:dyDescent="0.25">
      <c r="C67" s="53"/>
      <c r="D67" s="53"/>
      <c r="E67" s="53"/>
      <c r="F67" s="53"/>
      <c r="G67" s="53"/>
      <c r="H67" s="53"/>
      <c r="I67" s="53"/>
      <c r="J67" s="53"/>
      <c r="K67" s="53"/>
      <c r="L67" s="53"/>
      <c r="M67" s="53"/>
      <c r="N67" s="53"/>
    </row>
    <row r="68" spans="1:19" x14ac:dyDescent="0.25">
      <c r="C68" s="53">
        <v>0</v>
      </c>
      <c r="D68" s="53">
        <v>0</v>
      </c>
      <c r="E68" s="53">
        <v>0</v>
      </c>
      <c r="F68" s="53">
        <v>0</v>
      </c>
      <c r="G68" s="53">
        <v>0</v>
      </c>
      <c r="H68" s="53">
        <v>0</v>
      </c>
      <c r="I68" s="53">
        <v>0</v>
      </c>
      <c r="J68" s="53">
        <v>0</v>
      </c>
      <c r="K68" s="53"/>
      <c r="L68" s="53"/>
      <c r="M68" s="53"/>
      <c r="N68" s="53"/>
    </row>
    <row r="69" spans="1:19" x14ac:dyDescent="0.25">
      <c r="C69" s="53"/>
      <c r="D69" s="53"/>
      <c r="E69" s="53"/>
      <c r="F69" s="53"/>
      <c r="G69" s="53"/>
      <c r="H69" s="53"/>
      <c r="I69" s="53"/>
      <c r="J69" s="53"/>
      <c r="K69" s="53"/>
      <c r="L69" s="53"/>
      <c r="M69" s="53"/>
      <c r="N69" s="53"/>
    </row>
    <row r="70" spans="1:19" x14ac:dyDescent="0.25">
      <c r="C70" s="53"/>
      <c r="D70" s="53"/>
      <c r="E70" s="53"/>
      <c r="F70" s="53"/>
      <c r="G70" s="53"/>
      <c r="H70" s="53"/>
      <c r="I70" s="53"/>
      <c r="J70" s="53"/>
      <c r="K70" s="53"/>
      <c r="L70" s="53"/>
      <c r="M70" s="53"/>
      <c r="N70" s="53"/>
    </row>
    <row r="71" spans="1:19" x14ac:dyDescent="0.25">
      <c r="C71" s="53"/>
      <c r="D71" s="53"/>
      <c r="E71" s="53"/>
      <c r="F71" s="53"/>
      <c r="G71" s="53"/>
      <c r="H71" s="53"/>
      <c r="I71" s="53"/>
      <c r="J71" s="53"/>
      <c r="K71" s="53"/>
      <c r="L71" s="53"/>
      <c r="M71" s="53"/>
      <c r="N71" s="53"/>
    </row>
    <row r="72" spans="1:19" x14ac:dyDescent="0.25">
      <c r="C72" s="53"/>
      <c r="D72" s="53"/>
      <c r="E72" s="53"/>
      <c r="F72" s="53"/>
      <c r="G72" s="53"/>
      <c r="H72" s="53"/>
      <c r="I72" s="53"/>
      <c r="J72" s="53"/>
      <c r="K72" s="53"/>
      <c r="L72" s="53"/>
      <c r="M72" s="53"/>
      <c r="N72" s="53"/>
    </row>
    <row r="73" spans="1:19" x14ac:dyDescent="0.25">
      <c r="C73" s="53"/>
      <c r="D73" s="53"/>
      <c r="E73" s="53"/>
      <c r="F73" s="53"/>
      <c r="G73" s="53"/>
      <c r="H73" s="53"/>
      <c r="I73" s="53"/>
      <c r="J73" s="53"/>
      <c r="K73" s="53"/>
      <c r="L73" s="53"/>
      <c r="M73" s="53"/>
      <c r="N73" s="53"/>
    </row>
    <row r="74" spans="1:19" x14ac:dyDescent="0.25">
      <c r="C74" s="53"/>
      <c r="D74" s="53"/>
      <c r="E74" s="53"/>
      <c r="F74" s="53"/>
      <c r="G74" s="53"/>
      <c r="H74" s="53"/>
      <c r="I74" s="53"/>
      <c r="J74" s="53"/>
      <c r="K74" s="53"/>
      <c r="L74" s="53"/>
      <c r="M74" s="53"/>
      <c r="N74" s="53"/>
    </row>
    <row r="75" spans="1:19" x14ac:dyDescent="0.25">
      <c r="C75" s="53"/>
      <c r="D75" s="53"/>
      <c r="E75" s="53"/>
      <c r="F75" s="53"/>
      <c r="G75" s="53"/>
      <c r="H75" s="53"/>
      <c r="I75" s="53"/>
      <c r="J75" s="53"/>
      <c r="K75" s="53"/>
      <c r="L75" s="53"/>
      <c r="M75" s="53"/>
      <c r="N75" s="53"/>
    </row>
    <row r="76" spans="1:19" x14ac:dyDescent="0.25">
      <c r="C76" s="53"/>
      <c r="D76" s="53"/>
      <c r="E76" s="53"/>
      <c r="F76" s="53"/>
      <c r="G76" s="53"/>
      <c r="H76" s="53"/>
      <c r="I76" s="53"/>
      <c r="J76" s="53"/>
      <c r="K76" s="53"/>
      <c r="L76" s="53"/>
      <c r="M76" s="53"/>
      <c r="N76" s="53"/>
    </row>
    <row r="77" spans="1:19" x14ac:dyDescent="0.25">
      <c r="C77" s="53"/>
      <c r="D77" s="53"/>
      <c r="E77" s="53"/>
      <c r="F77" s="53"/>
      <c r="G77" s="53"/>
      <c r="H77" s="53"/>
      <c r="I77" s="53"/>
      <c r="J77" s="53"/>
      <c r="K77" s="53"/>
      <c r="L77" s="53"/>
      <c r="M77" s="53"/>
      <c r="N77" s="53"/>
    </row>
  </sheetData>
  <mergeCells count="6">
    <mergeCell ref="A5:B6"/>
    <mergeCell ref="C5:F5"/>
    <mergeCell ref="G5:J5"/>
    <mergeCell ref="K5:N5"/>
    <mergeCell ref="O5:S5"/>
    <mergeCell ref="B59:F59"/>
  </mergeCells>
  <pageMargins left="0.2" right="0.2" top="0.63" bottom="0.23" header="0.17" footer="0.17"/>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F90C-C7C7-471C-AD8A-3EAE532D2ACF}">
  <dimension ref="A1:I330"/>
  <sheetViews>
    <sheetView view="pageBreakPreview" zoomScaleNormal="100" zoomScaleSheetLayoutView="100" workbookViewId="0">
      <pane ySplit="7" topLeftCell="A281" activePane="bottomLeft" state="frozen"/>
      <selection pane="bottomLeft" activeCell="E302" sqref="E302"/>
    </sheetView>
  </sheetViews>
  <sheetFormatPr defaultColWidth="9.109375" defaultRowHeight="10.199999999999999" x14ac:dyDescent="0.2"/>
  <cols>
    <col min="1" max="1" width="25" style="90" customWidth="1"/>
    <col min="2" max="3" width="13.6640625" style="90" customWidth="1"/>
    <col min="4" max="4" width="12.44140625" style="90" customWidth="1"/>
    <col min="5" max="5" width="13" style="122" customWidth="1"/>
    <col min="6" max="6" width="12" style="123" bestFit="1" customWidth="1"/>
    <col min="7" max="7" width="12" style="124" bestFit="1" customWidth="1"/>
    <col min="8" max="8" width="8.33203125" style="123" customWidth="1"/>
    <col min="9" max="16384" width="9.109375" style="123"/>
  </cols>
  <sheetData>
    <row r="1" spans="1:9" s="70" customFormat="1" ht="9" customHeight="1" x14ac:dyDescent="0.25">
      <c r="A1" s="69"/>
      <c r="F1" s="1"/>
      <c r="G1" s="1"/>
    </row>
    <row r="2" spans="1:9" s="73" customFormat="1" ht="15" x14ac:dyDescent="0.4">
      <c r="A2" s="71" t="s">
        <v>307</v>
      </c>
      <c r="B2" s="72"/>
      <c r="C2" s="72"/>
      <c r="D2" s="72"/>
      <c r="E2" s="72"/>
      <c r="F2" s="72"/>
      <c r="G2" s="72"/>
    </row>
    <row r="3" spans="1:9" s="73" customFormat="1" x14ac:dyDescent="0.2">
      <c r="A3" s="74" t="s">
        <v>0</v>
      </c>
      <c r="B3" s="72"/>
      <c r="C3" s="72"/>
      <c r="D3" s="72"/>
      <c r="E3" s="72"/>
      <c r="F3" s="75"/>
      <c r="G3" s="75"/>
    </row>
    <row r="4" spans="1:9" s="73" customFormat="1" x14ac:dyDescent="0.2">
      <c r="A4" s="76" t="s">
        <v>1</v>
      </c>
      <c r="B4" s="77"/>
      <c r="C4" s="77"/>
      <c r="D4" s="77"/>
      <c r="E4" s="77"/>
      <c r="F4" s="77"/>
      <c r="G4" s="77"/>
    </row>
    <row r="5" spans="1:9" s="79" customFormat="1" ht="6" customHeight="1" x14ac:dyDescent="0.25">
      <c r="A5" s="78" t="s">
        <v>2</v>
      </c>
      <c r="B5" s="2"/>
      <c r="C5" s="34" t="s">
        <v>3</v>
      </c>
      <c r="D5" s="34"/>
      <c r="E5" s="35"/>
      <c r="F5" s="2"/>
      <c r="G5" s="30"/>
      <c r="H5" s="30"/>
    </row>
    <row r="6" spans="1:9" s="79" customFormat="1" ht="12" customHeight="1" x14ac:dyDescent="0.25">
      <c r="A6" s="80"/>
      <c r="B6" s="81" t="s">
        <v>4</v>
      </c>
      <c r="C6" s="36"/>
      <c r="D6" s="36"/>
      <c r="E6" s="37"/>
      <c r="F6" s="82" t="s">
        <v>308</v>
      </c>
      <c r="G6" s="83" t="s">
        <v>5</v>
      </c>
      <c r="H6" s="32" t="s">
        <v>309</v>
      </c>
    </row>
    <row r="7" spans="1:9" s="79" customFormat="1" ht="42.75" customHeight="1" x14ac:dyDescent="0.25">
      <c r="A7" s="84"/>
      <c r="B7" s="85"/>
      <c r="C7" s="86" t="s">
        <v>6</v>
      </c>
      <c r="D7" s="86" t="s">
        <v>7</v>
      </c>
      <c r="E7" s="86" t="s">
        <v>8</v>
      </c>
      <c r="F7" s="87"/>
      <c r="G7" s="88"/>
      <c r="H7" s="33"/>
    </row>
    <row r="8" spans="1:9" s="90" customFormat="1" x14ac:dyDescent="0.2">
      <c r="A8" s="89"/>
      <c r="B8" s="3"/>
      <c r="C8" s="3"/>
      <c r="D8" s="3"/>
      <c r="E8" s="3"/>
      <c r="F8" s="3"/>
      <c r="G8" s="3"/>
      <c r="H8" s="3"/>
    </row>
    <row r="9" spans="1:9" s="90" customFormat="1" ht="13.8" x14ac:dyDescent="0.25">
      <c r="A9" s="91" t="s">
        <v>9</v>
      </c>
      <c r="B9" s="3"/>
      <c r="C9" s="3"/>
      <c r="D9" s="3"/>
      <c r="E9" s="3"/>
      <c r="F9" s="3"/>
      <c r="G9" s="3"/>
      <c r="H9" s="3"/>
    </row>
    <row r="10" spans="1:9" s="90" customFormat="1" ht="11.25" customHeight="1" x14ac:dyDescent="0.2">
      <c r="A10" s="92" t="s">
        <v>10</v>
      </c>
      <c r="B10" s="4">
        <f t="shared" ref="B10:G10" si="0">SUM(B11:B15)</f>
        <v>5514180</v>
      </c>
      <c r="C10" s="93">
        <v>5293838.5803599991</v>
      </c>
      <c r="D10" s="4">
        <f t="shared" si="0"/>
        <v>155815.76553</v>
      </c>
      <c r="E10" s="93">
        <f t="shared" si="0"/>
        <v>5449654.3458899986</v>
      </c>
      <c r="F10" s="93">
        <f t="shared" si="0"/>
        <v>64525.654110000723</v>
      </c>
      <c r="G10" s="93">
        <f t="shared" si="0"/>
        <v>220341.41964000059</v>
      </c>
      <c r="H10" s="5">
        <f>IFERROR(E10/B10*100,"")</f>
        <v>98.829823217413988</v>
      </c>
      <c r="I10" s="94"/>
    </row>
    <row r="11" spans="1:9" s="90" customFormat="1" ht="11.25" customHeight="1" x14ac:dyDescent="0.2">
      <c r="A11" s="95" t="s">
        <v>11</v>
      </c>
      <c r="B11" s="6">
        <v>1452185</v>
      </c>
      <c r="C11" s="6">
        <v>1371890.4152499994</v>
      </c>
      <c r="D11" s="6">
        <v>36730.674719999995</v>
      </c>
      <c r="E11" s="6">
        <f>C11+D11</f>
        <v>1408621.0899699994</v>
      </c>
      <c r="F11" s="6">
        <f>B11-E11</f>
        <v>43563.91003000061</v>
      </c>
      <c r="G11" s="6">
        <f>B11-C11</f>
        <v>80294.58475000062</v>
      </c>
      <c r="H11" s="5">
        <f>IFERROR(E11/B11*100,"")</f>
        <v>97.000112931203631</v>
      </c>
    </row>
    <row r="12" spans="1:9" s="90" customFormat="1" ht="11.25" customHeight="1" x14ac:dyDescent="0.2">
      <c r="A12" s="96" t="s">
        <v>12</v>
      </c>
      <c r="B12" s="6">
        <v>74047</v>
      </c>
      <c r="C12" s="6">
        <v>52166.642679999997</v>
      </c>
      <c r="D12" s="6">
        <v>939.88702999999998</v>
      </c>
      <c r="E12" s="6">
        <f t="shared" ref="E12:E21" si="1">C12+D12</f>
        <v>53106.529709999995</v>
      </c>
      <c r="F12" s="6">
        <f>B12-E12</f>
        <v>20940.470290000005</v>
      </c>
      <c r="G12" s="6">
        <f>B12-C12</f>
        <v>21880.357320000003</v>
      </c>
      <c r="H12" s="5">
        <f>IFERROR(E12/B12*100,"")</f>
        <v>71.720028779018733</v>
      </c>
    </row>
    <row r="13" spans="1:9" s="90" customFormat="1" ht="11.25" customHeight="1" x14ac:dyDescent="0.2">
      <c r="A13" s="95" t="s">
        <v>13</v>
      </c>
      <c r="B13" s="6">
        <v>195633</v>
      </c>
      <c r="C13" s="6">
        <v>178278.04936999999</v>
      </c>
      <c r="D13" s="6">
        <v>17335.112880000001</v>
      </c>
      <c r="E13" s="6">
        <f t="shared" si="1"/>
        <v>195613.16224999999</v>
      </c>
      <c r="F13" s="6">
        <f>B13-E13</f>
        <v>19.837750000006054</v>
      </c>
      <c r="G13" s="6">
        <f>B13-C13</f>
        <v>17354.950630000007</v>
      </c>
      <c r="H13" s="5">
        <f>IFERROR(E13/B13*100,"")</f>
        <v>99.989859711807298</v>
      </c>
    </row>
    <row r="14" spans="1:9" s="90" customFormat="1" ht="11.25" customHeight="1" x14ac:dyDescent="0.2">
      <c r="A14" s="95" t="s">
        <v>14</v>
      </c>
      <c r="B14" s="6">
        <v>3745300</v>
      </c>
      <c r="C14" s="6">
        <v>3644792.20151</v>
      </c>
      <c r="D14" s="6">
        <v>100507.62229</v>
      </c>
      <c r="E14" s="6">
        <f t="shared" si="1"/>
        <v>3745299.8237999999</v>
      </c>
      <c r="F14" s="6">
        <f>B14-E14</f>
        <v>0.17620000010356307</v>
      </c>
      <c r="G14" s="6">
        <f>B14-C14</f>
        <v>100507.79848999996</v>
      </c>
      <c r="H14" s="5">
        <f>IFERROR(E14/B14*100,"")</f>
        <v>99.999995295436946</v>
      </c>
    </row>
    <row r="15" spans="1:9" s="90" customFormat="1" ht="11.25" customHeight="1" x14ac:dyDescent="0.2">
      <c r="A15" s="95" t="s">
        <v>15</v>
      </c>
      <c r="B15" s="6">
        <v>47015</v>
      </c>
      <c r="C15" s="6">
        <v>46711.271549999998</v>
      </c>
      <c r="D15" s="6">
        <v>302.46861000000001</v>
      </c>
      <c r="E15" s="6">
        <f t="shared" si="1"/>
        <v>47013.740160000001</v>
      </c>
      <c r="F15" s="6">
        <f>B15-E15</f>
        <v>1.2598399999988033</v>
      </c>
      <c r="G15" s="6">
        <f>B15-C15</f>
        <v>303.72845000000234</v>
      </c>
      <c r="H15" s="5">
        <f>IFERROR(E15/B15*100,"")</f>
        <v>99.99732034457088</v>
      </c>
    </row>
    <row r="16" spans="1:9" s="90" customFormat="1" ht="11.25" customHeight="1" x14ac:dyDescent="0.2">
      <c r="B16" s="7"/>
      <c r="C16" s="7"/>
      <c r="D16" s="7"/>
      <c r="E16" s="7"/>
      <c r="F16" s="7"/>
      <c r="G16" s="7"/>
      <c r="H16" s="5" t="str">
        <f>IFERROR(E16/B16*100,"")</f>
        <v/>
      </c>
    </row>
    <row r="17" spans="1:8" s="90" customFormat="1" ht="11.25" customHeight="1" x14ac:dyDescent="0.2">
      <c r="A17" s="92" t="s">
        <v>16</v>
      </c>
      <c r="B17" s="6">
        <v>2117080.3130000001</v>
      </c>
      <c r="C17" s="6">
        <v>1952937.52033</v>
      </c>
      <c r="D17" s="6">
        <v>42899.931680000002</v>
      </c>
      <c r="E17" s="6">
        <f t="shared" si="1"/>
        <v>1995837.4520099999</v>
      </c>
      <c r="F17" s="6">
        <f>B17-E17</f>
        <v>121242.86099000019</v>
      </c>
      <c r="G17" s="6">
        <f>B17-C17</f>
        <v>164142.79267000011</v>
      </c>
      <c r="H17" s="5">
        <f>IFERROR(E17/B17*100,"")</f>
        <v>94.273109988057399</v>
      </c>
    </row>
    <row r="18" spans="1:8" s="90" customFormat="1" ht="11.25" customHeight="1" x14ac:dyDescent="0.2">
      <c r="A18" s="95"/>
      <c r="B18" s="8"/>
      <c r="C18" s="7"/>
      <c r="D18" s="8"/>
      <c r="E18" s="7"/>
      <c r="F18" s="7"/>
      <c r="G18" s="7"/>
      <c r="H18" s="5" t="str">
        <f>IFERROR(E18/B18*100,"")</f>
        <v/>
      </c>
    </row>
    <row r="19" spans="1:8" s="90" customFormat="1" ht="11.25" customHeight="1" x14ac:dyDescent="0.2">
      <c r="A19" s="92" t="s">
        <v>17</v>
      </c>
      <c r="B19" s="6">
        <v>485219</v>
      </c>
      <c r="C19" s="6">
        <v>375998.90110000002</v>
      </c>
      <c r="D19" s="6">
        <v>34162.310369999999</v>
      </c>
      <c r="E19" s="6">
        <f t="shared" si="1"/>
        <v>410161.21147000004</v>
      </c>
      <c r="F19" s="6">
        <f>B19-E19</f>
        <v>75057.788529999962</v>
      </c>
      <c r="G19" s="6">
        <f>B19-C19</f>
        <v>109220.09889999998</v>
      </c>
      <c r="H19" s="5">
        <f>IFERROR(E19/B19*100,"")</f>
        <v>84.531152215803601</v>
      </c>
    </row>
    <row r="20" spans="1:8" s="90" customFormat="1" ht="11.25" customHeight="1" x14ac:dyDescent="0.2">
      <c r="A20" s="95"/>
      <c r="B20" s="8"/>
      <c r="C20" s="7"/>
      <c r="D20" s="8"/>
      <c r="E20" s="7"/>
      <c r="F20" s="7"/>
      <c r="G20" s="7"/>
      <c r="H20" s="5" t="str">
        <f>IFERROR(E20/B20*100,"")</f>
        <v/>
      </c>
    </row>
    <row r="21" spans="1:8" s="90" customFormat="1" ht="11.25" customHeight="1" x14ac:dyDescent="0.2">
      <c r="A21" s="92" t="s">
        <v>18</v>
      </c>
      <c r="B21" s="6">
        <v>2166619.5329999998</v>
      </c>
      <c r="C21" s="6">
        <v>1796796.1730599999</v>
      </c>
      <c r="D21" s="6">
        <v>132558.04344000001</v>
      </c>
      <c r="E21" s="6">
        <f t="shared" si="1"/>
        <v>1929354.2164999999</v>
      </c>
      <c r="F21" s="6">
        <f>B21-E21</f>
        <v>237265.31649999996</v>
      </c>
      <c r="G21" s="6">
        <f>B21-C21</f>
        <v>369823.35993999988</v>
      </c>
      <c r="H21" s="5">
        <f>IFERROR(E21/B21*100,"")</f>
        <v>89.049054857754754</v>
      </c>
    </row>
    <row r="22" spans="1:8" s="90" customFormat="1" ht="11.25" customHeight="1" x14ac:dyDescent="0.2">
      <c r="A22" s="95"/>
      <c r="B22" s="7"/>
      <c r="C22" s="7"/>
      <c r="D22" s="7"/>
      <c r="E22" s="7"/>
      <c r="F22" s="7"/>
      <c r="G22" s="7"/>
      <c r="H22" s="5" t="str">
        <f>IFERROR(E22/B22*100,"")</f>
        <v/>
      </c>
    </row>
    <row r="23" spans="1:8" s="90" customFormat="1" ht="11.25" customHeight="1" x14ac:dyDescent="0.2">
      <c r="A23" s="92" t="s">
        <v>19</v>
      </c>
      <c r="B23" s="4">
        <f>SUM(B24:B33)</f>
        <v>8454186.4579999987</v>
      </c>
      <c r="C23" s="93">
        <v>6542980.2683700006</v>
      </c>
      <c r="D23" s="4">
        <f>SUM(D24:D33)</f>
        <v>1359298.1025599998</v>
      </c>
      <c r="E23" s="93">
        <f t="shared" ref="E23:G23" si="2">SUM(E24:E33)</f>
        <v>7902278.3709300002</v>
      </c>
      <c r="F23" s="93">
        <f t="shared" si="2"/>
        <v>551908.08706999954</v>
      </c>
      <c r="G23" s="93">
        <f t="shared" si="2"/>
        <v>1911206.189629999</v>
      </c>
      <c r="H23" s="5">
        <f>IFERROR(E23/B23*100,"")</f>
        <v>93.471777683023063</v>
      </c>
    </row>
    <row r="24" spans="1:8" s="90" customFormat="1" ht="11.25" customHeight="1" x14ac:dyDescent="0.2">
      <c r="A24" s="95" t="s">
        <v>20</v>
      </c>
      <c r="B24" s="6">
        <v>6308529.6919999998</v>
      </c>
      <c r="C24" s="6">
        <v>4684571.5972800003</v>
      </c>
      <c r="D24" s="6">
        <v>1073819.6308899997</v>
      </c>
      <c r="E24" s="6">
        <f t="shared" ref="E24:E33" si="3">C24+D24</f>
        <v>5758391.22817</v>
      </c>
      <c r="F24" s="6">
        <f>B24-E24</f>
        <v>550138.46382999979</v>
      </c>
      <c r="G24" s="6">
        <f>B24-C24</f>
        <v>1623958.0947199995</v>
      </c>
      <c r="H24" s="5">
        <f>IFERROR(E24/B24*100,"")</f>
        <v>91.279450352311983</v>
      </c>
    </row>
    <row r="25" spans="1:8" s="90" customFormat="1" ht="11.25" customHeight="1" x14ac:dyDescent="0.2">
      <c r="A25" s="95" t="s">
        <v>21</v>
      </c>
      <c r="B25" s="6">
        <v>429953</v>
      </c>
      <c r="C25" s="6">
        <v>243108.20272999999</v>
      </c>
      <c r="D25" s="6">
        <v>186844.63716999997</v>
      </c>
      <c r="E25" s="6">
        <f t="shared" si="3"/>
        <v>429952.83989999996</v>
      </c>
      <c r="F25" s="6">
        <f>B25-E25</f>
        <v>0.16010000003734604</v>
      </c>
      <c r="G25" s="6">
        <f>B25-C25</f>
        <v>186844.79727000001</v>
      </c>
      <c r="H25" s="5">
        <f>IFERROR(E25/B25*100,"")</f>
        <v>99.999962763371798</v>
      </c>
    </row>
    <row r="26" spans="1:8" s="90" customFormat="1" ht="11.25" customHeight="1" x14ac:dyDescent="0.2">
      <c r="A26" s="95" t="s">
        <v>22</v>
      </c>
      <c r="B26" s="6">
        <v>1148524.652</v>
      </c>
      <c r="C26" s="6">
        <v>1054104.5894100002</v>
      </c>
      <c r="D26" s="6">
        <v>92819.808149999997</v>
      </c>
      <c r="E26" s="6">
        <f t="shared" si="3"/>
        <v>1146924.3975600002</v>
      </c>
      <c r="F26" s="6">
        <f>B26-E26</f>
        <v>1600.2544399998151</v>
      </c>
      <c r="G26" s="6">
        <f>B26-C26</f>
        <v>94420.062589999754</v>
      </c>
      <c r="H26" s="5">
        <f>IFERROR(E26/B26*100,"")</f>
        <v>99.860668690287739</v>
      </c>
    </row>
    <row r="27" spans="1:8" s="90" customFormat="1" ht="11.25" customHeight="1" x14ac:dyDescent="0.2">
      <c r="A27" s="95" t="s">
        <v>23</v>
      </c>
      <c r="B27" s="6">
        <v>37318.432999999997</v>
      </c>
      <c r="C27" s="6">
        <v>37278.288240000002</v>
      </c>
      <c r="D27" s="6">
        <v>39.895960000000002</v>
      </c>
      <c r="E27" s="6">
        <f t="shared" si="3"/>
        <v>37318.184200000003</v>
      </c>
      <c r="F27" s="6">
        <f>B27-E27</f>
        <v>0.24879999999393476</v>
      </c>
      <c r="G27" s="6">
        <f>B27-C27</f>
        <v>40.144759999995586</v>
      </c>
      <c r="H27" s="5">
        <f>IFERROR(E27/B27*100,"")</f>
        <v>99.999333305340031</v>
      </c>
    </row>
    <row r="28" spans="1:8" s="90" customFormat="1" ht="11.25" customHeight="1" x14ac:dyDescent="0.2">
      <c r="A28" s="95" t="s">
        <v>24</v>
      </c>
      <c r="B28" s="6">
        <v>95372.921000000002</v>
      </c>
      <c r="C28" s="6">
        <v>95061.730030000006</v>
      </c>
      <c r="D28" s="6">
        <v>310.93008000000003</v>
      </c>
      <c r="E28" s="6">
        <f t="shared" si="3"/>
        <v>95372.660110000012</v>
      </c>
      <c r="F28" s="6">
        <f>B28-E28</f>
        <v>0.26088999999046791</v>
      </c>
      <c r="G28" s="6">
        <f>B28-C28</f>
        <v>311.19096999999601</v>
      </c>
      <c r="H28" s="5">
        <f>IFERROR(E28/B28*100,"")</f>
        <v>99.999726452752782</v>
      </c>
    </row>
    <row r="29" spans="1:8" s="90" customFormat="1" ht="11.25" customHeight="1" x14ac:dyDescent="0.2">
      <c r="A29" s="95" t="s">
        <v>25</v>
      </c>
      <c r="B29" s="6">
        <v>120193.799</v>
      </c>
      <c r="C29" s="6">
        <v>118690.78332</v>
      </c>
      <c r="D29" s="6">
        <v>1336.9174599999999</v>
      </c>
      <c r="E29" s="6">
        <f t="shared" si="3"/>
        <v>120027.70078</v>
      </c>
      <c r="F29" s="6">
        <f>B29-E29</f>
        <v>166.09821999999986</v>
      </c>
      <c r="G29" s="6">
        <f>B29-C29</f>
        <v>1503.0156799999968</v>
      </c>
      <c r="H29" s="5">
        <f>IFERROR(E29/B29*100,"")</f>
        <v>99.861807995602163</v>
      </c>
    </row>
    <row r="30" spans="1:8" s="90" customFormat="1" ht="11.25" customHeight="1" x14ac:dyDescent="0.2">
      <c r="A30" s="95" t="s">
        <v>26</v>
      </c>
      <c r="B30" s="6">
        <v>80231.563999999998</v>
      </c>
      <c r="C30" s="6">
        <v>77377.242140000002</v>
      </c>
      <c r="D30" s="6">
        <v>2854.19488</v>
      </c>
      <c r="E30" s="6">
        <f t="shared" si="3"/>
        <v>80231.437019999998</v>
      </c>
      <c r="F30" s="6">
        <f>B30-E30</f>
        <v>0.1269800000009127</v>
      </c>
      <c r="G30" s="6">
        <f>B30-C30</f>
        <v>2854.3218599999964</v>
      </c>
      <c r="H30" s="5">
        <f>IFERROR(E30/B30*100,"")</f>
        <v>99.99984173311141</v>
      </c>
    </row>
    <row r="31" spans="1:8" s="90" customFormat="1" ht="11.25" customHeight="1" x14ac:dyDescent="0.2">
      <c r="A31" s="95" t="s">
        <v>27</v>
      </c>
      <c r="B31" s="6">
        <v>88517</v>
      </c>
      <c r="C31" s="6">
        <v>88456.260519999996</v>
      </c>
      <c r="D31" s="6">
        <v>58.278690000000005</v>
      </c>
      <c r="E31" s="6">
        <f t="shared" si="3"/>
        <v>88514.539210000003</v>
      </c>
      <c r="F31" s="6">
        <f>B31-E31</f>
        <v>2.4607899999973597</v>
      </c>
      <c r="G31" s="6">
        <f>B31-C31</f>
        <v>60.739480000003823</v>
      </c>
      <c r="H31" s="5">
        <f>IFERROR(E31/B31*100,"")</f>
        <v>99.997219980342763</v>
      </c>
    </row>
    <row r="32" spans="1:8" s="90" customFormat="1" ht="11.25" customHeight="1" x14ac:dyDescent="0.2">
      <c r="A32" s="95" t="s">
        <v>28</v>
      </c>
      <c r="B32" s="6">
        <v>53020.731</v>
      </c>
      <c r="C32" s="6">
        <v>53020.717979999994</v>
      </c>
      <c r="D32" s="6">
        <v>0</v>
      </c>
      <c r="E32" s="6">
        <f t="shared" si="3"/>
        <v>53020.717979999994</v>
      </c>
      <c r="F32" s="6">
        <f>B32-E32</f>
        <v>1.3020000005781185E-2</v>
      </c>
      <c r="G32" s="6">
        <f>B32-C32</f>
        <v>1.3020000005781185E-2</v>
      </c>
      <c r="H32" s="5">
        <f>IFERROR(E32/B32*100,"")</f>
        <v>99.999975443567521</v>
      </c>
    </row>
    <row r="33" spans="1:8" s="90" customFormat="1" ht="11.25" customHeight="1" x14ac:dyDescent="0.2">
      <c r="A33" s="95" t="s">
        <v>29</v>
      </c>
      <c r="B33" s="6">
        <v>92524.665999999997</v>
      </c>
      <c r="C33" s="6">
        <v>91310.856719999996</v>
      </c>
      <c r="D33" s="6">
        <v>1213.8092799999999</v>
      </c>
      <c r="E33" s="6">
        <f t="shared" si="3"/>
        <v>92524.665999999997</v>
      </c>
      <c r="F33" s="6">
        <f>B33-E33</f>
        <v>0</v>
      </c>
      <c r="G33" s="6">
        <f>B33-C33</f>
        <v>1213.8092800000013</v>
      </c>
      <c r="H33" s="5">
        <f>IFERROR(E33/B33*100,"")</f>
        <v>100</v>
      </c>
    </row>
    <row r="34" spans="1:8" s="90" customFormat="1" ht="11.25" customHeight="1" x14ac:dyDescent="0.2">
      <c r="A34" s="95"/>
      <c r="B34" s="7"/>
      <c r="C34" s="7"/>
      <c r="D34" s="7"/>
      <c r="E34" s="7"/>
      <c r="F34" s="7"/>
      <c r="G34" s="7"/>
      <c r="H34" s="5" t="str">
        <f>IFERROR(E34/B34*100,"")</f>
        <v/>
      </c>
    </row>
    <row r="35" spans="1:8" s="90" customFormat="1" ht="11.25" customHeight="1" x14ac:dyDescent="0.2">
      <c r="A35" s="92" t="s">
        <v>30</v>
      </c>
      <c r="B35" s="9">
        <f t="shared" ref="B35:G35" si="4">+B36+B37</f>
        <v>412770.49400000001</v>
      </c>
      <c r="C35" s="12">
        <v>409384.54212999996</v>
      </c>
      <c r="D35" s="9">
        <f t="shared" si="4"/>
        <v>2087.5839499999997</v>
      </c>
      <c r="E35" s="12">
        <f t="shared" si="4"/>
        <v>411472.12607999996</v>
      </c>
      <c r="F35" s="12">
        <f t="shared" si="4"/>
        <v>1298.3679200000588</v>
      </c>
      <c r="G35" s="12">
        <f t="shared" si="4"/>
        <v>3385.9518700000317</v>
      </c>
      <c r="H35" s="5">
        <f>IFERROR(E35/B35*100,"")</f>
        <v>99.685450404311098</v>
      </c>
    </row>
    <row r="36" spans="1:8" s="90" customFormat="1" ht="11.25" customHeight="1" x14ac:dyDescent="0.2">
      <c r="A36" s="95" t="s">
        <v>31</v>
      </c>
      <c r="B36" s="6">
        <v>399318.49400000001</v>
      </c>
      <c r="C36" s="6">
        <v>396127.61245999997</v>
      </c>
      <c r="D36" s="6">
        <v>1908.0968499999999</v>
      </c>
      <c r="E36" s="6">
        <f t="shared" ref="E36:E37" si="5">C36+D36</f>
        <v>398035.70930999995</v>
      </c>
      <c r="F36" s="6">
        <f>B36-E36</f>
        <v>1282.7846900000586</v>
      </c>
      <c r="G36" s="6">
        <f>B36-C36</f>
        <v>3190.8815400000312</v>
      </c>
      <c r="H36" s="5">
        <f>IFERROR(E36/B36*100,"")</f>
        <v>99.678756504075153</v>
      </c>
    </row>
    <row r="37" spans="1:8" s="90" customFormat="1" ht="11.25" customHeight="1" x14ac:dyDescent="0.2">
      <c r="A37" s="95" t="s">
        <v>32</v>
      </c>
      <c r="B37" s="6">
        <v>13452</v>
      </c>
      <c r="C37" s="6">
        <v>13256.92967</v>
      </c>
      <c r="D37" s="6">
        <v>179.4871</v>
      </c>
      <c r="E37" s="6">
        <f t="shared" si="5"/>
        <v>13436.41677</v>
      </c>
      <c r="F37" s="6">
        <f>B37-E37</f>
        <v>15.583230000000185</v>
      </c>
      <c r="G37" s="6">
        <f>B37-C37</f>
        <v>195.07033000000047</v>
      </c>
      <c r="H37" s="5">
        <f>IFERROR(E37/B37*100,"")</f>
        <v>99.884156779661012</v>
      </c>
    </row>
    <row r="38" spans="1:8" s="90" customFormat="1" ht="11.25" customHeight="1" x14ac:dyDescent="0.2">
      <c r="A38" s="95"/>
      <c r="B38" s="7"/>
      <c r="C38" s="7"/>
      <c r="D38" s="7"/>
      <c r="E38" s="7"/>
      <c r="F38" s="7"/>
      <c r="G38" s="7"/>
      <c r="H38" s="5" t="str">
        <f>IFERROR(E38/B38*100,"")</f>
        <v/>
      </c>
    </row>
    <row r="39" spans="1:8" s="90" customFormat="1" ht="11.25" customHeight="1" x14ac:dyDescent="0.2">
      <c r="A39" s="92" t="s">
        <v>33</v>
      </c>
      <c r="B39" s="9">
        <f>SUM(B40:B46)</f>
        <v>132277629.43000001</v>
      </c>
      <c r="C39" s="12">
        <v>128357470.3714</v>
      </c>
      <c r="D39" s="9">
        <f>SUM(D40:D46)</f>
        <v>3597261.79837</v>
      </c>
      <c r="E39" s="12">
        <f t="shared" ref="E39:G39" si="6">SUM(E40:E46)</f>
        <v>131954732.16977002</v>
      </c>
      <c r="F39" s="12">
        <f t="shared" si="6"/>
        <v>322897.26022999396</v>
      </c>
      <c r="G39" s="12">
        <f t="shared" si="6"/>
        <v>3920159.0585999987</v>
      </c>
      <c r="H39" s="5">
        <f>IFERROR(E39/B39*100,"")</f>
        <v>99.755894279613727</v>
      </c>
    </row>
    <row r="40" spans="1:8" s="90" customFormat="1" ht="11.25" customHeight="1" x14ac:dyDescent="0.2">
      <c r="A40" s="95" t="s">
        <v>34</v>
      </c>
      <c r="B40" s="6">
        <v>132018095.883</v>
      </c>
      <c r="C40" s="6">
        <v>128137142.99795</v>
      </c>
      <c r="D40" s="6">
        <v>3582798.6933300002</v>
      </c>
      <c r="E40" s="6">
        <f t="shared" ref="E40:E46" si="7">C40+D40</f>
        <v>131719941.69128001</v>
      </c>
      <c r="F40" s="6">
        <f>B40-E40</f>
        <v>298154.19171999395</v>
      </c>
      <c r="G40" s="6">
        <f>B40-C40</f>
        <v>3880952.8850499988</v>
      </c>
      <c r="H40" s="5">
        <f>IFERROR(E40/B40*100,"")</f>
        <v>99.774156573213844</v>
      </c>
    </row>
    <row r="41" spans="1:8" s="90" customFormat="1" ht="11.25" customHeight="1" x14ac:dyDescent="0.2">
      <c r="A41" s="97" t="s">
        <v>35</v>
      </c>
      <c r="B41" s="6">
        <v>14748</v>
      </c>
      <c r="C41" s="6">
        <v>14597.54018</v>
      </c>
      <c r="D41" s="6">
        <v>150.38819000000001</v>
      </c>
      <c r="E41" s="6">
        <f t="shared" si="7"/>
        <v>14747.92837</v>
      </c>
      <c r="F41" s="6">
        <f>B41-E41</f>
        <v>7.1630000000368454E-2</v>
      </c>
      <c r="G41" s="6">
        <f>B41-C41</f>
        <v>150.45982000000004</v>
      </c>
      <c r="H41" s="5">
        <f>IFERROR(E41/B41*100,"")</f>
        <v>99.999514307024683</v>
      </c>
    </row>
    <row r="42" spans="1:8" s="90" customFormat="1" ht="11.25" customHeight="1" x14ac:dyDescent="0.2">
      <c r="A42" s="97" t="s">
        <v>36</v>
      </c>
      <c r="B42" s="6">
        <v>7202</v>
      </c>
      <c r="C42" s="6">
        <v>5918.5667800000001</v>
      </c>
      <c r="D42" s="6">
        <v>1282.491</v>
      </c>
      <c r="E42" s="6">
        <f t="shared" si="7"/>
        <v>7201.0577800000001</v>
      </c>
      <c r="F42" s="6">
        <f>B42-E42</f>
        <v>0.94221999999990658</v>
      </c>
      <c r="G42" s="6">
        <f>B42-C42</f>
        <v>1283.4332199999999</v>
      </c>
      <c r="H42" s="5">
        <f>IFERROR(E42/B42*100,"")</f>
        <v>99.986917245209668</v>
      </c>
    </row>
    <row r="43" spans="1:8" s="90" customFormat="1" ht="11.25" customHeight="1" x14ac:dyDescent="0.2">
      <c r="A43" s="95" t="s">
        <v>37</v>
      </c>
      <c r="B43" s="6">
        <v>147749.54699999999</v>
      </c>
      <c r="C43" s="6">
        <v>138817.74566999997</v>
      </c>
      <c r="D43" s="6">
        <v>8931.8013300000002</v>
      </c>
      <c r="E43" s="6">
        <f t="shared" si="7"/>
        <v>147749.54699999996</v>
      </c>
      <c r="F43" s="6">
        <f>B43-E43</f>
        <v>0</v>
      </c>
      <c r="G43" s="6">
        <f>B43-C43</f>
        <v>8931.8013300000166</v>
      </c>
      <c r="H43" s="5">
        <f>IFERROR(E43/B43*100,"")</f>
        <v>99.999999999999972</v>
      </c>
    </row>
    <row r="44" spans="1:8" s="90" customFormat="1" ht="11.25" customHeight="1" x14ac:dyDescent="0.2">
      <c r="A44" s="95" t="s">
        <v>38</v>
      </c>
      <c r="B44" s="6">
        <v>19955</v>
      </c>
      <c r="C44" s="6">
        <v>19955</v>
      </c>
      <c r="D44" s="6">
        <v>0</v>
      </c>
      <c r="E44" s="6">
        <f t="shared" si="7"/>
        <v>19955</v>
      </c>
      <c r="F44" s="6">
        <f>B44-E44</f>
        <v>0</v>
      </c>
      <c r="G44" s="6">
        <f>B44-C44</f>
        <v>0</v>
      </c>
      <c r="H44" s="5">
        <f>IFERROR(E44/B44*100,"")</f>
        <v>100</v>
      </c>
    </row>
    <row r="45" spans="1:8" s="90" customFormat="1" ht="11.25" customHeight="1" x14ac:dyDescent="0.2">
      <c r="A45" s="95" t="s">
        <v>39</v>
      </c>
      <c r="B45" s="6">
        <v>16158</v>
      </c>
      <c r="C45" s="6">
        <v>13470.08849</v>
      </c>
      <c r="D45" s="6">
        <v>2665.0491099999999</v>
      </c>
      <c r="E45" s="6">
        <f t="shared" si="7"/>
        <v>16135.1376</v>
      </c>
      <c r="F45" s="6">
        <f>B45-E45</f>
        <v>22.86239999999998</v>
      </c>
      <c r="G45" s="6">
        <f>B45-C45</f>
        <v>2687.9115099999999</v>
      </c>
      <c r="H45" s="5">
        <f>IFERROR(E45/B45*100,"")</f>
        <v>99.858507240995181</v>
      </c>
    </row>
    <row r="46" spans="1:8" s="90" customFormat="1" ht="11.25" customHeight="1" x14ac:dyDescent="0.2">
      <c r="A46" s="95" t="s">
        <v>40</v>
      </c>
      <c r="B46" s="6">
        <v>53721</v>
      </c>
      <c r="C46" s="6">
        <v>27568.43233</v>
      </c>
      <c r="D46" s="6">
        <v>1433.3754099999999</v>
      </c>
      <c r="E46" s="6">
        <f t="shared" si="7"/>
        <v>29001.80774</v>
      </c>
      <c r="F46" s="6">
        <f>B46-E46</f>
        <v>24719.19226</v>
      </c>
      <c r="G46" s="6">
        <f>B46-C46</f>
        <v>26152.56767</v>
      </c>
      <c r="H46" s="5">
        <f>IFERROR(E46/B46*100,"")</f>
        <v>53.985978928165892</v>
      </c>
    </row>
    <row r="47" spans="1:8" s="90" customFormat="1" ht="11.25" customHeight="1" x14ac:dyDescent="0.2">
      <c r="A47" s="95"/>
      <c r="B47" s="10"/>
      <c r="C47" s="10"/>
      <c r="D47" s="10"/>
      <c r="E47" s="10"/>
      <c r="F47" s="10"/>
      <c r="G47" s="10"/>
      <c r="H47" s="5" t="str">
        <f>IFERROR(E47/B47*100,"")</f>
        <v/>
      </c>
    </row>
    <row r="48" spans="1:8" s="90" customFormat="1" ht="11.25" customHeight="1" x14ac:dyDescent="0.2">
      <c r="A48" s="92" t="s">
        <v>41</v>
      </c>
      <c r="B48" s="6">
        <v>18982537.416000001</v>
      </c>
      <c r="C48" s="6">
        <v>18334635.080109999</v>
      </c>
      <c r="D48" s="6">
        <v>430017.50215000001</v>
      </c>
      <c r="E48" s="6">
        <f t="shared" ref="E48" si="8">C48+D48</f>
        <v>18764652.582259998</v>
      </c>
      <c r="F48" s="6">
        <f>B48-E48</f>
        <v>217884.83374000341</v>
      </c>
      <c r="G48" s="6">
        <f>B48-C48</f>
        <v>647902.33589000255</v>
      </c>
      <c r="H48" s="5">
        <f>IFERROR(E48/B48*100,"")</f>
        <v>98.852182777438628</v>
      </c>
    </row>
    <row r="49" spans="1:8" s="90" customFormat="1" ht="11.25" customHeight="1" x14ac:dyDescent="0.2">
      <c r="A49" s="98"/>
      <c r="B49" s="7"/>
      <c r="C49" s="7"/>
      <c r="D49" s="7"/>
      <c r="E49" s="7"/>
      <c r="F49" s="7"/>
      <c r="G49" s="7"/>
      <c r="H49" s="5" t="str">
        <f>IFERROR(E49/B49*100,"")</f>
        <v/>
      </c>
    </row>
    <row r="50" spans="1:8" s="90" customFormat="1" ht="11.25" customHeight="1" x14ac:dyDescent="0.2">
      <c r="A50" s="92" t="s">
        <v>42</v>
      </c>
      <c r="B50" s="6">
        <v>322376.022</v>
      </c>
      <c r="C50" s="6">
        <v>306228.29211000004</v>
      </c>
      <c r="D50" s="6">
        <v>15143.284250000001</v>
      </c>
      <c r="E50" s="6">
        <f t="shared" ref="E50" si="9">C50+D50</f>
        <v>321371.57636000006</v>
      </c>
      <c r="F50" s="6">
        <f>B50-E50</f>
        <v>1004.4456399999326</v>
      </c>
      <c r="G50" s="6">
        <f>B50-C50</f>
        <v>16147.729889999959</v>
      </c>
      <c r="H50" s="5">
        <f>IFERROR(E50/B50*100,"")</f>
        <v>99.688424209167778</v>
      </c>
    </row>
    <row r="51" spans="1:8" s="90" customFormat="1" ht="11.25" customHeight="1" x14ac:dyDescent="0.2">
      <c r="A51" s="95"/>
      <c r="B51" s="7"/>
      <c r="C51" s="7"/>
      <c r="D51" s="7"/>
      <c r="E51" s="7"/>
      <c r="F51" s="7"/>
      <c r="G51" s="7"/>
      <c r="H51" s="5" t="str">
        <f>IFERROR(E51/B51*100,"")</f>
        <v/>
      </c>
    </row>
    <row r="52" spans="1:8" s="90" customFormat="1" ht="11.25" customHeight="1" x14ac:dyDescent="0.2">
      <c r="A52" s="92" t="s">
        <v>43</v>
      </c>
      <c r="B52" s="9">
        <f t="shared" ref="B52" si="10">SUM(B53:B58)</f>
        <v>4383424.5490000006</v>
      </c>
      <c r="C52" s="12">
        <v>4248629.4765499998</v>
      </c>
      <c r="D52" s="9">
        <f t="shared" ref="D52:G52" si="11">SUM(D53:D58)</f>
        <v>132813.50918000002</v>
      </c>
      <c r="E52" s="12">
        <f t="shared" si="11"/>
        <v>4381442.9857300008</v>
      </c>
      <c r="F52" s="12">
        <f t="shared" si="11"/>
        <v>1981.5632699995695</v>
      </c>
      <c r="G52" s="12">
        <f t="shared" si="11"/>
        <v>134795.07244999975</v>
      </c>
      <c r="H52" s="5">
        <f>IFERROR(E52/B52*100,"")</f>
        <v>99.954794174101806</v>
      </c>
    </row>
    <row r="53" spans="1:8" s="90" customFormat="1" ht="11.25" customHeight="1" x14ac:dyDescent="0.2">
      <c r="A53" s="95" t="s">
        <v>20</v>
      </c>
      <c r="B53" s="6">
        <v>3313627.628</v>
      </c>
      <c r="C53" s="6">
        <v>3215911.3625000003</v>
      </c>
      <c r="D53" s="6">
        <v>96125.098600000012</v>
      </c>
      <c r="E53" s="6">
        <f t="shared" ref="E53:E58" si="12">C53+D53</f>
        <v>3312036.4611000004</v>
      </c>
      <c r="F53" s="6">
        <f>B53-E53</f>
        <v>1591.1668999996036</v>
      </c>
      <c r="G53" s="6">
        <f>B53-C53</f>
        <v>97716.265499999747</v>
      </c>
      <c r="H53" s="5">
        <f>IFERROR(E53/B53*100,"")</f>
        <v>99.951981119225522</v>
      </c>
    </row>
    <row r="54" spans="1:8" s="90" customFormat="1" ht="11.25" customHeight="1" x14ac:dyDescent="0.2">
      <c r="A54" s="95" t="s">
        <v>44</v>
      </c>
      <c r="B54" s="6">
        <v>467667.32799999998</v>
      </c>
      <c r="C54" s="6">
        <v>446343.73446999997</v>
      </c>
      <c r="D54" s="6">
        <v>21322.916699999998</v>
      </c>
      <c r="E54" s="6">
        <f t="shared" si="12"/>
        <v>467666.65116999997</v>
      </c>
      <c r="F54" s="6">
        <f>B54-E54</f>
        <v>0.67683000001125038</v>
      </c>
      <c r="G54" s="6">
        <f>B54-C54</f>
        <v>21323.593530000013</v>
      </c>
      <c r="H54" s="5">
        <f>IFERROR(E54/B54*100,"")</f>
        <v>99.999855275329381</v>
      </c>
    </row>
    <row r="55" spans="1:8" s="90" customFormat="1" ht="11.25" customHeight="1" x14ac:dyDescent="0.2">
      <c r="A55" s="95" t="s">
        <v>45</v>
      </c>
      <c r="B55" s="6">
        <v>266284</v>
      </c>
      <c r="C55" s="6">
        <v>261856.00668000002</v>
      </c>
      <c r="D55" s="6">
        <v>4184.7673799999993</v>
      </c>
      <c r="E55" s="6">
        <f t="shared" si="12"/>
        <v>266040.77406000003</v>
      </c>
      <c r="F55" s="6">
        <f>B55-E55</f>
        <v>243.2259399999748</v>
      </c>
      <c r="G55" s="6">
        <f>B55-C55</f>
        <v>4427.9933199999796</v>
      </c>
      <c r="H55" s="5">
        <f>IFERROR(E55/B55*100,"")</f>
        <v>99.908659198449783</v>
      </c>
    </row>
    <row r="56" spans="1:8" s="90" customFormat="1" ht="11.25" customHeight="1" x14ac:dyDescent="0.2">
      <c r="A56" s="95" t="s">
        <v>46</v>
      </c>
      <c r="B56" s="6">
        <v>286474.59299999999</v>
      </c>
      <c r="C56" s="6">
        <v>276094.91370999999</v>
      </c>
      <c r="D56" s="6">
        <v>10379.51974</v>
      </c>
      <c r="E56" s="6">
        <f t="shared" si="12"/>
        <v>286474.43345000001</v>
      </c>
      <c r="F56" s="6">
        <f>B56-E56</f>
        <v>0.15954999998211861</v>
      </c>
      <c r="G56" s="6">
        <f>B56-C56</f>
        <v>10379.67929</v>
      </c>
      <c r="H56" s="5">
        <f>IFERROR(E56/B56*100,"")</f>
        <v>99.99994430570672</v>
      </c>
    </row>
    <row r="57" spans="1:8" s="90" customFormat="1" ht="11.25" customHeight="1" x14ac:dyDescent="0.2">
      <c r="A57" s="95" t="s">
        <v>47</v>
      </c>
      <c r="B57" s="6">
        <v>25308</v>
      </c>
      <c r="C57" s="6">
        <v>25301.027839999999</v>
      </c>
      <c r="D57" s="6">
        <v>6.9623800000000005</v>
      </c>
      <c r="E57" s="6">
        <f t="shared" si="12"/>
        <v>25307.99022</v>
      </c>
      <c r="F57" s="6">
        <f>B57-E57</f>
        <v>9.780000000318978E-3</v>
      </c>
      <c r="G57" s="6">
        <f>B57-C57</f>
        <v>6.9721600000011676</v>
      </c>
      <c r="H57" s="5">
        <f>IFERROR(E57/B57*100,"")</f>
        <v>99.999961356092939</v>
      </c>
    </row>
    <row r="58" spans="1:8" s="90" customFormat="1" ht="11.25" customHeight="1" x14ac:dyDescent="0.2">
      <c r="A58" s="95" t="s">
        <v>48</v>
      </c>
      <c r="B58" s="6">
        <v>24063</v>
      </c>
      <c r="C58" s="6">
        <v>23122.431350000003</v>
      </c>
      <c r="D58" s="6">
        <v>794.24437999999998</v>
      </c>
      <c r="E58" s="6">
        <f t="shared" si="12"/>
        <v>23916.675730000003</v>
      </c>
      <c r="F58" s="6">
        <f>B58-E58</f>
        <v>146.32426999999734</v>
      </c>
      <c r="G58" s="6">
        <f>B58-C58</f>
        <v>940.56864999999743</v>
      </c>
      <c r="H58" s="5">
        <f>IFERROR(E58/B58*100,"")</f>
        <v>99.391911773261867</v>
      </c>
    </row>
    <row r="59" spans="1:8" s="90" customFormat="1" ht="11.25" customHeight="1" x14ac:dyDescent="0.2">
      <c r="A59" s="95"/>
      <c r="B59" s="7"/>
      <c r="C59" s="7"/>
      <c r="D59" s="7"/>
      <c r="E59" s="7"/>
      <c r="F59" s="7"/>
      <c r="G59" s="7"/>
      <c r="H59" s="5" t="str">
        <f>IFERROR(E59/B59*100,"")</f>
        <v/>
      </c>
    </row>
    <row r="60" spans="1:8" s="90" customFormat="1" ht="11.25" customHeight="1" x14ac:dyDescent="0.2">
      <c r="A60" s="92" t="s">
        <v>49</v>
      </c>
      <c r="B60" s="9">
        <f t="shared" ref="B60" si="13">SUM(B61:B70)</f>
        <v>4223287.9551199954</v>
      </c>
      <c r="C60" s="9">
        <v>3793034.759680023</v>
      </c>
      <c r="D60" s="9">
        <f t="shared" ref="D60:G60" si="14">SUM(D61:D70)</f>
        <v>287159.96006000001</v>
      </c>
      <c r="E60" s="9">
        <f t="shared" si="14"/>
        <v>4080194.7197400238</v>
      </c>
      <c r="F60" s="9">
        <f t="shared" si="14"/>
        <v>143093.2353799718</v>
      </c>
      <c r="G60" s="9">
        <f t="shared" si="14"/>
        <v>430253.19543997204</v>
      </c>
      <c r="H60" s="5">
        <f>IFERROR(E60/B60*100,"")</f>
        <v>96.611804904126984</v>
      </c>
    </row>
    <row r="61" spans="1:8" s="90" customFormat="1" ht="11.25" customHeight="1" x14ac:dyDescent="0.2">
      <c r="A61" s="95" t="s">
        <v>50</v>
      </c>
      <c r="B61" s="6">
        <v>260739.44899999522</v>
      </c>
      <c r="C61" s="6">
        <v>184947.33142002253</v>
      </c>
      <c r="D61" s="6">
        <v>32920.725340000026</v>
      </c>
      <c r="E61" s="6">
        <f t="shared" ref="E61:E70" si="15">C61+D61</f>
        <v>217868.05676002256</v>
      </c>
      <c r="F61" s="6">
        <f>B61-E61</f>
        <v>42871.392239972658</v>
      </c>
      <c r="G61" s="6">
        <f>B61-C61</f>
        <v>75792.117579972692</v>
      </c>
      <c r="H61" s="5">
        <f>IFERROR(E61/B61*100,"")</f>
        <v>83.557765269353837</v>
      </c>
    </row>
    <row r="62" spans="1:8" s="90" customFormat="1" ht="11.25" customHeight="1" x14ac:dyDescent="0.2">
      <c r="A62" s="95" t="s">
        <v>51</v>
      </c>
      <c r="B62" s="6">
        <v>867919.76300000004</v>
      </c>
      <c r="C62" s="6">
        <v>699258.86886000005</v>
      </c>
      <c r="D62" s="6">
        <v>85860.535260000004</v>
      </c>
      <c r="E62" s="6">
        <f t="shared" si="15"/>
        <v>785119.40412000008</v>
      </c>
      <c r="F62" s="6">
        <f>B62-E62</f>
        <v>82800.358879999956</v>
      </c>
      <c r="G62" s="6">
        <f>B62-C62</f>
        <v>168660.89413999999</v>
      </c>
      <c r="H62" s="5">
        <f>IFERROR(E62/B62*100,"")</f>
        <v>90.459906271312789</v>
      </c>
    </row>
    <row r="63" spans="1:8" s="90" customFormat="1" ht="11.25" customHeight="1" x14ac:dyDescent="0.2">
      <c r="A63" s="95" t="s">
        <v>52</v>
      </c>
      <c r="B63" s="6">
        <v>2701382.33812</v>
      </c>
      <c r="C63" s="6">
        <v>2536557.5384400007</v>
      </c>
      <c r="D63" s="6">
        <v>154575.00417</v>
      </c>
      <c r="E63" s="6">
        <f t="shared" si="15"/>
        <v>2691132.5426100008</v>
      </c>
      <c r="F63" s="6">
        <f>B63-E63</f>
        <v>10249.795509999152</v>
      </c>
      <c r="G63" s="6">
        <f>B63-C63</f>
        <v>164824.79967999924</v>
      </c>
      <c r="H63" s="5">
        <f>IFERROR(E63/B63*100,"")</f>
        <v>99.620572202410557</v>
      </c>
    </row>
    <row r="64" spans="1:8" s="90" customFormat="1" ht="11.25" customHeight="1" x14ac:dyDescent="0.2">
      <c r="A64" s="95" t="s">
        <v>53</v>
      </c>
      <c r="B64" s="6">
        <v>64912.858</v>
      </c>
      <c r="C64" s="6">
        <v>61552.637419999992</v>
      </c>
      <c r="D64" s="6">
        <v>2318.2734399999999</v>
      </c>
      <c r="E64" s="6">
        <f t="shared" si="15"/>
        <v>63870.910859999989</v>
      </c>
      <c r="F64" s="6">
        <f>B64-E64</f>
        <v>1041.9471400000111</v>
      </c>
      <c r="G64" s="6">
        <f>B64-C64</f>
        <v>3360.2205800000083</v>
      </c>
      <c r="H64" s="5">
        <f>IFERROR(E64/B64*100,"")</f>
        <v>98.394852465130995</v>
      </c>
    </row>
    <row r="65" spans="1:8" s="90" customFormat="1" ht="11.25" customHeight="1" x14ac:dyDescent="0.2">
      <c r="A65" s="95" t="s">
        <v>54</v>
      </c>
      <c r="B65" s="6">
        <v>237116.899</v>
      </c>
      <c r="C65" s="6">
        <v>223919.18738999998</v>
      </c>
      <c r="D65" s="6">
        <v>7264.1665200000016</v>
      </c>
      <c r="E65" s="6">
        <f t="shared" si="15"/>
        <v>231183.35390999998</v>
      </c>
      <c r="F65" s="6">
        <f>B65-E65</f>
        <v>5933.5450900000287</v>
      </c>
      <c r="G65" s="6">
        <f>B65-C65</f>
        <v>13197.711610000028</v>
      </c>
      <c r="H65" s="5">
        <f>IFERROR(E65/B65*100,"")</f>
        <v>97.497628758210084</v>
      </c>
    </row>
    <row r="66" spans="1:8" s="90" customFormat="1" ht="11.25" customHeight="1" x14ac:dyDescent="0.2">
      <c r="A66" s="95" t="s">
        <v>55</v>
      </c>
      <c r="B66" s="6">
        <v>3242</v>
      </c>
      <c r="C66" s="6">
        <v>3231.9942500000002</v>
      </c>
      <c r="D66" s="6">
        <v>10</v>
      </c>
      <c r="E66" s="6">
        <f t="shared" si="15"/>
        <v>3241.9942500000002</v>
      </c>
      <c r="F66" s="6">
        <f>B66-E66</f>
        <v>5.7499999998071871E-3</v>
      </c>
      <c r="G66" s="6">
        <f>B66-C66</f>
        <v>10.005749999999807</v>
      </c>
      <c r="H66" s="5">
        <f>IFERROR(E66/B66*100,"")</f>
        <v>99.999822640345471</v>
      </c>
    </row>
    <row r="67" spans="1:8" s="90" customFormat="1" ht="11.25" customHeight="1" x14ac:dyDescent="0.2">
      <c r="A67" s="95" t="s">
        <v>56</v>
      </c>
      <c r="B67" s="6">
        <v>44801</v>
      </c>
      <c r="C67" s="6">
        <v>44231.74656</v>
      </c>
      <c r="D67" s="6">
        <v>569.04386999999997</v>
      </c>
      <c r="E67" s="6">
        <f t="shared" si="15"/>
        <v>44800.790430000001</v>
      </c>
      <c r="F67" s="6">
        <f>B67-E67</f>
        <v>0.20956999999907566</v>
      </c>
      <c r="G67" s="6">
        <f>B67-C67</f>
        <v>569.25344000000041</v>
      </c>
      <c r="H67" s="5">
        <f>IFERROR(E67/B67*100,"")</f>
        <v>99.99953222026295</v>
      </c>
    </row>
    <row r="68" spans="1:8" s="90" customFormat="1" ht="11.25" customHeight="1" x14ac:dyDescent="0.2">
      <c r="A68" s="95" t="s">
        <v>57</v>
      </c>
      <c r="B68" s="6">
        <v>24308.648000000001</v>
      </c>
      <c r="C68" s="6">
        <v>22283.963059999998</v>
      </c>
      <c r="D68" s="6">
        <v>2023.9178899999999</v>
      </c>
      <c r="E68" s="6">
        <f t="shared" si="15"/>
        <v>24307.880949999999</v>
      </c>
      <c r="F68" s="6">
        <f>B68-E68</f>
        <v>0.76705000000220025</v>
      </c>
      <c r="G68" s="6">
        <f>B68-C68</f>
        <v>2024.6849400000028</v>
      </c>
      <c r="H68" s="5">
        <f>IFERROR(E68/B68*100,"")</f>
        <v>99.996844538618518</v>
      </c>
    </row>
    <row r="69" spans="1:8" s="90" customFormat="1" ht="11.25" customHeight="1" x14ac:dyDescent="0.2">
      <c r="A69" s="97" t="s">
        <v>58</v>
      </c>
      <c r="B69" s="6">
        <v>18865</v>
      </c>
      <c r="C69" s="6">
        <v>17051.492280000002</v>
      </c>
      <c r="D69" s="6">
        <v>1618.29357</v>
      </c>
      <c r="E69" s="6">
        <f t="shared" si="15"/>
        <v>18669.785850000004</v>
      </c>
      <c r="F69" s="6">
        <f>B69-E69</f>
        <v>195.21414999999615</v>
      </c>
      <c r="G69" s="6">
        <f>B69-C69</f>
        <v>1813.5077199999978</v>
      </c>
      <c r="H69" s="5">
        <f>IFERROR(E69/B69*100,"")</f>
        <v>98.965204611714839</v>
      </c>
    </row>
    <row r="70" spans="1:8" s="90" customFormat="1" ht="11.25" customHeight="1" x14ac:dyDescent="0.2">
      <c r="A70" s="95" t="s">
        <v>59</v>
      </c>
      <c r="B70" s="6">
        <v>0</v>
      </c>
      <c r="C70" s="6">
        <v>0</v>
      </c>
      <c r="D70" s="6">
        <v>0</v>
      </c>
      <c r="E70" s="6">
        <f t="shared" si="15"/>
        <v>0</v>
      </c>
      <c r="F70" s="6">
        <f>B70-E70</f>
        <v>0</v>
      </c>
      <c r="G70" s="6">
        <f>B70-C70</f>
        <v>0</v>
      </c>
      <c r="H70" s="5" t="str">
        <f>IFERROR(E70/B70*100,"")</f>
        <v/>
      </c>
    </row>
    <row r="71" spans="1:8" s="90" customFormat="1" ht="11.25" customHeight="1" x14ac:dyDescent="0.2">
      <c r="A71" s="95"/>
      <c r="B71" s="7"/>
      <c r="C71" s="7"/>
      <c r="D71" s="7"/>
      <c r="E71" s="7"/>
      <c r="F71" s="7"/>
      <c r="G71" s="7"/>
      <c r="H71" s="5" t="str">
        <f>IFERROR(E71/B71*100,"")</f>
        <v/>
      </c>
    </row>
    <row r="72" spans="1:8" s="90" customFormat="1" ht="11.25" customHeight="1" x14ac:dyDescent="0.2">
      <c r="A72" s="92" t="s">
        <v>60</v>
      </c>
      <c r="B72" s="9">
        <f t="shared" ref="B72:G72" si="16">SUM(B73:B77)</f>
        <v>3426883.9280000003</v>
      </c>
      <c r="C72" s="12">
        <v>3418690.0280599999</v>
      </c>
      <c r="D72" s="9">
        <f t="shared" ref="D72" si="17">SUM(D73:D77)</f>
        <v>6753.1636799999997</v>
      </c>
      <c r="E72" s="12">
        <f t="shared" si="16"/>
        <v>3425443.1917400002</v>
      </c>
      <c r="F72" s="12">
        <f t="shared" si="16"/>
        <v>1440.7362599999244</v>
      </c>
      <c r="G72" s="12">
        <f t="shared" si="16"/>
        <v>8193.8999400001485</v>
      </c>
      <c r="H72" s="5">
        <f>IFERROR(E72/B72*100,"")</f>
        <v>99.95795783311398</v>
      </c>
    </row>
    <row r="73" spans="1:8" s="90" customFormat="1" ht="11.25" customHeight="1" x14ac:dyDescent="0.2">
      <c r="A73" s="95" t="s">
        <v>20</v>
      </c>
      <c r="B73" s="6">
        <v>3398931.1540000001</v>
      </c>
      <c r="C73" s="6">
        <v>3392676.3001399999</v>
      </c>
      <c r="D73" s="6">
        <v>6254.8522800000001</v>
      </c>
      <c r="E73" s="6">
        <f t="shared" ref="E73:E77" si="18">C73+D73</f>
        <v>3398931.1524200002</v>
      </c>
      <c r="F73" s="6">
        <f>B73-E73</f>
        <v>1.5799999237060547E-3</v>
      </c>
      <c r="G73" s="6">
        <f>B73-C73</f>
        <v>6254.8538600001484</v>
      </c>
      <c r="H73" s="5">
        <f>IFERROR(E73/B73*100,"")</f>
        <v>99.999999953514802</v>
      </c>
    </row>
    <row r="74" spans="1:8" s="90" customFormat="1" ht="11.25" customHeight="1" x14ac:dyDescent="0.2">
      <c r="A74" s="95" t="s">
        <v>61</v>
      </c>
      <c r="B74" s="6">
        <v>14695.773999999999</v>
      </c>
      <c r="C74" s="6">
        <v>14594.106169999999</v>
      </c>
      <c r="D74" s="6">
        <v>101.58563000000001</v>
      </c>
      <c r="E74" s="6">
        <f t="shared" si="18"/>
        <v>14695.691799999999</v>
      </c>
      <c r="F74" s="6">
        <f>B74-E74</f>
        <v>8.2200000000739237E-2</v>
      </c>
      <c r="G74" s="6">
        <f>B74-C74</f>
        <v>101.66783000000032</v>
      </c>
      <c r="H74" s="5">
        <f>IFERROR(E74/B74*100,"")</f>
        <v>99.999440655524495</v>
      </c>
    </row>
    <row r="75" spans="1:8" s="90" customFormat="1" ht="11.25" customHeight="1" x14ac:dyDescent="0.2">
      <c r="A75" s="95" t="s">
        <v>62</v>
      </c>
      <c r="B75" s="6">
        <v>504</v>
      </c>
      <c r="C75" s="6">
        <v>465.59237000000002</v>
      </c>
      <c r="D75" s="6">
        <v>38.181599999999996</v>
      </c>
      <c r="E75" s="6">
        <f t="shared" si="18"/>
        <v>503.77397000000002</v>
      </c>
      <c r="F75" s="6">
        <f>B75-E75</f>
        <v>0.22602999999998019</v>
      </c>
      <c r="G75" s="6">
        <f>B75-C75</f>
        <v>38.407629999999983</v>
      </c>
      <c r="H75" s="5">
        <f>IFERROR(E75/B75*100,"")</f>
        <v>99.955152777777784</v>
      </c>
    </row>
    <row r="76" spans="1:8" s="90" customFormat="1" ht="11.25" customHeight="1" x14ac:dyDescent="0.2">
      <c r="A76" s="95" t="s">
        <v>63</v>
      </c>
      <c r="B76" s="6">
        <v>5150</v>
      </c>
      <c r="C76" s="6">
        <v>4258.55026</v>
      </c>
      <c r="D76" s="6">
        <v>337.33078</v>
      </c>
      <c r="E76" s="6">
        <f t="shared" si="18"/>
        <v>4595.8810400000002</v>
      </c>
      <c r="F76" s="6">
        <f>B76-E76</f>
        <v>554.11895999999979</v>
      </c>
      <c r="G76" s="6">
        <f>B76-C76</f>
        <v>891.44974000000002</v>
      </c>
      <c r="H76" s="5">
        <f>IFERROR(E76/B76*100,"")</f>
        <v>89.240408543689327</v>
      </c>
    </row>
    <row r="77" spans="1:8" s="90" customFormat="1" ht="11.25" customHeight="1" x14ac:dyDescent="0.2">
      <c r="A77" s="95" t="s">
        <v>64</v>
      </c>
      <c r="B77" s="6">
        <v>7603</v>
      </c>
      <c r="C77" s="6">
        <v>6695.47912</v>
      </c>
      <c r="D77" s="6">
        <v>21.21339</v>
      </c>
      <c r="E77" s="6">
        <f t="shared" si="18"/>
        <v>6716.6925099999999</v>
      </c>
      <c r="F77" s="6">
        <f>B77-E77</f>
        <v>886.30749000000014</v>
      </c>
      <c r="G77" s="6">
        <f>B77-C77</f>
        <v>907.52088000000003</v>
      </c>
      <c r="H77" s="5">
        <f>IFERROR(E77/B77*100,"")</f>
        <v>88.342660923319741</v>
      </c>
    </row>
    <row r="78" spans="1:8" s="90" customFormat="1" ht="11.25" customHeight="1" x14ac:dyDescent="0.2">
      <c r="A78" s="95"/>
      <c r="B78" s="7"/>
      <c r="C78" s="7"/>
      <c r="D78" s="7"/>
      <c r="E78" s="7"/>
      <c r="F78" s="7"/>
      <c r="G78" s="7"/>
      <c r="H78" s="5" t="str">
        <f>IFERROR(E78/B78*100,"")</f>
        <v/>
      </c>
    </row>
    <row r="79" spans="1:8" s="90" customFormat="1" ht="11.25" customHeight="1" x14ac:dyDescent="0.2">
      <c r="A79" s="92" t="s">
        <v>65</v>
      </c>
      <c r="B79" s="9">
        <f>SUM(B80:B82)</f>
        <v>36659261.425000004</v>
      </c>
      <c r="C79" s="12">
        <v>33254326.30094</v>
      </c>
      <c r="D79" s="9">
        <f>SUM(D80:D82)</f>
        <v>3243928.6951799998</v>
      </c>
      <c r="E79" s="12">
        <f t="shared" ref="E79:G79" si="19">SUM(E80:E82)</f>
        <v>36498254.996120006</v>
      </c>
      <c r="F79" s="12">
        <f t="shared" si="19"/>
        <v>161006.42887999793</v>
      </c>
      <c r="G79" s="12">
        <f t="shared" si="19"/>
        <v>3404935.1240599984</v>
      </c>
      <c r="H79" s="5">
        <f>IFERROR(E79/B79*100,"")</f>
        <v>99.560802856845882</v>
      </c>
    </row>
    <row r="80" spans="1:8" s="90" customFormat="1" ht="11.25" customHeight="1" x14ac:dyDescent="0.2">
      <c r="A80" s="95" t="s">
        <v>66</v>
      </c>
      <c r="B80" s="6">
        <v>36554591.427000001</v>
      </c>
      <c r="C80" s="6">
        <v>33160756.323820002</v>
      </c>
      <c r="D80" s="6">
        <v>3236394.2029499998</v>
      </c>
      <c r="E80" s="6">
        <f t="shared" ref="E80:E82" si="20">C80+D80</f>
        <v>36397150.526770003</v>
      </c>
      <c r="F80" s="6">
        <f>B80-E80</f>
        <v>157440.90022999793</v>
      </c>
      <c r="G80" s="6">
        <f>B80-C80</f>
        <v>3393835.1031799987</v>
      </c>
      <c r="H80" s="5">
        <f>IFERROR(E80/B80*100,"")</f>
        <v>99.569299247826621</v>
      </c>
    </row>
    <row r="81" spans="1:8" s="90" customFormat="1" ht="11.25" customHeight="1" x14ac:dyDescent="0.2">
      <c r="A81" s="95" t="s">
        <v>67</v>
      </c>
      <c r="B81" s="6">
        <v>95093.998000000007</v>
      </c>
      <c r="C81" s="6">
        <v>86592.240790000011</v>
      </c>
      <c r="D81" s="6">
        <v>7534.4922300000007</v>
      </c>
      <c r="E81" s="6">
        <f t="shared" si="20"/>
        <v>94126.733020000014</v>
      </c>
      <c r="F81" s="6">
        <f>B81-E81</f>
        <v>967.26497999999265</v>
      </c>
      <c r="G81" s="6">
        <f>B81-C81</f>
        <v>8501.7572099999961</v>
      </c>
      <c r="H81" s="5">
        <f>IFERROR(E81/B81*100,"")</f>
        <v>98.982832775629021</v>
      </c>
    </row>
    <row r="82" spans="1:8" s="90" customFormat="1" ht="11.25" customHeight="1" x14ac:dyDescent="0.2">
      <c r="A82" s="95" t="s">
        <v>68</v>
      </c>
      <c r="B82" s="6">
        <v>9576</v>
      </c>
      <c r="C82" s="6">
        <v>6977.7363299999997</v>
      </c>
      <c r="D82" s="6">
        <v>0</v>
      </c>
      <c r="E82" s="6">
        <f t="shared" si="20"/>
        <v>6977.7363299999997</v>
      </c>
      <c r="F82" s="6">
        <f>B82-E82</f>
        <v>2598.2636700000003</v>
      </c>
      <c r="G82" s="6">
        <f>B82-C82</f>
        <v>2598.2636700000003</v>
      </c>
      <c r="H82" s="5">
        <f>IFERROR(E82/B82*100,"")</f>
        <v>72.866920739348373</v>
      </c>
    </row>
    <row r="83" spans="1:8" s="90" customFormat="1" ht="11.25" customHeight="1" x14ac:dyDescent="0.2">
      <c r="A83" s="95"/>
      <c r="B83" s="7"/>
      <c r="C83" s="7"/>
      <c r="D83" s="7"/>
      <c r="E83" s="7"/>
      <c r="F83" s="7"/>
      <c r="G83" s="7"/>
      <c r="H83" s="5" t="str">
        <f>IFERROR(E83/B83*100,"")</f>
        <v/>
      </c>
    </row>
    <row r="84" spans="1:8" s="90" customFormat="1" ht="11.25" customHeight="1" x14ac:dyDescent="0.2">
      <c r="A84" s="92" t="s">
        <v>69</v>
      </c>
      <c r="B84" s="9">
        <f t="shared" ref="B84:G84" si="21">+B85+B86</f>
        <v>316011.36300000001</v>
      </c>
      <c r="C84" s="12">
        <v>248886.85472999999</v>
      </c>
      <c r="D84" s="9">
        <f t="shared" si="21"/>
        <v>32927.762719999999</v>
      </c>
      <c r="E84" s="12">
        <f t="shared" si="21"/>
        <v>281814.61745000002</v>
      </c>
      <c r="F84" s="12">
        <f t="shared" si="21"/>
        <v>34196.745550000021</v>
      </c>
      <c r="G84" s="12">
        <f t="shared" si="21"/>
        <v>67124.50827000002</v>
      </c>
      <c r="H84" s="5">
        <f>IFERROR(E84/B84*100,"")</f>
        <v>89.178634203099847</v>
      </c>
    </row>
    <row r="85" spans="1:8" s="90" customFormat="1" ht="11.25" customHeight="1" x14ac:dyDescent="0.2">
      <c r="A85" s="95" t="s">
        <v>31</v>
      </c>
      <c r="B85" s="6">
        <v>215143.45600000001</v>
      </c>
      <c r="C85" s="6">
        <v>161250.68228000001</v>
      </c>
      <c r="D85" s="6">
        <v>24377.744009999999</v>
      </c>
      <c r="E85" s="6">
        <f t="shared" ref="E85:E86" si="22">C85+D85</f>
        <v>185628.42629</v>
      </c>
      <c r="F85" s="6">
        <f>B85-E85</f>
        <v>29515.029710000003</v>
      </c>
      <c r="G85" s="6">
        <f>B85-C85</f>
        <v>53892.773719999997</v>
      </c>
      <c r="H85" s="5">
        <f>IFERROR(E85/B85*100,"")</f>
        <v>86.281232876541694</v>
      </c>
    </row>
    <row r="86" spans="1:8" s="90" customFormat="1" ht="11.25" customHeight="1" x14ac:dyDescent="0.2">
      <c r="A86" s="95" t="s">
        <v>70</v>
      </c>
      <c r="B86" s="6">
        <v>100867.90700000001</v>
      </c>
      <c r="C86" s="6">
        <v>87636.172449999984</v>
      </c>
      <c r="D86" s="6">
        <v>8550.0187099999985</v>
      </c>
      <c r="E86" s="6">
        <f t="shared" si="22"/>
        <v>96186.191159999988</v>
      </c>
      <c r="F86" s="6">
        <f>B86-E86</f>
        <v>4681.7158400000189</v>
      </c>
      <c r="G86" s="6">
        <f>B86-C86</f>
        <v>13231.734550000023</v>
      </c>
      <c r="H86" s="5">
        <f>IFERROR(E86/B86*100,"")</f>
        <v>95.358567477760772</v>
      </c>
    </row>
    <row r="87" spans="1:8" s="90" customFormat="1" ht="11.25" customHeight="1" x14ac:dyDescent="0.2">
      <c r="A87" s="95"/>
      <c r="B87" s="7"/>
      <c r="C87" s="7"/>
      <c r="D87" s="7"/>
      <c r="E87" s="7"/>
      <c r="F87" s="7"/>
      <c r="G87" s="7"/>
      <c r="H87" s="5" t="str">
        <f>IFERROR(E87/B87*100,"")</f>
        <v/>
      </c>
    </row>
    <row r="88" spans="1:8" s="90" customFormat="1" ht="11.25" customHeight="1" x14ac:dyDescent="0.2">
      <c r="A88" s="92" t="s">
        <v>71</v>
      </c>
      <c r="B88" s="9">
        <f t="shared" ref="B88" si="23">SUM(B89:B92)</f>
        <v>1564440.595</v>
      </c>
      <c r="C88" s="12">
        <v>1457850.6041599996</v>
      </c>
      <c r="D88" s="9">
        <f t="shared" ref="D88:G88" si="24">SUM(D89:D92)</f>
        <v>88516.825750000004</v>
      </c>
      <c r="E88" s="12">
        <f t="shared" si="24"/>
        <v>1546367.4299099999</v>
      </c>
      <c r="F88" s="12">
        <f t="shared" si="24"/>
        <v>18073.165090000111</v>
      </c>
      <c r="G88" s="12">
        <f t="shared" si="24"/>
        <v>106589.99084000022</v>
      </c>
      <c r="H88" s="5">
        <f>IFERROR(E88/B88*100,"")</f>
        <v>98.844752229789847</v>
      </c>
    </row>
    <row r="89" spans="1:8" s="90" customFormat="1" ht="11.25" customHeight="1" x14ac:dyDescent="0.2">
      <c r="A89" s="95" t="s">
        <v>34</v>
      </c>
      <c r="B89" s="6">
        <v>1329255.81</v>
      </c>
      <c r="C89" s="6">
        <v>1250288.8907899999</v>
      </c>
      <c r="D89" s="6">
        <v>74275.39443</v>
      </c>
      <c r="E89" s="6">
        <f t="shared" ref="E89:E92" si="25">C89+D89</f>
        <v>1324564.28522</v>
      </c>
      <c r="F89" s="6">
        <f>B89-E89</f>
        <v>4691.5247800000943</v>
      </c>
      <c r="G89" s="6">
        <f>B89-C89</f>
        <v>78966.919210000196</v>
      </c>
      <c r="H89" s="5">
        <f>IFERROR(E89/B89*100,"")</f>
        <v>99.647056289338309</v>
      </c>
    </row>
    <row r="90" spans="1:8" s="90" customFormat="1" ht="11.25" customHeight="1" x14ac:dyDescent="0.2">
      <c r="A90" s="95" t="s">
        <v>72</v>
      </c>
      <c r="B90" s="6">
        <v>81659</v>
      </c>
      <c r="C90" s="6">
        <v>57850.793990000006</v>
      </c>
      <c r="D90" s="6">
        <v>11053.592710000001</v>
      </c>
      <c r="E90" s="6">
        <f t="shared" si="25"/>
        <v>68904.386700000003</v>
      </c>
      <c r="F90" s="6">
        <f>B90-E90</f>
        <v>12754.613299999997</v>
      </c>
      <c r="G90" s="6">
        <f>B90-C90</f>
        <v>23808.206009999994</v>
      </c>
      <c r="H90" s="5">
        <f>IFERROR(E90/B90*100,"")</f>
        <v>84.380639855986487</v>
      </c>
    </row>
    <row r="91" spans="1:8" s="90" customFormat="1" ht="11.25" customHeight="1" x14ac:dyDescent="0.2">
      <c r="A91" s="95" t="s">
        <v>73</v>
      </c>
      <c r="B91" s="6">
        <v>61478.781999999999</v>
      </c>
      <c r="C91" s="6">
        <v>61410.806189999996</v>
      </c>
      <c r="D91" s="6">
        <v>67.069639999999993</v>
      </c>
      <c r="E91" s="6">
        <f t="shared" si="25"/>
        <v>61477.875829999997</v>
      </c>
      <c r="F91" s="6">
        <f>B91-E91</f>
        <v>0.90617000000202097</v>
      </c>
      <c r="G91" s="6">
        <f>B91-C91</f>
        <v>67.975810000003548</v>
      </c>
      <c r="H91" s="5">
        <f>IFERROR(E91/B91*100,"")</f>
        <v>99.998526044318837</v>
      </c>
    </row>
    <row r="92" spans="1:8" s="90" customFormat="1" ht="11.25" customHeight="1" x14ac:dyDescent="0.2">
      <c r="A92" s="95" t="s">
        <v>74</v>
      </c>
      <c r="B92" s="6">
        <v>92047.002999999997</v>
      </c>
      <c r="C92" s="6">
        <v>88300.113189999975</v>
      </c>
      <c r="D92" s="6">
        <v>3120.7689700000005</v>
      </c>
      <c r="E92" s="6">
        <f t="shared" si="25"/>
        <v>91420.882159999979</v>
      </c>
      <c r="F92" s="6">
        <f>B92-E92</f>
        <v>626.12084000001778</v>
      </c>
      <c r="G92" s="6">
        <f>B92-C92</f>
        <v>3746.8898100000224</v>
      </c>
      <c r="H92" s="5">
        <f>IFERROR(E92/B92*100,"")</f>
        <v>99.319781394729361</v>
      </c>
    </row>
    <row r="93" spans="1:8" s="90" customFormat="1" ht="11.25" customHeight="1" x14ac:dyDescent="0.25">
      <c r="A93" s="11"/>
      <c r="B93" s="6"/>
      <c r="C93" s="10"/>
      <c r="D93" s="6"/>
      <c r="E93" s="10"/>
      <c r="F93" s="10"/>
      <c r="G93" s="10"/>
      <c r="H93" s="5"/>
    </row>
    <row r="94" spans="1:8" s="90" customFormat="1" ht="11.25" customHeight="1" x14ac:dyDescent="0.2">
      <c r="A94" s="92" t="s">
        <v>75</v>
      </c>
      <c r="B94" s="9">
        <f t="shared" ref="B94" si="26">SUM(B95:B104)</f>
        <v>66412857.776999995</v>
      </c>
      <c r="C94" s="12">
        <v>63447779.704700008</v>
      </c>
      <c r="D94" s="9">
        <f t="shared" ref="D94:G94" si="27">SUM(D95:D104)</f>
        <v>2950291.7304400005</v>
      </c>
      <c r="E94" s="12">
        <f t="shared" si="27"/>
        <v>66398071.435140014</v>
      </c>
      <c r="F94" s="12">
        <f t="shared" si="27"/>
        <v>14786.341859990429</v>
      </c>
      <c r="G94" s="12">
        <f t="shared" si="27"/>
        <v>2965078.0722999945</v>
      </c>
      <c r="H94" s="5">
        <f>IFERROR(E94/B94*100,"")</f>
        <v>99.977735724143017</v>
      </c>
    </row>
    <row r="95" spans="1:8" s="90" customFormat="1" ht="11.25" customHeight="1" x14ac:dyDescent="0.2">
      <c r="A95" s="95" t="s">
        <v>50</v>
      </c>
      <c r="B95" s="6">
        <v>1458840.4694700004</v>
      </c>
      <c r="C95" s="6">
        <v>1442975.2738099997</v>
      </c>
      <c r="D95" s="6">
        <v>15384.055599999998</v>
      </c>
      <c r="E95" s="6">
        <f t="shared" ref="E95:E104" si="28">C95+D95</f>
        <v>1458359.3294099998</v>
      </c>
      <c r="F95" s="6">
        <f>B95-E95</f>
        <v>481.14006000058725</v>
      </c>
      <c r="G95" s="6">
        <f>B95-C95</f>
        <v>15865.195660000667</v>
      </c>
      <c r="H95" s="5">
        <f>IFERROR(E95/B95*100,"")</f>
        <v>99.967019007899111</v>
      </c>
    </row>
    <row r="96" spans="1:8" s="90" customFormat="1" ht="11.25" customHeight="1" x14ac:dyDescent="0.2">
      <c r="A96" s="95" t="s">
        <v>76</v>
      </c>
      <c r="B96" s="6">
        <v>6486570.8729999997</v>
      </c>
      <c r="C96" s="6">
        <v>6446888.8937800005</v>
      </c>
      <c r="D96" s="6">
        <v>39680.606180000002</v>
      </c>
      <c r="E96" s="6">
        <f t="shared" si="28"/>
        <v>6486569.4999600006</v>
      </c>
      <c r="F96" s="6">
        <f>B96-E96</f>
        <v>1.3730399990454316</v>
      </c>
      <c r="G96" s="6">
        <f>B96-C96</f>
        <v>39681.979219999164</v>
      </c>
      <c r="H96" s="5">
        <f>IFERROR(E96/B96*100,"")</f>
        <v>99.999978832575394</v>
      </c>
    </row>
    <row r="97" spans="1:8" s="90" customFormat="1" ht="11.25" customHeight="1" x14ac:dyDescent="0.2">
      <c r="A97" s="95" t="s">
        <v>77</v>
      </c>
      <c r="B97" s="6">
        <v>4897114.6390000004</v>
      </c>
      <c r="C97" s="6">
        <v>4838649.7613200005</v>
      </c>
      <c r="D97" s="6">
        <v>56580.192160000006</v>
      </c>
      <c r="E97" s="6">
        <f t="shared" si="28"/>
        <v>4895229.9534800006</v>
      </c>
      <c r="F97" s="6">
        <f>B97-E97</f>
        <v>1884.6855199998245</v>
      </c>
      <c r="G97" s="6">
        <f>B97-C97</f>
        <v>58464.877679999918</v>
      </c>
      <c r="H97" s="5">
        <f>IFERROR(E97/B97*100,"")</f>
        <v>99.961514367971077</v>
      </c>
    </row>
    <row r="98" spans="1:8" s="90" customFormat="1" ht="11.25" customHeight="1" x14ac:dyDescent="0.2">
      <c r="A98" s="95" t="s">
        <v>78</v>
      </c>
      <c r="B98" s="6">
        <v>54468.586000000003</v>
      </c>
      <c r="C98" s="6">
        <v>52006.081200000001</v>
      </c>
      <c r="D98" s="6">
        <v>2462.2340299999996</v>
      </c>
      <c r="E98" s="6">
        <f t="shared" si="28"/>
        <v>54468.31523</v>
      </c>
      <c r="F98" s="6">
        <f>B98-E98</f>
        <v>0.27077000000281259</v>
      </c>
      <c r="G98" s="6">
        <f>B98-C98</f>
        <v>2462.5048000000024</v>
      </c>
      <c r="H98" s="5">
        <f>IFERROR(E98/B98*100,"")</f>
        <v>99.999502887774611</v>
      </c>
    </row>
    <row r="99" spans="1:8" s="90" customFormat="1" ht="11.25" customHeight="1" x14ac:dyDescent="0.2">
      <c r="A99" s="95" t="s">
        <v>79</v>
      </c>
      <c r="B99" s="6">
        <v>1306250.0220000001</v>
      </c>
      <c r="C99" s="6">
        <v>1277404.2650300001</v>
      </c>
      <c r="D99" s="6">
        <v>22419.342769999999</v>
      </c>
      <c r="E99" s="6">
        <f t="shared" si="28"/>
        <v>1299823.6078000001</v>
      </c>
      <c r="F99" s="6">
        <f>B99-E99</f>
        <v>6426.4141999999993</v>
      </c>
      <c r="G99" s="6">
        <f>B99-C99</f>
        <v>28845.756969999988</v>
      </c>
      <c r="H99" s="5">
        <f>IFERROR(E99/B99*100,"")</f>
        <v>99.508025715462907</v>
      </c>
    </row>
    <row r="100" spans="1:8" s="90" customFormat="1" ht="11.25" customHeight="1" x14ac:dyDescent="0.2">
      <c r="A100" s="95" t="s">
        <v>80</v>
      </c>
      <c r="B100" s="6">
        <v>51755527.307530001</v>
      </c>
      <c r="C100" s="6">
        <v>48957572.432320006</v>
      </c>
      <c r="D100" s="6">
        <v>2797192.5187000004</v>
      </c>
      <c r="E100" s="6">
        <f t="shared" si="28"/>
        <v>51754764.95102001</v>
      </c>
      <c r="F100" s="6">
        <f>B100-E100</f>
        <v>762.35650999099016</v>
      </c>
      <c r="G100" s="6">
        <f>B100-C100</f>
        <v>2797954.8752099946</v>
      </c>
      <c r="H100" s="5">
        <f>IFERROR(E100/B100*100,"")</f>
        <v>99.998527004651194</v>
      </c>
    </row>
    <row r="101" spans="1:8" s="90" customFormat="1" ht="11.25" customHeight="1" x14ac:dyDescent="0.2">
      <c r="A101" s="95" t="s">
        <v>81</v>
      </c>
      <c r="B101" s="6">
        <v>204404.149</v>
      </c>
      <c r="C101" s="6">
        <v>202627.16623</v>
      </c>
      <c r="D101" s="6">
        <v>1776.0992699999999</v>
      </c>
      <c r="E101" s="6">
        <f t="shared" si="28"/>
        <v>204403.26550000001</v>
      </c>
      <c r="F101" s="6">
        <f>B101-E101</f>
        <v>0.88349999999627471</v>
      </c>
      <c r="G101" s="6">
        <f>B101-C101</f>
        <v>1776.9827700000023</v>
      </c>
      <c r="H101" s="5">
        <f>IFERROR(E101/B101*100,"")</f>
        <v>99.999567768069127</v>
      </c>
    </row>
    <row r="102" spans="1:8" s="90" customFormat="1" ht="11.25" customHeight="1" x14ac:dyDescent="0.2">
      <c r="A102" s="95" t="s">
        <v>82</v>
      </c>
      <c r="B102" s="6">
        <v>176667.55</v>
      </c>
      <c r="C102" s="6">
        <v>162553.20311</v>
      </c>
      <c r="D102" s="6">
        <v>14113.82719</v>
      </c>
      <c r="E102" s="6">
        <f t="shared" si="28"/>
        <v>176667.03030000001</v>
      </c>
      <c r="F102" s="6">
        <f>B102-E102</f>
        <v>0.51969999997527339</v>
      </c>
      <c r="G102" s="6">
        <f>B102-C102</f>
        <v>14114.346889999986</v>
      </c>
      <c r="H102" s="5">
        <f>IFERROR(E102/B102*100,"")</f>
        <v>99.99970583165954</v>
      </c>
    </row>
    <row r="103" spans="1:8" s="90" customFormat="1" ht="11.25" customHeight="1" x14ac:dyDescent="0.2">
      <c r="A103" s="95" t="s">
        <v>83</v>
      </c>
      <c r="B103" s="6">
        <v>35315.963000000003</v>
      </c>
      <c r="C103" s="6">
        <v>34744.151590000001</v>
      </c>
      <c r="D103" s="6">
        <v>571.79633000000001</v>
      </c>
      <c r="E103" s="6">
        <f t="shared" si="28"/>
        <v>35315.947919999999</v>
      </c>
      <c r="F103" s="6">
        <f>B103-E103</f>
        <v>1.5080000004672911E-2</v>
      </c>
      <c r="G103" s="6">
        <f>B103-C103</f>
        <v>571.81141000000207</v>
      </c>
      <c r="H103" s="5">
        <f>IFERROR(E103/B103*100,"")</f>
        <v>99.999957299762698</v>
      </c>
    </row>
    <row r="104" spans="1:8" s="90" customFormat="1" ht="11.25" customHeight="1" x14ac:dyDescent="0.2">
      <c r="A104" s="95" t="s">
        <v>84</v>
      </c>
      <c r="B104" s="6">
        <v>37698.218000000001</v>
      </c>
      <c r="C104" s="6">
        <v>32358.476309999998</v>
      </c>
      <c r="D104" s="6">
        <v>111.05821</v>
      </c>
      <c r="E104" s="6">
        <f t="shared" si="28"/>
        <v>32469.534519999997</v>
      </c>
      <c r="F104" s="6">
        <f>B104-E104</f>
        <v>5228.6834800000033</v>
      </c>
      <c r="G104" s="6">
        <f>B104-C104</f>
        <v>5339.7416900000026</v>
      </c>
      <c r="H104" s="5">
        <f>IFERROR(E104/B104*100,"")</f>
        <v>86.130157452004752</v>
      </c>
    </row>
    <row r="105" spans="1:8" s="90" customFormat="1" ht="11.25" customHeight="1" x14ac:dyDescent="0.2">
      <c r="A105" s="95"/>
      <c r="B105" s="6"/>
      <c r="C105" s="10"/>
      <c r="D105" s="6"/>
      <c r="E105" s="10"/>
      <c r="F105" s="10"/>
      <c r="G105" s="10"/>
      <c r="H105" s="5" t="str">
        <f>IFERROR(E105/B105*100,"")</f>
        <v/>
      </c>
    </row>
    <row r="106" spans="1:8" s="90" customFormat="1" ht="11.25" customHeight="1" x14ac:dyDescent="0.2">
      <c r="A106" s="92" t="s">
        <v>85</v>
      </c>
      <c r="B106" s="12">
        <f>SUM(B107:B117)</f>
        <v>6038066.296000001</v>
      </c>
      <c r="C106" s="12">
        <v>5828042.4050399996</v>
      </c>
      <c r="D106" s="12">
        <f>SUM(D107:D117)</f>
        <v>177685.25778999997</v>
      </c>
      <c r="E106" s="12">
        <f t="shared" ref="E106:G106" si="29">SUM(E107:E117)</f>
        <v>6005727.6628300007</v>
      </c>
      <c r="F106" s="12">
        <f t="shared" si="29"/>
        <v>32338.633170000561</v>
      </c>
      <c r="G106" s="12">
        <f t="shared" si="29"/>
        <v>210023.89096000034</v>
      </c>
      <c r="H106" s="5">
        <f>IFERROR(E106/B106*100,"")</f>
        <v>99.464420700524215</v>
      </c>
    </row>
    <row r="107" spans="1:8" s="90" customFormat="1" ht="11.25" customHeight="1" x14ac:dyDescent="0.2">
      <c r="A107" s="95" t="s">
        <v>20</v>
      </c>
      <c r="B107" s="6">
        <v>2130718.2590000001</v>
      </c>
      <c r="C107" s="6">
        <v>2046174.9092899999</v>
      </c>
      <c r="D107" s="6">
        <v>84542.782709999999</v>
      </c>
      <c r="E107" s="6">
        <f t="shared" ref="E107:E117" si="30">C107+D107</f>
        <v>2130717.6919999998</v>
      </c>
      <c r="F107" s="6">
        <f>B107-E107</f>
        <v>0.56700000027194619</v>
      </c>
      <c r="G107" s="6">
        <f>B107-C107</f>
        <v>84543.349710000213</v>
      </c>
      <c r="H107" s="5">
        <f>IFERROR(E107/B107*100,"")</f>
        <v>99.999973389255103</v>
      </c>
    </row>
    <row r="108" spans="1:8" s="90" customFormat="1" ht="11.25" customHeight="1" x14ac:dyDescent="0.2">
      <c r="A108" s="95" t="s">
        <v>86</v>
      </c>
      <c r="B108" s="6">
        <v>948621.84100000001</v>
      </c>
      <c r="C108" s="6">
        <v>933029.24583999999</v>
      </c>
      <c r="D108" s="6">
        <v>15552.304789999998</v>
      </c>
      <c r="E108" s="6">
        <f t="shared" si="30"/>
        <v>948581.55062999995</v>
      </c>
      <c r="F108" s="6">
        <f>B108-E108</f>
        <v>40.290370000060648</v>
      </c>
      <c r="G108" s="6">
        <f>B108-C108</f>
        <v>15592.595160000026</v>
      </c>
      <c r="H108" s="5">
        <f>IFERROR(E108/B108*100,"")</f>
        <v>99.995752746957876</v>
      </c>
    </row>
    <row r="109" spans="1:8" s="90" customFormat="1" ht="11.25" customHeight="1" x14ac:dyDescent="0.2">
      <c r="A109" s="95" t="s">
        <v>87</v>
      </c>
      <c r="B109" s="6">
        <v>347015.09700000001</v>
      </c>
      <c r="C109" s="6">
        <v>334638.20682999998</v>
      </c>
      <c r="D109" s="6">
        <v>4976.1877000000004</v>
      </c>
      <c r="E109" s="6">
        <f t="shared" si="30"/>
        <v>339614.39452999999</v>
      </c>
      <c r="F109" s="6">
        <f>B109-E109</f>
        <v>7400.7024700000184</v>
      </c>
      <c r="G109" s="6">
        <f>B109-C109</f>
        <v>12376.890170000028</v>
      </c>
      <c r="H109" s="5">
        <f>IFERROR(E109/B109*100,"")</f>
        <v>97.867325504284892</v>
      </c>
    </row>
    <row r="110" spans="1:8" s="90" customFormat="1" ht="11.25" customHeight="1" x14ac:dyDescent="0.2">
      <c r="A110" s="95" t="s">
        <v>88</v>
      </c>
      <c r="B110" s="6">
        <v>368065.174</v>
      </c>
      <c r="C110" s="6">
        <v>353108.81656000006</v>
      </c>
      <c r="D110" s="6">
        <v>1611.1504199999999</v>
      </c>
      <c r="E110" s="6">
        <f t="shared" si="30"/>
        <v>354719.96698000008</v>
      </c>
      <c r="F110" s="6">
        <f>B110-E110</f>
        <v>13345.207019999914</v>
      </c>
      <c r="G110" s="6">
        <f>B110-C110</f>
        <v>14956.357439999934</v>
      </c>
      <c r="H110" s="5">
        <f>IFERROR(E110/B110*100,"")</f>
        <v>96.374227185101759</v>
      </c>
    </row>
    <row r="111" spans="1:8" s="90" customFormat="1" ht="11.25" customHeight="1" x14ac:dyDescent="0.2">
      <c r="A111" s="95" t="s">
        <v>89</v>
      </c>
      <c r="B111" s="6">
        <v>550989.52300000004</v>
      </c>
      <c r="C111" s="6">
        <v>550495.02646000008</v>
      </c>
      <c r="D111" s="6">
        <v>454.40875</v>
      </c>
      <c r="E111" s="6">
        <f t="shared" si="30"/>
        <v>550949.43521000003</v>
      </c>
      <c r="F111" s="6">
        <f>B111-E111</f>
        <v>40.087790000019595</v>
      </c>
      <c r="G111" s="6">
        <f>B111-C111</f>
        <v>494.49653999996372</v>
      </c>
      <c r="H111" s="5">
        <f>IFERROR(E111/B111*100,"")</f>
        <v>99.992724400677929</v>
      </c>
    </row>
    <row r="112" spans="1:8" s="90" customFormat="1" ht="11.25" customHeight="1" x14ac:dyDescent="0.2">
      <c r="A112" s="95" t="s">
        <v>90</v>
      </c>
      <c r="B112" s="6">
        <v>47883.701999999997</v>
      </c>
      <c r="C112" s="6">
        <v>44365.194600000003</v>
      </c>
      <c r="D112" s="6">
        <v>1449.20722</v>
      </c>
      <c r="E112" s="6">
        <f t="shared" si="30"/>
        <v>45814.401819999999</v>
      </c>
      <c r="F112" s="6">
        <f>B112-E112</f>
        <v>2069.3001799999984</v>
      </c>
      <c r="G112" s="6">
        <f>B112-C112</f>
        <v>3518.507399999995</v>
      </c>
      <c r="H112" s="5">
        <f>IFERROR(E112/B112*100,"")</f>
        <v>95.678487473671098</v>
      </c>
    </row>
    <row r="113" spans="1:8" s="90" customFormat="1" ht="11.25" customHeight="1" x14ac:dyDescent="0.2">
      <c r="A113" s="95" t="s">
        <v>91</v>
      </c>
      <c r="B113" s="6">
        <v>276082.44400000002</v>
      </c>
      <c r="C113" s="6">
        <v>242665.18763</v>
      </c>
      <c r="D113" s="6">
        <v>30352.29075</v>
      </c>
      <c r="E113" s="6">
        <f t="shared" si="30"/>
        <v>273017.47837999999</v>
      </c>
      <c r="F113" s="6">
        <f>B113-E113</f>
        <v>3064.9656200000318</v>
      </c>
      <c r="G113" s="6">
        <f>B113-C113</f>
        <v>33417.256370000017</v>
      </c>
      <c r="H113" s="5">
        <f>IFERROR(E113/B113*100,"")</f>
        <v>98.889836827147164</v>
      </c>
    </row>
    <row r="114" spans="1:8" s="90" customFormat="1" ht="11.25" customHeight="1" x14ac:dyDescent="0.2">
      <c r="A114" s="95" t="s">
        <v>92</v>
      </c>
      <c r="B114" s="6">
        <v>208384.973</v>
      </c>
      <c r="C114" s="6">
        <v>195224.79574999976</v>
      </c>
      <c r="D114" s="6">
        <v>6812.605719999995</v>
      </c>
      <c r="E114" s="6">
        <f t="shared" si="30"/>
        <v>202037.40146999975</v>
      </c>
      <c r="F114" s="6">
        <f>B114-E114</f>
        <v>6347.5715300002485</v>
      </c>
      <c r="G114" s="6">
        <f>B114-C114</f>
        <v>13160.177250000241</v>
      </c>
      <c r="H114" s="5">
        <f>IFERROR(E114/B114*100,"")</f>
        <v>96.953920698494784</v>
      </c>
    </row>
    <row r="115" spans="1:8" s="90" customFormat="1" ht="11.25" customHeight="1" x14ac:dyDescent="0.2">
      <c r="A115" s="95" t="s">
        <v>93</v>
      </c>
      <c r="B115" s="6">
        <v>31520.670999999998</v>
      </c>
      <c r="C115" s="6">
        <v>30806.847470000001</v>
      </c>
      <c r="D115" s="6">
        <v>707.99868000000004</v>
      </c>
      <c r="E115" s="6">
        <f t="shared" si="30"/>
        <v>31514.846150000001</v>
      </c>
      <c r="F115" s="6">
        <f>B115-E115</f>
        <v>5.824849999997241</v>
      </c>
      <c r="G115" s="6">
        <f>B115-C115</f>
        <v>713.82352999999785</v>
      </c>
      <c r="H115" s="5">
        <f>IFERROR(E115/B115*100,"")</f>
        <v>99.981520539331171</v>
      </c>
    </row>
    <row r="116" spans="1:8" s="90" customFormat="1" ht="11.25" customHeight="1" x14ac:dyDescent="0.2">
      <c r="A116" s="95" t="s">
        <v>94</v>
      </c>
      <c r="B116" s="6">
        <v>1115083.28</v>
      </c>
      <c r="C116" s="6">
        <v>1083856.9589500001</v>
      </c>
      <c r="D116" s="6">
        <v>31226.321050000002</v>
      </c>
      <c r="E116" s="6">
        <f t="shared" si="30"/>
        <v>1115083.28</v>
      </c>
      <c r="F116" s="6">
        <f>B116-E116</f>
        <v>0</v>
      </c>
      <c r="G116" s="6">
        <f>B116-C116</f>
        <v>31226.321049999911</v>
      </c>
      <c r="H116" s="5">
        <f>IFERROR(E116/B116*100,"")</f>
        <v>100</v>
      </c>
    </row>
    <row r="117" spans="1:8" s="90" customFormat="1" ht="11.25" customHeight="1" x14ac:dyDescent="0.2">
      <c r="A117" s="95" t="s">
        <v>95</v>
      </c>
      <c r="B117" s="6">
        <v>13701.332</v>
      </c>
      <c r="C117" s="6">
        <v>13677.21566</v>
      </c>
      <c r="D117" s="6">
        <v>0</v>
      </c>
      <c r="E117" s="6">
        <f t="shared" si="30"/>
        <v>13677.21566</v>
      </c>
      <c r="F117" s="6">
        <f>B117-E117</f>
        <v>24.116340000000491</v>
      </c>
      <c r="G117" s="6">
        <f>B117-C117</f>
        <v>24.116340000000491</v>
      </c>
      <c r="H117" s="5">
        <f>IFERROR(E117/B117*100,"")</f>
        <v>99.823985434408854</v>
      </c>
    </row>
    <row r="118" spans="1:8" s="90" customFormat="1" ht="11.25" customHeight="1" x14ac:dyDescent="0.2">
      <c r="A118" s="95"/>
      <c r="B118" s="6"/>
      <c r="C118" s="10"/>
      <c r="D118" s="6"/>
      <c r="E118" s="10"/>
      <c r="F118" s="10"/>
      <c r="G118" s="10"/>
      <c r="H118" s="5" t="str">
        <f>IFERROR(E118/B118*100,"")</f>
        <v/>
      </c>
    </row>
    <row r="119" spans="1:8" s="90" customFormat="1" ht="11.25" customHeight="1" x14ac:dyDescent="0.2">
      <c r="A119" s="92" t="s">
        <v>96</v>
      </c>
      <c r="B119" s="12">
        <f>SUM(B120:B126)</f>
        <v>7980258.2937999992</v>
      </c>
      <c r="C119" s="12">
        <v>6292280.4121099999</v>
      </c>
      <c r="D119" s="12">
        <f t="shared" ref="D119:G119" si="31">SUM(D120:D126)</f>
        <v>1650470.9783599998</v>
      </c>
      <c r="E119" s="12">
        <f t="shared" si="31"/>
        <v>7942751.39047</v>
      </c>
      <c r="F119" s="12">
        <f t="shared" si="31"/>
        <v>37506.903330000103</v>
      </c>
      <c r="G119" s="12">
        <f t="shared" si="31"/>
        <v>1687977.8816900002</v>
      </c>
      <c r="H119" s="5">
        <f>IFERROR(E119/B119*100,"")</f>
        <v>99.530003892741931</v>
      </c>
    </row>
    <row r="120" spans="1:8" s="90" customFormat="1" ht="11.25" customHeight="1" x14ac:dyDescent="0.2">
      <c r="A120" s="95" t="s">
        <v>20</v>
      </c>
      <c r="B120" s="6">
        <v>4300710.8119999999</v>
      </c>
      <c r="C120" s="6">
        <v>3375915.4390199999</v>
      </c>
      <c r="D120" s="6">
        <v>923929.19362999999</v>
      </c>
      <c r="E120" s="6">
        <f t="shared" ref="E120:E126" si="32">C120+D120</f>
        <v>4299844.63265</v>
      </c>
      <c r="F120" s="6">
        <f>B120-E120</f>
        <v>866.17934999987483</v>
      </c>
      <c r="G120" s="6">
        <f>B120-C120</f>
        <v>924795.37297999999</v>
      </c>
      <c r="H120" s="5">
        <f>IFERROR(E120/B120*100,"")</f>
        <v>99.979859623493326</v>
      </c>
    </row>
    <row r="121" spans="1:8" s="90" customFormat="1" ht="11.25" customHeight="1" x14ac:dyDescent="0.2">
      <c r="A121" s="95" t="s">
        <v>97</v>
      </c>
      <c r="B121" s="6">
        <v>13586</v>
      </c>
      <c r="C121" s="6">
        <v>11389.720369999999</v>
      </c>
      <c r="D121" s="6">
        <v>1965.64327</v>
      </c>
      <c r="E121" s="6">
        <f t="shared" si="32"/>
        <v>13355.36364</v>
      </c>
      <c r="F121" s="6">
        <f>B121-E121</f>
        <v>230.63636000000042</v>
      </c>
      <c r="G121" s="6">
        <f>B121-C121</f>
        <v>2196.2796300000009</v>
      </c>
      <c r="H121" s="5">
        <f>IFERROR(E121/B121*100,"")</f>
        <v>98.302396879140289</v>
      </c>
    </row>
    <row r="122" spans="1:8" s="90" customFormat="1" ht="11.25" customHeight="1" x14ac:dyDescent="0.2">
      <c r="A122" s="95" t="s">
        <v>98</v>
      </c>
      <c r="B122" s="6">
        <v>58693.000000000007</v>
      </c>
      <c r="C122" s="6">
        <v>53178.115909999993</v>
      </c>
      <c r="D122" s="6">
        <v>4621.5013800000006</v>
      </c>
      <c r="E122" s="6">
        <f t="shared" si="32"/>
        <v>57799.617289999995</v>
      </c>
      <c r="F122" s="6">
        <f>B122-E122</f>
        <v>893.38271000001259</v>
      </c>
      <c r="G122" s="6">
        <f>B122-C122</f>
        <v>5514.8840900000141</v>
      </c>
      <c r="H122" s="5">
        <f>IFERROR(E122/B122*100,"")</f>
        <v>98.477871790503102</v>
      </c>
    </row>
    <row r="123" spans="1:8" s="90" customFormat="1" ht="11.25" customHeight="1" x14ac:dyDescent="0.2">
      <c r="A123" s="95" t="s">
        <v>99</v>
      </c>
      <c r="B123" s="6">
        <v>411387.45299999992</v>
      </c>
      <c r="C123" s="6">
        <v>396015.86178999994</v>
      </c>
      <c r="D123" s="6">
        <v>7811.9674799999993</v>
      </c>
      <c r="E123" s="6">
        <f t="shared" si="32"/>
        <v>403827.82926999993</v>
      </c>
      <c r="F123" s="6">
        <f>B123-E123</f>
        <v>7559.6237299999921</v>
      </c>
      <c r="G123" s="6">
        <f>B123-C123</f>
        <v>15371.591209999984</v>
      </c>
      <c r="H123" s="5">
        <f>IFERROR(E123/B123*100,"")</f>
        <v>98.162407804401369</v>
      </c>
    </row>
    <row r="124" spans="1:8" s="90" customFormat="1" ht="11.25" customHeight="1" x14ac:dyDescent="0.2">
      <c r="A124" s="95" t="s">
        <v>100</v>
      </c>
      <c r="B124" s="6">
        <v>62592.453000000001</v>
      </c>
      <c r="C124" s="6">
        <v>61215.926440000003</v>
      </c>
      <c r="D124" s="6">
        <v>1373.8501999999999</v>
      </c>
      <c r="E124" s="6">
        <f t="shared" si="32"/>
        <v>62589.776640000004</v>
      </c>
      <c r="F124" s="6">
        <f>B124-E124</f>
        <v>2.6763599999976577</v>
      </c>
      <c r="G124" s="6">
        <f>B124-C124</f>
        <v>1376.5265599999984</v>
      </c>
      <c r="H124" s="5">
        <f>IFERROR(E124/B124*100,"")</f>
        <v>99.99572414904398</v>
      </c>
    </row>
    <row r="125" spans="1:8" s="90" customFormat="1" ht="11.25" customHeight="1" x14ac:dyDescent="0.2">
      <c r="A125" s="95" t="s">
        <v>101</v>
      </c>
      <c r="B125" s="6">
        <v>427204.90299999999</v>
      </c>
      <c r="C125" s="6">
        <v>426087.64254000003</v>
      </c>
      <c r="D125" s="6">
        <v>1033.7944600000001</v>
      </c>
      <c r="E125" s="6">
        <f t="shared" si="32"/>
        <v>427121.43700000003</v>
      </c>
      <c r="F125" s="6">
        <f>B125-E125</f>
        <v>83.465999999956694</v>
      </c>
      <c r="G125" s="6">
        <f>B125-C125</f>
        <v>1117.2604599999613</v>
      </c>
      <c r="H125" s="5">
        <f>IFERROR(E125/B125*100,"")</f>
        <v>99.98046230288702</v>
      </c>
    </row>
    <row r="126" spans="1:8" s="90" customFormat="1" ht="11.25" customHeight="1" x14ac:dyDescent="0.2">
      <c r="A126" s="99" t="s">
        <v>310</v>
      </c>
      <c r="B126" s="6">
        <v>2706083.6727999998</v>
      </c>
      <c r="C126" s="6">
        <v>1968477.7060399996</v>
      </c>
      <c r="D126" s="6">
        <v>709735.02793999983</v>
      </c>
      <c r="E126" s="6">
        <f t="shared" si="32"/>
        <v>2678212.7339799996</v>
      </c>
      <c r="F126" s="6">
        <f>B126-E126</f>
        <v>27870.938820000272</v>
      </c>
      <c r="G126" s="6">
        <f>B126-C126</f>
        <v>737605.96676000021</v>
      </c>
      <c r="H126" s="5"/>
    </row>
    <row r="127" spans="1:8" s="90" customFormat="1" ht="11.25" customHeight="1" x14ac:dyDescent="0.2">
      <c r="A127" s="95"/>
      <c r="B127" s="6"/>
      <c r="C127" s="6"/>
      <c r="D127" s="6"/>
      <c r="E127" s="6"/>
      <c r="F127" s="6"/>
      <c r="G127" s="6"/>
      <c r="H127" s="5"/>
    </row>
    <row r="128" spans="1:8" s="90" customFormat="1" ht="11.25" customHeight="1" x14ac:dyDescent="0.2">
      <c r="A128" s="92" t="s">
        <v>311</v>
      </c>
      <c r="B128" s="12">
        <f>SUM(B129:B130)</f>
        <v>3339306</v>
      </c>
      <c r="C128" s="12">
        <v>1201364.4170200001</v>
      </c>
      <c r="D128" s="12">
        <f>SUM(D129:D130)</f>
        <v>408332.07175999996</v>
      </c>
      <c r="E128" s="12">
        <f t="shared" ref="E128:G128" si="33">SUM(E129:E130)</f>
        <v>1609696.4887799998</v>
      </c>
      <c r="F128" s="12">
        <f t="shared" si="33"/>
        <v>1729609.5112200002</v>
      </c>
      <c r="G128" s="12">
        <f t="shared" si="33"/>
        <v>2137941.5829799999</v>
      </c>
      <c r="H128" s="5"/>
    </row>
    <row r="129" spans="1:8" s="90" customFormat="1" ht="11.25" customHeight="1" x14ac:dyDescent="0.2">
      <c r="A129" s="99" t="s">
        <v>104</v>
      </c>
      <c r="B129" s="6">
        <v>566153</v>
      </c>
      <c r="C129" s="6">
        <v>541274.5808</v>
      </c>
      <c r="D129" s="6">
        <v>13509.23199</v>
      </c>
      <c r="E129" s="6">
        <f t="shared" ref="E129:E130" si="34">C129+D129</f>
        <v>554783.81279</v>
      </c>
      <c r="F129" s="6">
        <f>B129-E129</f>
        <v>11369.187210000004</v>
      </c>
      <c r="G129" s="6">
        <f>B129-C129</f>
        <v>24878.419200000004</v>
      </c>
      <c r="H129" s="5"/>
    </row>
    <row r="130" spans="1:8" s="90" customFormat="1" ht="11.25" customHeight="1" x14ac:dyDescent="0.2">
      <c r="A130" s="99" t="s">
        <v>312</v>
      </c>
      <c r="B130" s="6">
        <v>2773153</v>
      </c>
      <c r="C130" s="6">
        <v>660089.83622000006</v>
      </c>
      <c r="D130" s="6">
        <v>394822.83976999996</v>
      </c>
      <c r="E130" s="6">
        <f t="shared" si="34"/>
        <v>1054912.6759899999</v>
      </c>
      <c r="F130" s="6">
        <f>B130-E130</f>
        <v>1718240.3240100001</v>
      </c>
      <c r="G130" s="6">
        <f>B130-C130</f>
        <v>2113063.1637800001</v>
      </c>
      <c r="H130" s="5"/>
    </row>
    <row r="131" spans="1:8" s="90" customFormat="1" ht="11.25" customHeight="1" x14ac:dyDescent="0.2">
      <c r="A131" s="95"/>
      <c r="B131" s="6"/>
      <c r="C131" s="6"/>
      <c r="D131" s="6"/>
      <c r="E131" s="6"/>
      <c r="F131" s="6"/>
      <c r="G131" s="6"/>
      <c r="H131" s="5"/>
    </row>
    <row r="132" spans="1:8" s="90" customFormat="1" ht="11.25" customHeight="1" x14ac:dyDescent="0.2">
      <c r="A132" s="100" t="s">
        <v>102</v>
      </c>
      <c r="B132" s="12">
        <f t="shared" ref="B132:G132" si="35">+B133+B141</f>
        <v>63306062.50564</v>
      </c>
      <c r="C132" s="12">
        <v>60069879.119259998</v>
      </c>
      <c r="D132" s="12">
        <f t="shared" si="35"/>
        <v>2880546.7529699998</v>
      </c>
      <c r="E132" s="12">
        <f t="shared" si="35"/>
        <v>62950425.872230001</v>
      </c>
      <c r="F132" s="12">
        <f t="shared" si="35"/>
        <v>355636.63340999675</v>
      </c>
      <c r="G132" s="12">
        <f t="shared" si="35"/>
        <v>3236183.3863799958</v>
      </c>
      <c r="H132" s="5">
        <f>IFERROR(E132/B132*100,"")</f>
        <v>99.438226578412909</v>
      </c>
    </row>
    <row r="133" spans="1:8" s="90" customFormat="1" ht="22.5" customHeight="1" x14ac:dyDescent="0.2">
      <c r="A133" s="101" t="s">
        <v>103</v>
      </c>
      <c r="B133" s="102">
        <f t="shared" ref="B133" si="36">SUM(B134:B138)</f>
        <v>3917595.3759999997</v>
      </c>
      <c r="C133" s="102">
        <v>3815265.2091899998</v>
      </c>
      <c r="D133" s="102">
        <f t="shared" ref="D133:G133" si="37">SUM(D134:D138)</f>
        <v>101780.10518000001</v>
      </c>
      <c r="E133" s="102">
        <f t="shared" si="37"/>
        <v>3917045.3143700003</v>
      </c>
      <c r="F133" s="102">
        <f t="shared" si="37"/>
        <v>550.06162999966182</v>
      </c>
      <c r="G133" s="102">
        <f t="shared" si="37"/>
        <v>102330.16680999982</v>
      </c>
      <c r="H133" s="5">
        <f>IFERROR(E133/B133*100,"")</f>
        <v>99.985959202592255</v>
      </c>
    </row>
    <row r="134" spans="1:8" s="90" customFormat="1" ht="11.25" customHeight="1" x14ac:dyDescent="0.2">
      <c r="A134" s="99" t="s">
        <v>104</v>
      </c>
      <c r="B134" s="6">
        <v>118456</v>
      </c>
      <c r="C134" s="6">
        <v>118405.85209999999</v>
      </c>
      <c r="D134" s="6">
        <v>49.651350000000001</v>
      </c>
      <c r="E134" s="6">
        <f t="shared" ref="E134:E137" si="38">C134+D134</f>
        <v>118455.50344999999</v>
      </c>
      <c r="F134" s="6">
        <f>B134-E134</f>
        <v>0.49655000001075678</v>
      </c>
      <c r="G134" s="6">
        <f>B134-C134</f>
        <v>50.14790000001085</v>
      </c>
      <c r="H134" s="5">
        <f>IFERROR(E134/B134*100,"")</f>
        <v>99.999580814817307</v>
      </c>
    </row>
    <row r="135" spans="1:8" s="90" customFormat="1" ht="11.25" customHeight="1" x14ac:dyDescent="0.2">
      <c r="A135" s="99" t="s">
        <v>105</v>
      </c>
      <c r="B135" s="6">
        <v>401903.17700000003</v>
      </c>
      <c r="C135" s="6">
        <v>400552.94148000004</v>
      </c>
      <c r="D135" s="6">
        <v>1350.22126</v>
      </c>
      <c r="E135" s="6">
        <f t="shared" si="38"/>
        <v>401903.16274000006</v>
      </c>
      <c r="F135" s="6">
        <f>B135-E135</f>
        <v>1.4259999967180192E-2</v>
      </c>
      <c r="G135" s="6">
        <f>B135-C135</f>
        <v>1350.2355199999874</v>
      </c>
      <c r="H135" s="5">
        <f>IFERROR(E135/B135*100,"")</f>
        <v>99.999996451881756</v>
      </c>
    </row>
    <row r="136" spans="1:8" s="90" customFormat="1" ht="11.25" customHeight="1" x14ac:dyDescent="0.2">
      <c r="A136" s="99" t="s">
        <v>106</v>
      </c>
      <c r="B136" s="6">
        <v>29194.772000000001</v>
      </c>
      <c r="C136" s="6">
        <v>29139.609339999999</v>
      </c>
      <c r="D136" s="6">
        <v>21.74325</v>
      </c>
      <c r="E136" s="6">
        <f t="shared" si="38"/>
        <v>29161.352589999999</v>
      </c>
      <c r="F136" s="6">
        <f>B136-E136</f>
        <v>33.419410000002244</v>
      </c>
      <c r="G136" s="6">
        <f>B136-C136</f>
        <v>55.162660000001779</v>
      </c>
      <c r="H136" s="5">
        <f>IFERROR(E136/B136*100,"")</f>
        <v>99.885529470824423</v>
      </c>
    </row>
    <row r="137" spans="1:8" s="90" customFormat="1" ht="11.4" x14ac:dyDescent="0.2">
      <c r="A137" s="99" t="s">
        <v>107</v>
      </c>
      <c r="B137" s="6">
        <v>265921.522</v>
      </c>
      <c r="C137" s="6">
        <v>240128.82878000001</v>
      </c>
      <c r="D137" s="6">
        <v>25431.080239999999</v>
      </c>
      <c r="E137" s="6">
        <f t="shared" si="38"/>
        <v>265559.90902000002</v>
      </c>
      <c r="F137" s="6">
        <f>B137-E137</f>
        <v>361.61297999997623</v>
      </c>
      <c r="G137" s="6">
        <f>B137-C137</f>
        <v>25792.693219999986</v>
      </c>
      <c r="H137" s="5">
        <f>IFERROR(E137/B137*100,"")</f>
        <v>99.864015151056492</v>
      </c>
    </row>
    <row r="138" spans="1:8" s="90" customFormat="1" ht="11.25" customHeight="1" x14ac:dyDescent="0.2">
      <c r="A138" s="101" t="s">
        <v>108</v>
      </c>
      <c r="B138" s="103">
        <f>SUM(B139:B140)</f>
        <v>3102119.9049999998</v>
      </c>
      <c r="C138" s="103">
        <v>3027037.97749</v>
      </c>
      <c r="D138" s="103">
        <f>SUM(D139:D140)</f>
        <v>74927.409080000012</v>
      </c>
      <c r="E138" s="12">
        <f t="shared" ref="E138" si="39">SUM(C138:D138)</f>
        <v>3101965.3865700001</v>
      </c>
      <c r="F138" s="12">
        <f>B138-E138</f>
        <v>154.5184299997054</v>
      </c>
      <c r="G138" s="12">
        <f>B138-C138</f>
        <v>75081.927509999834</v>
      </c>
      <c r="H138" s="5">
        <f>IFERROR(E138/B138*100,"")</f>
        <v>99.995018940765291</v>
      </c>
    </row>
    <row r="139" spans="1:8" s="90" customFormat="1" ht="11.25" customHeight="1" x14ac:dyDescent="0.2">
      <c r="A139" s="104" t="s">
        <v>108</v>
      </c>
      <c r="B139" s="6">
        <v>2668129.9049999998</v>
      </c>
      <c r="C139" s="6">
        <v>2594920.71538</v>
      </c>
      <c r="D139" s="6">
        <v>73177.975900000005</v>
      </c>
      <c r="E139" s="6">
        <f t="shared" ref="E139:E140" si="40">C139+D139</f>
        <v>2668098.6912799999</v>
      </c>
      <c r="F139" s="6">
        <f>B139-E139</f>
        <v>31.213719999883324</v>
      </c>
      <c r="G139" s="6">
        <f>B139-C139</f>
        <v>73209.189619999845</v>
      </c>
      <c r="H139" s="5">
        <f>IFERROR(E139/B139*100,"")</f>
        <v>99.99883012742589</v>
      </c>
    </row>
    <row r="140" spans="1:8" s="90" customFormat="1" ht="11.25" customHeight="1" x14ac:dyDescent="0.2">
      <c r="A140" s="104" t="s">
        <v>109</v>
      </c>
      <c r="B140" s="6">
        <v>433990</v>
      </c>
      <c r="C140" s="6">
        <v>432117.26211000001</v>
      </c>
      <c r="D140" s="6">
        <v>1749.43318</v>
      </c>
      <c r="E140" s="6">
        <f t="shared" si="40"/>
        <v>433866.69529</v>
      </c>
      <c r="F140" s="6">
        <f>B140-E140</f>
        <v>123.3047099999967</v>
      </c>
      <c r="G140" s="6">
        <f>B140-C140</f>
        <v>1872.7378899999894</v>
      </c>
      <c r="H140" s="5">
        <f>IFERROR(E140/B140*100,"")</f>
        <v>99.971588121846125</v>
      </c>
    </row>
    <row r="141" spans="1:8" s="90" customFormat="1" ht="11.25" customHeight="1" x14ac:dyDescent="0.2">
      <c r="A141" s="101" t="s">
        <v>110</v>
      </c>
      <c r="B141" s="105">
        <f t="shared" ref="B141:G141" si="41">SUM(B142:B145)</f>
        <v>59388467.129639998</v>
      </c>
      <c r="C141" s="103">
        <v>56254613.910070002</v>
      </c>
      <c r="D141" s="105">
        <f t="shared" ref="D141" si="42">SUM(D142:D145)</f>
        <v>2778766.6477899998</v>
      </c>
      <c r="E141" s="103">
        <f t="shared" si="41"/>
        <v>59033380.557860002</v>
      </c>
      <c r="F141" s="103">
        <f t="shared" si="41"/>
        <v>355086.57177999709</v>
      </c>
      <c r="G141" s="103">
        <f t="shared" si="41"/>
        <v>3133853.219569996</v>
      </c>
      <c r="H141" s="5">
        <f>IFERROR(E141/B141*100,"")</f>
        <v>99.402095071750423</v>
      </c>
    </row>
    <row r="142" spans="1:8" s="90" customFormat="1" ht="11.25" customHeight="1" x14ac:dyDescent="0.2">
      <c r="A142" s="104" t="s">
        <v>111</v>
      </c>
      <c r="B142" s="6">
        <v>22280550.660359997</v>
      </c>
      <c r="C142" s="6">
        <v>21102226.790400002</v>
      </c>
      <c r="D142" s="6">
        <v>1178216.6625699999</v>
      </c>
      <c r="E142" s="6">
        <f t="shared" ref="E142:E144" si="43">C142+D142</f>
        <v>22280443.452970002</v>
      </c>
      <c r="F142" s="6">
        <f>B142-E142</f>
        <v>107.20738999545574</v>
      </c>
      <c r="G142" s="6">
        <f>B142-C142</f>
        <v>1178323.8699599952</v>
      </c>
      <c r="H142" s="5">
        <f>IFERROR(E142/B142*100,"")</f>
        <v>99.999518829711036</v>
      </c>
    </row>
    <row r="143" spans="1:8" s="90" customFormat="1" ht="11.25" customHeight="1" x14ac:dyDescent="0.2">
      <c r="A143" s="104" t="s">
        <v>112</v>
      </c>
      <c r="B143" s="6">
        <v>6489072.2743699998</v>
      </c>
      <c r="C143" s="6">
        <v>6158281.9948200006</v>
      </c>
      <c r="D143" s="6">
        <v>330787.22382000001</v>
      </c>
      <c r="E143" s="6">
        <f t="shared" si="43"/>
        <v>6489069.2186400006</v>
      </c>
      <c r="F143" s="6">
        <f>B143-E143</f>
        <v>3.0557299992069602</v>
      </c>
      <c r="G143" s="6">
        <f>B143-C143</f>
        <v>330790.27954999916</v>
      </c>
      <c r="H143" s="5">
        <f>IFERROR(E143/B143*100,"")</f>
        <v>99.999952909601404</v>
      </c>
    </row>
    <row r="144" spans="1:8" s="90" customFormat="1" ht="11.25" customHeight="1" x14ac:dyDescent="0.2">
      <c r="A144" s="104" t="s">
        <v>113</v>
      </c>
      <c r="B144" s="6">
        <v>7812886.37304</v>
      </c>
      <c r="C144" s="6">
        <v>7420060.3859400004</v>
      </c>
      <c r="D144" s="6">
        <v>392825.44906000001</v>
      </c>
      <c r="E144" s="6">
        <f t="shared" si="43"/>
        <v>7812885.8350000009</v>
      </c>
      <c r="F144" s="6">
        <f>B144-E144</f>
        <v>0.53803999908268452</v>
      </c>
      <c r="G144" s="6">
        <f>B144-C144</f>
        <v>392825.98709999956</v>
      </c>
      <c r="H144" s="5">
        <f>IFERROR(E144/B144*100,"")</f>
        <v>99.999993113428587</v>
      </c>
    </row>
    <row r="145" spans="1:8" s="90" customFormat="1" ht="22.5" customHeight="1" x14ac:dyDescent="0.2">
      <c r="A145" s="106" t="s">
        <v>114</v>
      </c>
      <c r="B145" s="9">
        <f t="shared" ref="B145:G145" si="44">SUM(B146)</f>
        <v>22805957.821869999</v>
      </c>
      <c r="C145" s="12">
        <v>21574044.738909997</v>
      </c>
      <c r="D145" s="9">
        <f t="shared" si="44"/>
        <v>876937.31234000006</v>
      </c>
      <c r="E145" s="12">
        <f t="shared" si="44"/>
        <v>22450982.051249996</v>
      </c>
      <c r="F145" s="12">
        <f t="shared" si="44"/>
        <v>354975.77062000334</v>
      </c>
      <c r="G145" s="12">
        <f t="shared" si="44"/>
        <v>1231913.0829600021</v>
      </c>
      <c r="H145" s="5">
        <f>IFERROR(E145/B145*100,"")</f>
        <v>98.443495452405003</v>
      </c>
    </row>
    <row r="146" spans="1:8" s="90" customFormat="1" ht="11.25" customHeight="1" x14ac:dyDescent="0.2">
      <c r="A146" s="104" t="s">
        <v>115</v>
      </c>
      <c r="B146" s="6">
        <v>22805957.821869999</v>
      </c>
      <c r="C146" s="6">
        <v>21574044.738909997</v>
      </c>
      <c r="D146" s="6">
        <v>876937.31234000006</v>
      </c>
      <c r="E146" s="6">
        <f t="shared" ref="E146" si="45">C146+D146</f>
        <v>22450982.051249996</v>
      </c>
      <c r="F146" s="6">
        <f>B146-E146</f>
        <v>354975.77062000334</v>
      </c>
      <c r="G146" s="6">
        <f>B146-C146</f>
        <v>1231913.0829600021</v>
      </c>
      <c r="H146" s="5">
        <f>IFERROR(E146/B146*100,"")</f>
        <v>98.443495452405003</v>
      </c>
    </row>
    <row r="147" spans="1:8" s="90" customFormat="1" ht="11.25" customHeight="1" x14ac:dyDescent="0.2">
      <c r="A147" s="98"/>
      <c r="B147" s="8"/>
      <c r="C147" s="7"/>
      <c r="D147" s="8"/>
      <c r="E147" s="7"/>
      <c r="F147" s="7"/>
      <c r="G147" s="7"/>
      <c r="H147" s="5" t="str">
        <f>IFERROR(E147/B147*100,"")</f>
        <v/>
      </c>
    </row>
    <row r="148" spans="1:8" s="90" customFormat="1" ht="11.25" customHeight="1" x14ac:dyDescent="0.2">
      <c r="A148" s="92" t="s">
        <v>116</v>
      </c>
      <c r="B148" s="6">
        <v>125018126.066</v>
      </c>
      <c r="C148" s="6">
        <v>111958292.78112002</v>
      </c>
      <c r="D148" s="6">
        <v>12976485.693629999</v>
      </c>
      <c r="E148" s="6">
        <f t="shared" ref="E148" si="46">C148+D148</f>
        <v>124934778.47475001</v>
      </c>
      <c r="F148" s="6">
        <f>B148-E148</f>
        <v>83347.591249987483</v>
      </c>
      <c r="G148" s="6">
        <f>B148-C148</f>
        <v>13059833.284879982</v>
      </c>
      <c r="H148" s="5">
        <f>IFERROR(E148/B148*100,"")</f>
        <v>99.933331594487356</v>
      </c>
    </row>
    <row r="149" spans="1:8" s="90" customFormat="1" ht="11.25" customHeight="1" x14ac:dyDescent="0.2">
      <c r="A149" s="98"/>
      <c r="B149" s="6"/>
      <c r="C149" s="10"/>
      <c r="D149" s="6"/>
      <c r="E149" s="10"/>
      <c r="F149" s="10"/>
      <c r="G149" s="10"/>
      <c r="H149" s="5" t="str">
        <f>IFERROR(E149/B149*100,"")</f>
        <v/>
      </c>
    </row>
    <row r="150" spans="1:8" s="90" customFormat="1" ht="11.25" customHeight="1" x14ac:dyDescent="0.2">
      <c r="A150" s="92" t="s">
        <v>117</v>
      </c>
      <c r="B150" s="12">
        <f t="shared" ref="B150" si="47">SUM(B151:B169)</f>
        <v>7566257.0429999996</v>
      </c>
      <c r="C150" s="12">
        <v>6344492.7012199992</v>
      </c>
      <c r="D150" s="12">
        <f t="shared" ref="D150:G150" si="48">SUM(D151:D169)</f>
        <v>1208860.0256900005</v>
      </c>
      <c r="E150" s="12">
        <f t="shared" si="48"/>
        <v>7553352.7269099997</v>
      </c>
      <c r="F150" s="12">
        <f t="shared" si="48"/>
        <v>12904.316090001012</v>
      </c>
      <c r="G150" s="12">
        <f t="shared" si="48"/>
        <v>1221764.3417800013</v>
      </c>
      <c r="H150" s="5">
        <f>IFERROR(E150/B150*100,"")</f>
        <v>99.82944914484581</v>
      </c>
    </row>
    <row r="151" spans="1:8" s="90" customFormat="1" ht="11.25" customHeight="1" x14ac:dyDescent="0.2">
      <c r="A151" s="107" t="s">
        <v>118</v>
      </c>
      <c r="B151" s="6">
        <v>1445196.2420000001</v>
      </c>
      <c r="C151" s="6">
        <v>1049619.3908599988</v>
      </c>
      <c r="D151" s="6">
        <v>390939.13133000053</v>
      </c>
      <c r="E151" s="6">
        <f t="shared" ref="E151:E169" si="49">C151+D151</f>
        <v>1440558.5221899992</v>
      </c>
      <c r="F151" s="6">
        <f>B151-E151</f>
        <v>4637.7198100008536</v>
      </c>
      <c r="G151" s="6">
        <f>B151-C151</f>
        <v>395576.85114000132</v>
      </c>
      <c r="H151" s="5">
        <f>IFERROR(E151/B151*100,"")</f>
        <v>99.679094113642122</v>
      </c>
    </row>
    <row r="152" spans="1:8" s="90" customFormat="1" ht="11.25" customHeight="1" x14ac:dyDescent="0.2">
      <c r="A152" s="107" t="s">
        <v>119</v>
      </c>
      <c r="B152" s="6">
        <v>99408</v>
      </c>
      <c r="C152" s="6">
        <v>99384.040959999998</v>
      </c>
      <c r="D152" s="6">
        <v>23.959040000000002</v>
      </c>
      <c r="E152" s="6">
        <f t="shared" si="49"/>
        <v>99408</v>
      </c>
      <c r="F152" s="6">
        <f>B152-E152</f>
        <v>0</v>
      </c>
      <c r="G152" s="6">
        <f>B152-C152</f>
        <v>23.959040000001551</v>
      </c>
      <c r="H152" s="5">
        <f>IFERROR(E152/B152*100,"")</f>
        <v>100</v>
      </c>
    </row>
    <row r="153" spans="1:8" s="90" customFormat="1" ht="11.25" customHeight="1" x14ac:dyDescent="0.2">
      <c r="A153" s="95" t="s">
        <v>120</v>
      </c>
      <c r="B153" s="6">
        <v>266231.78000000003</v>
      </c>
      <c r="C153" s="6">
        <v>266185.61749000003</v>
      </c>
      <c r="D153" s="6">
        <v>46.097029999999997</v>
      </c>
      <c r="E153" s="6">
        <f t="shared" si="49"/>
        <v>266231.71452000004</v>
      </c>
      <c r="F153" s="6">
        <f>B153-E153</f>
        <v>6.5479999990202487E-2</v>
      </c>
      <c r="G153" s="6">
        <f>B153-C153</f>
        <v>46.162509999994654</v>
      </c>
      <c r="H153" s="5">
        <f>IFERROR(E153/B153*100,"")</f>
        <v>99.999975404889682</v>
      </c>
    </row>
    <row r="154" spans="1:8" s="90" customFormat="1" ht="11.25" customHeight="1" x14ac:dyDescent="0.2">
      <c r="A154" s="95" t="s">
        <v>121</v>
      </c>
      <c r="B154" s="6">
        <v>54488.392</v>
      </c>
      <c r="C154" s="6">
        <v>54488.28138</v>
      </c>
      <c r="D154" s="6">
        <v>0</v>
      </c>
      <c r="E154" s="6">
        <f t="shared" si="49"/>
        <v>54488.28138</v>
      </c>
      <c r="F154" s="6">
        <f>B154-E154</f>
        <v>0.11061999999947147</v>
      </c>
      <c r="G154" s="6">
        <f>B154-C154</f>
        <v>0.11061999999947147</v>
      </c>
      <c r="H154" s="5">
        <f>IFERROR(E154/B154*100,"")</f>
        <v>99.999796984282455</v>
      </c>
    </row>
    <row r="155" spans="1:8" s="90" customFormat="1" ht="11.25" customHeight="1" x14ac:dyDescent="0.2">
      <c r="A155" s="95" t="s">
        <v>122</v>
      </c>
      <c r="B155" s="6">
        <v>87663</v>
      </c>
      <c r="C155" s="6">
        <v>85540.416519999999</v>
      </c>
      <c r="D155" s="6">
        <v>2035.1036200000001</v>
      </c>
      <c r="E155" s="6">
        <f t="shared" si="49"/>
        <v>87575.520139999993</v>
      </c>
      <c r="F155" s="6">
        <f>B155-E155</f>
        <v>87.479860000006738</v>
      </c>
      <c r="G155" s="6">
        <f>B155-C155</f>
        <v>2122.5834800000011</v>
      </c>
      <c r="H155" s="5">
        <f>IFERROR(E155/B155*100,"")</f>
        <v>99.900208913680785</v>
      </c>
    </row>
    <row r="156" spans="1:8" s="90" customFormat="1" ht="11.25" customHeight="1" x14ac:dyDescent="0.2">
      <c r="A156" s="95" t="s">
        <v>123</v>
      </c>
      <c r="B156" s="6">
        <v>50731</v>
      </c>
      <c r="C156" s="6">
        <v>50729.324390000002</v>
      </c>
      <c r="D156" s="6">
        <v>1.5</v>
      </c>
      <c r="E156" s="6">
        <f t="shared" si="49"/>
        <v>50730.824390000002</v>
      </c>
      <c r="F156" s="6">
        <f>B156-E156</f>
        <v>0.17560999999841442</v>
      </c>
      <c r="G156" s="6">
        <f>B156-C156</f>
        <v>1.6756099999984144</v>
      </c>
      <c r="H156" s="5">
        <f>IFERROR(E156/B156*100,"")</f>
        <v>99.999653840846818</v>
      </c>
    </row>
    <row r="157" spans="1:8" s="90" customFormat="1" ht="11.25" customHeight="1" x14ac:dyDescent="0.2">
      <c r="A157" s="95" t="s">
        <v>124</v>
      </c>
      <c r="B157" s="6">
        <v>18582</v>
      </c>
      <c r="C157" s="6">
        <v>16885.140299999999</v>
      </c>
      <c r="D157" s="6">
        <v>1631.7948100000001</v>
      </c>
      <c r="E157" s="6">
        <f t="shared" si="49"/>
        <v>18516.935109999999</v>
      </c>
      <c r="F157" s="6">
        <f>B157-E157</f>
        <v>65.064890000001469</v>
      </c>
      <c r="G157" s="6">
        <f>B157-C157</f>
        <v>1696.8597000000009</v>
      </c>
      <c r="H157" s="5">
        <f>IFERROR(E157/B157*100,"")</f>
        <v>99.649849908513616</v>
      </c>
    </row>
    <row r="158" spans="1:8" s="90" customFormat="1" ht="11.25" customHeight="1" x14ac:dyDescent="0.2">
      <c r="A158" s="107" t="s">
        <v>125</v>
      </c>
      <c r="B158" s="6">
        <v>34710</v>
      </c>
      <c r="C158" s="6">
        <v>34356.450929999999</v>
      </c>
      <c r="D158" s="6">
        <v>353.13297</v>
      </c>
      <c r="E158" s="6">
        <f t="shared" si="49"/>
        <v>34709.583899999998</v>
      </c>
      <c r="F158" s="6">
        <f>B158-E158</f>
        <v>0.41610000000218861</v>
      </c>
      <c r="G158" s="6">
        <f>B158-C158</f>
        <v>353.54907000000094</v>
      </c>
      <c r="H158" s="5">
        <f>IFERROR(E158/B158*100,"")</f>
        <v>99.998801210025917</v>
      </c>
    </row>
    <row r="159" spans="1:8" s="90" customFormat="1" ht="11.25" customHeight="1" x14ac:dyDescent="0.2">
      <c r="A159" s="95" t="s">
        <v>126</v>
      </c>
      <c r="B159" s="6">
        <v>262549</v>
      </c>
      <c r="C159" s="6">
        <v>261333.26551</v>
      </c>
      <c r="D159" s="6">
        <v>1215.3372899999999</v>
      </c>
      <c r="E159" s="6">
        <f t="shared" si="49"/>
        <v>262548.60279999999</v>
      </c>
      <c r="F159" s="6">
        <f>B159-E159</f>
        <v>0.39720000000670552</v>
      </c>
      <c r="G159" s="6">
        <f>B159-C159</f>
        <v>1215.7344900000026</v>
      </c>
      <c r="H159" s="5">
        <f>IFERROR(E159/B159*100,"")</f>
        <v>99.999848713954336</v>
      </c>
    </row>
    <row r="160" spans="1:8" s="90" customFormat="1" ht="11.25" customHeight="1" x14ac:dyDescent="0.2">
      <c r="A160" s="95" t="s">
        <v>127</v>
      </c>
      <c r="B160" s="6">
        <v>353224</v>
      </c>
      <c r="C160" s="6">
        <v>353209.84239000001</v>
      </c>
      <c r="D160" s="6">
        <v>14.10149</v>
      </c>
      <c r="E160" s="6">
        <f t="shared" si="49"/>
        <v>353223.94387999998</v>
      </c>
      <c r="F160" s="6">
        <f>B160-E160</f>
        <v>5.6120000022929162E-2</v>
      </c>
      <c r="G160" s="6">
        <f>B160-C160</f>
        <v>14.157609999994747</v>
      </c>
      <c r="H160" s="5">
        <f>IFERROR(E160/B160*100,"")</f>
        <v>99.999984112064851</v>
      </c>
    </row>
    <row r="161" spans="1:8" s="90" customFormat="1" ht="11.25" customHeight="1" x14ac:dyDescent="0.2">
      <c r="A161" s="95" t="s">
        <v>128</v>
      </c>
      <c r="B161" s="6">
        <v>192325.541</v>
      </c>
      <c r="C161" s="6">
        <v>187519.83674</v>
      </c>
      <c r="D161" s="6">
        <v>4805.7042599999995</v>
      </c>
      <c r="E161" s="6">
        <f t="shared" si="49"/>
        <v>192325.541</v>
      </c>
      <c r="F161" s="6">
        <f>B161-E161</f>
        <v>0</v>
      </c>
      <c r="G161" s="6">
        <f>B161-C161</f>
        <v>4805.7042599999986</v>
      </c>
      <c r="H161" s="5">
        <f>IFERROR(E161/B161*100,"")</f>
        <v>100</v>
      </c>
    </row>
    <row r="162" spans="1:8" s="90" customFormat="1" ht="11.25" customHeight="1" x14ac:dyDescent="0.2">
      <c r="A162" s="95" t="s">
        <v>129</v>
      </c>
      <c r="B162" s="6">
        <v>207940.98300000001</v>
      </c>
      <c r="C162" s="6">
        <v>201388.81599</v>
      </c>
      <c r="D162" s="6">
        <v>6552.1670100000001</v>
      </c>
      <c r="E162" s="6">
        <f t="shared" si="49"/>
        <v>207940.98300000001</v>
      </c>
      <c r="F162" s="6">
        <f>B162-E162</f>
        <v>0</v>
      </c>
      <c r="G162" s="6">
        <f>B162-C162</f>
        <v>6552.1670100000047</v>
      </c>
      <c r="H162" s="5">
        <f>IFERROR(E162/B162*100,"")</f>
        <v>100</v>
      </c>
    </row>
    <row r="163" spans="1:8" s="90" customFormat="1" ht="11.25" customHeight="1" x14ac:dyDescent="0.2">
      <c r="A163" s="95" t="s">
        <v>130</v>
      </c>
      <c r="B163" s="6">
        <v>106449.65</v>
      </c>
      <c r="C163" s="6">
        <v>104972.06754</v>
      </c>
      <c r="D163" s="6">
        <v>1441.9050099999999</v>
      </c>
      <c r="E163" s="6">
        <f t="shared" si="49"/>
        <v>106413.97255000001</v>
      </c>
      <c r="F163" s="6">
        <f>B163-E163</f>
        <v>35.677449999988312</v>
      </c>
      <c r="G163" s="6">
        <f>B163-C163</f>
        <v>1477.5824599999905</v>
      </c>
      <c r="H163" s="5">
        <f>IFERROR(E163/B163*100,"")</f>
        <v>99.966484201685972</v>
      </c>
    </row>
    <row r="164" spans="1:8" s="90" customFormat="1" ht="11.25" customHeight="1" x14ac:dyDescent="0.2">
      <c r="A164" s="95" t="s">
        <v>131</v>
      </c>
      <c r="B164" s="6">
        <v>70053.274999999994</v>
      </c>
      <c r="C164" s="6">
        <v>69895.263600000006</v>
      </c>
      <c r="D164" s="6">
        <v>79.608369999999994</v>
      </c>
      <c r="E164" s="6">
        <f t="shared" si="49"/>
        <v>69974.871970000007</v>
      </c>
      <c r="F164" s="6">
        <f>B164-E164</f>
        <v>78.403029999986757</v>
      </c>
      <c r="G164" s="6">
        <f>B164-C164</f>
        <v>158.0113999999885</v>
      </c>
      <c r="H164" s="5">
        <f>IFERROR(E164/B164*100,"")</f>
        <v>99.888080849896042</v>
      </c>
    </row>
    <row r="165" spans="1:8" s="90" customFormat="1" ht="11.25" customHeight="1" x14ac:dyDescent="0.2">
      <c r="A165" s="95" t="s">
        <v>132</v>
      </c>
      <c r="B165" s="6">
        <v>644676.35699999996</v>
      </c>
      <c r="C165" s="6">
        <v>589522.54003999999</v>
      </c>
      <c r="D165" s="6">
        <v>50375.350350000001</v>
      </c>
      <c r="E165" s="6">
        <f t="shared" si="49"/>
        <v>639897.89038999996</v>
      </c>
      <c r="F165" s="6">
        <f>B165-E165</f>
        <v>4778.4666100000031</v>
      </c>
      <c r="G165" s="6">
        <f>B165-C165</f>
        <v>55153.816959999967</v>
      </c>
      <c r="H165" s="5">
        <f>IFERROR(E165/B165*100,"")</f>
        <v>99.258780540326214</v>
      </c>
    </row>
    <row r="166" spans="1:8" s="90" customFormat="1" ht="11.25" customHeight="1" x14ac:dyDescent="0.2">
      <c r="A166" s="95" t="s">
        <v>133</v>
      </c>
      <c r="B166" s="6">
        <v>27012</v>
      </c>
      <c r="C166" s="6">
        <v>24020.51425</v>
      </c>
      <c r="D166" s="6">
        <v>2991.4857499999998</v>
      </c>
      <c r="E166" s="6">
        <f t="shared" si="49"/>
        <v>27012</v>
      </c>
      <c r="F166" s="6">
        <f>B166-E166</f>
        <v>0</v>
      </c>
      <c r="G166" s="6">
        <f>B166-C166</f>
        <v>2991.4857499999998</v>
      </c>
      <c r="H166" s="5">
        <f>IFERROR(E166/B166*100,"")</f>
        <v>100</v>
      </c>
    </row>
    <row r="167" spans="1:8" s="90" customFormat="1" ht="11.25" customHeight="1" x14ac:dyDescent="0.2">
      <c r="A167" s="95" t="s">
        <v>134</v>
      </c>
      <c r="B167" s="6">
        <v>3577428</v>
      </c>
      <c r="C167" s="6">
        <v>2829128.4656799999</v>
      </c>
      <c r="D167" s="6">
        <v>745079.55283000006</v>
      </c>
      <c r="E167" s="6">
        <f t="shared" si="49"/>
        <v>3574208.0185099998</v>
      </c>
      <c r="F167" s="6">
        <f>B167-E167</f>
        <v>3219.9814900001511</v>
      </c>
      <c r="G167" s="6">
        <f>B167-C167</f>
        <v>748299.53432000009</v>
      </c>
      <c r="H167" s="5">
        <f>IFERROR(E167/B167*100,"")</f>
        <v>99.909991717792778</v>
      </c>
    </row>
    <row r="168" spans="1:8" s="90" customFormat="1" ht="11.25" customHeight="1" x14ac:dyDescent="0.2">
      <c r="A168" s="95" t="s">
        <v>135</v>
      </c>
      <c r="B168" s="6">
        <v>21756.131000000001</v>
      </c>
      <c r="C168" s="6">
        <v>21745.547180000001</v>
      </c>
      <c r="D168" s="6">
        <v>10.282</v>
      </c>
      <c r="E168" s="6">
        <f t="shared" si="49"/>
        <v>21755.829180000001</v>
      </c>
      <c r="F168" s="6">
        <f>B168-E168</f>
        <v>0.30182000000058906</v>
      </c>
      <c r="G168" s="6">
        <f>B168-C168</f>
        <v>10.583819999999832</v>
      </c>
      <c r="H168" s="5">
        <f>IFERROR(E168/B168*100,"")</f>
        <v>99.998612712894584</v>
      </c>
    </row>
    <row r="169" spans="1:8" s="90" customFormat="1" ht="11.25" customHeight="1" x14ac:dyDescent="0.2">
      <c r="A169" s="95" t="s">
        <v>136</v>
      </c>
      <c r="B169" s="6">
        <v>45831.692000000003</v>
      </c>
      <c r="C169" s="6">
        <v>44567.87947</v>
      </c>
      <c r="D169" s="6">
        <v>1263.8125299999999</v>
      </c>
      <c r="E169" s="6">
        <f t="shared" si="49"/>
        <v>45831.692000000003</v>
      </c>
      <c r="F169" s="6">
        <f>B169-E169</f>
        <v>0</v>
      </c>
      <c r="G169" s="6">
        <f>B169-C169</f>
        <v>1263.8125300000029</v>
      </c>
      <c r="H169" s="5">
        <f>IFERROR(E169/B169*100,"")</f>
        <v>100</v>
      </c>
    </row>
    <row r="170" spans="1:8" s="90" customFormat="1" ht="11.25" customHeight="1" x14ac:dyDescent="0.2">
      <c r="A170" s="98"/>
      <c r="B170" s="6"/>
      <c r="C170" s="10"/>
      <c r="D170" s="6"/>
      <c r="E170" s="10"/>
      <c r="F170" s="10"/>
      <c r="G170" s="10"/>
      <c r="H170" s="5" t="str">
        <f>IFERROR(E170/B170*100,"")</f>
        <v/>
      </c>
    </row>
    <row r="171" spans="1:8" s="90" customFormat="1" ht="11.25" customHeight="1" x14ac:dyDescent="0.2">
      <c r="A171" s="92" t="s">
        <v>137</v>
      </c>
      <c r="B171" s="12">
        <f t="shared" ref="B171" si="50">SUM(B172:B179)</f>
        <v>42055258.883000001</v>
      </c>
      <c r="C171" s="12">
        <v>26944808.276350003</v>
      </c>
      <c r="D171" s="12">
        <f t="shared" ref="D171:G171" si="51">SUM(D172:D179)</f>
        <v>2201276.8270100001</v>
      </c>
      <c r="E171" s="12">
        <f t="shared" si="51"/>
        <v>29146085.103360008</v>
      </c>
      <c r="F171" s="12">
        <f t="shared" si="51"/>
        <v>12909173.779639998</v>
      </c>
      <c r="G171" s="12">
        <f t="shared" si="51"/>
        <v>15110450.606649997</v>
      </c>
      <c r="H171" s="5">
        <f>IFERROR(E171/B171*100,"")</f>
        <v>69.304257963185975</v>
      </c>
    </row>
    <row r="172" spans="1:8" s="90" customFormat="1" ht="11.25" customHeight="1" x14ac:dyDescent="0.2">
      <c r="A172" s="95" t="s">
        <v>20</v>
      </c>
      <c r="B172" s="6">
        <v>41546699</v>
      </c>
      <c r="C172" s="6">
        <v>26518514.260770004</v>
      </c>
      <c r="D172" s="6">
        <v>2161778.5838799998</v>
      </c>
      <c r="E172" s="6">
        <f t="shared" ref="E172:E179" si="52">C172+D172</f>
        <v>28680292.844650004</v>
      </c>
      <c r="F172" s="6">
        <f>B172-E172</f>
        <v>12866406.155349996</v>
      </c>
      <c r="G172" s="6">
        <f>B172-C172</f>
        <v>15028184.739229996</v>
      </c>
      <c r="H172" s="5">
        <f>IFERROR(E172/B172*100,"")</f>
        <v>69.031459863153032</v>
      </c>
    </row>
    <row r="173" spans="1:8" s="90" customFormat="1" ht="11.25" customHeight="1" x14ac:dyDescent="0.2">
      <c r="A173" s="95" t="s">
        <v>138</v>
      </c>
      <c r="B173" s="6">
        <v>34266.635999999999</v>
      </c>
      <c r="C173" s="6">
        <v>30633.050769999998</v>
      </c>
      <c r="D173" s="6">
        <v>976.38149999999996</v>
      </c>
      <c r="E173" s="6">
        <f t="shared" si="52"/>
        <v>31609.432269999998</v>
      </c>
      <c r="F173" s="6">
        <f>B173-E173</f>
        <v>2657.2037300000011</v>
      </c>
      <c r="G173" s="6">
        <f>B173-C173</f>
        <v>3633.5852300000006</v>
      </c>
      <c r="H173" s="5">
        <f>IFERROR(E173/B173*100,"")</f>
        <v>92.245507466796568</v>
      </c>
    </row>
    <row r="174" spans="1:8" s="90" customFormat="1" ht="11.25" customHeight="1" x14ac:dyDescent="0.2">
      <c r="A174" s="95" t="s">
        <v>313</v>
      </c>
      <c r="B174" s="6">
        <v>73659.979000000007</v>
      </c>
      <c r="C174" s="6">
        <v>53145.040710000001</v>
      </c>
      <c r="D174" s="6">
        <v>15229.22782</v>
      </c>
      <c r="E174" s="6">
        <f t="shared" si="52"/>
        <v>68374.268530000001</v>
      </c>
      <c r="F174" s="6">
        <f>B174-E174</f>
        <v>5285.7104700000054</v>
      </c>
      <c r="G174" s="6">
        <f>B174-C174</f>
        <v>20514.938290000006</v>
      </c>
      <c r="H174" s="5">
        <f>IFERROR(E174/B174*100,"")</f>
        <v>92.824175974853304</v>
      </c>
    </row>
    <row r="175" spans="1:8" s="90" customFormat="1" ht="11.25" customHeight="1" x14ac:dyDescent="0.2">
      <c r="A175" s="95" t="s">
        <v>139</v>
      </c>
      <c r="B175" s="6">
        <v>12792</v>
      </c>
      <c r="C175" s="6">
        <v>10495.15566</v>
      </c>
      <c r="D175" s="6">
        <v>1674.2367300000001</v>
      </c>
      <c r="E175" s="6">
        <f t="shared" si="52"/>
        <v>12169.392390000001</v>
      </c>
      <c r="F175" s="6">
        <f>B175-E175</f>
        <v>622.60760999999911</v>
      </c>
      <c r="G175" s="6">
        <f>B175-C175</f>
        <v>2296.8443399999996</v>
      </c>
      <c r="H175" s="5">
        <f>IFERROR(E175/B175*100,"")</f>
        <v>95.132836069418389</v>
      </c>
    </row>
    <row r="176" spans="1:8" s="90" customFormat="1" ht="11.25" customHeight="1" x14ac:dyDescent="0.2">
      <c r="A176" s="95" t="s">
        <v>140</v>
      </c>
      <c r="B176" s="6">
        <v>28608</v>
      </c>
      <c r="C176" s="6">
        <v>24345.20621</v>
      </c>
      <c r="D176" s="6">
        <v>129.59288000000001</v>
      </c>
      <c r="E176" s="6">
        <f t="shared" si="52"/>
        <v>24474.79909</v>
      </c>
      <c r="F176" s="6">
        <f>B176-E176</f>
        <v>4133.2009099999996</v>
      </c>
      <c r="G176" s="6">
        <f>B176-C176</f>
        <v>4262.7937899999997</v>
      </c>
      <c r="H176" s="5">
        <f>IFERROR(E176/B176*100,"")</f>
        <v>85.552289883948546</v>
      </c>
    </row>
    <row r="177" spans="1:8" s="90" customFormat="1" ht="11.25" customHeight="1" x14ac:dyDescent="0.2">
      <c r="A177" s="95" t="s">
        <v>141</v>
      </c>
      <c r="B177" s="6">
        <v>55903</v>
      </c>
      <c r="C177" s="6">
        <v>28106.708420000003</v>
      </c>
      <c r="D177" s="6">
        <v>1478.2723500000002</v>
      </c>
      <c r="E177" s="6">
        <f t="shared" si="52"/>
        <v>29584.980770000002</v>
      </c>
      <c r="F177" s="6">
        <f>B177-E177</f>
        <v>26318.019229999998</v>
      </c>
      <c r="G177" s="6">
        <f>B177-C177</f>
        <v>27796.291579999997</v>
      </c>
      <c r="H177" s="5">
        <f>IFERROR(E177/B177*100,"")</f>
        <v>52.921991252705581</v>
      </c>
    </row>
    <row r="178" spans="1:8" s="90" customFormat="1" ht="11.25" customHeight="1" x14ac:dyDescent="0.2">
      <c r="A178" s="95" t="s">
        <v>142</v>
      </c>
      <c r="B178" s="6">
        <v>266196.82300000003</v>
      </c>
      <c r="C178" s="6">
        <v>243910.64503000004</v>
      </c>
      <c r="D178" s="6">
        <v>18553.93363</v>
      </c>
      <c r="E178" s="6">
        <f t="shared" si="52"/>
        <v>262464.57866000006</v>
      </c>
      <c r="F178" s="6">
        <f>B178-E178</f>
        <v>3732.2443399999756</v>
      </c>
      <c r="G178" s="6">
        <f>B178-C178</f>
        <v>22286.17796999999</v>
      </c>
      <c r="H178" s="5">
        <f>IFERROR(E178/B178*100,"")</f>
        <v>98.597938060290076</v>
      </c>
    </row>
    <row r="179" spans="1:8" s="90" customFormat="1" ht="11.25" customHeight="1" x14ac:dyDescent="0.2">
      <c r="A179" s="95" t="s">
        <v>143</v>
      </c>
      <c r="B179" s="6">
        <v>37133.445</v>
      </c>
      <c r="C179" s="6">
        <v>35658.208780000001</v>
      </c>
      <c r="D179" s="6">
        <v>1456.5982200000001</v>
      </c>
      <c r="E179" s="6">
        <f t="shared" si="52"/>
        <v>37114.807000000001</v>
      </c>
      <c r="F179" s="6">
        <f>B179-E179</f>
        <v>18.63799999999901</v>
      </c>
      <c r="G179" s="6">
        <f>B179-C179</f>
        <v>1475.2362199999989</v>
      </c>
      <c r="H179" s="5">
        <f>IFERROR(E179/B179*100,"")</f>
        <v>99.949808050397692</v>
      </c>
    </row>
    <row r="180" spans="1:8" s="90" customFormat="1" ht="11.25" customHeight="1" x14ac:dyDescent="0.2">
      <c r="A180" s="98"/>
      <c r="B180" s="8"/>
      <c r="C180" s="7"/>
      <c r="D180" s="8"/>
      <c r="E180" s="7"/>
      <c r="F180" s="7"/>
      <c r="G180" s="7"/>
      <c r="H180" s="5" t="str">
        <f>IFERROR(E180/B180*100,"")</f>
        <v/>
      </c>
    </row>
    <row r="181" spans="1:8" s="90" customFormat="1" ht="11.25" customHeight="1" x14ac:dyDescent="0.2">
      <c r="A181" s="92" t="s">
        <v>144</v>
      </c>
      <c r="B181" s="12">
        <f t="shared" ref="B181" si="53">SUM(B182:B184)</f>
        <v>659265.23099999991</v>
      </c>
      <c r="C181" s="12">
        <v>519464.68859000003</v>
      </c>
      <c r="D181" s="12">
        <f t="shared" ref="D181:G181" si="54">SUM(D182:D184)</f>
        <v>50867.181909999999</v>
      </c>
      <c r="E181" s="12">
        <f t="shared" si="54"/>
        <v>570331.87049999996</v>
      </c>
      <c r="F181" s="12">
        <f t="shared" si="54"/>
        <v>88933.360499999995</v>
      </c>
      <c r="G181" s="12">
        <f t="shared" si="54"/>
        <v>139800.54241000002</v>
      </c>
      <c r="H181" s="5">
        <f>IFERROR(E181/B181*100,"")</f>
        <v>86.510230432582915</v>
      </c>
    </row>
    <row r="182" spans="1:8" s="90" customFormat="1" ht="11.25" customHeight="1" x14ac:dyDescent="0.2">
      <c r="A182" s="95" t="s">
        <v>118</v>
      </c>
      <c r="B182" s="6">
        <v>596642</v>
      </c>
      <c r="C182" s="6">
        <v>459006.83864999999</v>
      </c>
      <c r="D182" s="6">
        <v>48979.25318</v>
      </c>
      <c r="E182" s="6">
        <f t="shared" ref="E182:E185" si="55">C182+D182</f>
        <v>507986.09182999999</v>
      </c>
      <c r="F182" s="6">
        <f>B182-E182</f>
        <v>88655.90817000001</v>
      </c>
      <c r="G182" s="6">
        <f>B182-C182</f>
        <v>137635.16135000001</v>
      </c>
      <c r="H182" s="5">
        <f>IFERROR(E182/B182*100,"")</f>
        <v>85.140853615736063</v>
      </c>
    </row>
    <row r="183" spans="1:8" s="90" customFormat="1" ht="11.4" customHeight="1" x14ac:dyDescent="0.2">
      <c r="A183" s="95" t="s">
        <v>145</v>
      </c>
      <c r="B183" s="6">
        <v>18297.937999999998</v>
      </c>
      <c r="C183" s="6">
        <v>16373.883380000001</v>
      </c>
      <c r="D183" s="6">
        <v>1646.70768</v>
      </c>
      <c r="E183" s="6">
        <f t="shared" si="55"/>
        <v>18020.591060000002</v>
      </c>
      <c r="F183" s="6">
        <f>B183-E183</f>
        <v>277.34693999999581</v>
      </c>
      <c r="G183" s="6">
        <f>B183-C183</f>
        <v>1924.0546199999972</v>
      </c>
      <c r="H183" s="5">
        <f>IFERROR(E183/B183*100,"")</f>
        <v>98.484272162251301</v>
      </c>
    </row>
    <row r="184" spans="1:8" s="90" customFormat="1" ht="11.25" customHeight="1" x14ac:dyDescent="0.2">
      <c r="A184" s="95" t="s">
        <v>146</v>
      </c>
      <c r="B184" s="6">
        <v>44325.292999999998</v>
      </c>
      <c r="C184" s="6">
        <v>44083.966560000001</v>
      </c>
      <c r="D184" s="6">
        <v>241.22104999999999</v>
      </c>
      <c r="E184" s="6">
        <f t="shared" si="55"/>
        <v>44325.187610000001</v>
      </c>
      <c r="F184" s="6">
        <f>B184-E184</f>
        <v>0.10538999999698717</v>
      </c>
      <c r="G184" s="6">
        <f>B184-C184</f>
        <v>241.32643999999709</v>
      </c>
      <c r="H184" s="5">
        <f>IFERROR(E184/B184*100,"")</f>
        <v>99.999762235074229</v>
      </c>
    </row>
    <row r="185" spans="1:8" s="90" customFormat="1" ht="11.25" customHeight="1" x14ac:dyDescent="0.2">
      <c r="A185" s="99" t="s">
        <v>314</v>
      </c>
      <c r="B185" s="6">
        <v>0</v>
      </c>
      <c r="C185" s="6">
        <v>0</v>
      </c>
      <c r="D185" s="6">
        <v>0</v>
      </c>
      <c r="E185" s="6">
        <f t="shared" si="55"/>
        <v>0</v>
      </c>
      <c r="F185" s="6">
        <f>B185-E185</f>
        <v>0</v>
      </c>
      <c r="G185" s="6">
        <f>B185-C185</f>
        <v>0</v>
      </c>
      <c r="H185" s="5" t="str">
        <f>IFERROR(E185/B185*100,"")</f>
        <v/>
      </c>
    </row>
    <row r="186" spans="1:8" s="90" customFormat="1" ht="11.25" customHeight="1" x14ac:dyDescent="0.2">
      <c r="A186" s="98" t="s">
        <v>147</v>
      </c>
      <c r="B186" s="7"/>
      <c r="C186" s="7"/>
      <c r="D186" s="7"/>
      <c r="E186" s="7"/>
      <c r="F186" s="7"/>
      <c r="G186" s="7"/>
      <c r="H186" s="5" t="str">
        <f>IFERROR(E186/B186*100,"")</f>
        <v/>
      </c>
    </row>
    <row r="187" spans="1:8" s="90" customFormat="1" ht="11.25" customHeight="1" x14ac:dyDescent="0.2">
      <c r="A187" s="92" t="s">
        <v>148</v>
      </c>
      <c r="B187" s="9">
        <f>SUM(B188:B193)</f>
        <v>1429315.9529999997</v>
      </c>
      <c r="C187" s="12">
        <v>1374854.6729200003</v>
      </c>
      <c r="D187" s="9">
        <f>SUM(D188:D193)</f>
        <v>52514.609880000004</v>
      </c>
      <c r="E187" s="12">
        <f>SUM(E188:E193)</f>
        <v>1427369.2828000002</v>
      </c>
      <c r="F187" s="12">
        <f>SUM(F188:F193)</f>
        <v>1946.6701999995366</v>
      </c>
      <c r="G187" s="12">
        <f>SUM(G188:G193)</f>
        <v>54461.280079999662</v>
      </c>
      <c r="H187" s="5">
        <f>IFERROR(E187/B187*100,"")</f>
        <v>99.863804066839549</v>
      </c>
    </row>
    <row r="188" spans="1:8" s="90" customFormat="1" ht="11.25" customHeight="1" x14ac:dyDescent="0.2">
      <c r="A188" s="95" t="s">
        <v>118</v>
      </c>
      <c r="B188" s="6">
        <v>1125518.5759999999</v>
      </c>
      <c r="C188" s="6">
        <v>1094594.7845500002</v>
      </c>
      <c r="D188" s="6">
        <v>30695.549029999998</v>
      </c>
      <c r="E188" s="6">
        <f t="shared" ref="E188:E193" si="56">C188+D188</f>
        <v>1125290.3335800003</v>
      </c>
      <c r="F188" s="6">
        <f>B188-E188</f>
        <v>228.24241999955848</v>
      </c>
      <c r="G188" s="6">
        <f>B188-C188</f>
        <v>30923.79144999967</v>
      </c>
      <c r="H188" s="5">
        <f>IFERROR(E188/B188*100,"")</f>
        <v>99.979721132563554</v>
      </c>
    </row>
    <row r="189" spans="1:8" s="90" customFormat="1" ht="11.25" customHeight="1" x14ac:dyDescent="0.2">
      <c r="A189" s="95" t="s">
        <v>149</v>
      </c>
      <c r="B189" s="6">
        <v>73938.092999999993</v>
      </c>
      <c r="C189" s="6">
        <v>68394.76529000001</v>
      </c>
      <c r="D189" s="6">
        <v>4572.0183999999999</v>
      </c>
      <c r="E189" s="6">
        <f t="shared" si="56"/>
        <v>72966.783690000011</v>
      </c>
      <c r="F189" s="6">
        <f>B189-E189</f>
        <v>971.30930999998236</v>
      </c>
      <c r="G189" s="6">
        <f>B189-C189</f>
        <v>5543.3277099999832</v>
      </c>
      <c r="H189" s="5">
        <f>IFERROR(E189/B189*100,"")</f>
        <v>98.686320852229741</v>
      </c>
    </row>
    <row r="190" spans="1:8" s="90" customFormat="1" ht="11.25" customHeight="1" x14ac:dyDescent="0.2">
      <c r="A190" s="95" t="s">
        <v>150</v>
      </c>
      <c r="B190" s="6">
        <v>15344</v>
      </c>
      <c r="C190" s="6">
        <v>12499.678119999999</v>
      </c>
      <c r="D190" s="6">
        <v>2843.9058300000002</v>
      </c>
      <c r="E190" s="6">
        <f t="shared" si="56"/>
        <v>15343.583949999998</v>
      </c>
      <c r="F190" s="6">
        <f>B190-E190</f>
        <v>0.41605000000163272</v>
      </c>
      <c r="G190" s="6">
        <f>B190-C190</f>
        <v>2844.3218800000013</v>
      </c>
      <c r="H190" s="5">
        <f>IFERROR(E190/B190*100,"")</f>
        <v>99.997288516684037</v>
      </c>
    </row>
    <row r="191" spans="1:8" s="90" customFormat="1" ht="11.25" customHeight="1" x14ac:dyDescent="0.2">
      <c r="A191" s="95" t="s">
        <v>151</v>
      </c>
      <c r="B191" s="6">
        <v>31365.868999999999</v>
      </c>
      <c r="C191" s="6">
        <v>31363.38176</v>
      </c>
      <c r="D191" s="6">
        <v>1.8</v>
      </c>
      <c r="E191" s="6">
        <f t="shared" si="56"/>
        <v>31365.181759999999</v>
      </c>
      <c r="F191" s="6">
        <f>B191-E191</f>
        <v>0.68723999999929219</v>
      </c>
      <c r="G191" s="6">
        <f>B191-C191</f>
        <v>2.4872399999985646</v>
      </c>
      <c r="H191" s="5">
        <f>IFERROR(E191/B191*100,"")</f>
        <v>99.997808955970584</v>
      </c>
    </row>
    <row r="192" spans="1:8" s="90" customFormat="1" ht="11.25" customHeight="1" x14ac:dyDescent="0.2">
      <c r="A192" s="95" t="s">
        <v>152</v>
      </c>
      <c r="B192" s="6">
        <v>29069.228999999999</v>
      </c>
      <c r="C192" s="6">
        <v>21233.043379999999</v>
      </c>
      <c r="D192" s="6">
        <v>7824.9055900000003</v>
      </c>
      <c r="E192" s="6">
        <f t="shared" si="56"/>
        <v>29057.948969999998</v>
      </c>
      <c r="F192" s="6">
        <f>B192-E192</f>
        <v>11.280030000001716</v>
      </c>
      <c r="G192" s="6">
        <f>B192-C192</f>
        <v>7836.1856200000002</v>
      </c>
      <c r="H192" s="5">
        <f>IFERROR(E192/B192*100,"")</f>
        <v>99.961195978056381</v>
      </c>
    </row>
    <row r="193" spans="1:8" s="90" customFormat="1" ht="11.4" x14ac:dyDescent="0.2">
      <c r="A193" s="95" t="s">
        <v>153</v>
      </c>
      <c r="B193" s="6">
        <v>154080.18599999999</v>
      </c>
      <c r="C193" s="6">
        <v>146769.01981999999</v>
      </c>
      <c r="D193" s="6">
        <v>6576.4310300000006</v>
      </c>
      <c r="E193" s="6">
        <f t="shared" si="56"/>
        <v>153345.45084999999</v>
      </c>
      <c r="F193" s="6">
        <f>B193-E193</f>
        <v>734.73514999999315</v>
      </c>
      <c r="G193" s="6">
        <f>B193-C193</f>
        <v>7311.1661800000002</v>
      </c>
      <c r="H193" s="5">
        <f>IFERROR(E193/B193*100,"")</f>
        <v>99.523147544746607</v>
      </c>
    </row>
    <row r="194" spans="1:8" s="90" customFormat="1" ht="11.4" x14ac:dyDescent="0.2">
      <c r="A194" s="98"/>
      <c r="B194" s="7"/>
      <c r="C194" s="7"/>
      <c r="D194" s="7"/>
      <c r="E194" s="7"/>
      <c r="F194" s="7"/>
      <c r="G194" s="7"/>
      <c r="H194" s="5" t="str">
        <f>IFERROR(E194/B194*100,"")</f>
        <v/>
      </c>
    </row>
    <row r="195" spans="1:8" s="90" customFormat="1" ht="11.25" customHeight="1" x14ac:dyDescent="0.2">
      <c r="A195" s="92" t="s">
        <v>154</v>
      </c>
      <c r="B195" s="13">
        <f t="shared" ref="B195" si="57">SUM(B196:B202)</f>
        <v>14295639.823999999</v>
      </c>
      <c r="C195" s="108">
        <v>13523676.627890002</v>
      </c>
      <c r="D195" s="13">
        <f t="shared" ref="D195:G195" si="58">SUM(D196:D202)</f>
        <v>769428.51095000003</v>
      </c>
      <c r="E195" s="108">
        <f t="shared" si="58"/>
        <v>14293105.138839999</v>
      </c>
      <c r="F195" s="108">
        <f t="shared" si="58"/>
        <v>2534.6851600000555</v>
      </c>
      <c r="G195" s="108">
        <f t="shared" si="58"/>
        <v>771963.19610999955</v>
      </c>
      <c r="H195" s="5">
        <f>IFERROR(E195/B195*100,"")</f>
        <v>99.982269522797111</v>
      </c>
    </row>
    <row r="196" spans="1:8" s="90" customFormat="1" ht="11.25" customHeight="1" x14ac:dyDescent="0.2">
      <c r="A196" s="95" t="s">
        <v>118</v>
      </c>
      <c r="B196" s="6">
        <v>9211620.4670000002</v>
      </c>
      <c r="C196" s="6">
        <v>8488892.1800700016</v>
      </c>
      <c r="D196" s="6">
        <v>720516.51711000013</v>
      </c>
      <c r="E196" s="6">
        <f t="shared" ref="E196:E202" si="59">C196+D196</f>
        <v>9209408.6971800011</v>
      </c>
      <c r="F196" s="6">
        <f>B196-E196</f>
        <v>2211.7698199991137</v>
      </c>
      <c r="G196" s="6">
        <f>B196-C196</f>
        <v>722728.28692999855</v>
      </c>
      <c r="H196" s="5">
        <f>IFERROR(E196/B196*100,"")</f>
        <v>99.975989351407577</v>
      </c>
    </row>
    <row r="197" spans="1:8" s="90" customFormat="1" ht="11.25" customHeight="1" x14ac:dyDescent="0.2">
      <c r="A197" s="95" t="s">
        <v>155</v>
      </c>
      <c r="B197" s="6">
        <v>51255.156999999999</v>
      </c>
      <c r="C197" s="6">
        <v>49862.4499</v>
      </c>
      <c r="D197" s="6">
        <v>1391.5390300000001</v>
      </c>
      <c r="E197" s="6">
        <f t="shared" si="59"/>
        <v>51253.98893</v>
      </c>
      <c r="F197" s="6">
        <f>B197-E197</f>
        <v>1.1680699999997159</v>
      </c>
      <c r="G197" s="6">
        <f>B197-C197</f>
        <v>1392.7070999999996</v>
      </c>
      <c r="H197" s="5">
        <f>IFERROR(E197/B197*100,"")</f>
        <v>99.997721068340496</v>
      </c>
    </row>
    <row r="198" spans="1:8" s="90" customFormat="1" ht="11.25" customHeight="1" x14ac:dyDescent="0.2">
      <c r="A198" s="95" t="s">
        <v>156</v>
      </c>
      <c r="B198" s="6">
        <v>180763.932</v>
      </c>
      <c r="C198" s="6">
        <v>165956.97289</v>
      </c>
      <c r="D198" s="6">
        <v>14802.528510000002</v>
      </c>
      <c r="E198" s="6">
        <f t="shared" si="59"/>
        <v>180759.50140000001</v>
      </c>
      <c r="F198" s="6">
        <f>B198-E198</f>
        <v>4.4305999999924097</v>
      </c>
      <c r="G198" s="6">
        <f>B198-C198</f>
        <v>14806.959109999996</v>
      </c>
      <c r="H198" s="5">
        <f>IFERROR(E198/B198*100,"")</f>
        <v>99.997548957941461</v>
      </c>
    </row>
    <row r="199" spans="1:8" s="90" customFormat="1" ht="11.25" customHeight="1" x14ac:dyDescent="0.2">
      <c r="A199" s="95" t="s">
        <v>157</v>
      </c>
      <c r="B199" s="6">
        <v>7502</v>
      </c>
      <c r="C199" s="6">
        <v>7500.4779800000006</v>
      </c>
      <c r="D199" s="6">
        <v>0.2</v>
      </c>
      <c r="E199" s="6">
        <f t="shared" si="59"/>
        <v>7500.6779800000004</v>
      </c>
      <c r="F199" s="6">
        <f>B199-E199</f>
        <v>1.3220199999996112</v>
      </c>
      <c r="G199" s="6">
        <f>B199-C199</f>
        <v>1.5220199999994293</v>
      </c>
      <c r="H199" s="5">
        <f>IFERROR(E199/B199*100,"")</f>
        <v>99.982377765929087</v>
      </c>
    </row>
    <row r="200" spans="1:8" s="90" customFormat="1" ht="11.25" customHeight="1" x14ac:dyDescent="0.2">
      <c r="A200" s="95" t="s">
        <v>158</v>
      </c>
      <c r="B200" s="6">
        <v>216777.01699999999</v>
      </c>
      <c r="C200" s="6">
        <v>207709.3823</v>
      </c>
      <c r="D200" s="6">
        <v>9057.8733599999996</v>
      </c>
      <c r="E200" s="6">
        <f t="shared" si="59"/>
        <v>216767.25566</v>
      </c>
      <c r="F200" s="6">
        <f>B200-E200</f>
        <v>9.7613399999972899</v>
      </c>
      <c r="G200" s="6">
        <f>B200-C200</f>
        <v>9067.6346999999951</v>
      </c>
      <c r="H200" s="5">
        <f>IFERROR(E200/B200*100,"")</f>
        <v>99.995497059542998</v>
      </c>
    </row>
    <row r="201" spans="1:8" s="90" customFormat="1" ht="11.25" customHeight="1" x14ac:dyDescent="0.2">
      <c r="A201" s="95" t="s">
        <v>159</v>
      </c>
      <c r="B201" s="6">
        <v>4620434.2510000002</v>
      </c>
      <c r="C201" s="6">
        <v>4596939.0344999991</v>
      </c>
      <c r="D201" s="6">
        <v>23494.198640000006</v>
      </c>
      <c r="E201" s="6">
        <f t="shared" si="59"/>
        <v>4620433.2331399992</v>
      </c>
      <c r="F201" s="6">
        <f>B201-E201</f>
        <v>1.0178600009530783</v>
      </c>
      <c r="G201" s="6">
        <f>B201-C201</f>
        <v>23495.216500001028</v>
      </c>
      <c r="H201" s="5">
        <f>IFERROR(E201/B201*100,"")</f>
        <v>99.99997797046889</v>
      </c>
    </row>
    <row r="202" spans="1:8" s="90" customFormat="1" ht="11.25" customHeight="1" x14ac:dyDescent="0.2">
      <c r="A202" s="95" t="s">
        <v>160</v>
      </c>
      <c r="B202" s="6">
        <v>7287</v>
      </c>
      <c r="C202" s="6">
        <v>6816.1302500000002</v>
      </c>
      <c r="D202" s="6">
        <v>165.65429999999998</v>
      </c>
      <c r="E202" s="6">
        <f t="shared" si="59"/>
        <v>6981.7845500000003</v>
      </c>
      <c r="F202" s="6">
        <f>B202-E202</f>
        <v>305.21544999999969</v>
      </c>
      <c r="G202" s="6">
        <f>B202-C202</f>
        <v>470.86974999999984</v>
      </c>
      <c r="H202" s="5">
        <f>IFERROR(E202/B202*100,"")</f>
        <v>95.811507479072318</v>
      </c>
    </row>
    <row r="203" spans="1:8" s="90" customFormat="1" ht="11.25" customHeight="1" x14ac:dyDescent="0.2">
      <c r="A203" s="98"/>
      <c r="B203" s="7"/>
      <c r="C203" s="7"/>
      <c r="D203" s="7"/>
      <c r="E203" s="7"/>
      <c r="F203" s="7"/>
      <c r="G203" s="7"/>
      <c r="H203" s="5" t="str">
        <f>IFERROR(E203/B203*100,"")</f>
        <v/>
      </c>
    </row>
    <row r="204" spans="1:8" s="90" customFormat="1" ht="11.25" customHeight="1" x14ac:dyDescent="0.2">
      <c r="A204" s="92" t="s">
        <v>161</v>
      </c>
      <c r="B204" s="14">
        <f>SUM(B205:B211)</f>
        <v>2460764.2949999999</v>
      </c>
      <c r="C204" s="14">
        <v>2309487.1932700006</v>
      </c>
      <c r="D204" s="14">
        <f>SUM(D205:D211)</f>
        <v>136446.08995999995</v>
      </c>
      <c r="E204" s="14">
        <f t="shared" ref="E204:G204" si="60">SUM(E205:E211)</f>
        <v>2445933.2832300002</v>
      </c>
      <c r="F204" s="14">
        <f t="shared" si="60"/>
        <v>14831.011769999675</v>
      </c>
      <c r="G204" s="14">
        <f t="shared" si="60"/>
        <v>151277.10172999962</v>
      </c>
      <c r="H204" s="5">
        <f>IFERROR(E204/B204*100,"")</f>
        <v>99.397300594773156</v>
      </c>
    </row>
    <row r="205" spans="1:8" s="90" customFormat="1" ht="11.25" customHeight="1" x14ac:dyDescent="0.2">
      <c r="A205" s="95" t="s">
        <v>118</v>
      </c>
      <c r="B205" s="6">
        <v>397315.31800000026</v>
      </c>
      <c r="C205" s="6">
        <v>350808.58700000017</v>
      </c>
      <c r="D205" s="6">
        <v>34641.792159999961</v>
      </c>
      <c r="E205" s="6">
        <f t="shared" ref="E205:E211" si="61">C205+D205</f>
        <v>385450.37916000013</v>
      </c>
      <c r="F205" s="6">
        <f>B205-E205</f>
        <v>11864.938840000133</v>
      </c>
      <c r="G205" s="6">
        <f>B205-C205</f>
        <v>46506.731000000087</v>
      </c>
      <c r="H205" s="5">
        <f>IFERROR(E205/B205*100,"")</f>
        <v>97.013722274860754</v>
      </c>
    </row>
    <row r="206" spans="1:8" s="90" customFormat="1" ht="11.25" customHeight="1" x14ac:dyDescent="0.2">
      <c r="A206" s="95" t="s">
        <v>162</v>
      </c>
      <c r="B206" s="6">
        <v>6656</v>
      </c>
      <c r="C206" s="6">
        <v>6106.0577400000002</v>
      </c>
      <c r="D206" s="6">
        <v>549.61080000000004</v>
      </c>
      <c r="E206" s="6">
        <f t="shared" si="61"/>
        <v>6655.6685400000006</v>
      </c>
      <c r="F206" s="6">
        <f>B206-E206</f>
        <v>0.33145999999942433</v>
      </c>
      <c r="G206" s="6">
        <f>B206-C206</f>
        <v>549.94225999999981</v>
      </c>
      <c r="H206" s="5">
        <f>IFERROR(E206/B206*100,"")</f>
        <v>99.995020132211536</v>
      </c>
    </row>
    <row r="207" spans="1:8" s="90" customFormat="1" ht="11.25" customHeight="1" x14ac:dyDescent="0.2">
      <c r="A207" s="95" t="s">
        <v>163</v>
      </c>
      <c r="B207" s="6">
        <v>42104</v>
      </c>
      <c r="C207" s="6">
        <v>42103.963779999998</v>
      </c>
      <c r="D207" s="6">
        <v>0</v>
      </c>
      <c r="E207" s="6">
        <f t="shared" si="61"/>
        <v>42103.963779999998</v>
      </c>
      <c r="F207" s="6">
        <f>B207-E207</f>
        <v>3.6220000001776498E-2</v>
      </c>
      <c r="G207" s="6">
        <f>B207-C207</f>
        <v>3.6220000001776498E-2</v>
      </c>
      <c r="H207" s="5">
        <f>IFERROR(E207/B207*100,"")</f>
        <v>99.999913974919238</v>
      </c>
    </row>
    <row r="208" spans="1:8" s="90" customFormat="1" ht="11.25" customHeight="1" x14ac:dyDescent="0.2">
      <c r="A208" s="95" t="s">
        <v>164</v>
      </c>
      <c r="B208" s="6">
        <v>12850.007</v>
      </c>
      <c r="C208" s="6">
        <v>12562.90422</v>
      </c>
      <c r="D208" s="6">
        <v>285.24203</v>
      </c>
      <c r="E208" s="6">
        <f t="shared" si="61"/>
        <v>12848.14625</v>
      </c>
      <c r="F208" s="6">
        <f>B208-E208</f>
        <v>1.8607499999998254</v>
      </c>
      <c r="G208" s="6">
        <f>B208-C208</f>
        <v>287.10277999999926</v>
      </c>
      <c r="H208" s="5">
        <f>IFERROR(E208/B208*100,"")</f>
        <v>99.985519463141145</v>
      </c>
    </row>
    <row r="209" spans="1:8" s="90" customFormat="1" ht="11.25" customHeight="1" x14ac:dyDescent="0.2">
      <c r="A209" s="95" t="s">
        <v>165</v>
      </c>
      <c r="B209" s="6">
        <v>18407</v>
      </c>
      <c r="C209" s="6">
        <v>17432.258239999999</v>
      </c>
      <c r="D209" s="6">
        <v>962.03882999999996</v>
      </c>
      <c r="E209" s="6">
        <f t="shared" si="61"/>
        <v>18394.297070000001</v>
      </c>
      <c r="F209" s="6">
        <f>B209-E209</f>
        <v>12.702929999999469</v>
      </c>
      <c r="G209" s="6">
        <f>B209-C209</f>
        <v>974.7417600000008</v>
      </c>
      <c r="H209" s="5">
        <f>IFERROR(E209/B209*100,"")</f>
        <v>99.930988591296781</v>
      </c>
    </row>
    <row r="210" spans="1:8" s="90" customFormat="1" ht="11.25" customHeight="1" x14ac:dyDescent="0.2">
      <c r="A210" s="95" t="s">
        <v>166</v>
      </c>
      <c r="B210" s="6">
        <v>1862487.9699999997</v>
      </c>
      <c r="C210" s="6">
        <v>1770590.2263300002</v>
      </c>
      <c r="D210" s="6">
        <v>91889.923859999995</v>
      </c>
      <c r="E210" s="6">
        <f t="shared" si="61"/>
        <v>1862480.1501900002</v>
      </c>
      <c r="F210" s="6">
        <f>B210-E210</f>
        <v>7.8198099995497614</v>
      </c>
      <c r="G210" s="6">
        <f>B210-C210</f>
        <v>91897.743669999531</v>
      </c>
      <c r="H210" s="5">
        <f>IFERROR(E210/B210*100,"")</f>
        <v>99.999580141717658</v>
      </c>
    </row>
    <row r="211" spans="1:8" s="90" customFormat="1" ht="11.25" customHeight="1" x14ac:dyDescent="0.2">
      <c r="A211" s="95" t="s">
        <v>167</v>
      </c>
      <c r="B211" s="6">
        <v>120944</v>
      </c>
      <c r="C211" s="6">
        <v>109883.19596000001</v>
      </c>
      <c r="D211" s="6">
        <v>8117.482280000002</v>
      </c>
      <c r="E211" s="6">
        <f t="shared" si="61"/>
        <v>118000.67824000001</v>
      </c>
      <c r="F211" s="6">
        <f>B211-E211</f>
        <v>2943.3217599999916</v>
      </c>
      <c r="G211" s="6">
        <f>B211-C211</f>
        <v>11060.804039999988</v>
      </c>
      <c r="H211" s="5">
        <f>IFERROR(E211/B211*100,"")</f>
        <v>97.566376372536055</v>
      </c>
    </row>
    <row r="212" spans="1:8" s="90" customFormat="1" ht="11.25" customHeight="1" x14ac:dyDescent="0.2">
      <c r="A212" s="98"/>
      <c r="B212" s="7"/>
      <c r="C212" s="7"/>
      <c r="D212" s="7"/>
      <c r="E212" s="7"/>
      <c r="F212" s="7"/>
      <c r="G212" s="7"/>
      <c r="H212" s="5" t="str">
        <f>IFERROR(E212/B212*100,"")</f>
        <v/>
      </c>
    </row>
    <row r="213" spans="1:8" s="90" customFormat="1" ht="11.25" customHeight="1" x14ac:dyDescent="0.2">
      <c r="A213" s="92" t="s">
        <v>315</v>
      </c>
      <c r="B213" s="13">
        <f>SUM(B214:B217)</f>
        <v>227728</v>
      </c>
      <c r="C213" s="13">
        <v>220186.62893000001</v>
      </c>
      <c r="D213" s="13">
        <f>SUM(D214:D217)</f>
        <v>7534.3612200000007</v>
      </c>
      <c r="E213" s="13">
        <f t="shared" ref="E213:G213" si="62">SUM(E214:E217)</f>
        <v>227720.99015</v>
      </c>
      <c r="F213" s="13">
        <f t="shared" si="62"/>
        <v>7.0098499999912747</v>
      </c>
      <c r="G213" s="13">
        <f t="shared" si="62"/>
        <v>7541.3710699999901</v>
      </c>
      <c r="H213" s="5">
        <f>IFERROR(E213/B213*100,"")</f>
        <v>99.996921832185777</v>
      </c>
    </row>
    <row r="214" spans="1:8" s="90" customFormat="1" ht="11.25" customHeight="1" x14ac:dyDescent="0.2">
      <c r="A214" s="95" t="s">
        <v>316</v>
      </c>
      <c r="B214" s="6">
        <v>96660</v>
      </c>
      <c r="C214" s="6">
        <v>92230.268400000001</v>
      </c>
      <c r="D214" s="6">
        <v>4422.8843800000004</v>
      </c>
      <c r="E214" s="6">
        <f t="shared" ref="E214:E217" si="63">C214+D214</f>
        <v>96653.152780000004</v>
      </c>
      <c r="F214" s="6">
        <f>B214-E214</f>
        <v>6.8472199999960139</v>
      </c>
      <c r="G214" s="6">
        <f>B214-C214</f>
        <v>4429.7315999999992</v>
      </c>
      <c r="H214" s="5">
        <f>IFERROR(E214/B214*100,"")</f>
        <v>99.992916180426235</v>
      </c>
    </row>
    <row r="215" spans="1:8" s="90" customFormat="1" ht="11.25" customHeight="1" x14ac:dyDescent="0.2">
      <c r="A215" s="95" t="s">
        <v>168</v>
      </c>
      <c r="B215" s="6">
        <v>101625</v>
      </c>
      <c r="C215" s="6">
        <v>100602.67123000001</v>
      </c>
      <c r="D215" s="6">
        <v>1022.20584</v>
      </c>
      <c r="E215" s="6">
        <f t="shared" si="63"/>
        <v>101624.87707</v>
      </c>
      <c r="F215" s="6">
        <f>B215-E215</f>
        <v>0.12292999999772292</v>
      </c>
      <c r="G215" s="6">
        <f>B215-C215</f>
        <v>1022.3287699999928</v>
      </c>
      <c r="H215" s="5">
        <f>IFERROR(E215/B215*100,"")</f>
        <v>99.999879035670361</v>
      </c>
    </row>
    <row r="216" spans="1:8" s="90" customFormat="1" ht="11.25" customHeight="1" x14ac:dyDescent="0.2">
      <c r="A216" s="95" t="s">
        <v>169</v>
      </c>
      <c r="B216" s="6">
        <v>0</v>
      </c>
      <c r="C216" s="6">
        <v>0</v>
      </c>
      <c r="D216" s="6">
        <v>0</v>
      </c>
      <c r="E216" s="6">
        <f t="shared" si="63"/>
        <v>0</v>
      </c>
      <c r="F216" s="6">
        <f>B216-E216</f>
        <v>0</v>
      </c>
      <c r="G216" s="6">
        <f>B216-C216</f>
        <v>0</v>
      </c>
      <c r="H216" s="5" t="str">
        <f>IFERROR(E216/B216*100,"")</f>
        <v/>
      </c>
    </row>
    <row r="217" spans="1:8" s="90" customFormat="1" ht="11.25" customHeight="1" x14ac:dyDescent="0.2">
      <c r="A217" s="95" t="s">
        <v>170</v>
      </c>
      <c r="B217" s="6">
        <v>29443</v>
      </c>
      <c r="C217" s="6">
        <v>27353.689300000002</v>
      </c>
      <c r="D217" s="6">
        <v>2089.2710000000002</v>
      </c>
      <c r="E217" s="6">
        <f t="shared" si="63"/>
        <v>29442.960300000002</v>
      </c>
      <c r="F217" s="6">
        <f>B217-E217</f>
        <v>3.9699999997537816E-2</v>
      </c>
      <c r="G217" s="6">
        <f>B217-C217</f>
        <v>2089.3106999999982</v>
      </c>
      <c r="H217" s="5">
        <f>IFERROR(E217/B217*100,"")</f>
        <v>99.999865163196688</v>
      </c>
    </row>
    <row r="218" spans="1:8" s="90" customFormat="1" ht="11.25" customHeight="1" x14ac:dyDescent="0.2">
      <c r="A218" s="98"/>
      <c r="B218" s="6"/>
      <c r="C218" s="10"/>
      <c r="D218" s="6"/>
      <c r="E218" s="10"/>
      <c r="F218" s="10"/>
      <c r="G218" s="10"/>
      <c r="H218" s="5" t="str">
        <f>IFERROR(E218/B218*100,"")</f>
        <v/>
      </c>
    </row>
    <row r="219" spans="1:8" s="90" customFormat="1" ht="11.25" customHeight="1" x14ac:dyDescent="0.2">
      <c r="A219" s="92" t="s">
        <v>172</v>
      </c>
      <c r="B219" s="14">
        <f>SUM(B220:B232)+SUM(B237:B250)</f>
        <v>5852311.6920699999</v>
      </c>
      <c r="C219" s="14">
        <v>5075478.8047700003</v>
      </c>
      <c r="D219" s="14">
        <f>SUM(D220:D232)+SUM(D237:D250)</f>
        <v>727236.9702000001</v>
      </c>
      <c r="E219" s="14">
        <f t="shared" ref="E219:G219" si="64">SUM(E220:E232)+SUM(E237:E250)</f>
        <v>5802715.7749700006</v>
      </c>
      <c r="F219" s="14">
        <f t="shared" si="64"/>
        <v>49595.917099998573</v>
      </c>
      <c r="G219" s="14">
        <f t="shared" si="64"/>
        <v>776832.88729999866</v>
      </c>
      <c r="H219" s="5">
        <f>IFERROR(E219/B219*100,"")</f>
        <v>99.152541427907835</v>
      </c>
    </row>
    <row r="220" spans="1:8" s="90" customFormat="1" ht="11.25" customHeight="1" x14ac:dyDescent="0.2">
      <c r="A220" s="95" t="s">
        <v>173</v>
      </c>
      <c r="B220" s="6">
        <v>50871</v>
      </c>
      <c r="C220" s="6">
        <v>38913.322950000002</v>
      </c>
      <c r="D220" s="6">
        <v>11957.67705</v>
      </c>
      <c r="E220" s="6">
        <f t="shared" ref="E220:E231" si="65">C220+D220</f>
        <v>50871</v>
      </c>
      <c r="F220" s="6">
        <f>B220-E220</f>
        <v>0</v>
      </c>
      <c r="G220" s="6">
        <f>B220-C220</f>
        <v>11957.677049999998</v>
      </c>
      <c r="H220" s="5">
        <f>IFERROR(E220/B220*100,"")</f>
        <v>100</v>
      </c>
    </row>
    <row r="221" spans="1:8" s="90" customFormat="1" ht="11.25" customHeight="1" x14ac:dyDescent="0.2">
      <c r="A221" s="95" t="s">
        <v>174</v>
      </c>
      <c r="B221" s="6">
        <v>29744.743999999999</v>
      </c>
      <c r="C221" s="6">
        <v>28741.34693</v>
      </c>
      <c r="D221" s="6">
        <v>968.19037000000003</v>
      </c>
      <c r="E221" s="6">
        <f t="shared" si="65"/>
        <v>29709.5373</v>
      </c>
      <c r="F221" s="6">
        <f>B221-E221</f>
        <v>35.206699999998818</v>
      </c>
      <c r="G221" s="6">
        <f>B221-C221</f>
        <v>1003.3970699999991</v>
      </c>
      <c r="H221" s="5">
        <f>IFERROR(E221/B221*100,"")</f>
        <v>99.881637239843116</v>
      </c>
    </row>
    <row r="222" spans="1:8" s="90" customFormat="1" ht="11.25" customHeight="1" x14ac:dyDescent="0.2">
      <c r="A222" s="95" t="s">
        <v>175</v>
      </c>
      <c r="B222" s="6">
        <v>34020</v>
      </c>
      <c r="C222" s="6">
        <v>23131.79</v>
      </c>
      <c r="D222" s="6">
        <v>4893.29756</v>
      </c>
      <c r="E222" s="6">
        <f t="shared" si="65"/>
        <v>28025.08756</v>
      </c>
      <c r="F222" s="6">
        <f>B222-E222</f>
        <v>5994.9124400000001</v>
      </c>
      <c r="G222" s="6">
        <f>B222-C222</f>
        <v>10888.21</v>
      </c>
      <c r="H222" s="5">
        <f>IFERROR(E222/B222*100,"")</f>
        <v>82.378270311581431</v>
      </c>
    </row>
    <row r="223" spans="1:8" s="90" customFormat="1" ht="11.25" customHeight="1" x14ac:dyDescent="0.2">
      <c r="A223" s="95" t="s">
        <v>176</v>
      </c>
      <c r="B223" s="6">
        <v>2831132.2740699998</v>
      </c>
      <c r="C223" s="6">
        <v>2325173.624330001</v>
      </c>
      <c r="D223" s="6">
        <v>495172.54119000013</v>
      </c>
      <c r="E223" s="6">
        <f t="shared" si="65"/>
        <v>2820346.1655200012</v>
      </c>
      <c r="F223" s="6">
        <f>B223-E223</f>
        <v>10786.108549998607</v>
      </c>
      <c r="G223" s="6">
        <f>B223-C223</f>
        <v>505958.64973999886</v>
      </c>
      <c r="H223" s="5">
        <f>IFERROR(E223/B223*100,"")</f>
        <v>99.619017852016754</v>
      </c>
    </row>
    <row r="224" spans="1:8" s="90" customFormat="1" ht="11.25" customHeight="1" x14ac:dyDescent="0.2">
      <c r="A224" s="95" t="s">
        <v>177</v>
      </c>
      <c r="B224" s="6">
        <v>15163.541999999999</v>
      </c>
      <c r="C224" s="6">
        <v>13210.142760000001</v>
      </c>
      <c r="D224" s="6">
        <v>1951.3790200000001</v>
      </c>
      <c r="E224" s="6">
        <f t="shared" si="65"/>
        <v>15161.521780000001</v>
      </c>
      <c r="F224" s="6">
        <f>B224-E224</f>
        <v>2.0202199999985169</v>
      </c>
      <c r="G224" s="6">
        <f>B224-C224</f>
        <v>1953.3992399999988</v>
      </c>
      <c r="H224" s="5">
        <f>IFERROR(E224/B224*100,"")</f>
        <v>99.986677123326473</v>
      </c>
    </row>
    <row r="225" spans="1:8" s="90" customFormat="1" ht="11.25" customHeight="1" x14ac:dyDescent="0.2">
      <c r="A225" s="95" t="s">
        <v>178</v>
      </c>
      <c r="B225" s="6">
        <v>57117.093000000001</v>
      </c>
      <c r="C225" s="6">
        <v>56871.701799999995</v>
      </c>
      <c r="D225" s="6">
        <v>245.3912</v>
      </c>
      <c r="E225" s="6">
        <f t="shared" si="65"/>
        <v>57117.092999999993</v>
      </c>
      <c r="F225" s="6">
        <f>B225-E225</f>
        <v>0</v>
      </c>
      <c r="G225" s="6">
        <f>B225-C225</f>
        <v>245.39120000000548</v>
      </c>
      <c r="H225" s="5">
        <f>IFERROR(E225/B225*100,"")</f>
        <v>99.999999999999986</v>
      </c>
    </row>
    <row r="226" spans="1:8" s="90" customFormat="1" ht="11.25" customHeight="1" x14ac:dyDescent="0.2">
      <c r="A226" s="95" t="s">
        <v>179</v>
      </c>
      <c r="B226" s="6">
        <v>132250.196</v>
      </c>
      <c r="C226" s="6">
        <v>125354.67402999999</v>
      </c>
      <c r="D226" s="6">
        <v>6617.0406299999995</v>
      </c>
      <c r="E226" s="6">
        <f t="shared" si="65"/>
        <v>131971.71466</v>
      </c>
      <c r="F226" s="6">
        <f>B226-E226</f>
        <v>278.48133999999845</v>
      </c>
      <c r="G226" s="6">
        <f>B226-C226</f>
        <v>6895.5219700000016</v>
      </c>
      <c r="H226" s="5">
        <f>IFERROR(E226/B226*100,"")</f>
        <v>99.789428410374526</v>
      </c>
    </row>
    <row r="227" spans="1:8" s="90" customFormat="1" ht="11.25" customHeight="1" x14ac:dyDescent="0.2">
      <c r="A227" s="95" t="s">
        <v>180</v>
      </c>
      <c r="B227" s="6">
        <v>51566.39</v>
      </c>
      <c r="C227" s="6">
        <v>41005.137470000001</v>
      </c>
      <c r="D227" s="6">
        <v>10276.46161</v>
      </c>
      <c r="E227" s="6">
        <f t="shared" si="65"/>
        <v>51281.59908</v>
      </c>
      <c r="F227" s="6">
        <f>B227-E227</f>
        <v>284.79091999999946</v>
      </c>
      <c r="G227" s="6">
        <f>B227-C227</f>
        <v>10561.252529999998</v>
      </c>
      <c r="H227" s="5">
        <f>IFERROR(E227/B227*100,"")</f>
        <v>99.447719881108611</v>
      </c>
    </row>
    <row r="228" spans="1:8" s="90" customFormat="1" ht="11.25" customHeight="1" x14ac:dyDescent="0.2">
      <c r="A228" s="95" t="s">
        <v>181</v>
      </c>
      <c r="B228" s="6">
        <v>32145.552</v>
      </c>
      <c r="C228" s="6">
        <v>23713.954539999999</v>
      </c>
      <c r="D228" s="6">
        <v>2931.259</v>
      </c>
      <c r="E228" s="6">
        <f t="shared" si="65"/>
        <v>26645.213539999997</v>
      </c>
      <c r="F228" s="6">
        <f>B228-E228</f>
        <v>5500.3384600000027</v>
      </c>
      <c r="G228" s="6">
        <f>B228-C228</f>
        <v>8431.5974600000009</v>
      </c>
      <c r="H228" s="5">
        <f>IFERROR(E228/B228*100,"")</f>
        <v>82.889270465786353</v>
      </c>
    </row>
    <row r="229" spans="1:8" s="90" customFormat="1" ht="11.25" customHeight="1" x14ac:dyDescent="0.2">
      <c r="A229" s="95" t="s">
        <v>182</v>
      </c>
      <c r="B229" s="6">
        <v>48977</v>
      </c>
      <c r="C229" s="6">
        <v>42348.221920000004</v>
      </c>
      <c r="D229" s="6">
        <v>1333.8182199999999</v>
      </c>
      <c r="E229" s="6">
        <f t="shared" si="65"/>
        <v>43682.040140000005</v>
      </c>
      <c r="F229" s="6">
        <f>B229-E229</f>
        <v>5294.9598599999954</v>
      </c>
      <c r="G229" s="6">
        <f>B229-C229</f>
        <v>6628.7780799999964</v>
      </c>
      <c r="H229" s="5">
        <f>IFERROR(E229/B229*100,"")</f>
        <v>89.188884864324081</v>
      </c>
    </row>
    <row r="230" spans="1:8" s="90" customFormat="1" ht="11.25" customHeight="1" x14ac:dyDescent="0.2">
      <c r="A230" s="95" t="s">
        <v>183</v>
      </c>
      <c r="B230" s="6">
        <v>30719.5</v>
      </c>
      <c r="C230" s="6">
        <v>30501.690289999999</v>
      </c>
      <c r="D230" s="6">
        <v>217.76951</v>
      </c>
      <c r="E230" s="6">
        <f t="shared" si="65"/>
        <v>30719.459799999997</v>
      </c>
      <c r="F230" s="6">
        <f>B230-E230</f>
        <v>4.0200000003096648E-2</v>
      </c>
      <c r="G230" s="6">
        <f>B230-C230</f>
        <v>217.80971000000136</v>
      </c>
      <c r="H230" s="5">
        <f>IFERROR(E230/B230*100,"")</f>
        <v>99.999869138495086</v>
      </c>
    </row>
    <row r="231" spans="1:8" s="90" customFormat="1" ht="11.25" customHeight="1" x14ac:dyDescent="0.2">
      <c r="A231" s="95" t="s">
        <v>184</v>
      </c>
      <c r="B231" s="6">
        <v>45418.101000000002</v>
      </c>
      <c r="C231" s="6">
        <v>26916.711299999999</v>
      </c>
      <c r="D231" s="6">
        <v>3455.4740099999999</v>
      </c>
      <c r="E231" s="6">
        <f t="shared" si="65"/>
        <v>30372.185310000001</v>
      </c>
      <c r="F231" s="6">
        <f>B231-E231</f>
        <v>15045.915690000002</v>
      </c>
      <c r="G231" s="6">
        <f>B231-C231</f>
        <v>18501.389700000003</v>
      </c>
      <c r="H231" s="5">
        <f>IFERROR(E231/B231*100,"")</f>
        <v>66.872424520787419</v>
      </c>
    </row>
    <row r="232" spans="1:8" s="90" customFormat="1" ht="11.25" customHeight="1" x14ac:dyDescent="0.2">
      <c r="A232" s="95" t="s">
        <v>185</v>
      </c>
      <c r="B232" s="12">
        <f t="shared" ref="B232" si="66">SUM(B233:B236)</f>
        <v>290980.32299999997</v>
      </c>
      <c r="C232" s="12">
        <v>282023.12335000001</v>
      </c>
      <c r="D232" s="12">
        <f t="shared" ref="D232:G232" si="67">SUM(D233:D236)</f>
        <v>6899.6627100000005</v>
      </c>
      <c r="E232" s="12">
        <f t="shared" si="67"/>
        <v>288922.78605999995</v>
      </c>
      <c r="F232" s="12">
        <f t="shared" si="67"/>
        <v>2057.5369399999909</v>
      </c>
      <c r="G232" s="12">
        <f t="shared" si="67"/>
        <v>8957.199649999995</v>
      </c>
      <c r="H232" s="5">
        <f>IFERROR(E232/B232*100,"")</f>
        <v>99.292894818870607</v>
      </c>
    </row>
    <row r="233" spans="1:8" s="90" customFormat="1" ht="11.25" customHeight="1" x14ac:dyDescent="0.2">
      <c r="A233" s="95" t="s">
        <v>186</v>
      </c>
      <c r="B233" s="6">
        <v>129214.245</v>
      </c>
      <c r="C233" s="6">
        <v>127303.92348</v>
      </c>
      <c r="D233" s="6">
        <v>1599.4327900000001</v>
      </c>
      <c r="E233" s="6">
        <f t="shared" ref="E233:E249" si="68">C233+D233</f>
        <v>128903.35627</v>
      </c>
      <c r="F233" s="6">
        <f>B233-E233</f>
        <v>310.88872999999148</v>
      </c>
      <c r="G233" s="6">
        <f>B233-C233</f>
        <v>1910.3215199999977</v>
      </c>
      <c r="H233" s="5">
        <f>IFERROR(E233/B233*100,"")</f>
        <v>99.75940057537774</v>
      </c>
    </row>
    <row r="234" spans="1:8" s="90" customFormat="1" ht="11.25" customHeight="1" x14ac:dyDescent="0.2">
      <c r="A234" s="95" t="s">
        <v>317</v>
      </c>
      <c r="B234" s="6">
        <v>78269.513999999996</v>
      </c>
      <c r="C234" s="6">
        <v>76963.679739999992</v>
      </c>
      <c r="D234" s="6">
        <v>1305.15771</v>
      </c>
      <c r="E234" s="6">
        <f t="shared" si="68"/>
        <v>78268.837449999992</v>
      </c>
      <c r="F234" s="6">
        <f>B234-E234</f>
        <v>0.67655000000377186</v>
      </c>
      <c r="G234" s="6">
        <f>B234-C234</f>
        <v>1305.8342600000033</v>
      </c>
      <c r="H234" s="5">
        <f>IFERROR(E234/B234*100,"")</f>
        <v>99.999135614921528</v>
      </c>
    </row>
    <row r="235" spans="1:8" s="90" customFormat="1" ht="11.25" customHeight="1" x14ac:dyDescent="0.2">
      <c r="A235" s="95" t="s">
        <v>187</v>
      </c>
      <c r="B235" s="6">
        <v>45212</v>
      </c>
      <c r="C235" s="6">
        <v>43719.093130000001</v>
      </c>
      <c r="D235" s="6">
        <v>1492.71054</v>
      </c>
      <c r="E235" s="6">
        <f t="shared" si="68"/>
        <v>45211.803670000001</v>
      </c>
      <c r="F235" s="6">
        <f>B235-E235</f>
        <v>0.19632999999885214</v>
      </c>
      <c r="G235" s="6">
        <f>B235-C235</f>
        <v>1492.9068699999989</v>
      </c>
      <c r="H235" s="5">
        <f>IFERROR(E235/B235*100,"")</f>
        <v>99.99956575687871</v>
      </c>
    </row>
    <row r="236" spans="1:8" s="90" customFormat="1" ht="11.25" customHeight="1" x14ac:dyDescent="0.2">
      <c r="A236" s="95" t="s">
        <v>318</v>
      </c>
      <c r="B236" s="6">
        <v>38284.563999999998</v>
      </c>
      <c r="C236" s="6">
        <v>34036.427000000003</v>
      </c>
      <c r="D236" s="6">
        <v>2502.3616699999998</v>
      </c>
      <c r="E236" s="6">
        <f t="shared" si="68"/>
        <v>36538.788670000002</v>
      </c>
      <c r="F236" s="6">
        <f>B236-E236</f>
        <v>1745.7753299999968</v>
      </c>
      <c r="G236" s="6">
        <f>B236-C236</f>
        <v>4248.1369999999952</v>
      </c>
      <c r="H236" s="5">
        <f>IFERROR(E236/B236*100,"")</f>
        <v>95.440002059315603</v>
      </c>
    </row>
    <row r="237" spans="1:8" s="90" customFormat="1" ht="11.25" customHeight="1" x14ac:dyDescent="0.2">
      <c r="A237" s="95" t="s">
        <v>188</v>
      </c>
      <c r="B237" s="6">
        <v>17428</v>
      </c>
      <c r="C237" s="6">
        <v>17210.9951</v>
      </c>
      <c r="D237" s="6">
        <v>216.94197</v>
      </c>
      <c r="E237" s="6">
        <f t="shared" si="68"/>
        <v>17427.93707</v>
      </c>
      <c r="F237" s="6">
        <f>B237-E237</f>
        <v>6.2930000000051223E-2</v>
      </c>
      <c r="G237" s="6">
        <f>B237-C237</f>
        <v>217.00489999999991</v>
      </c>
      <c r="H237" s="5">
        <f>IFERROR(E237/B237*100,"")</f>
        <v>99.99963891439063</v>
      </c>
    </row>
    <row r="238" spans="1:8" s="90" customFormat="1" ht="11.25" customHeight="1" x14ac:dyDescent="0.2">
      <c r="A238" s="95" t="s">
        <v>189</v>
      </c>
      <c r="B238" s="6">
        <v>448233.886</v>
      </c>
      <c r="C238" s="6">
        <v>434323.60573000001</v>
      </c>
      <c r="D238" s="6">
        <v>13864.241259999999</v>
      </c>
      <c r="E238" s="6">
        <f t="shared" si="68"/>
        <v>448187.84698999999</v>
      </c>
      <c r="F238" s="6">
        <f>B238-E238</f>
        <v>46.039010000007693</v>
      </c>
      <c r="G238" s="6">
        <f>B238-C238</f>
        <v>13910.280269999988</v>
      </c>
      <c r="H238" s="5">
        <f>IFERROR(E238/B238*100,"")</f>
        <v>99.989728797523341</v>
      </c>
    </row>
    <row r="239" spans="1:8" s="90" customFormat="1" ht="11.25" customHeight="1" x14ac:dyDescent="0.2">
      <c r="A239" s="95" t="s">
        <v>190</v>
      </c>
      <c r="B239" s="6">
        <v>79344</v>
      </c>
      <c r="C239" s="6">
        <v>73699.601540000003</v>
      </c>
      <c r="D239" s="6">
        <v>5640.2821100000001</v>
      </c>
      <c r="E239" s="6">
        <f t="shared" si="68"/>
        <v>79339.883650000003</v>
      </c>
      <c r="F239" s="6">
        <f>B239-E239</f>
        <v>4.1163499999966007</v>
      </c>
      <c r="G239" s="6">
        <f>B239-C239</f>
        <v>5644.3984599999967</v>
      </c>
      <c r="H239" s="5">
        <f>IFERROR(E239/B239*100,"")</f>
        <v>99.994812021072804</v>
      </c>
    </row>
    <row r="240" spans="1:8" s="90" customFormat="1" ht="11.25" customHeight="1" x14ac:dyDescent="0.2">
      <c r="A240" s="95" t="s">
        <v>319</v>
      </c>
      <c r="B240" s="6">
        <v>191697</v>
      </c>
      <c r="C240" s="6">
        <v>129481.19777</v>
      </c>
      <c r="D240" s="6">
        <v>62215.156640000001</v>
      </c>
      <c r="E240" s="6">
        <f t="shared" si="68"/>
        <v>191696.35441</v>
      </c>
      <c r="F240" s="6">
        <f>B240-E240</f>
        <v>0.64559000000008382</v>
      </c>
      <c r="G240" s="6">
        <f>B240-C240</f>
        <v>62215.802230000001</v>
      </c>
      <c r="H240" s="5">
        <f>IFERROR(E240/B240*100,"")</f>
        <v>99.999663223733293</v>
      </c>
    </row>
    <row r="241" spans="1:8" s="90" customFormat="1" ht="11.25" customHeight="1" x14ac:dyDescent="0.2">
      <c r="A241" s="95" t="s">
        <v>320</v>
      </c>
      <c r="B241" s="6">
        <v>16247</v>
      </c>
      <c r="C241" s="6">
        <v>13999.27065</v>
      </c>
      <c r="D241" s="6">
        <v>6.7901800000000003</v>
      </c>
      <c r="E241" s="6">
        <f t="shared" si="68"/>
        <v>14006.06083</v>
      </c>
      <c r="F241" s="6">
        <f>B241-E241</f>
        <v>2240.9391699999996</v>
      </c>
      <c r="G241" s="6">
        <f>B241-C241</f>
        <v>2247.7293499999996</v>
      </c>
      <c r="H241" s="5">
        <f>IFERROR(E241/B241*100,"")</f>
        <v>86.207058718532664</v>
      </c>
    </row>
    <row r="242" spans="1:8" s="90" customFormat="1" ht="11.25" customHeight="1" x14ac:dyDescent="0.2">
      <c r="A242" s="109" t="s">
        <v>25</v>
      </c>
      <c r="B242" s="6">
        <v>126081.05100000001</v>
      </c>
      <c r="C242" s="6">
        <v>115985.99904000001</v>
      </c>
      <c r="D242" s="6">
        <v>8444.8979999999992</v>
      </c>
      <c r="E242" s="6">
        <f t="shared" si="68"/>
        <v>124430.89704000001</v>
      </c>
      <c r="F242" s="6">
        <f>B242-E242</f>
        <v>1650.153959999996</v>
      </c>
      <c r="G242" s="6">
        <f>B242-C242</f>
        <v>10095.051959999997</v>
      </c>
      <c r="H242" s="5">
        <f>IFERROR(E242/B242*100,"")</f>
        <v>98.691195903815881</v>
      </c>
    </row>
    <row r="243" spans="1:8" s="90" customFormat="1" ht="11.25" customHeight="1" x14ac:dyDescent="0.2">
      <c r="A243" s="109" t="s">
        <v>191</v>
      </c>
      <c r="B243" s="6">
        <v>728818.53700000001</v>
      </c>
      <c r="C243" s="6">
        <v>714047.19617000001</v>
      </c>
      <c r="D243" s="6">
        <v>14770.815759999999</v>
      </c>
      <c r="E243" s="6">
        <f t="shared" si="68"/>
        <v>728818.01193000004</v>
      </c>
      <c r="F243" s="6">
        <f>B243-E243</f>
        <v>0.52506999997422099</v>
      </c>
      <c r="G243" s="6">
        <f>B243-C243</f>
        <v>14771.340830000001</v>
      </c>
      <c r="H243" s="5">
        <f>IFERROR(E243/B243*100,"")</f>
        <v>99.999927956003674</v>
      </c>
    </row>
    <row r="244" spans="1:8" s="90" customFormat="1" ht="11.25" customHeight="1" x14ac:dyDescent="0.2">
      <c r="A244" s="109" t="s">
        <v>192</v>
      </c>
      <c r="B244" s="6">
        <v>35742</v>
      </c>
      <c r="C244" s="6">
        <v>32156.03515</v>
      </c>
      <c r="D244" s="6">
        <v>3581.7552000000001</v>
      </c>
      <c r="E244" s="6">
        <f t="shared" si="68"/>
        <v>35737.790350000003</v>
      </c>
      <c r="F244" s="6">
        <f>B244-E244</f>
        <v>4.2096499999970547</v>
      </c>
      <c r="G244" s="6">
        <f>B244-C244</f>
        <v>3585.9648500000003</v>
      </c>
      <c r="H244" s="5">
        <f>IFERROR(E244/B244*100,"")</f>
        <v>99.988222119635168</v>
      </c>
    </row>
    <row r="245" spans="1:8" s="90" customFormat="1" ht="11.25" customHeight="1" x14ac:dyDescent="0.2">
      <c r="A245" s="109" t="s">
        <v>193</v>
      </c>
      <c r="B245" s="6">
        <v>44510</v>
      </c>
      <c r="C245" s="6">
        <v>42022.481060000006</v>
      </c>
      <c r="D245" s="6">
        <v>2486.8480800000002</v>
      </c>
      <c r="E245" s="6">
        <f t="shared" si="68"/>
        <v>44509.329140000009</v>
      </c>
      <c r="F245" s="6">
        <f>B245-E245</f>
        <v>0.67085999999108026</v>
      </c>
      <c r="G245" s="6">
        <f>B245-C245</f>
        <v>2487.5189399999945</v>
      </c>
      <c r="H245" s="5">
        <f>IFERROR(E245/B245*100,"")</f>
        <v>99.998492788137511</v>
      </c>
    </row>
    <row r="246" spans="1:8" s="90" customFormat="1" ht="11.25" customHeight="1" x14ac:dyDescent="0.2">
      <c r="A246" s="109" t="s">
        <v>194</v>
      </c>
      <c r="B246" s="6">
        <v>109172.374</v>
      </c>
      <c r="C246" s="6">
        <v>48327.697180000003</v>
      </c>
      <c r="D246" s="6">
        <v>60740.802149999996</v>
      </c>
      <c r="E246" s="6">
        <f t="shared" si="68"/>
        <v>109068.49932999999</v>
      </c>
      <c r="F246" s="6">
        <f>B246-E246</f>
        <v>103.8746700000047</v>
      </c>
      <c r="G246" s="6">
        <f>B246-C246</f>
        <v>60844.676819999993</v>
      </c>
      <c r="H246" s="5">
        <f>IFERROR(E246/B246*100,"")</f>
        <v>99.904852604927314</v>
      </c>
    </row>
    <row r="247" spans="1:8" s="90" customFormat="1" ht="11.25" customHeight="1" x14ac:dyDescent="0.2">
      <c r="A247" s="109" t="s">
        <v>195</v>
      </c>
      <c r="B247" s="6">
        <v>29402.332999999999</v>
      </c>
      <c r="C247" s="6">
        <v>29200.0059</v>
      </c>
      <c r="D247" s="6">
        <v>202.2064</v>
      </c>
      <c r="E247" s="6">
        <f t="shared" si="68"/>
        <v>29402.212299999999</v>
      </c>
      <c r="F247" s="6">
        <f>B247-E247</f>
        <v>0.12069999999948777</v>
      </c>
      <c r="G247" s="6">
        <f>B247-C247</f>
        <v>202.32709999999861</v>
      </c>
      <c r="H247" s="5">
        <f>IFERROR(E247/B247*100,"")</f>
        <v>99.999589488357955</v>
      </c>
    </row>
    <row r="248" spans="1:8" s="90" customFormat="1" ht="11.25" customHeight="1" x14ac:dyDescent="0.2">
      <c r="A248" s="109" t="s">
        <v>196</v>
      </c>
      <c r="B248" s="6">
        <v>216780.81299999999</v>
      </c>
      <c r="C248" s="6">
        <v>208894.69485</v>
      </c>
      <c r="D248" s="6">
        <v>7631.946109999999</v>
      </c>
      <c r="E248" s="6">
        <f t="shared" si="68"/>
        <v>216526.64095999999</v>
      </c>
      <c r="F248" s="6">
        <f>B248-E248</f>
        <v>254.17204000000493</v>
      </c>
      <c r="G248" s="6">
        <f>B248-C248</f>
        <v>7886.1181499999948</v>
      </c>
      <c r="H248" s="5">
        <f>IFERROR(E248/B248*100,"")</f>
        <v>99.882751597577965</v>
      </c>
    </row>
    <row r="249" spans="1:8" s="90" customFormat="1" ht="11.25" customHeight="1" x14ac:dyDescent="0.2">
      <c r="A249" s="95" t="s">
        <v>197</v>
      </c>
      <c r="B249" s="6">
        <v>59348.707000000002</v>
      </c>
      <c r="C249" s="6">
        <v>59296.67929</v>
      </c>
      <c r="D249" s="6">
        <v>52</v>
      </c>
      <c r="E249" s="6">
        <f t="shared" si="68"/>
        <v>59348.67929</v>
      </c>
      <c r="F249" s="6">
        <f>B249-E249</f>
        <v>2.7710000002116431E-2</v>
      </c>
      <c r="G249" s="6">
        <f>B249-C249</f>
        <v>52.027710000002116</v>
      </c>
      <c r="H249" s="5">
        <f>IFERROR(E249/B249*100,"")</f>
        <v>99.99995330985054</v>
      </c>
    </row>
    <row r="250" spans="1:8" s="90" customFormat="1" ht="11.25" customHeight="1" x14ac:dyDescent="0.2">
      <c r="A250" s="95" t="s">
        <v>171</v>
      </c>
      <c r="B250" s="6">
        <v>99400.275999999998</v>
      </c>
      <c r="C250" s="6">
        <v>98927.90367</v>
      </c>
      <c r="D250" s="6">
        <v>462.32425999999992</v>
      </c>
      <c r="E250" s="6">
        <f>C250+D250</f>
        <v>99390.227929999994</v>
      </c>
      <c r="F250" s="6">
        <f>B250-E250</f>
        <v>10.048070000004373</v>
      </c>
      <c r="G250" s="6">
        <f>B250-C250</f>
        <v>472.37232999999833</v>
      </c>
      <c r="H250" s="5">
        <f>IFERROR(E250/B250*100,"")</f>
        <v>99.989891305734403</v>
      </c>
    </row>
    <row r="251" spans="1:8" s="90" customFormat="1" ht="11.25" customHeight="1" x14ac:dyDescent="0.2">
      <c r="A251" s="98"/>
      <c r="B251" s="6"/>
      <c r="C251" s="10"/>
      <c r="D251" s="6"/>
      <c r="E251" s="10"/>
      <c r="F251" s="10"/>
      <c r="G251" s="10"/>
      <c r="H251" s="5" t="str">
        <f>IFERROR(E251/B251*100,"")</f>
        <v/>
      </c>
    </row>
    <row r="252" spans="1:8" s="90" customFormat="1" ht="11.25" customHeight="1" x14ac:dyDescent="0.2">
      <c r="A252" s="92" t="s">
        <v>198</v>
      </c>
      <c r="B252" s="6">
        <v>613</v>
      </c>
      <c r="C252" s="6">
        <v>600.45521999999994</v>
      </c>
      <c r="D252" s="6">
        <v>12.16676</v>
      </c>
      <c r="E252" s="6">
        <f t="shared" ref="E252" si="69">C252+D252</f>
        <v>612.62197999999989</v>
      </c>
      <c r="F252" s="6">
        <f>B252-E252</f>
        <v>0.37802000000010594</v>
      </c>
      <c r="G252" s="6">
        <f>B252-C252</f>
        <v>12.54478000000006</v>
      </c>
      <c r="H252" s="5">
        <f>IFERROR(E252/B252*100,"")</f>
        <v>99.938332789559524</v>
      </c>
    </row>
    <row r="253" spans="1:8" s="90" customFormat="1" ht="11.25" customHeight="1" x14ac:dyDescent="0.2">
      <c r="A253" s="98"/>
      <c r="B253" s="8"/>
      <c r="C253" s="7"/>
      <c r="D253" s="8"/>
      <c r="E253" s="7"/>
      <c r="F253" s="7"/>
      <c r="G253" s="7"/>
      <c r="H253" s="5" t="str">
        <f>IFERROR(E253/B253*100,"")</f>
        <v/>
      </c>
    </row>
    <row r="254" spans="1:8" s="90" customFormat="1" ht="11.25" customHeight="1" x14ac:dyDescent="0.2">
      <c r="A254" s="92" t="s">
        <v>199</v>
      </c>
      <c r="B254" s="12">
        <f t="shared" ref="B254" si="70">SUM(B255:B259)</f>
        <v>10496914.289000001</v>
      </c>
      <c r="C254" s="12">
        <v>7471351.2012100015</v>
      </c>
      <c r="D254" s="12">
        <f t="shared" ref="D254:G254" si="71">SUM(D255:D259)</f>
        <v>3024748.9373000003</v>
      </c>
      <c r="E254" s="12">
        <f t="shared" si="71"/>
        <v>10496100.138510002</v>
      </c>
      <c r="F254" s="12">
        <f t="shared" si="71"/>
        <v>814.15048999965074</v>
      </c>
      <c r="G254" s="12">
        <f t="shared" si="71"/>
        <v>3025563.0877900007</v>
      </c>
      <c r="H254" s="5">
        <f>IFERROR(E254/B254*100,"")</f>
        <v>99.992243906470193</v>
      </c>
    </row>
    <row r="255" spans="1:8" s="90" customFormat="1" ht="11.25" customHeight="1" x14ac:dyDescent="0.2">
      <c r="A255" s="109" t="s">
        <v>200</v>
      </c>
      <c r="B255" s="6">
        <v>9281682.2890000008</v>
      </c>
      <c r="C255" s="6">
        <v>6328603.6535300007</v>
      </c>
      <c r="D255" s="6">
        <v>2952819.11289</v>
      </c>
      <c r="E255" s="6">
        <f t="shared" ref="E255:E259" si="72">C255+D255</f>
        <v>9281422.7664200012</v>
      </c>
      <c r="F255" s="6">
        <f>B255-E255</f>
        <v>259.52257999964058</v>
      </c>
      <c r="G255" s="6">
        <f>B255-C255</f>
        <v>2953078.6354700001</v>
      </c>
      <c r="H255" s="5">
        <f>IFERROR(E255/B255*100,"")</f>
        <v>99.997203927349389</v>
      </c>
    </row>
    <row r="256" spans="1:8" s="90" customFormat="1" ht="11.25" customHeight="1" x14ac:dyDescent="0.2">
      <c r="A256" s="109" t="s">
        <v>201</v>
      </c>
      <c r="B256" s="6">
        <v>33134</v>
      </c>
      <c r="C256" s="6">
        <v>16068.58736</v>
      </c>
      <c r="D256" s="6">
        <v>17043.709709999999</v>
      </c>
      <c r="E256" s="6">
        <f t="shared" si="72"/>
        <v>33112.297070000001</v>
      </c>
      <c r="F256" s="6">
        <f>B256-E256</f>
        <v>21.702929999999469</v>
      </c>
      <c r="G256" s="6">
        <f>B256-C256</f>
        <v>17065.412640000002</v>
      </c>
      <c r="H256" s="5">
        <f>IFERROR(E256/B256*100,"")</f>
        <v>99.934499517112329</v>
      </c>
    </row>
    <row r="257" spans="1:9" s="90" customFormat="1" ht="11.25" customHeight="1" x14ac:dyDescent="0.2">
      <c r="A257" s="109" t="s">
        <v>202</v>
      </c>
      <c r="B257" s="6">
        <v>317887</v>
      </c>
      <c r="C257" s="6">
        <v>314968.51912999997</v>
      </c>
      <c r="D257" s="6">
        <v>2385.5558900000001</v>
      </c>
      <c r="E257" s="6">
        <f t="shared" si="72"/>
        <v>317354.07501999999</v>
      </c>
      <c r="F257" s="6">
        <f>B257-E257</f>
        <v>532.92498000001069</v>
      </c>
      <c r="G257" s="6">
        <f>B257-C257</f>
        <v>2918.4808700000285</v>
      </c>
      <c r="H257" s="5">
        <f>IFERROR(E257/B257*100,"")</f>
        <v>99.832353955965488</v>
      </c>
    </row>
    <row r="258" spans="1:9" s="90" customFormat="1" ht="11.25" customHeight="1" x14ac:dyDescent="0.2">
      <c r="A258" s="109" t="s">
        <v>203</v>
      </c>
      <c r="B258" s="6">
        <v>743927</v>
      </c>
      <c r="C258" s="6">
        <v>740520.3787</v>
      </c>
      <c r="D258" s="6">
        <v>3406.6212999999998</v>
      </c>
      <c r="E258" s="6">
        <f t="shared" si="72"/>
        <v>743927</v>
      </c>
      <c r="F258" s="6">
        <f>B258-E258</f>
        <v>0</v>
      </c>
      <c r="G258" s="6">
        <f>B258-C258</f>
        <v>3406.6212999999989</v>
      </c>
      <c r="H258" s="5">
        <f>IFERROR(E258/B258*100,"")</f>
        <v>100</v>
      </c>
    </row>
    <row r="259" spans="1:9" s="90" customFormat="1" ht="11.25" customHeight="1" x14ac:dyDescent="0.2">
      <c r="A259" s="109" t="s">
        <v>204</v>
      </c>
      <c r="B259" s="6">
        <v>120284</v>
      </c>
      <c r="C259" s="6">
        <v>71190.062489999997</v>
      </c>
      <c r="D259" s="6">
        <v>49093.937509999996</v>
      </c>
      <c r="E259" s="6">
        <f t="shared" si="72"/>
        <v>120284</v>
      </c>
      <c r="F259" s="6">
        <f>B259-E259</f>
        <v>0</v>
      </c>
      <c r="G259" s="6">
        <f>B259-C259</f>
        <v>49093.937510000003</v>
      </c>
      <c r="H259" s="5">
        <f>IFERROR(E259/B259*100,"")</f>
        <v>100</v>
      </c>
    </row>
    <row r="260" spans="1:9" s="90" customFormat="1" ht="11.25" customHeight="1" x14ac:dyDescent="0.2">
      <c r="A260" s="98"/>
      <c r="B260" s="6"/>
      <c r="C260" s="10"/>
      <c r="D260" s="6"/>
      <c r="E260" s="10"/>
      <c r="F260" s="10"/>
      <c r="G260" s="10"/>
      <c r="H260" s="5" t="str">
        <f>IFERROR(E260/B260*100,"")</f>
        <v/>
      </c>
    </row>
    <row r="261" spans="1:9" s="90" customFormat="1" ht="11.25" customHeight="1" x14ac:dyDescent="0.2">
      <c r="A261" s="92" t="s">
        <v>205</v>
      </c>
      <c r="B261" s="9">
        <f t="shared" ref="B261:G261" si="73">+B262+B263</f>
        <v>387672.80800000002</v>
      </c>
      <c r="C261" s="12">
        <v>384558.75072999997</v>
      </c>
      <c r="D261" s="9">
        <f t="shared" si="73"/>
        <v>3090.54126</v>
      </c>
      <c r="E261" s="12">
        <f t="shared" si="73"/>
        <v>387649.29199</v>
      </c>
      <c r="F261" s="12">
        <f t="shared" si="73"/>
        <v>23.516010000021197</v>
      </c>
      <c r="G261" s="12">
        <f t="shared" si="73"/>
        <v>3114.0572700000321</v>
      </c>
      <c r="H261" s="5">
        <f>IFERROR(E261/B261*100,"")</f>
        <v>99.993934057402328</v>
      </c>
    </row>
    <row r="262" spans="1:9" s="90" customFormat="1" ht="11.25" customHeight="1" x14ac:dyDescent="0.2">
      <c r="A262" s="109" t="s">
        <v>206</v>
      </c>
      <c r="B262" s="6">
        <v>371236.80800000002</v>
      </c>
      <c r="C262" s="6">
        <v>368886.69248999999</v>
      </c>
      <c r="D262" s="6">
        <v>2326.5994999999998</v>
      </c>
      <c r="E262" s="6">
        <f t="shared" ref="E262:E263" si="74">C262+D262</f>
        <v>371213.29199</v>
      </c>
      <c r="F262" s="6">
        <f>B262-E262</f>
        <v>23.516010000021197</v>
      </c>
      <c r="G262" s="6">
        <f>B262-C262</f>
        <v>2350.1155100000324</v>
      </c>
      <c r="H262" s="5">
        <f>IFERROR(E262/B262*100,"")</f>
        <v>99.993665496121807</v>
      </c>
    </row>
    <row r="263" spans="1:9" s="90" customFormat="1" ht="11.25" customHeight="1" x14ac:dyDescent="0.2">
      <c r="A263" s="109" t="s">
        <v>207</v>
      </c>
      <c r="B263" s="6">
        <v>16436</v>
      </c>
      <c r="C263" s="6">
        <v>15672.05824</v>
      </c>
      <c r="D263" s="6">
        <v>763.94176000000004</v>
      </c>
      <c r="E263" s="6">
        <f t="shared" si="74"/>
        <v>16436</v>
      </c>
      <c r="F263" s="6">
        <f>B263-E263</f>
        <v>0</v>
      </c>
      <c r="G263" s="6">
        <f>B263-C263</f>
        <v>763.9417599999997</v>
      </c>
      <c r="H263" s="5">
        <f>IFERROR(E263/B263*100,"")</f>
        <v>100</v>
      </c>
    </row>
    <row r="264" spans="1:9" s="90" customFormat="1" ht="11.4" x14ac:dyDescent="0.2">
      <c r="A264" s="98"/>
      <c r="B264" s="7"/>
      <c r="C264" s="7"/>
      <c r="D264" s="7"/>
      <c r="E264" s="7"/>
      <c r="F264" s="7"/>
      <c r="G264" s="7"/>
      <c r="H264" s="5" t="str">
        <f>IFERROR(E264/B264*100,"")</f>
        <v/>
      </c>
    </row>
    <row r="265" spans="1:9" s="90" customFormat="1" ht="11.25" customHeight="1" x14ac:dyDescent="0.2">
      <c r="A265" s="110" t="s">
        <v>208</v>
      </c>
      <c r="B265" s="6">
        <v>2901676.9979999997</v>
      </c>
      <c r="C265" s="6">
        <v>2861250.8655499998</v>
      </c>
      <c r="D265" s="6">
        <v>38102.516439999992</v>
      </c>
      <c r="E265" s="6">
        <f t="shared" ref="E265" si="75">C265+D265</f>
        <v>2899353.3819899997</v>
      </c>
      <c r="F265" s="6">
        <f>B265-E265</f>
        <v>2323.6160099999979</v>
      </c>
      <c r="G265" s="6">
        <f>B265-C265</f>
        <v>40426.132449999917</v>
      </c>
      <c r="H265" s="5">
        <f>IFERROR(E265/B265*100,"")</f>
        <v>99.919921617340535</v>
      </c>
    </row>
    <row r="266" spans="1:9" s="90" customFormat="1" ht="11.25" customHeight="1" x14ac:dyDescent="0.2">
      <c r="A266" s="98"/>
      <c r="B266" s="7"/>
      <c r="C266" s="7"/>
      <c r="D266" s="7"/>
      <c r="E266" s="7"/>
      <c r="F266" s="7"/>
      <c r="G266" s="7"/>
      <c r="H266" s="5" t="str">
        <f>IFERROR(E266/B266*100,"")</f>
        <v/>
      </c>
    </row>
    <row r="267" spans="1:9" s="90" customFormat="1" ht="11.25" customHeight="1" x14ac:dyDescent="0.2">
      <c r="A267" s="92" t="s">
        <v>209</v>
      </c>
      <c r="B267" s="6">
        <v>1360467.209</v>
      </c>
      <c r="C267" s="6">
        <v>1360186.4892899999</v>
      </c>
      <c r="D267" s="6">
        <v>280.71229</v>
      </c>
      <c r="E267" s="6">
        <f t="shared" ref="E267" si="76">C267+D267</f>
        <v>1360467.2015799999</v>
      </c>
      <c r="F267" s="6">
        <f>B267-E267</f>
        <v>7.4200001545250416E-3</v>
      </c>
      <c r="G267" s="6">
        <f>B267-C267</f>
        <v>280.71971000009216</v>
      </c>
      <c r="H267" s="5">
        <f>IFERROR(E267/B267*100,"")</f>
        <v>99.99999945459912</v>
      </c>
    </row>
    <row r="268" spans="1:9" s="90" customFormat="1" ht="11.25" customHeight="1" x14ac:dyDescent="0.2">
      <c r="A268" s="98"/>
      <c r="B268" s="7"/>
      <c r="C268" s="7"/>
      <c r="D268" s="7"/>
      <c r="E268" s="7"/>
      <c r="F268" s="7"/>
      <c r="G268" s="7"/>
      <c r="H268" s="5" t="str">
        <f>IFERROR(E268/B268*100,"")</f>
        <v/>
      </c>
    </row>
    <row r="269" spans="1:9" s="90" customFormat="1" ht="11.25" customHeight="1" x14ac:dyDescent="0.2">
      <c r="A269" s="92" t="s">
        <v>210</v>
      </c>
      <c r="B269" s="6">
        <v>999875</v>
      </c>
      <c r="C269" s="6">
        <v>832507.79891999997</v>
      </c>
      <c r="D269" s="6">
        <v>167367.20108</v>
      </c>
      <c r="E269" s="6">
        <f t="shared" ref="E269" si="77">C269+D269</f>
        <v>999875</v>
      </c>
      <c r="F269" s="6">
        <f>B269-E269</f>
        <v>0</v>
      </c>
      <c r="G269" s="6">
        <f>B269-C269</f>
        <v>167367.20108000003</v>
      </c>
      <c r="H269" s="5">
        <f>IFERROR(E269/B269*100,"")</f>
        <v>100</v>
      </c>
    </row>
    <row r="270" spans="1:9" s="90" customFormat="1" ht="11.25" customHeight="1" x14ac:dyDescent="0.2">
      <c r="A270" s="111"/>
      <c r="B270" s="6"/>
      <c r="C270" s="6"/>
      <c r="D270" s="6"/>
      <c r="E270" s="6"/>
      <c r="F270" s="6"/>
      <c r="G270" s="6"/>
      <c r="H270" s="5" t="str">
        <f>IFERROR(E270/B270*100,"")</f>
        <v/>
      </c>
      <c r="I270" s="94"/>
    </row>
    <row r="271" spans="1:9" s="90" customFormat="1" ht="11.25" customHeight="1" x14ac:dyDescent="0.2">
      <c r="A271" s="100" t="s">
        <v>211</v>
      </c>
      <c r="B271" s="12">
        <f t="shared" ref="B271:G271" si="78">+B272+B273</f>
        <v>193079.054</v>
      </c>
      <c r="C271" s="12">
        <v>192777.92989999999</v>
      </c>
      <c r="D271" s="12">
        <f t="shared" si="78"/>
        <v>297.73838999999998</v>
      </c>
      <c r="E271" s="12">
        <f t="shared" si="78"/>
        <v>193075.66829</v>
      </c>
      <c r="F271" s="12">
        <f t="shared" si="78"/>
        <v>3.3857100000022911</v>
      </c>
      <c r="G271" s="12">
        <f t="shared" si="78"/>
        <v>301.12410000000637</v>
      </c>
      <c r="H271" s="5">
        <f>IFERROR(E271/B271*100,"")</f>
        <v>99.998246464373082</v>
      </c>
    </row>
    <row r="272" spans="1:9" s="90" customFormat="1" ht="11.25" customHeight="1" x14ac:dyDescent="0.2">
      <c r="A272" s="107" t="s">
        <v>212</v>
      </c>
      <c r="B272" s="6">
        <v>186133.761</v>
      </c>
      <c r="C272" s="6">
        <v>185964.31612999999</v>
      </c>
      <c r="D272" s="6">
        <v>168.72839000000002</v>
      </c>
      <c r="E272" s="6">
        <f t="shared" ref="E272:E273" si="79">C272+D272</f>
        <v>186133.04452</v>
      </c>
      <c r="F272" s="6">
        <f>B272-E272</f>
        <v>0.71648000000277534</v>
      </c>
      <c r="G272" s="6">
        <f>B272-C272</f>
        <v>169.44487000000663</v>
      </c>
      <c r="H272" s="5">
        <f>IFERROR(E272/B272*100,"")</f>
        <v>99.999615072517656</v>
      </c>
    </row>
    <row r="273" spans="1:8" s="90" customFormat="1" ht="11.25" customHeight="1" x14ac:dyDescent="0.2">
      <c r="A273" s="107" t="s">
        <v>213</v>
      </c>
      <c r="B273" s="6">
        <v>6945.2929999999997</v>
      </c>
      <c r="C273" s="6">
        <v>6813.6137699999999</v>
      </c>
      <c r="D273" s="6">
        <v>129.01</v>
      </c>
      <c r="E273" s="6">
        <f t="shared" si="79"/>
        <v>6942.6237700000001</v>
      </c>
      <c r="F273" s="6">
        <f>B273-E273</f>
        <v>2.6692299999995157</v>
      </c>
      <c r="G273" s="6">
        <f>B273-C273</f>
        <v>131.67922999999973</v>
      </c>
      <c r="H273" s="5">
        <f>IFERROR(E273/B273*100,"")</f>
        <v>99.961567784109334</v>
      </c>
    </row>
    <row r="274" spans="1:8" s="90" customFormat="1" ht="12" customHeight="1" x14ac:dyDescent="0.2">
      <c r="A274" s="112"/>
      <c r="B274" s="6"/>
      <c r="C274" s="6"/>
      <c r="D274" s="6"/>
      <c r="E274" s="6"/>
      <c r="F274" s="6"/>
      <c r="G274" s="6"/>
      <c r="H274" s="5"/>
    </row>
    <row r="275" spans="1:8" s="90" customFormat="1" ht="11.25" customHeight="1" x14ac:dyDescent="0.2">
      <c r="A275" s="113" t="s">
        <v>214</v>
      </c>
      <c r="B275" s="15">
        <f>B10+B17+B19+B21+B23+B35+B39+B48+B50+B52+B60+B72+B79+B84+B88+B94+B106+B119+B132+B148+B150+B171+B181+B187+B195+B204+B213+B219+B252+B254+B261+B265+B267+B269+B271+B128</f>
        <v>584287424.69862998</v>
      </c>
      <c r="C275" s="15">
        <f t="shared" ref="C275:G275" si="80">C10+C17+C19+C21+C23+C35+C39+C48+C50+C52+C60+C72+C79+C84+C88+C94+C106+C119+C132+C148+C150+C171+C181+C187+C195+C204+C213+C219+C252+C254+C261+C265+C267+C269+C271+C128</f>
        <v>528005009.6771</v>
      </c>
      <c r="D275" s="15">
        <f t="shared" si="80"/>
        <v>38993221.114159986</v>
      </c>
      <c r="E275" s="15">
        <f t="shared" si="80"/>
        <v>566998230.79126012</v>
      </c>
      <c r="F275" s="15">
        <f t="shared" si="80"/>
        <v>17289193.907369934</v>
      </c>
      <c r="G275" s="15">
        <f t="shared" si="80"/>
        <v>56282415.021529935</v>
      </c>
      <c r="H275" s="5">
        <f>IFERROR(E275/B275*100,"")</f>
        <v>97.040977920021561</v>
      </c>
    </row>
    <row r="276" spans="1:8" s="90" customFormat="1" ht="11.25" customHeight="1" x14ac:dyDescent="0.2">
      <c r="A276" s="114"/>
      <c r="B276" s="10"/>
      <c r="C276" s="10"/>
      <c r="D276" s="10"/>
      <c r="E276" s="10"/>
      <c r="F276" s="10"/>
      <c r="G276" s="10"/>
      <c r="H276" s="5" t="str">
        <f>IFERROR(E276/B276*100,"")</f>
        <v/>
      </c>
    </row>
    <row r="277" spans="1:8" s="90" customFormat="1" ht="11.25" customHeight="1" x14ac:dyDescent="0.2">
      <c r="A277" s="91" t="s">
        <v>215</v>
      </c>
      <c r="B277" s="10"/>
      <c r="C277" s="10"/>
      <c r="D277" s="10"/>
      <c r="E277" s="10"/>
      <c r="F277" s="10"/>
      <c r="G277" s="10"/>
      <c r="H277" s="5" t="str">
        <f>IFERROR(E277/B277*100,"")</f>
        <v/>
      </c>
    </row>
    <row r="278" spans="1:8" s="90" customFormat="1" ht="11.25" customHeight="1" x14ac:dyDescent="0.2">
      <c r="A278" s="95" t="s">
        <v>216</v>
      </c>
      <c r="B278" s="6">
        <v>36935110.546999998</v>
      </c>
      <c r="C278" s="6">
        <v>36746246.766789995</v>
      </c>
      <c r="D278" s="6">
        <v>188249.45941000004</v>
      </c>
      <c r="E278" s="6">
        <f t="shared" ref="E278" si="81">C278+D278</f>
        <v>36934496.226199992</v>
      </c>
      <c r="F278" s="6">
        <f>B278-E278</f>
        <v>614.32080000638962</v>
      </c>
      <c r="G278" s="6">
        <f>B278-C278</f>
        <v>188863.78021000326</v>
      </c>
      <c r="H278" s="5">
        <f>IFERROR(E278/B278*100,"")</f>
        <v>99.998336756568733</v>
      </c>
    </row>
    <row r="279" spans="1:8" s="90" customFormat="1" ht="11.4" x14ac:dyDescent="0.2">
      <c r="A279" s="115"/>
      <c r="B279" s="10"/>
      <c r="C279" s="10"/>
      <c r="D279" s="10"/>
      <c r="E279" s="10"/>
      <c r="F279" s="10"/>
      <c r="G279" s="10"/>
      <c r="H279" s="5" t="str">
        <f>IFERROR(E279/B279*100,"")</f>
        <v/>
      </c>
    </row>
    <row r="280" spans="1:8" s="90" customFormat="1" ht="11.25" customHeight="1" x14ac:dyDescent="0.2">
      <c r="A280" s="95" t="s">
        <v>217</v>
      </c>
      <c r="B280" s="10">
        <f t="shared" ref="B280:G280" si="82">SUM(B281:B282)</f>
        <v>231569255.38600001</v>
      </c>
      <c r="C280" s="10">
        <f t="shared" si="82"/>
        <v>231533654.19983003</v>
      </c>
      <c r="D280" s="10">
        <f t="shared" ref="D280" si="83">SUM(D281:D282)</f>
        <v>34345.26382</v>
      </c>
      <c r="E280" s="10">
        <f t="shared" si="82"/>
        <v>231567999.46365002</v>
      </c>
      <c r="F280" s="10">
        <f t="shared" si="82"/>
        <v>1255.9223499812651</v>
      </c>
      <c r="G280" s="10">
        <f t="shared" si="82"/>
        <v>35601.186169981491</v>
      </c>
      <c r="H280" s="5">
        <f>IFERROR(E280/B280*100,"")</f>
        <v>99.999457647195911</v>
      </c>
    </row>
    <row r="281" spans="1:8" s="90" customFormat="1" ht="11.25" customHeight="1" x14ac:dyDescent="0.2">
      <c r="A281" s="95" t="s">
        <v>218</v>
      </c>
      <c r="B281" s="6">
        <v>230900770.02599999</v>
      </c>
      <c r="C281" s="6">
        <v>230877095.32155001</v>
      </c>
      <c r="D281" s="6">
        <v>22418.814979999999</v>
      </c>
      <c r="E281" s="6">
        <f t="shared" ref="E281:E282" si="84">C281+D281</f>
        <v>230899514.13653001</v>
      </c>
      <c r="F281" s="6">
        <f>B281-E281</f>
        <v>1255.8894699811935</v>
      </c>
      <c r="G281" s="6">
        <f>B281-C281</f>
        <v>23674.704449981451</v>
      </c>
      <c r="H281" s="5">
        <f>IFERROR(E281/B281*100,"")</f>
        <v>99.999456091259532</v>
      </c>
    </row>
    <row r="282" spans="1:8" s="90" customFormat="1" ht="11.25" customHeight="1" x14ac:dyDescent="0.2">
      <c r="A282" s="116" t="s">
        <v>219</v>
      </c>
      <c r="B282" s="6">
        <v>668485.36</v>
      </c>
      <c r="C282" s="6">
        <v>656558.87827999995</v>
      </c>
      <c r="D282" s="6">
        <v>11926.448839999999</v>
      </c>
      <c r="E282" s="6">
        <f t="shared" si="84"/>
        <v>668485.32711999991</v>
      </c>
      <c r="F282" s="6">
        <f>B282-E282</f>
        <v>3.288000007160008E-2</v>
      </c>
      <c r="G282" s="6">
        <f>B282-C282</f>
        <v>11926.48172000004</v>
      </c>
      <c r="H282" s="5">
        <f>IFERROR(E282/B282*100,"")</f>
        <v>99.999995081418078</v>
      </c>
    </row>
    <row r="283" spans="1:8" s="90" customFormat="1" ht="11.25" customHeight="1" x14ac:dyDescent="0.2">
      <c r="A283" s="116"/>
      <c r="B283" s="10"/>
      <c r="C283" s="10"/>
      <c r="D283" s="10"/>
      <c r="E283" s="10"/>
      <c r="F283" s="10"/>
      <c r="G283" s="10"/>
      <c r="H283" s="5" t="str">
        <f>IFERROR(E283/B283*100,"")</f>
        <v/>
      </c>
    </row>
    <row r="284" spans="1:8" s="90" customFormat="1" ht="11.25" customHeight="1" x14ac:dyDescent="0.2">
      <c r="A284" s="91" t="s">
        <v>220</v>
      </c>
      <c r="B284" s="16">
        <f t="shared" ref="B284:G284" si="85">B278+B280</f>
        <v>268504365.93300003</v>
      </c>
      <c r="C284" s="16">
        <f t="shared" si="85"/>
        <v>268279900.96662003</v>
      </c>
      <c r="D284" s="16">
        <f t="shared" si="85"/>
        <v>222594.72323000003</v>
      </c>
      <c r="E284" s="16">
        <f t="shared" si="85"/>
        <v>268502495.68985003</v>
      </c>
      <c r="F284" s="16">
        <f t="shared" si="85"/>
        <v>1870.2431499876548</v>
      </c>
      <c r="G284" s="16">
        <f t="shared" si="85"/>
        <v>224464.96637998475</v>
      </c>
      <c r="H284" s="5">
        <f>IFERROR(E284/B284*100,"")</f>
        <v>99.999303458942464</v>
      </c>
    </row>
    <row r="285" spans="1:8" s="90" customFormat="1" ht="11.25" customHeight="1" x14ac:dyDescent="0.2">
      <c r="A285" s="95"/>
      <c r="B285" s="10"/>
      <c r="C285" s="10"/>
      <c r="D285" s="10"/>
      <c r="E285" s="10"/>
      <c r="F285" s="10"/>
      <c r="G285" s="10"/>
      <c r="H285" s="5"/>
    </row>
    <row r="286" spans="1:8" s="121" customFormat="1" ht="16.5" customHeight="1" thickBot="1" x14ac:dyDescent="0.25">
      <c r="A286" s="117" t="s">
        <v>221</v>
      </c>
      <c r="B286" s="118">
        <f t="shared" ref="B286:G286" si="86">+B284+B275</f>
        <v>852791790.63162994</v>
      </c>
      <c r="C286" s="118">
        <f t="shared" si="86"/>
        <v>796284910.64372003</v>
      </c>
      <c r="D286" s="118">
        <f t="shared" si="86"/>
        <v>39215815.837389983</v>
      </c>
      <c r="E286" s="119">
        <f t="shared" si="86"/>
        <v>835500726.4811101</v>
      </c>
      <c r="F286" s="118">
        <f t="shared" si="86"/>
        <v>17291064.150519922</v>
      </c>
      <c r="G286" s="120">
        <f t="shared" si="86"/>
        <v>56506879.987909921</v>
      </c>
      <c r="H286" s="5">
        <f>IFERROR(E286/B286*100,"")</f>
        <v>97.972416674213875</v>
      </c>
    </row>
    <row r="287" spans="1:8" s="90" customFormat="1" ht="12" customHeight="1" thickTop="1" x14ac:dyDescent="0.2">
      <c r="A287" s="95"/>
      <c r="B287" s="10"/>
      <c r="C287" s="7"/>
      <c r="D287" s="10"/>
      <c r="E287" s="7"/>
      <c r="F287" s="7"/>
      <c r="G287" s="7"/>
      <c r="H287" s="5"/>
    </row>
    <row r="288" spans="1:8" ht="21.6" customHeight="1" x14ac:dyDescent="0.2">
      <c r="A288" s="126" t="s">
        <v>322</v>
      </c>
      <c r="B288" s="125"/>
      <c r="C288" s="125"/>
      <c r="D288" s="125"/>
      <c r="E288" s="125"/>
      <c r="F288" s="125"/>
      <c r="G288" s="125"/>
      <c r="H288" s="125"/>
    </row>
    <row r="289" spans="1:9" ht="12.6" customHeight="1" x14ac:dyDescent="0.2">
      <c r="A289" s="90" t="s">
        <v>222</v>
      </c>
    </row>
    <row r="290" spans="1:9" ht="23.4" customHeight="1" x14ac:dyDescent="0.2">
      <c r="A290" s="126" t="s">
        <v>323</v>
      </c>
      <c r="B290" s="125"/>
      <c r="C290" s="125"/>
      <c r="D290" s="125"/>
      <c r="E290" s="125"/>
      <c r="F290" s="125"/>
      <c r="G290" s="125"/>
      <c r="H290" s="125"/>
    </row>
    <row r="291" spans="1:9" ht="12.6" customHeight="1" x14ac:dyDescent="0.2">
      <c r="A291" s="90" t="s">
        <v>223</v>
      </c>
    </row>
    <row r="292" spans="1:9" ht="12.6" customHeight="1" x14ac:dyDescent="0.2">
      <c r="A292" s="90" t="s">
        <v>321</v>
      </c>
    </row>
    <row r="293" spans="1:9" ht="12.6" customHeight="1" x14ac:dyDescent="0.2">
      <c r="A293" s="90" t="s">
        <v>224</v>
      </c>
    </row>
    <row r="294" spans="1:9" ht="12.6" customHeight="1" x14ac:dyDescent="0.2">
      <c r="A294" s="90" t="s">
        <v>225</v>
      </c>
    </row>
    <row r="295" spans="1:9" x14ac:dyDescent="0.2">
      <c r="E295" s="90"/>
      <c r="F295" s="90"/>
      <c r="G295" s="122"/>
      <c r="I295" s="124"/>
    </row>
    <row r="296" spans="1:9" x14ac:dyDescent="0.2">
      <c r="E296" s="90"/>
      <c r="F296" s="90"/>
      <c r="G296" s="122"/>
      <c r="I296" s="124"/>
    </row>
    <row r="297" spans="1:9" x14ac:dyDescent="0.2">
      <c r="E297" s="90"/>
      <c r="F297" s="90"/>
      <c r="G297" s="122"/>
      <c r="I297" s="124"/>
    </row>
    <row r="298" spans="1:9" x14ac:dyDescent="0.2">
      <c r="E298" s="90"/>
      <c r="F298" s="90"/>
      <c r="G298" s="122"/>
      <c r="I298" s="124"/>
    </row>
    <row r="299" spans="1:9" x14ac:dyDescent="0.2">
      <c r="E299" s="90"/>
      <c r="F299" s="90"/>
      <c r="G299" s="122"/>
      <c r="I299" s="124"/>
    </row>
    <row r="300" spans="1:9" x14ac:dyDescent="0.2">
      <c r="E300" s="90"/>
      <c r="F300" s="90"/>
      <c r="G300" s="122"/>
      <c r="I300" s="124"/>
    </row>
    <row r="301" spans="1:9" x14ac:dyDescent="0.2">
      <c r="E301" s="90"/>
      <c r="F301" s="90"/>
      <c r="G301" s="122"/>
      <c r="I301" s="124"/>
    </row>
    <row r="302" spans="1:9" x14ac:dyDescent="0.2">
      <c r="E302" s="90"/>
      <c r="F302" s="90"/>
      <c r="G302" s="122"/>
      <c r="I302" s="124"/>
    </row>
    <row r="303" spans="1:9" x14ac:dyDescent="0.2">
      <c r="E303" s="90"/>
      <c r="F303" s="90"/>
      <c r="G303" s="122"/>
      <c r="I303" s="124"/>
    </row>
    <row r="304" spans="1:9" x14ac:dyDescent="0.2">
      <c r="E304" s="90"/>
      <c r="F304" s="90"/>
      <c r="G304" s="122"/>
      <c r="I304" s="124"/>
    </row>
    <row r="305" spans="5:9" x14ac:dyDescent="0.2">
      <c r="E305" s="90"/>
      <c r="F305" s="90"/>
      <c r="G305" s="122"/>
      <c r="I305" s="124"/>
    </row>
    <row r="306" spans="5:9" x14ac:dyDescent="0.2">
      <c r="E306" s="90"/>
      <c r="F306" s="90"/>
      <c r="G306" s="122"/>
      <c r="I306" s="124"/>
    </row>
    <row r="307" spans="5:9" x14ac:dyDescent="0.2">
      <c r="E307" s="90"/>
      <c r="F307" s="90"/>
      <c r="G307" s="122"/>
      <c r="I307" s="124"/>
    </row>
    <row r="308" spans="5:9" x14ac:dyDescent="0.2">
      <c r="E308" s="90"/>
      <c r="F308" s="90"/>
      <c r="G308" s="122"/>
      <c r="I308" s="124"/>
    </row>
    <row r="309" spans="5:9" x14ac:dyDescent="0.2">
      <c r="E309" s="90"/>
      <c r="F309" s="90"/>
      <c r="G309" s="122"/>
      <c r="I309" s="124"/>
    </row>
    <row r="310" spans="5:9" x14ac:dyDescent="0.2">
      <c r="E310" s="90"/>
      <c r="F310" s="90"/>
      <c r="G310" s="122"/>
      <c r="I310" s="124"/>
    </row>
    <row r="311" spans="5:9" x14ac:dyDescent="0.2">
      <c r="E311" s="90"/>
      <c r="F311" s="90"/>
      <c r="G311" s="122"/>
      <c r="I311" s="124"/>
    </row>
    <row r="312" spans="5:9" x14ac:dyDescent="0.2">
      <c r="E312" s="90"/>
      <c r="F312" s="90"/>
      <c r="G312" s="122"/>
      <c r="I312" s="124"/>
    </row>
    <row r="313" spans="5:9" x14ac:dyDescent="0.2">
      <c r="E313" s="90"/>
      <c r="F313" s="90"/>
      <c r="G313" s="122"/>
      <c r="I313" s="124"/>
    </row>
    <row r="314" spans="5:9" x14ac:dyDescent="0.2">
      <c r="E314" s="90"/>
      <c r="F314" s="90"/>
      <c r="G314" s="122"/>
      <c r="I314" s="124"/>
    </row>
    <row r="315" spans="5:9" x14ac:dyDescent="0.2">
      <c r="E315" s="90"/>
      <c r="F315" s="90"/>
      <c r="G315" s="122"/>
      <c r="I315" s="124"/>
    </row>
    <row r="316" spans="5:9" x14ac:dyDescent="0.2">
      <c r="E316" s="90"/>
      <c r="F316" s="90"/>
      <c r="G316" s="122"/>
      <c r="I316" s="124"/>
    </row>
    <row r="317" spans="5:9" x14ac:dyDescent="0.2">
      <c r="E317" s="90"/>
      <c r="F317" s="90"/>
      <c r="G317" s="122"/>
      <c r="I317" s="124"/>
    </row>
    <row r="318" spans="5:9" x14ac:dyDescent="0.2">
      <c r="E318" s="90"/>
      <c r="F318" s="90"/>
      <c r="G318" s="122"/>
      <c r="I318" s="124"/>
    </row>
    <row r="319" spans="5:9" x14ac:dyDescent="0.2">
      <c r="E319" s="90"/>
      <c r="F319" s="90"/>
      <c r="G319" s="122"/>
      <c r="I319" s="124"/>
    </row>
    <row r="320" spans="5:9" x14ac:dyDescent="0.2">
      <c r="E320" s="90"/>
      <c r="F320" s="90"/>
      <c r="G320" s="122"/>
      <c r="I320" s="124"/>
    </row>
    <row r="321" spans="5:9" x14ac:dyDescent="0.2">
      <c r="E321" s="90"/>
      <c r="F321" s="90"/>
      <c r="G321" s="122"/>
      <c r="I321" s="124"/>
    </row>
    <row r="322" spans="5:9" x14ac:dyDescent="0.2">
      <c r="E322" s="90"/>
      <c r="F322" s="90"/>
      <c r="G322" s="122"/>
      <c r="I322" s="124"/>
    </row>
    <row r="323" spans="5:9" x14ac:dyDescent="0.2">
      <c r="E323" s="90"/>
      <c r="F323" s="90"/>
      <c r="G323" s="122"/>
      <c r="I323" s="124"/>
    </row>
    <row r="324" spans="5:9" x14ac:dyDescent="0.2">
      <c r="E324" s="90"/>
      <c r="F324" s="90"/>
      <c r="G324" s="122"/>
      <c r="I324" s="124"/>
    </row>
    <row r="325" spans="5:9" x14ac:dyDescent="0.2">
      <c r="E325" s="90"/>
      <c r="F325" s="90"/>
      <c r="G325" s="122"/>
      <c r="I325" s="124"/>
    </row>
    <row r="326" spans="5:9" x14ac:dyDescent="0.2">
      <c r="E326" s="90"/>
      <c r="F326" s="90"/>
      <c r="G326" s="122"/>
      <c r="I326" s="124"/>
    </row>
    <row r="327" spans="5:9" x14ac:dyDescent="0.2">
      <c r="E327" s="90"/>
      <c r="F327" s="90"/>
      <c r="G327" s="122"/>
      <c r="I327" s="124"/>
    </row>
    <row r="328" spans="5:9" x14ac:dyDescent="0.2">
      <c r="E328" s="90"/>
      <c r="F328" s="90"/>
      <c r="G328" s="122"/>
      <c r="I328" s="124"/>
    </row>
    <row r="329" spans="5:9" x14ac:dyDescent="0.2">
      <c r="E329" s="90"/>
      <c r="F329" s="90"/>
      <c r="G329" s="122"/>
      <c r="I329" s="124"/>
    </row>
    <row r="330" spans="5:9" x14ac:dyDescent="0.2">
      <c r="E330" s="90"/>
      <c r="F330" s="90"/>
      <c r="G330" s="122"/>
      <c r="I330" s="124"/>
    </row>
  </sheetData>
  <mergeCells count="8">
    <mergeCell ref="C5:E6"/>
    <mergeCell ref="A288:H288"/>
    <mergeCell ref="A290:H290"/>
    <mergeCell ref="A5:A7"/>
    <mergeCell ref="B6:B7"/>
    <mergeCell ref="F6:F7"/>
    <mergeCell ref="G6:G7"/>
    <mergeCell ref="H6:H7"/>
  </mergeCells>
  <printOptions horizontalCentered="1"/>
  <pageMargins left="0.35433070866141736" right="0.35433070866141736" top="0.35433070866141736" bottom="0.35433070866141736" header="0.19685039370078741" footer="0.19685039370078741"/>
  <pageSetup paperSize="9" scale="85" orientation="portrait" r:id="rId1"/>
  <headerFooter alignWithMargins="0">
    <oddFooter>Page &amp;P of &amp;N</oddFooter>
  </headerFooter>
  <rowBreaks count="3" manualBreakCount="3">
    <brk id="83" max="7" man="1"/>
    <brk id="156" max="7" man="1"/>
    <brk id="2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
  <sheetViews>
    <sheetView tabSelected="1" view="pageBreakPreview" zoomScale="70" zoomScaleNormal="110" zoomScaleSheetLayoutView="70" workbookViewId="0">
      <selection activeCell="K28" sqref="K28"/>
    </sheetView>
  </sheetViews>
  <sheetFormatPr defaultRowHeight="13.2" x14ac:dyDescent="0.25"/>
  <cols>
    <col min="1" max="1" width="38.6640625" customWidth="1"/>
    <col min="2" max="2" width="11.5546875" bestFit="1" customWidth="1"/>
    <col min="3" max="3" width="10" bestFit="1" customWidth="1"/>
    <col min="4" max="4" width="10" customWidth="1"/>
    <col min="5" max="5" width="14.5546875" customWidth="1"/>
    <col min="7" max="7" width="9.44140625" bestFit="1" customWidth="1"/>
    <col min="8" max="8" width="10.33203125" bestFit="1" customWidth="1"/>
    <col min="9" max="9" width="11" customWidth="1"/>
  </cols>
  <sheetData>
    <row r="1" spans="1:9" x14ac:dyDescent="0.25">
      <c r="A1" s="17" t="s">
        <v>299</v>
      </c>
    </row>
    <row r="2" spans="1:9" x14ac:dyDescent="0.25">
      <c r="A2" t="s">
        <v>288</v>
      </c>
    </row>
    <row r="3" spans="1:9" x14ac:dyDescent="0.25">
      <c r="A3" t="s">
        <v>289</v>
      </c>
      <c r="G3" t="s">
        <v>290</v>
      </c>
    </row>
    <row r="4" spans="1:9" x14ac:dyDescent="0.25">
      <c r="B4" s="25" t="s">
        <v>231</v>
      </c>
      <c r="C4" s="25" t="s">
        <v>232</v>
      </c>
      <c r="D4" s="25" t="s">
        <v>233</v>
      </c>
      <c r="E4" s="26" t="s">
        <v>291</v>
      </c>
      <c r="F4" s="26"/>
      <c r="G4" s="26" t="s">
        <v>292</v>
      </c>
      <c r="H4" s="26" t="s">
        <v>293</v>
      </c>
      <c r="I4" s="26" t="s">
        <v>294</v>
      </c>
    </row>
    <row r="5" spans="1:9" x14ac:dyDescent="0.25">
      <c r="A5" t="s">
        <v>295</v>
      </c>
      <c r="B5" s="28">
        <v>284470.01422725001</v>
      </c>
      <c r="C5" s="28">
        <v>242986.91848113001</v>
      </c>
      <c r="D5" s="28">
        <v>325334.85792325001</v>
      </c>
      <c r="E5" s="28">
        <f>SUM(B5:D5)</f>
        <v>852791.79063162999</v>
      </c>
      <c r="F5" s="28"/>
      <c r="G5" s="28">
        <f>B5</f>
        <v>284470.01422725001</v>
      </c>
      <c r="H5" s="28">
        <f>+G5+C5</f>
        <v>527456.93270838005</v>
      </c>
      <c r="I5" s="28">
        <f>+H5+D5</f>
        <v>852791.79063162999</v>
      </c>
    </row>
    <row r="6" spans="1:9" x14ac:dyDescent="0.25">
      <c r="A6" t="s">
        <v>296</v>
      </c>
      <c r="B6" s="28">
        <v>187478.49709789001</v>
      </c>
      <c r="C6" s="28">
        <v>263609.36376795999</v>
      </c>
      <c r="D6" s="28">
        <v>384412.86561525997</v>
      </c>
      <c r="E6" s="28">
        <f>SUM(B6:D6)</f>
        <v>835500.72648110997</v>
      </c>
      <c r="F6" s="28"/>
      <c r="G6" s="28">
        <f>B6</f>
        <v>187478.49709789001</v>
      </c>
      <c r="H6" s="28">
        <f>+G6+C6</f>
        <v>451087.86086585</v>
      </c>
      <c r="I6" s="28">
        <f>+H6+D6</f>
        <v>835500.72648110997</v>
      </c>
    </row>
    <row r="7" spans="1:9" hidden="1" x14ac:dyDescent="0.25">
      <c r="A7" t="s">
        <v>297</v>
      </c>
      <c r="B7" s="27">
        <f>+B6/B5*100</f>
        <v>65.904484733537529</v>
      </c>
      <c r="C7" s="27">
        <f>+C6/C5*100</f>
        <v>108.48705988607838</v>
      </c>
      <c r="D7" s="27">
        <f>+D6/D5*100</f>
        <v>118.15913857775028</v>
      </c>
      <c r="E7" s="27">
        <f>+E6/E5*100</f>
        <v>97.972416674213861</v>
      </c>
      <c r="F7" s="29"/>
      <c r="G7" s="29"/>
      <c r="H7" s="29"/>
      <c r="I7" s="29"/>
    </row>
    <row r="8" spans="1:9" x14ac:dyDescent="0.25">
      <c r="A8" t="s">
        <v>298</v>
      </c>
      <c r="B8" s="27">
        <f>G8</f>
        <v>65.904484733537529</v>
      </c>
      <c r="C8" s="27">
        <f>H8</f>
        <v>85.521268731763371</v>
      </c>
      <c r="D8" s="27">
        <f>I8</f>
        <v>97.972416674213861</v>
      </c>
      <c r="E8" s="27"/>
      <c r="F8" s="29"/>
      <c r="G8" s="29">
        <f>+G6/G5*100</f>
        <v>65.904484733537529</v>
      </c>
      <c r="H8" s="29">
        <f>+H6/H5*100</f>
        <v>85.521268731763371</v>
      </c>
      <c r="I8" s="29">
        <f>+I6/I5*100</f>
        <v>97.972416674213861</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2023-04-20T05:26:20Z</cp:lastPrinted>
  <dcterms:created xsi:type="dcterms:W3CDTF">2022-04-12T01:04:34Z</dcterms:created>
  <dcterms:modified xsi:type="dcterms:W3CDTF">2023-04-20T07:28:24Z</dcterms:modified>
</cp:coreProperties>
</file>