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mdcruz\Documents\CPD\ACTUAL DISBURSEMENT (BANK)\bank reports\2023\WEBSITE\For website\August 2023\"/>
    </mc:Choice>
  </mc:AlternateContent>
  <xr:revisionPtr revIDLastSave="0" documentId="13_ncr:1_{58678C11-222E-4695-A3F1-DEAE25AE6CFD}" xr6:coauthVersionLast="36" xr6:coauthVersionMax="36" xr10:uidLastSave="{00000000-0000-0000-0000-000000000000}"/>
  <bookViews>
    <workbookView xWindow="240" yWindow="72" windowWidth="20952" windowHeight="10740" activeTab="1" xr2:uid="{00000000-000D-0000-FFFF-FFFF00000000}"/>
  </bookViews>
  <sheets>
    <sheet name="By Department" sheetId="24" r:id="rId1"/>
    <sheet name="By Agency" sheetId="25" r:id="rId2"/>
    <sheet name="Graph " sheetId="16" r:id="rId3"/>
  </sheets>
  <definedNames>
    <definedName name="_xlnm._FilterDatabase" localSheetId="1" hidden="1">'By Agency'!#REF!</definedName>
    <definedName name="_xlnm.Print_Area" localSheetId="1">'By Agency'!$A$1:$H$295</definedName>
    <definedName name="_xlnm.Print_Area" localSheetId="0">'By Department'!$A$1:$U$65</definedName>
    <definedName name="_xlnm.Print_Area" localSheetId="2">'Graph '!$A$12:$N$57</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workbook>
</file>

<file path=xl/calcChain.xml><?xml version="1.0" encoding="utf-8"?>
<calcChain xmlns="http://schemas.openxmlformats.org/spreadsheetml/2006/main">
  <c r="C272" i="25" l="1"/>
  <c r="C262" i="25"/>
  <c r="C255" i="25"/>
  <c r="C232" i="25"/>
  <c r="C219" i="25"/>
  <c r="C213" i="25"/>
  <c r="C204" i="25"/>
  <c r="C195" i="25"/>
  <c r="C187" i="25"/>
  <c r="C181" i="25"/>
  <c r="C171" i="25"/>
  <c r="C150" i="25"/>
  <c r="C145" i="25"/>
  <c r="C141" i="25"/>
  <c r="C138" i="25"/>
  <c r="C133" i="25" s="1"/>
  <c r="C128" i="25"/>
  <c r="C119" i="25"/>
  <c r="C106" i="25"/>
  <c r="C94" i="25"/>
  <c r="C88" i="25"/>
  <c r="C84" i="25"/>
  <c r="C79" i="25"/>
  <c r="C72" i="25"/>
  <c r="C60" i="25"/>
  <c r="C52" i="25"/>
  <c r="C39" i="25"/>
  <c r="C35" i="25"/>
  <c r="C23" i="25"/>
  <c r="H284" i="25"/>
  <c r="D281" i="25"/>
  <c r="B281" i="25"/>
  <c r="H280" i="25"/>
  <c r="D285" i="25"/>
  <c r="H278" i="25"/>
  <c r="H277" i="25"/>
  <c r="H271" i="25"/>
  <c r="H269" i="25"/>
  <c r="H267" i="25"/>
  <c r="H265" i="25"/>
  <c r="D262" i="25"/>
  <c r="H261" i="25"/>
  <c r="H254" i="25"/>
  <c r="H252" i="25"/>
  <c r="E235" i="25"/>
  <c r="G225" i="25"/>
  <c r="H218" i="25"/>
  <c r="H212" i="25"/>
  <c r="H203" i="25"/>
  <c r="D195" i="25"/>
  <c r="H194" i="25"/>
  <c r="E191" i="25"/>
  <c r="D187" i="25"/>
  <c r="H186" i="25"/>
  <c r="H180" i="25"/>
  <c r="B171" i="25"/>
  <c r="H170" i="25"/>
  <c r="G162" i="25"/>
  <c r="E156" i="25"/>
  <c r="G153" i="25"/>
  <c r="B150" i="25"/>
  <c r="H149" i="25"/>
  <c r="E148" i="25"/>
  <c r="H147" i="25"/>
  <c r="B138" i="25"/>
  <c r="G130" i="25"/>
  <c r="D128" i="25"/>
  <c r="E124" i="25"/>
  <c r="G123" i="25"/>
  <c r="E123" i="25"/>
  <c r="D119" i="25"/>
  <c r="B119" i="25"/>
  <c r="H118" i="25"/>
  <c r="G115" i="25"/>
  <c r="G111" i="25"/>
  <c r="D106" i="25"/>
  <c r="G107" i="25"/>
  <c r="H105" i="25"/>
  <c r="G103" i="25"/>
  <c r="G101" i="25"/>
  <c r="G99" i="25"/>
  <c r="G97" i="25"/>
  <c r="D94" i="25"/>
  <c r="G95" i="25"/>
  <c r="B94" i="25"/>
  <c r="G91" i="25"/>
  <c r="H87" i="25"/>
  <c r="D84" i="25"/>
  <c r="H83" i="25"/>
  <c r="H78" i="25"/>
  <c r="B72" i="25"/>
  <c r="D72" i="25"/>
  <c r="H71" i="25"/>
  <c r="E67" i="25"/>
  <c r="H59" i="25"/>
  <c r="D52" i="25"/>
  <c r="H51" i="25"/>
  <c r="H49" i="25"/>
  <c r="H47" i="25"/>
  <c r="B39" i="25"/>
  <c r="H38" i="25"/>
  <c r="B35" i="25"/>
  <c r="H34" i="25"/>
  <c r="E31" i="25"/>
  <c r="G31" i="25"/>
  <c r="E27" i="25"/>
  <c r="G27" i="25"/>
  <c r="E26" i="25"/>
  <c r="D23" i="25"/>
  <c r="H22" i="25"/>
  <c r="H20" i="25"/>
  <c r="H18" i="25"/>
  <c r="H16" i="25"/>
  <c r="D10" i="25"/>
  <c r="B10" i="25"/>
  <c r="O54" i="24"/>
  <c r="N54" i="24"/>
  <c r="G54" i="24"/>
  <c r="P53" i="24"/>
  <c r="M53" i="24"/>
  <c r="L53" i="24"/>
  <c r="O53" i="24"/>
  <c r="D49" i="24"/>
  <c r="G53" i="24"/>
  <c r="R51" i="24"/>
  <c r="M51" i="24"/>
  <c r="K49" i="24"/>
  <c r="J49" i="24"/>
  <c r="P51" i="24"/>
  <c r="P49" i="24" s="1"/>
  <c r="C49" i="24"/>
  <c r="H49" i="24"/>
  <c r="F49" i="24"/>
  <c r="E49" i="24"/>
  <c r="R47" i="24"/>
  <c r="M47" i="24"/>
  <c r="P47" i="24"/>
  <c r="R46" i="24"/>
  <c r="N46" i="24"/>
  <c r="T46" i="24"/>
  <c r="M46" i="24"/>
  <c r="O45" i="24"/>
  <c r="L45" i="24"/>
  <c r="R45" i="24"/>
  <c r="N45" i="24"/>
  <c r="P44" i="24"/>
  <c r="O44" i="24"/>
  <c r="R43" i="24"/>
  <c r="N43" i="24"/>
  <c r="M43" i="24"/>
  <c r="P43" i="24"/>
  <c r="R42" i="24"/>
  <c r="N42" i="24"/>
  <c r="O41" i="24"/>
  <c r="N41" i="24"/>
  <c r="P40" i="24"/>
  <c r="M40" i="24"/>
  <c r="R39" i="24"/>
  <c r="M39" i="24"/>
  <c r="P39" i="24"/>
  <c r="N38" i="24"/>
  <c r="G38" i="24"/>
  <c r="O37" i="24"/>
  <c r="L37" i="24"/>
  <c r="P36" i="24"/>
  <c r="R35" i="24"/>
  <c r="N35" i="24"/>
  <c r="M35" i="24"/>
  <c r="P35" i="24"/>
  <c r="N34" i="24"/>
  <c r="S33" i="24"/>
  <c r="P33" i="24"/>
  <c r="O33" i="24"/>
  <c r="G33" i="24"/>
  <c r="M32" i="24"/>
  <c r="P32" i="24"/>
  <c r="G31" i="24"/>
  <c r="P30" i="24"/>
  <c r="O30" i="24"/>
  <c r="N30" i="24"/>
  <c r="O29" i="24"/>
  <c r="L29" i="24"/>
  <c r="N29" i="24"/>
  <c r="T28" i="24"/>
  <c r="R28" i="24"/>
  <c r="P28" i="24"/>
  <c r="R27" i="24"/>
  <c r="N27" i="24"/>
  <c r="M27" i="24"/>
  <c r="T27" i="24"/>
  <c r="O26" i="24"/>
  <c r="N26" i="24"/>
  <c r="O25" i="24"/>
  <c r="T25" i="24"/>
  <c r="T24" i="24"/>
  <c r="N24" i="24"/>
  <c r="M24" i="24"/>
  <c r="N23" i="24"/>
  <c r="G23" i="24"/>
  <c r="S22" i="24"/>
  <c r="P22" i="24"/>
  <c r="N22" i="24"/>
  <c r="G22" i="24"/>
  <c r="P21" i="24"/>
  <c r="O21" i="24"/>
  <c r="S21" i="24"/>
  <c r="G21" i="24"/>
  <c r="N21" i="24"/>
  <c r="S20" i="24"/>
  <c r="R20" i="24"/>
  <c r="O20" i="24"/>
  <c r="O19" i="24"/>
  <c r="N19" i="24"/>
  <c r="U18" i="24"/>
  <c r="T18" i="24"/>
  <c r="L18" i="24"/>
  <c r="R18" i="24"/>
  <c r="G18" i="24"/>
  <c r="P17" i="24"/>
  <c r="R17" i="24"/>
  <c r="P16" i="24"/>
  <c r="N16" i="24"/>
  <c r="M16" i="24"/>
  <c r="G16" i="24"/>
  <c r="O16" i="24"/>
  <c r="S15" i="24"/>
  <c r="R15" i="24"/>
  <c r="L15" i="24"/>
  <c r="P14" i="24"/>
  <c r="M14" i="24"/>
  <c r="O14" i="24"/>
  <c r="R13" i="24"/>
  <c r="M13" i="24"/>
  <c r="L13" i="24"/>
  <c r="F10" i="24"/>
  <c r="F8" i="24" s="1"/>
  <c r="T13" i="24"/>
  <c r="N12" i="24"/>
  <c r="C132" i="25" l="1"/>
  <c r="H26" i="25"/>
  <c r="F26" i="25"/>
  <c r="G26" i="25"/>
  <c r="E162" i="25"/>
  <c r="E32" i="25"/>
  <c r="H31" i="25"/>
  <c r="H27" i="25"/>
  <c r="G12" i="25"/>
  <c r="F27" i="25"/>
  <c r="F31" i="25"/>
  <c r="G32" i="25"/>
  <c r="E55" i="25"/>
  <c r="F55" i="25" s="1"/>
  <c r="E24" i="25"/>
  <c r="F24" i="25" s="1"/>
  <c r="G43" i="25"/>
  <c r="B23" i="25"/>
  <c r="G25" i="25"/>
  <c r="E65" i="25"/>
  <c r="F65" i="25" s="1"/>
  <c r="E69" i="25"/>
  <c r="G69" i="25"/>
  <c r="G24" i="25"/>
  <c r="D39" i="25"/>
  <c r="E64" i="25"/>
  <c r="F64" i="25" s="1"/>
  <c r="E43" i="25"/>
  <c r="G55" i="25"/>
  <c r="E63" i="25"/>
  <c r="F63" i="25" s="1"/>
  <c r="D35" i="25"/>
  <c r="G36" i="25"/>
  <c r="D60" i="25"/>
  <c r="H67" i="25"/>
  <c r="B52" i="25"/>
  <c r="B60" i="25"/>
  <c r="G68" i="25"/>
  <c r="H123" i="25"/>
  <c r="G137" i="25"/>
  <c r="G121" i="25"/>
  <c r="E121" i="25"/>
  <c r="H124" i="25"/>
  <c r="F124" i="25"/>
  <c r="E125" i="25"/>
  <c r="G65" i="25"/>
  <c r="F67" i="25"/>
  <c r="G110" i="25"/>
  <c r="G37" i="25"/>
  <c r="G63" i="25"/>
  <c r="G67" i="25"/>
  <c r="D79" i="25"/>
  <c r="G64" i="25"/>
  <c r="B84" i="25"/>
  <c r="E97" i="25"/>
  <c r="F97" i="25" s="1"/>
  <c r="E101" i="25"/>
  <c r="G109" i="25"/>
  <c r="E109" i="25"/>
  <c r="F109" i="25" s="1"/>
  <c r="G113" i="25"/>
  <c r="E113" i="25"/>
  <c r="F113" i="25" s="1"/>
  <c r="G117" i="25"/>
  <c r="E117" i="25"/>
  <c r="G50" i="25"/>
  <c r="G54" i="25"/>
  <c r="G62" i="25"/>
  <c r="G66" i="25"/>
  <c r="G70" i="25"/>
  <c r="D88" i="25"/>
  <c r="B88" i="25"/>
  <c r="H156" i="25"/>
  <c r="E91" i="25"/>
  <c r="B106" i="25"/>
  <c r="F123" i="25"/>
  <c r="E130" i="25"/>
  <c r="F130" i="25" s="1"/>
  <c r="E157" i="25"/>
  <c r="G188" i="25"/>
  <c r="E188" i="25"/>
  <c r="E76" i="25"/>
  <c r="F76" i="25" s="1"/>
  <c r="E80" i="25"/>
  <c r="F80" i="25" s="1"/>
  <c r="G124" i="25"/>
  <c r="D138" i="25"/>
  <c r="B79" i="25"/>
  <c r="G142" i="25"/>
  <c r="G74" i="25"/>
  <c r="G76" i="25"/>
  <c r="G80" i="25"/>
  <c r="G82" i="25"/>
  <c r="G90" i="25"/>
  <c r="G92" i="25"/>
  <c r="F101" i="25"/>
  <c r="B133" i="25"/>
  <c r="B204" i="25"/>
  <c r="G134" i="25"/>
  <c r="H148" i="25"/>
  <c r="D150" i="25"/>
  <c r="E153" i="25"/>
  <c r="G157" i="25"/>
  <c r="G196" i="25"/>
  <c r="F125" i="25"/>
  <c r="G125" i="25"/>
  <c r="E152" i="25"/>
  <c r="H162" i="25"/>
  <c r="F162" i="25"/>
  <c r="G185" i="25"/>
  <c r="G221" i="25"/>
  <c r="E95" i="25"/>
  <c r="G96" i="25"/>
  <c r="E99" i="25"/>
  <c r="E103" i="25"/>
  <c r="E107" i="25"/>
  <c r="E111" i="25"/>
  <c r="G112" i="25"/>
  <c r="E115" i="25"/>
  <c r="F115" i="25" s="1"/>
  <c r="G116" i="25"/>
  <c r="G120" i="25"/>
  <c r="D133" i="25"/>
  <c r="B145" i="25"/>
  <c r="G146" i="25"/>
  <c r="B181" i="25"/>
  <c r="G140" i="25"/>
  <c r="E160" i="25"/>
  <c r="B195" i="25"/>
  <c r="E199" i="25"/>
  <c r="G199" i="25"/>
  <c r="D145" i="25"/>
  <c r="F148" i="25"/>
  <c r="F152" i="25"/>
  <c r="F156" i="25"/>
  <c r="G160" i="25"/>
  <c r="G223" i="25"/>
  <c r="E223" i="25"/>
  <c r="G144" i="25"/>
  <c r="G148" i="25"/>
  <c r="G152" i="25"/>
  <c r="G156" i="25"/>
  <c r="G169" i="25"/>
  <c r="G184" i="25"/>
  <c r="E184" i="25"/>
  <c r="H235" i="25"/>
  <c r="F235" i="25"/>
  <c r="G166" i="25"/>
  <c r="D181" i="25"/>
  <c r="G228" i="25"/>
  <c r="G126" i="25"/>
  <c r="B128" i="25"/>
  <c r="D171" i="25"/>
  <c r="G173" i="25"/>
  <c r="G172" i="25"/>
  <c r="E172" i="25"/>
  <c r="B187" i="25"/>
  <c r="G189" i="25"/>
  <c r="H191" i="25"/>
  <c r="E201" i="25"/>
  <c r="G201" i="25"/>
  <c r="G167" i="25"/>
  <c r="G193" i="25"/>
  <c r="E197" i="25"/>
  <c r="F191" i="25"/>
  <c r="G197" i="25"/>
  <c r="G208" i="25"/>
  <c r="D232" i="25"/>
  <c r="G175" i="25"/>
  <c r="G179" i="25"/>
  <c r="G183" i="25"/>
  <c r="G191" i="25"/>
  <c r="G200" i="25"/>
  <c r="D204" i="25"/>
  <c r="G227" i="25"/>
  <c r="E227" i="25"/>
  <c r="G192" i="25"/>
  <c r="G207" i="25"/>
  <c r="E207" i="25"/>
  <c r="G216" i="25"/>
  <c r="G229" i="25"/>
  <c r="D255" i="25"/>
  <c r="G259" i="25"/>
  <c r="B255" i="25"/>
  <c r="B213" i="25"/>
  <c r="D213" i="25"/>
  <c r="G211" i="25"/>
  <c r="E211" i="25"/>
  <c r="G215" i="25"/>
  <c r="E215" i="25"/>
  <c r="G231" i="25"/>
  <c r="E231" i="25"/>
  <c r="B232" i="25"/>
  <c r="B219" i="25" s="1"/>
  <c r="E282" i="25"/>
  <c r="G251" i="25"/>
  <c r="G263" i="25"/>
  <c r="B262" i="25"/>
  <c r="E236" i="25"/>
  <c r="D272" i="25"/>
  <c r="G217" i="25"/>
  <c r="G258" i="25"/>
  <c r="G235" i="25"/>
  <c r="G202" i="25"/>
  <c r="G206" i="25"/>
  <c r="G210" i="25"/>
  <c r="G214" i="25"/>
  <c r="E221" i="25"/>
  <c r="F221" i="25" s="1"/>
  <c r="E225" i="25"/>
  <c r="E229" i="25"/>
  <c r="G230" i="25"/>
  <c r="G243" i="25"/>
  <c r="G236" i="25"/>
  <c r="G238" i="25"/>
  <c r="G240" i="25"/>
  <c r="G242" i="25"/>
  <c r="G246" i="25"/>
  <c r="G250" i="25"/>
  <c r="G256" i="25"/>
  <c r="B272" i="25"/>
  <c r="G239" i="25"/>
  <c r="B285" i="25"/>
  <c r="G282" i="25"/>
  <c r="E251" i="25"/>
  <c r="E259" i="25"/>
  <c r="F259" i="25" s="1"/>
  <c r="E263" i="25"/>
  <c r="G237" i="25"/>
  <c r="G241" i="25"/>
  <c r="G245" i="25"/>
  <c r="P25" i="24"/>
  <c r="C10" i="24"/>
  <c r="C8" i="24" s="1"/>
  <c r="M12" i="24"/>
  <c r="T22" i="24"/>
  <c r="L22" i="24"/>
  <c r="L12" i="24"/>
  <c r="N13" i="24"/>
  <c r="T15" i="24"/>
  <c r="O17" i="24"/>
  <c r="P19" i="24"/>
  <c r="L20" i="24"/>
  <c r="S25" i="24"/>
  <c r="T32" i="24"/>
  <c r="R33" i="24"/>
  <c r="T33" i="24"/>
  <c r="L33" i="24"/>
  <c r="T38" i="24"/>
  <c r="L38" i="24"/>
  <c r="S38" i="24"/>
  <c r="O12" i="24"/>
  <c r="G13" i="24"/>
  <c r="O13" i="24"/>
  <c r="G14" i="24"/>
  <c r="G19" i="24"/>
  <c r="N20" i="24"/>
  <c r="P24" i="24"/>
  <c r="S28" i="24"/>
  <c r="M28" i="24"/>
  <c r="L28" i="24"/>
  <c r="P29" i="24"/>
  <c r="Q35" i="24"/>
  <c r="N40" i="24"/>
  <c r="Q40" i="24" s="1"/>
  <c r="M49" i="24"/>
  <c r="P27" i="24"/>
  <c r="M37" i="24"/>
  <c r="Q37" i="24" s="1"/>
  <c r="T37" i="24"/>
  <c r="S37" i="24"/>
  <c r="G37" i="24"/>
  <c r="G17" i="24"/>
  <c r="M17" i="24"/>
  <c r="M29" i="24"/>
  <c r="Q29" i="24" s="1"/>
  <c r="T29" i="24"/>
  <c r="G29" i="24"/>
  <c r="G12" i="24"/>
  <c r="S36" i="24"/>
  <c r="T36" i="24"/>
  <c r="M36" i="24"/>
  <c r="Q36" i="24" s="1"/>
  <c r="L36" i="24"/>
  <c r="P12" i="24"/>
  <c r="K10" i="24"/>
  <c r="K8" i="24" s="1"/>
  <c r="T14" i="24"/>
  <c r="L14" i="24"/>
  <c r="S14" i="24"/>
  <c r="T19" i="24"/>
  <c r="L19" i="24"/>
  <c r="S19" i="24"/>
  <c r="R19" i="24"/>
  <c r="O40" i="24"/>
  <c r="S41" i="24"/>
  <c r="T42" i="24"/>
  <c r="L42" i="24"/>
  <c r="O42" i="24"/>
  <c r="O47" i="24"/>
  <c r="D10" i="24"/>
  <c r="D8" i="24" s="1"/>
  <c r="R12" i="24"/>
  <c r="N14" i="24"/>
  <c r="Q14" i="24" s="1"/>
  <c r="T16" i="24"/>
  <c r="L16" i="24"/>
  <c r="S16" i="24"/>
  <c r="R16" i="24"/>
  <c r="M18" i="24"/>
  <c r="Q18" i="24" s="1"/>
  <c r="P20" i="24"/>
  <c r="R25" i="24"/>
  <c r="L25" i="24"/>
  <c r="S12" i="24"/>
  <c r="U13" i="24"/>
  <c r="G15" i="24"/>
  <c r="O18" i="24"/>
  <c r="N18" i="24"/>
  <c r="T20" i="24"/>
  <c r="R21" i="24"/>
  <c r="Q24" i="24"/>
  <c r="Q27" i="24"/>
  <c r="G30" i="24"/>
  <c r="M34" i="24"/>
  <c r="Q34" i="24" s="1"/>
  <c r="S34" i="24"/>
  <c r="R34" i="24"/>
  <c r="G34" i="24"/>
  <c r="R36" i="24"/>
  <c r="O39" i="24"/>
  <c r="P46" i="24"/>
  <c r="T17" i="24"/>
  <c r="L17" i="24"/>
  <c r="J10" i="24"/>
  <c r="J8" i="24" s="1"/>
  <c r="R14" i="24"/>
  <c r="O24" i="24"/>
  <c r="L34" i="24"/>
  <c r="T34" i="24"/>
  <c r="O34" i="24"/>
  <c r="P15" i="24"/>
  <c r="O35" i="24"/>
  <c r="G35" i="24"/>
  <c r="E10" i="24"/>
  <c r="E8" i="24" s="1"/>
  <c r="H10" i="24"/>
  <c r="I10" i="24"/>
  <c r="T12" i="24"/>
  <c r="S13" i="24"/>
  <c r="N15" i="24"/>
  <c r="M15" i="24"/>
  <c r="S17" i="24"/>
  <c r="P18" i="24"/>
  <c r="S18" i="24"/>
  <c r="M19" i="24"/>
  <c r="Q19" i="24" s="1"/>
  <c r="R22" i="24"/>
  <c r="M26" i="24"/>
  <c r="T26" i="24"/>
  <c r="S26" i="24"/>
  <c r="R26" i="24"/>
  <c r="G26" i="24"/>
  <c r="L26" i="24"/>
  <c r="G27" i="24"/>
  <c r="O27" i="24"/>
  <c r="S31" i="24"/>
  <c r="N31" i="24"/>
  <c r="N32" i="24"/>
  <c r="Q32" i="24" s="1"/>
  <c r="P37" i="24"/>
  <c r="R38" i="24"/>
  <c r="P41" i="24"/>
  <c r="R44" i="24"/>
  <c r="M44" i="24"/>
  <c r="Q44" i="24" s="1"/>
  <c r="S44" i="24"/>
  <c r="T44" i="24"/>
  <c r="L44" i="24"/>
  <c r="G46" i="24"/>
  <c r="O32" i="24"/>
  <c r="U37" i="24"/>
  <c r="M41" i="24"/>
  <c r="G41" i="24"/>
  <c r="O15" i="24"/>
  <c r="Q16" i="24"/>
  <c r="L21" i="24"/>
  <c r="T21" i="24"/>
  <c r="N17" i="24"/>
  <c r="M25" i="24"/>
  <c r="Q25" i="24" s="1"/>
  <c r="G25" i="24"/>
  <c r="N37" i="24"/>
  <c r="P13" i="24"/>
  <c r="Q13" i="24" s="1"/>
  <c r="G20" i="24"/>
  <c r="M20" i="24"/>
  <c r="P26" i="24"/>
  <c r="T39" i="24"/>
  <c r="S40" i="24"/>
  <c r="R40" i="24"/>
  <c r="T47" i="24"/>
  <c r="O23" i="24"/>
  <c r="N25" i="24"/>
  <c r="L27" i="24"/>
  <c r="G28" i="24"/>
  <c r="M33" i="24"/>
  <c r="Q33" i="24" s="1"/>
  <c r="P34" i="24"/>
  <c r="M38" i="24"/>
  <c r="Q38" i="24" s="1"/>
  <c r="S39" i="24"/>
  <c r="N39" i="24"/>
  <c r="Q39" i="24" s="1"/>
  <c r="S42" i="24"/>
  <c r="O43" i="24"/>
  <c r="Q43" i="24" s="1"/>
  <c r="G43" i="24"/>
  <c r="S47" i="24"/>
  <c r="N47" i="24"/>
  <c r="Q47" i="24" s="1"/>
  <c r="T51" i="24"/>
  <c r="S53" i="24"/>
  <c r="R53" i="24"/>
  <c r="U53" i="24"/>
  <c r="P54" i="24"/>
  <c r="T30" i="24"/>
  <c r="L30" i="24"/>
  <c r="S30" i="24"/>
  <c r="M31" i="24"/>
  <c r="S32" i="24"/>
  <c r="R32" i="24"/>
  <c r="M45" i="24"/>
  <c r="P45" i="24"/>
  <c r="T53" i="24"/>
  <c r="M22" i="24"/>
  <c r="P23" i="24"/>
  <c r="R23" i="24"/>
  <c r="N28" i="24"/>
  <c r="R29" i="24"/>
  <c r="S29" i="24"/>
  <c r="O31" i="24"/>
  <c r="N33" i="24"/>
  <c r="T35" i="24"/>
  <c r="L35" i="24"/>
  <c r="R37" i="24"/>
  <c r="P42" i="24"/>
  <c r="G44" i="24"/>
  <c r="N44" i="24"/>
  <c r="Q46" i="24"/>
  <c r="S51" i="24"/>
  <c r="N51" i="24"/>
  <c r="N49" i="24" s="1"/>
  <c r="I49" i="24"/>
  <c r="T49" i="24" s="1"/>
  <c r="S54" i="24"/>
  <c r="S23" i="24"/>
  <c r="L24" i="24"/>
  <c r="M30" i="24"/>
  <c r="Q30" i="24" s="1"/>
  <c r="P31" i="24"/>
  <c r="R31" i="24"/>
  <c r="G36" i="24"/>
  <c r="N36" i="24"/>
  <c r="O38" i="24"/>
  <c r="T41" i="24"/>
  <c r="L41" i="24"/>
  <c r="R41" i="24"/>
  <c r="S45" i="24"/>
  <c r="T23" i="24"/>
  <c r="G24" i="24"/>
  <c r="O28" i="24"/>
  <c r="M21" i="24"/>
  <c r="Q21" i="24" s="1"/>
  <c r="O22" i="24"/>
  <c r="T31" i="24"/>
  <c r="G32" i="24"/>
  <c r="L32" i="24"/>
  <c r="O36" i="24"/>
  <c r="P38" i="24"/>
  <c r="G39" i="24"/>
  <c r="G40" i="24"/>
  <c r="L40" i="24"/>
  <c r="T43" i="24"/>
  <c r="L43" i="24"/>
  <c r="G45" i="24"/>
  <c r="T45" i="24"/>
  <c r="O46" i="24"/>
  <c r="G47" i="24"/>
  <c r="T54" i="24"/>
  <c r="L54" i="24"/>
  <c r="R54" i="24"/>
  <c r="N53" i="24"/>
  <c r="Q53" i="24" s="1"/>
  <c r="M23" i="24"/>
  <c r="Q23" i="24" s="1"/>
  <c r="S24" i="24"/>
  <c r="R24" i="24"/>
  <c r="R30" i="24"/>
  <c r="T40" i="24"/>
  <c r="G42" i="24"/>
  <c r="M42" i="24"/>
  <c r="R49" i="24"/>
  <c r="O51" i="24"/>
  <c r="O49" i="24" s="1"/>
  <c r="M54" i="24"/>
  <c r="Q54" i="24" s="1"/>
  <c r="L23" i="24"/>
  <c r="L31" i="24"/>
  <c r="L39" i="24"/>
  <c r="L47" i="24"/>
  <c r="L51" i="24"/>
  <c r="S46" i="24"/>
  <c r="S27" i="24"/>
  <c r="S35" i="24"/>
  <c r="S43" i="24"/>
  <c r="L46" i="24"/>
  <c r="G51" i="24"/>
  <c r="G213" i="25" l="1"/>
  <c r="G35" i="25"/>
  <c r="G273" i="25"/>
  <c r="E273" i="25"/>
  <c r="E279" i="25"/>
  <c r="E143" i="25"/>
  <c r="G143" i="25"/>
  <c r="E28" i="25"/>
  <c r="E256" i="25"/>
  <c r="E222" i="25"/>
  <c r="E283" i="25"/>
  <c r="G283" i="25"/>
  <c r="G270" i="25"/>
  <c r="E270" i="25"/>
  <c r="H197" i="25"/>
  <c r="F197" i="25"/>
  <c r="E163" i="25"/>
  <c r="E151" i="25"/>
  <c r="G151" i="25"/>
  <c r="H199" i="25"/>
  <c r="F199" i="25"/>
  <c r="E136" i="25"/>
  <c r="H111" i="25"/>
  <c r="H95" i="25"/>
  <c r="F95" i="25"/>
  <c r="H153" i="25"/>
  <c r="F153" i="25"/>
  <c r="H80" i="25"/>
  <c r="H157" i="25"/>
  <c r="F157" i="25"/>
  <c r="H130" i="25"/>
  <c r="E92" i="25"/>
  <c r="E57" i="25"/>
  <c r="G57" i="25"/>
  <c r="E122" i="25"/>
  <c r="E33" i="25"/>
  <c r="G33" i="25"/>
  <c r="H63" i="25"/>
  <c r="E56" i="25"/>
  <c r="H65" i="25"/>
  <c r="E42" i="25"/>
  <c r="E40" i="25"/>
  <c r="E17" i="25"/>
  <c r="E12" i="25"/>
  <c r="E108" i="25"/>
  <c r="E248" i="25"/>
  <c r="E233" i="25"/>
  <c r="E214" i="25"/>
  <c r="E193" i="25"/>
  <c r="H201" i="25"/>
  <c r="E139" i="25"/>
  <c r="G139" i="25"/>
  <c r="H107" i="25"/>
  <c r="E158" i="25"/>
  <c r="E165" i="25"/>
  <c r="H76" i="25"/>
  <c r="H91" i="25"/>
  <c r="F91" i="25"/>
  <c r="G58" i="25"/>
  <c r="E58" i="25"/>
  <c r="H113" i="25"/>
  <c r="E45" i="25"/>
  <c r="G45" i="25"/>
  <c r="E137" i="25"/>
  <c r="G122" i="25"/>
  <c r="E29" i="25"/>
  <c r="G29" i="25"/>
  <c r="H43" i="25"/>
  <c r="E14" i="25"/>
  <c r="G42" i="25"/>
  <c r="G17" i="25"/>
  <c r="H251" i="25"/>
  <c r="H184" i="25"/>
  <c r="F184" i="25"/>
  <c r="E177" i="25"/>
  <c r="E74" i="25"/>
  <c r="E53" i="25"/>
  <c r="G53" i="25"/>
  <c r="E13" i="25"/>
  <c r="E244" i="25"/>
  <c r="E250" i="25"/>
  <c r="E210" i="25"/>
  <c r="F251" i="25"/>
  <c r="E216" i="25"/>
  <c r="H227" i="25"/>
  <c r="F227" i="25"/>
  <c r="E192" i="25"/>
  <c r="E135" i="25"/>
  <c r="G135" i="25"/>
  <c r="E104" i="25"/>
  <c r="E129" i="25"/>
  <c r="G89" i="25"/>
  <c r="E89" i="25"/>
  <c r="E146" i="25"/>
  <c r="E54" i="25"/>
  <c r="H97" i="25"/>
  <c r="E41" i="25"/>
  <c r="G41" i="25"/>
  <c r="G104" i="25"/>
  <c r="E68" i="25"/>
  <c r="E48" i="25"/>
  <c r="G56" i="25"/>
  <c r="G13" i="25"/>
  <c r="E238" i="25"/>
  <c r="E224" i="25"/>
  <c r="G279" i="25"/>
  <c r="E208" i="25"/>
  <c r="G77" i="25"/>
  <c r="E77" i="25"/>
  <c r="E62" i="25"/>
  <c r="G257" i="25"/>
  <c r="E257" i="25"/>
  <c r="G253" i="25"/>
  <c r="E253" i="25"/>
  <c r="E234" i="25"/>
  <c r="G249" i="25"/>
  <c r="E249" i="25"/>
  <c r="E264" i="25"/>
  <c r="G264" i="25"/>
  <c r="E240" i="25"/>
  <c r="G248" i="25"/>
  <c r="G266" i="25"/>
  <c r="E266" i="25"/>
  <c r="E230" i="25"/>
  <c r="E206" i="25"/>
  <c r="H282" i="25"/>
  <c r="F282" i="25"/>
  <c r="E281" i="25"/>
  <c r="H215" i="25"/>
  <c r="F215" i="25"/>
  <c r="E190" i="25"/>
  <c r="G190" i="25"/>
  <c r="E183" i="25"/>
  <c r="E161" i="25"/>
  <c r="E169" i="25"/>
  <c r="G161" i="25"/>
  <c r="D141" i="25"/>
  <c r="H160" i="25"/>
  <c r="F160" i="25"/>
  <c r="G176" i="25"/>
  <c r="E176" i="25"/>
  <c r="E120" i="25"/>
  <c r="H103" i="25"/>
  <c r="H152" i="25"/>
  <c r="G158" i="25"/>
  <c r="E90" i="25"/>
  <c r="E154" i="25"/>
  <c r="B141" i="25"/>
  <c r="H188" i="25"/>
  <c r="F188" i="25"/>
  <c r="F111" i="25"/>
  <c r="E50" i="25"/>
  <c r="E37" i="25"/>
  <c r="H121" i="25"/>
  <c r="F121" i="25"/>
  <c r="E102" i="25"/>
  <c r="G73" i="25"/>
  <c r="E73" i="25"/>
  <c r="E25" i="25"/>
  <c r="G19" i="25"/>
  <c r="E19" i="25"/>
  <c r="G40" i="25"/>
  <c r="G48" i="25"/>
  <c r="H55" i="25"/>
  <c r="G28" i="25"/>
  <c r="H221" i="25"/>
  <c r="E245" i="25"/>
  <c r="G281" i="25"/>
  <c r="E247" i="25"/>
  <c r="E246" i="25"/>
  <c r="H229" i="25"/>
  <c r="E202" i="25"/>
  <c r="G233" i="25"/>
  <c r="E217" i="25"/>
  <c r="G234" i="25"/>
  <c r="G247" i="25"/>
  <c r="E182" i="25"/>
  <c r="G182" i="25"/>
  <c r="H207" i="25"/>
  <c r="F207" i="25"/>
  <c r="F201" i="25"/>
  <c r="E198" i="25"/>
  <c r="E179" i="25"/>
  <c r="G198" i="25"/>
  <c r="G177" i="25"/>
  <c r="H223" i="25"/>
  <c r="F223" i="25"/>
  <c r="G145" i="25"/>
  <c r="E116" i="25"/>
  <c r="E100" i="25"/>
  <c r="E185" i="25"/>
  <c r="G75" i="25"/>
  <c r="E75" i="25"/>
  <c r="E86" i="25"/>
  <c r="G108" i="25"/>
  <c r="G165" i="25"/>
  <c r="G85" i="25"/>
  <c r="E85" i="25"/>
  <c r="F107" i="25"/>
  <c r="E46" i="25"/>
  <c r="H109" i="25"/>
  <c r="E114" i="25"/>
  <c r="E36" i="25"/>
  <c r="G15" i="25"/>
  <c r="E15" i="25"/>
  <c r="E44" i="25"/>
  <c r="G46" i="25"/>
  <c r="H32" i="25"/>
  <c r="F32" i="25"/>
  <c r="H172" i="25"/>
  <c r="F172" i="25"/>
  <c r="E268" i="25"/>
  <c r="G268" i="25"/>
  <c r="E260" i="25"/>
  <c r="G260" i="25"/>
  <c r="G244" i="25"/>
  <c r="E226" i="25"/>
  <c r="E209" i="25"/>
  <c r="H236" i="25"/>
  <c r="F236" i="25"/>
  <c r="G226" i="25"/>
  <c r="C281" i="25"/>
  <c r="H231" i="25"/>
  <c r="F231" i="25"/>
  <c r="G224" i="25"/>
  <c r="E178" i="25"/>
  <c r="G178" i="25"/>
  <c r="E220" i="25"/>
  <c r="E200" i="25"/>
  <c r="G220" i="25"/>
  <c r="F229" i="25"/>
  <c r="E175" i="25"/>
  <c r="E173" i="25"/>
  <c r="E159" i="25"/>
  <c r="G159" i="25"/>
  <c r="E126" i="25"/>
  <c r="G168" i="25"/>
  <c r="E168" i="25"/>
  <c r="D219" i="25"/>
  <c r="G163" i="25"/>
  <c r="E189" i="25"/>
  <c r="E144" i="25"/>
  <c r="H115" i="25"/>
  <c r="H99" i="25"/>
  <c r="F99" i="25"/>
  <c r="E196" i="25"/>
  <c r="G209" i="25"/>
  <c r="G129" i="25"/>
  <c r="E82" i="25"/>
  <c r="G81" i="25"/>
  <c r="E81" i="25"/>
  <c r="G187" i="25"/>
  <c r="E66" i="25"/>
  <c r="G30" i="25"/>
  <c r="E30" i="25"/>
  <c r="G100" i="25"/>
  <c r="E70" i="25"/>
  <c r="G102" i="25"/>
  <c r="C10" i="25"/>
  <c r="G11" i="25"/>
  <c r="E11" i="25"/>
  <c r="H69" i="25"/>
  <c r="F69" i="25"/>
  <c r="G44" i="25"/>
  <c r="F43" i="25"/>
  <c r="H24" i="25"/>
  <c r="G119" i="25"/>
  <c r="H101" i="25"/>
  <c r="E262" i="25"/>
  <c r="H263" i="25"/>
  <c r="E241" i="25"/>
  <c r="E243" i="25"/>
  <c r="E237" i="25"/>
  <c r="H259" i="25"/>
  <c r="E239" i="25"/>
  <c r="G274" i="25"/>
  <c r="E274" i="25"/>
  <c r="E242" i="25"/>
  <c r="H225" i="25"/>
  <c r="E258" i="25"/>
  <c r="E205" i="25"/>
  <c r="G205" i="25"/>
  <c r="F263" i="25"/>
  <c r="G222" i="25"/>
  <c r="H211" i="25"/>
  <c r="F211" i="25"/>
  <c r="E174" i="25"/>
  <c r="G174" i="25"/>
  <c r="F225" i="25"/>
  <c r="E167" i="25"/>
  <c r="E155" i="25"/>
  <c r="G155" i="25"/>
  <c r="E228" i="25"/>
  <c r="E166" i="25"/>
  <c r="E140" i="25"/>
  <c r="E112" i="25"/>
  <c r="E96" i="25"/>
  <c r="G164" i="25"/>
  <c r="E164" i="25"/>
  <c r="G136" i="25"/>
  <c r="E134" i="25"/>
  <c r="G79" i="25"/>
  <c r="E142" i="25"/>
  <c r="G154" i="25"/>
  <c r="F103" i="25"/>
  <c r="H117" i="25"/>
  <c r="F117" i="25"/>
  <c r="G86" i="25"/>
  <c r="E61" i="25"/>
  <c r="G61" i="25"/>
  <c r="E110" i="25"/>
  <c r="H125" i="25"/>
  <c r="G114" i="25"/>
  <c r="E98" i="25"/>
  <c r="G98" i="25"/>
  <c r="H64" i="25"/>
  <c r="E21" i="25"/>
  <c r="G14" i="25"/>
  <c r="G21" i="25"/>
  <c r="U54" i="24"/>
  <c r="U27" i="24"/>
  <c r="U40" i="24"/>
  <c r="U39" i="24"/>
  <c r="S49" i="24"/>
  <c r="G49" i="24"/>
  <c r="U31" i="24"/>
  <c r="Q42" i="24"/>
  <c r="U24" i="24"/>
  <c r="U29" i="24"/>
  <c r="U45" i="24"/>
  <c r="U28" i="24"/>
  <c r="U12" i="24"/>
  <c r="L10" i="24"/>
  <c r="S10" i="24"/>
  <c r="H8" i="24"/>
  <c r="T10" i="24"/>
  <c r="R10" i="24"/>
  <c r="U17" i="24"/>
  <c r="U35" i="24"/>
  <c r="U41" i="24"/>
  <c r="Q45" i="24"/>
  <c r="Q41" i="24"/>
  <c r="Q26" i="24"/>
  <c r="U14" i="24"/>
  <c r="N10" i="24"/>
  <c r="N8" i="24" s="1"/>
  <c r="U46" i="24"/>
  <c r="U23" i="24"/>
  <c r="Q20" i="24"/>
  <c r="U21" i="24"/>
  <c r="U26" i="24"/>
  <c r="U25" i="24"/>
  <c r="U16" i="24"/>
  <c r="G10" i="24"/>
  <c r="Q51" i="24"/>
  <c r="Q49" i="24" s="1"/>
  <c r="Q28" i="24"/>
  <c r="U38" i="24"/>
  <c r="U51" i="24"/>
  <c r="L49" i="24"/>
  <c r="Q22" i="24"/>
  <c r="U20" i="24"/>
  <c r="U22" i="24"/>
  <c r="U30" i="24"/>
  <c r="U34" i="24"/>
  <c r="U43" i="24"/>
  <c r="U32" i="24"/>
  <c r="Q31" i="24"/>
  <c r="I8" i="24"/>
  <c r="U42" i="24"/>
  <c r="U19" i="24"/>
  <c r="P10" i="24"/>
  <c r="P8" i="24" s="1"/>
  <c r="U33" i="24"/>
  <c r="U36" i="24"/>
  <c r="O10" i="24"/>
  <c r="O8" i="24" s="1"/>
  <c r="Q12" i="24"/>
  <c r="Q10" i="24" s="1"/>
  <c r="Q8" i="24" s="1"/>
  <c r="M10" i="24"/>
  <c r="M8" i="24" s="1"/>
  <c r="U15" i="24"/>
  <c r="U47" i="24"/>
  <c r="U44" i="24"/>
  <c r="Q15" i="24"/>
  <c r="Q17" i="24"/>
  <c r="E94" i="25" l="1"/>
  <c r="E171" i="25"/>
  <c r="E79" i="25"/>
  <c r="H79" i="25" s="1"/>
  <c r="H164" i="25"/>
  <c r="F164" i="25"/>
  <c r="H82" i="25"/>
  <c r="F82" i="25"/>
  <c r="H44" i="25"/>
  <c r="F44" i="25"/>
  <c r="H247" i="25"/>
  <c r="F247" i="25"/>
  <c r="H208" i="25"/>
  <c r="F208" i="25"/>
  <c r="H104" i="25"/>
  <c r="F104" i="25"/>
  <c r="G52" i="25"/>
  <c r="H58" i="25"/>
  <c r="F58" i="25"/>
  <c r="E138" i="25"/>
  <c r="G138" i="25"/>
  <c r="H33" i="25"/>
  <c r="F33" i="25"/>
  <c r="E150" i="25"/>
  <c r="H151" i="25"/>
  <c r="F151" i="25"/>
  <c r="H140" i="25"/>
  <c r="F140" i="25"/>
  <c r="H258" i="25"/>
  <c r="F258" i="25"/>
  <c r="H144" i="25"/>
  <c r="F144" i="25"/>
  <c r="H175" i="25"/>
  <c r="F175" i="25"/>
  <c r="E35" i="25"/>
  <c r="H36" i="25"/>
  <c r="F36" i="25"/>
  <c r="H246" i="25"/>
  <c r="F246" i="25"/>
  <c r="B132" i="25"/>
  <c r="H190" i="25"/>
  <c r="F190" i="25"/>
  <c r="H257" i="25"/>
  <c r="F257" i="25"/>
  <c r="E145" i="25"/>
  <c r="H146" i="25"/>
  <c r="F146" i="25"/>
  <c r="G23" i="25"/>
  <c r="H29" i="25"/>
  <c r="F29" i="25"/>
  <c r="H158" i="25"/>
  <c r="F158" i="25"/>
  <c r="H139" i="25"/>
  <c r="F139" i="25"/>
  <c r="E213" i="25"/>
  <c r="H214" i="25"/>
  <c r="F214" i="25"/>
  <c r="H108" i="25"/>
  <c r="F108" i="25"/>
  <c r="H283" i="25"/>
  <c r="F283" i="25"/>
  <c r="H171" i="25"/>
  <c r="H94" i="25"/>
  <c r="H110" i="25"/>
  <c r="F110" i="25"/>
  <c r="H66" i="25"/>
  <c r="F66" i="25"/>
  <c r="H260" i="25"/>
  <c r="F260" i="25"/>
  <c r="G181" i="25"/>
  <c r="G232" i="25"/>
  <c r="F19" i="25"/>
  <c r="H19" i="25"/>
  <c r="G72" i="25"/>
  <c r="H50" i="25"/>
  <c r="F50" i="25"/>
  <c r="H154" i="25"/>
  <c r="F154" i="25"/>
  <c r="H161" i="25"/>
  <c r="F161" i="25"/>
  <c r="H234" i="25"/>
  <c r="F234" i="25"/>
  <c r="H48" i="25"/>
  <c r="F48" i="25"/>
  <c r="H89" i="25"/>
  <c r="F89" i="25"/>
  <c r="E88" i="25"/>
  <c r="H14" i="25"/>
  <c r="F14" i="25"/>
  <c r="H137" i="25"/>
  <c r="F137" i="25"/>
  <c r="G141" i="25"/>
  <c r="E232" i="25"/>
  <c r="H233" i="25"/>
  <c r="F233" i="25"/>
  <c r="H17" i="25"/>
  <c r="F17" i="25"/>
  <c r="H239" i="25"/>
  <c r="F239" i="25"/>
  <c r="H42" i="25"/>
  <c r="F42" i="25"/>
  <c r="G272" i="25"/>
  <c r="G39" i="25"/>
  <c r="H206" i="25"/>
  <c r="F206" i="25"/>
  <c r="H222" i="25"/>
  <c r="F222" i="25"/>
  <c r="H228" i="25"/>
  <c r="F228" i="25"/>
  <c r="G204" i="25"/>
  <c r="H242" i="25"/>
  <c r="F242" i="25"/>
  <c r="H262" i="25"/>
  <c r="H70" i="25"/>
  <c r="F70" i="25"/>
  <c r="G128" i="25"/>
  <c r="H159" i="25"/>
  <c r="F159" i="25"/>
  <c r="H15" i="25"/>
  <c r="F15" i="25"/>
  <c r="G84" i="25"/>
  <c r="H185" i="25"/>
  <c r="F185" i="25"/>
  <c r="G195" i="25"/>
  <c r="H179" i="25"/>
  <c r="F179" i="25"/>
  <c r="E181" i="25"/>
  <c r="H182" i="25"/>
  <c r="F182" i="25"/>
  <c r="H202" i="25"/>
  <c r="F202" i="25"/>
  <c r="H102" i="25"/>
  <c r="F102" i="25"/>
  <c r="H230" i="25"/>
  <c r="F230" i="25"/>
  <c r="H264" i="25"/>
  <c r="F264" i="25"/>
  <c r="H62" i="25"/>
  <c r="F62" i="25"/>
  <c r="G285" i="25"/>
  <c r="H135" i="25"/>
  <c r="F135" i="25"/>
  <c r="H244" i="25"/>
  <c r="F244" i="25"/>
  <c r="E52" i="25"/>
  <c r="H53" i="25"/>
  <c r="F53" i="25"/>
  <c r="H165" i="25"/>
  <c r="F165" i="25"/>
  <c r="E106" i="25"/>
  <c r="F56" i="25"/>
  <c r="H56" i="25"/>
  <c r="H122" i="25"/>
  <c r="F122" i="25"/>
  <c r="H136" i="25"/>
  <c r="F136" i="25"/>
  <c r="H279" i="25"/>
  <c r="E285" i="25"/>
  <c r="F279" i="25"/>
  <c r="H192" i="25"/>
  <c r="F192" i="25"/>
  <c r="G150" i="25"/>
  <c r="H250" i="25"/>
  <c r="F250" i="25"/>
  <c r="H270" i="25"/>
  <c r="F270" i="25"/>
  <c r="G60" i="25"/>
  <c r="H96" i="25"/>
  <c r="F96" i="25"/>
  <c r="H174" i="25"/>
  <c r="F174" i="25"/>
  <c r="E23" i="25"/>
  <c r="H200" i="25"/>
  <c r="F200" i="25"/>
  <c r="H209" i="25"/>
  <c r="F209" i="25"/>
  <c r="G255" i="25"/>
  <c r="H90" i="25"/>
  <c r="F90" i="25"/>
  <c r="H281" i="25"/>
  <c r="H266" i="25"/>
  <c r="F266" i="25"/>
  <c r="H253" i="25"/>
  <c r="F253" i="25"/>
  <c r="H77" i="25"/>
  <c r="F77" i="25"/>
  <c r="H224" i="25"/>
  <c r="F224" i="25"/>
  <c r="H54" i="25"/>
  <c r="F54" i="25"/>
  <c r="G88" i="25"/>
  <c r="H216" i="25"/>
  <c r="F216" i="25"/>
  <c r="D132" i="25"/>
  <c r="H193" i="25"/>
  <c r="F193" i="25"/>
  <c r="H248" i="25"/>
  <c r="F248" i="25"/>
  <c r="F163" i="25"/>
  <c r="H163" i="25"/>
  <c r="E255" i="25"/>
  <c r="H256" i="25"/>
  <c r="F256" i="25"/>
  <c r="H116" i="25"/>
  <c r="F116" i="25"/>
  <c r="H217" i="25"/>
  <c r="F217" i="25"/>
  <c r="H73" i="25"/>
  <c r="E72" i="25"/>
  <c r="F73" i="25"/>
  <c r="H176" i="25"/>
  <c r="F176" i="25"/>
  <c r="H12" i="25"/>
  <c r="F12" i="25"/>
  <c r="H189" i="25"/>
  <c r="F189" i="25"/>
  <c r="H178" i="25"/>
  <c r="F178" i="25"/>
  <c r="H114" i="25"/>
  <c r="F114" i="25"/>
  <c r="H143" i="25"/>
  <c r="F143" i="25"/>
  <c r="H98" i="25"/>
  <c r="F98" i="25"/>
  <c r="E133" i="25"/>
  <c r="H134" i="25"/>
  <c r="F134" i="25"/>
  <c r="E204" i="25"/>
  <c r="H205" i="25"/>
  <c r="F205" i="25"/>
  <c r="H274" i="25"/>
  <c r="F274" i="25"/>
  <c r="G94" i="25"/>
  <c r="H81" i="25"/>
  <c r="F81" i="25"/>
  <c r="H168" i="25"/>
  <c r="F168" i="25"/>
  <c r="H173" i="25"/>
  <c r="F173" i="25"/>
  <c r="H268" i="25"/>
  <c r="F268" i="25"/>
  <c r="G106" i="25"/>
  <c r="H198" i="25"/>
  <c r="F198" i="25"/>
  <c r="H245" i="25"/>
  <c r="F245" i="25"/>
  <c r="H25" i="25"/>
  <c r="F25" i="25"/>
  <c r="E187" i="25"/>
  <c r="E119" i="25"/>
  <c r="H120" i="25"/>
  <c r="F120" i="25"/>
  <c r="H183" i="25"/>
  <c r="F183" i="25"/>
  <c r="F281" i="25"/>
  <c r="H249" i="25"/>
  <c r="F249" i="25"/>
  <c r="H68" i="25"/>
  <c r="F68" i="25"/>
  <c r="E128" i="25"/>
  <c r="H129" i="25"/>
  <c r="F129" i="25"/>
  <c r="H13" i="25"/>
  <c r="F13" i="25"/>
  <c r="H74" i="25"/>
  <c r="F74" i="25"/>
  <c r="H45" i="25"/>
  <c r="F45" i="25"/>
  <c r="E39" i="25"/>
  <c r="H40" i="25"/>
  <c r="F40" i="25"/>
  <c r="G262" i="25"/>
  <c r="C285" i="25"/>
  <c r="H21" i="25"/>
  <c r="F21" i="25"/>
  <c r="E141" i="25"/>
  <c r="H142" i="25"/>
  <c r="F142" i="25"/>
  <c r="H167" i="25"/>
  <c r="F167" i="25"/>
  <c r="H241" i="25"/>
  <c r="F241" i="25"/>
  <c r="H126" i="25"/>
  <c r="F126" i="25"/>
  <c r="H75" i="25"/>
  <c r="F75" i="25"/>
  <c r="H37" i="25"/>
  <c r="F37" i="25"/>
  <c r="H169" i="25"/>
  <c r="F169" i="25"/>
  <c r="H240" i="25"/>
  <c r="F240" i="25"/>
  <c r="H41" i="25"/>
  <c r="F41" i="25"/>
  <c r="H210" i="25"/>
  <c r="F210" i="25"/>
  <c r="H92" i="25"/>
  <c r="F92" i="25"/>
  <c r="H166" i="25"/>
  <c r="F166" i="25"/>
  <c r="E195" i="25"/>
  <c r="H196" i="25"/>
  <c r="F196" i="25"/>
  <c r="H85" i="25"/>
  <c r="F85" i="25"/>
  <c r="E84" i="25"/>
  <c r="H177" i="25"/>
  <c r="F177" i="25"/>
  <c r="H237" i="25"/>
  <c r="F237" i="25"/>
  <c r="F11" i="25"/>
  <c r="E10" i="25"/>
  <c r="H11" i="25"/>
  <c r="E60" i="25"/>
  <c r="H61" i="25"/>
  <c r="F61" i="25"/>
  <c r="H112" i="25"/>
  <c r="F112" i="25"/>
  <c r="H155" i="25"/>
  <c r="F155" i="25"/>
  <c r="H243" i="25"/>
  <c r="F243" i="25"/>
  <c r="G10" i="25"/>
  <c r="H30" i="25"/>
  <c r="F30" i="25"/>
  <c r="E219" i="25"/>
  <c r="H220" i="25"/>
  <c r="F220" i="25"/>
  <c r="H226" i="25"/>
  <c r="F226" i="25"/>
  <c r="H46" i="25"/>
  <c r="F46" i="25"/>
  <c r="H86" i="25"/>
  <c r="F86" i="25"/>
  <c r="H100" i="25"/>
  <c r="F100" i="25"/>
  <c r="H238" i="25"/>
  <c r="F238" i="25"/>
  <c r="G171" i="25"/>
  <c r="G133" i="25"/>
  <c r="H57" i="25"/>
  <c r="F57" i="25"/>
  <c r="H28" i="25"/>
  <c r="F28" i="25"/>
  <c r="E272" i="25"/>
  <c r="H273" i="25"/>
  <c r="F273" i="25"/>
  <c r="T8" i="24"/>
  <c r="S8" i="24"/>
  <c r="R8" i="24"/>
  <c r="L8" i="24"/>
  <c r="U10" i="24"/>
  <c r="G8" i="24"/>
  <c r="U49" i="24"/>
  <c r="F94" i="25" l="1"/>
  <c r="F10" i="25"/>
  <c r="H119" i="25"/>
  <c r="H219" i="25"/>
  <c r="H285" i="25"/>
  <c r="H10" i="25"/>
  <c r="H84" i="25"/>
  <c r="F79" i="25"/>
  <c r="H181" i="25"/>
  <c r="F88" i="25"/>
  <c r="F145" i="25"/>
  <c r="F141" i="25" s="1"/>
  <c r="F35" i="25"/>
  <c r="F52" i="25"/>
  <c r="F213" i="25"/>
  <c r="F60" i="25"/>
  <c r="F23" i="25"/>
  <c r="H145" i="25"/>
  <c r="F272" i="25"/>
  <c r="F84" i="25"/>
  <c r="H141" i="25"/>
  <c r="H39" i="25"/>
  <c r="D276" i="25"/>
  <c r="F232" i="25"/>
  <c r="F262" i="25"/>
  <c r="F171" i="25"/>
  <c r="H138" i="25"/>
  <c r="F138" i="25"/>
  <c r="F133" i="25" s="1"/>
  <c r="B276" i="25"/>
  <c r="G132" i="25"/>
  <c r="H60" i="25"/>
  <c r="F72" i="25"/>
  <c r="H23" i="25"/>
  <c r="H52" i="25"/>
  <c r="H213" i="25"/>
  <c r="F150" i="25"/>
  <c r="H128" i="25"/>
  <c r="F187" i="25"/>
  <c r="F39" i="25"/>
  <c r="H255" i="25"/>
  <c r="H272" i="25"/>
  <c r="H195" i="25"/>
  <c r="F119" i="25"/>
  <c r="H133" i="25"/>
  <c r="E132" i="25"/>
  <c r="H72" i="25"/>
  <c r="H106" i="25"/>
  <c r="F181" i="25"/>
  <c r="H232" i="25"/>
  <c r="F285" i="25"/>
  <c r="H187" i="25"/>
  <c r="H204" i="25"/>
  <c r="H35" i="25"/>
  <c r="F195" i="25"/>
  <c r="F128" i="25"/>
  <c r="F204" i="25"/>
  <c r="F255" i="25"/>
  <c r="H88" i="25"/>
  <c r="G219" i="25"/>
  <c r="F106" i="25"/>
  <c r="H150" i="25"/>
  <c r="U8" i="24"/>
  <c r="H132" i="25" l="1"/>
  <c r="F132" i="25"/>
  <c r="C276" i="25"/>
  <c r="E276" i="25"/>
  <c r="B287" i="25"/>
  <c r="D287" i="25"/>
  <c r="F219" i="25"/>
  <c r="G276" i="25"/>
  <c r="F276" i="25" l="1"/>
  <c r="F287" i="25" s="1"/>
  <c r="C287" i="25"/>
  <c r="G287" i="25"/>
  <c r="H276" i="25"/>
  <c r="E287" i="25"/>
  <c r="J6" i="16"/>
  <c r="H287" i="25" l="1"/>
  <c r="H7" i="16" l="1"/>
  <c r="B8" i="16" l="1"/>
  <c r="G7" i="16" l="1"/>
  <c r="I7" i="16"/>
  <c r="F7" i="16"/>
  <c r="E7" i="16"/>
  <c r="D7" i="16"/>
  <c r="C7" i="16"/>
  <c r="B7" i="16"/>
  <c r="L6" i="16"/>
  <c r="M6" i="16" s="1"/>
  <c r="N6" i="16" s="1"/>
  <c r="O6" i="16" s="1"/>
  <c r="P6" i="16" s="1"/>
  <c r="Q6" i="16" s="1"/>
  <c r="R6" i="16" s="1"/>
  <c r="S6" i="16" s="1"/>
  <c r="L5" i="16"/>
  <c r="M5" i="16" s="1"/>
  <c r="N5" i="16" s="1"/>
  <c r="J5" i="16"/>
  <c r="J8" i="16" s="1"/>
  <c r="O5" i="16" l="1"/>
  <c r="N8" i="16"/>
  <c r="D8" i="16" s="1"/>
  <c r="T6" i="16"/>
  <c r="J7" i="16"/>
  <c r="T7" i="16" s="1"/>
  <c r="M8" i="16"/>
  <c r="C8" i="16" s="1"/>
  <c r="L8" i="16"/>
  <c r="P5" i="16" l="1"/>
  <c r="O8" i="16"/>
  <c r="E8" i="16" l="1"/>
  <c r="F8" i="16"/>
  <c r="Q5" i="16"/>
  <c r="P8" i="16"/>
  <c r="G8" i="16" s="1"/>
  <c r="R5" i="16" l="1"/>
  <c r="Q8" i="16"/>
  <c r="H8" i="16" s="1"/>
  <c r="S5" i="16" l="1"/>
  <c r="R8" i="16"/>
  <c r="S8" i="16" l="1"/>
  <c r="I8" i="16" s="1"/>
  <c r="T5" i="16"/>
  <c r="T8" i="16" l="1"/>
</calcChain>
</file>

<file path=xl/sharedStrings.xml><?xml version="1.0" encoding="utf-8"?>
<sst xmlns="http://schemas.openxmlformats.org/spreadsheetml/2006/main" count="368" uniqueCount="338">
  <si>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</si>
  <si>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</si>
  <si>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</si>
  <si>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</si>
  <si>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</si>
  <si>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Q1</t>
  </si>
  <si>
    <t>Q2</t>
  </si>
  <si>
    <t>July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</si>
  <si>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</si>
  <si>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</si>
  <si>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</si>
  <si>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</si>
  <si>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</si>
  <si>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</si>
  <si>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</si>
  <si>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</si>
  <si>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</si>
  <si>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</si>
  <si>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</si>
  <si>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</si>
  <si>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</si>
  <si>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</si>
  <si>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</si>
  <si>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</si>
  <si>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</si>
  <si>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</si>
  <si>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</si>
  <si>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</si>
  <si>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</si>
  <si>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</si>
  <si>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</si>
  <si>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</si>
  <si>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</si>
  <si>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</si>
  <si>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</si>
  <si>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</si>
  <si>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</si>
  <si>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</si>
  <si>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</si>
  <si>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</si>
  <si>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</si>
  <si>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</si>
  <si>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</si>
  <si>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</si>
  <si>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</si>
  <si>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</si>
  <si>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</si>
  <si>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</si>
  <si>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</si>
  <si>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</si>
  <si>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</si>
  <si>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</si>
  <si>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</si>
  <si>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</si>
  <si>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</si>
  <si>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</si>
  <si>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</si>
  <si>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</si>
  <si>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ALGU: inclusive of IRA, special shares for LGUs, MMDA, BARMM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</si>
  <si>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</si>
  <si>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</si>
  <si>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</si>
  <si>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</si>
  <si>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</si>
  <si>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</si>
  <si>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</si>
  <si>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</si>
  <si>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</si>
  <si>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</si>
  <si>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</si>
  <si>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</si>
  <si>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</si>
  <si>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</si>
  <si>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</si>
  <si>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</si>
  <si>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</si>
  <si>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</si>
  <si>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</si>
  <si>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</si>
  <si>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</si>
  <si>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</si>
  <si>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</si>
  <si>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</si>
  <si>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</si>
  <si>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</si>
  <si>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</si>
  <si>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</si>
  <si>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</si>
  <si>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</si>
  <si>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</si>
  <si>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</si>
  <si>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</si>
  <si>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</si>
  <si>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</si>
  <si>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</si>
  <si>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</si>
  <si>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</si>
  <si>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</si>
  <si>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</si>
  <si>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</si>
  <si>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</si>
  <si>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</si>
  <si>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</si>
  <si>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</si>
  <si>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</si>
  <si>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</si>
  <si>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</si>
  <si>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</si>
  <si>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</si>
  <si>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</si>
  <si>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</si>
  <si>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</si>
  <si>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</si>
  <si>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</si>
  <si>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</si>
  <si>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</si>
  <si>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</si>
  <si>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</si>
  <si>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</si>
  <si>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</si>
  <si>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</si>
  <si>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</si>
  <si>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</si>
  <si>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</si>
  <si>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</si>
  <si>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</si>
  <si>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</si>
  <si>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</si>
  <si>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</si>
  <si>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</si>
  <si>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</si>
  <si>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</si>
  <si>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</si>
  <si>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</si>
  <si>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</si>
  <si>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</si>
  <si>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</si>
  <si>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</si>
  <si>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</si>
  <si>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</si>
  <si>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</si>
  <si>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</si>
  <si>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</si>
  <si>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</si>
  <si>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</si>
  <si>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</si>
  <si>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</si>
  <si>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</si>
  <si>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</si>
  <si>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</si>
  <si>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</si>
  <si>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</si>
  <si>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</si>
  <si>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</si>
  <si>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</si>
  <si>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</si>
  <si>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</si>
  <si>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</si>
  <si>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</si>
  <si>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</si>
  <si>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</si>
  <si>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</si>
  <si>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</si>
  <si>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</si>
  <si>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</si>
  <si>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</si>
  <si>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</si>
  <si>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</si>
  <si>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</si>
  <si>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</si>
  <si>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</si>
  <si>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</si>
  <si>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</si>
  <si>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</si>
  <si>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</si>
  <si>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</si>
  <si>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</si>
  <si>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</si>
  <si>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</si>
  <si>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</si>
  <si>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</si>
  <si>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</si>
  <si>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</si>
  <si>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</si>
  <si>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</si>
  <si>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</si>
  <si>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</si>
  <si>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</si>
  <si>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</si>
  <si>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</si>
  <si>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</si>
  <si>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</si>
  <si>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</si>
  <si>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</si>
  <si>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</si>
  <si>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</si>
  <si>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</si>
  <si>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</si>
  <si>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</si>
  <si>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</si>
  <si>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</si>
  <si>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</si>
  <si>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</si>
  <si>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</si>
  <si>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</si>
  <si>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</si>
  <si>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</si>
  <si>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</si>
  <si>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</si>
  <si>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</si>
  <si>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</si>
  <si>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</si>
  <si>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</si>
  <si>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</si>
  <si>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</si>
  <si>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</si>
  <si>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</si>
  <si>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</si>
  <si>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BBS</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</si>
  <si>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</si>
  <si>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</si>
  <si>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</si>
  <si>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</si>
  <si>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</si>
  <si>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</si>
  <si>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</si>
  <si>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</si>
  <si>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</si>
  <si>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</si>
  <si>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</si>
  <si>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</si>
  <si>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</si>
  <si>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</si>
  <si>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</si>
  <si>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</si>
  <si>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</si>
  <si>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</si>
  <si>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</si>
  <si>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NICA</t>
  </si>
  <si>
    <t xml:space="preserve">   NSC  </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</si>
  <si>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</si>
  <si>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</si>
  <si>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</si>
  <si>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</si>
  <si>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</si>
  <si>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</si>
  <si>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</si>
  <si>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</si>
  <si>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</si>
  <si>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</si>
  <si>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</si>
  <si>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</si>
  <si>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</si>
  <si>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</si>
  <si>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</si>
  <si>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</si>
  <si>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</si>
  <si>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</si>
  <si>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</si>
  <si>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</si>
  <si>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</si>
  <si>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</si>
  <si>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</si>
  <si>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</si>
  <si>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</si>
  <si>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</si>
  <si>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</si>
  <si>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Sub-Total, SPFs</t>
  </si>
  <si>
    <t>TOTAL (Departments &amp; SPFs)</t>
  </si>
  <si>
    <t>All Departments</t>
  </si>
  <si>
    <t>in millions</t>
  </si>
  <si>
    <t>CUMULATIVE</t>
  </si>
  <si>
    <t>JAN</t>
  </si>
  <si>
    <t>FEB</t>
  </si>
  <si>
    <t>MAR</t>
  </si>
  <si>
    <t>APR</t>
  </si>
  <si>
    <t>MAY</t>
  </si>
  <si>
    <t>JUNE</t>
  </si>
  <si>
    <t>JULY</t>
  </si>
  <si>
    <t>Monthly NCA Credited</t>
  </si>
  <si>
    <t>Monthly NCA Utilized</t>
  </si>
  <si>
    <t>JANUARY</t>
  </si>
  <si>
    <t>FEBRUARY</t>
  </si>
  <si>
    <t>MARCH</t>
  </si>
  <si>
    <t>APRIL</t>
  </si>
  <si>
    <t>NCA Utilized / NCAs Credited - Flow</t>
  </si>
  <si>
    <t>NCA Utilized / NCAs Credited - Cumulative</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</si>
  <si>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</si>
  <si>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</si>
  <si>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</si>
  <si>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</si>
  <si>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</si>
  <si>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</si>
  <si>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</si>
  <si>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</si>
  <si>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</si>
  <si>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</si>
  <si>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</si>
  <si>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JUN</t>
  </si>
  <si>
    <t>JUL</t>
  </si>
  <si>
    <t>AUG</t>
  </si>
  <si>
    <t>AUGUST</t>
  </si>
  <si>
    <t>AS OF AUGUST</t>
  </si>
  <si>
    <r>
      <t xml:space="preserve">UNUSED NCAs  </t>
    </r>
    <r>
      <rPr>
        <vertAlign val="superscript"/>
        <sz val="10"/>
        <rFont val="Arial"/>
        <family val="2"/>
      </rPr>
      <t>/5</t>
    </r>
  </si>
  <si>
    <t>August</t>
  </si>
  <si>
    <t>As of end       August</t>
  </si>
  <si>
    <t>As of end
Q2</t>
  </si>
  <si>
    <t>As of end
July</t>
  </si>
  <si>
    <t>Departmenf of Human Settlements and Urban Development</t>
  </si>
  <si>
    <t>Office of the Press Secretary</t>
  </si>
  <si>
    <t xml:space="preserve">  NAS</t>
  </si>
  <si>
    <t xml:space="preserve">  PNAC</t>
  </si>
  <si>
    <t xml:space="preserve">   OADR</t>
  </si>
  <si>
    <t>OPS</t>
  </si>
  <si>
    <t xml:space="preserve">    OPS-Proper</t>
  </si>
  <si>
    <t xml:space="preserve">     NHCP</t>
  </si>
  <si>
    <t xml:space="preserve">     NAP</t>
  </si>
  <si>
    <t xml:space="preserve">   OPAPRU</t>
  </si>
  <si>
    <t xml:space="preserve">   OMB</t>
  </si>
  <si>
    <t>NCAs CREDITED VS NCA UTILIZATION, JANUARY-AUGUST 2023</t>
  </si>
  <si>
    <t>AS OF AUGUST 31, 2023</t>
  </si>
  <si>
    <t>% of NCA UTILIZATION</t>
  </si>
  <si>
    <t>Department of Migrant Workers</t>
  </si>
  <si>
    <t>Source: Report of MDS-Government Servicing Banks as of August 31, 2023</t>
  </si>
  <si>
    <t>STATUS OF NCA UTILIZATION (Net Trust and Working Fund), as of August 31, 2023</t>
  </si>
  <si>
    <r>
      <t xml:space="preserve">UNUSED NCAs
</t>
    </r>
    <r>
      <rPr>
        <b/>
        <vertAlign val="superscript"/>
        <sz val="8"/>
        <rFont val="Arial"/>
        <family val="2"/>
      </rPr>
      <t xml:space="preserve">/5 </t>
    </r>
  </si>
  <si>
    <t xml:space="preserve">   SEC</t>
  </si>
  <si>
    <t>TESDA</t>
  </si>
  <si>
    <t>DMW</t>
  </si>
  <si>
    <t>OWWA</t>
  </si>
  <si>
    <t xml:space="preserve">   NACC</t>
  </si>
  <si>
    <t>PCSSD</t>
  </si>
  <si>
    <t xml:space="preserve">   MCB</t>
  </si>
  <si>
    <t xml:space="preserve">        MMDA (Fund 101)</t>
  </si>
  <si>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</si>
  <si>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</si>
  <si>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</si>
  <si>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Department of Social Welfare and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</si>
</sst>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_-;\-* #,##0_-;_-* &quot;-&quot;??_-;_-@_-"/>
  </numFmts>
  <fonts count="42"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xf numFmtId="43" fontId="41" fillId="0" borderId="0" applyFont="0" applyFill="0" applyBorder="0" applyAlignment="0" applyProtection="0"/>
  </cellStyleXfs>
  <cellXfs count="119">
    <xf numFmtId="0" fontId="0" fillId="0" borderId="0" xfId="0"/>
    <xf numFmtId="0" fontId="15" fillId="0" borderId="0" xfId="0" applyFont="1"/>
    <xf numFmtId="0" fontId="15" fillId="0" borderId="0" xfId="43" applyNumberFormat="1" applyFont="1"/>
    <xf numFmtId="166" fontId="26" fillId="25" borderId="0" xfId="43" applyNumberFormat="1" applyFont="1" applyFill="1" applyBorder="1"/>
    <xf numFmtId="166" fontId="26" fillId="0" borderId="0" xfId="43" applyNumberFormat="1" applyFont="1" applyBorder="1"/>
    <xf numFmtId="166" fontId="35" fillId="0" borderId="11" xfId="43" applyNumberFormat="1" applyFont="1" applyBorder="1" applyAlignment="1">
      <alignment horizontal="right"/>
    </xf>
    <xf numFmtId="166" fontId="36" fillId="0" borderId="0" xfId="43" applyNumberFormat="1" applyFont="1" applyBorder="1" applyAlignment="1"/>
    <xf numFmtId="166" fontId="35" fillId="0" borderId="0" xfId="43" applyNumberFormat="1" applyFont="1" applyFill="1"/>
    <xf numFmtId="166" fontId="35" fillId="0" borderId="0" xfId="43" applyNumberFormat="1" applyFont="1"/>
    <xf numFmtId="166" fontId="35" fillId="0" borderId="0" xfId="43" applyNumberFormat="1" applyFont="1" applyBorder="1"/>
    <xf numFmtId="166" fontId="35" fillId="0" borderId="0" xfId="43" applyNumberFormat="1" applyFont="1" applyFill="1" applyBorder="1"/>
    <xf numFmtId="166" fontId="35" fillId="0" borderId="11" xfId="43" applyNumberFormat="1" applyFont="1" applyBorder="1"/>
    <xf numFmtId="0" fontId="15" fillId="0" borderId="0" xfId="45" applyFont="1" applyFill="1" applyAlignment="1">
      <alignment horizontal="left" indent="2"/>
    </xf>
    <xf numFmtId="166" fontId="35" fillId="0" borderId="11" xfId="43" applyNumberFormat="1" applyFont="1" applyFill="1" applyBorder="1"/>
    <xf numFmtId="166" fontId="35" fillId="0" borderId="11" xfId="43" applyNumberFormat="1" applyFont="1" applyBorder="1" applyAlignment="1"/>
    <xf numFmtId="166" fontId="35" fillId="0" borderId="11" xfId="43" applyNumberFormat="1" applyFont="1" applyFill="1" applyBorder="1" applyAlignment="1">
      <alignment horizontal="right" vertical="top"/>
    </xf>
    <xf numFmtId="166" fontId="35" fillId="0" borderId="20" xfId="43" applyNumberFormat="1" applyFont="1" applyFill="1" applyBorder="1"/>
    <xf numFmtId="166" fontId="35" fillId="0" borderId="20" xfId="43" applyNumberFormat="1" applyFont="1" applyBorder="1" applyAlignment="1">
      <alignment horizontal="right" vertical="top"/>
    </xf>
    <xf numFmtId="0" fontId="15"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166" fontId="28" fillId="26" borderId="12" xfId="43" applyNumberFormat="1" applyFont="1" applyFill="1" applyBorder="1" applyAlignment="1">
      <alignment horizontal="center" vertical="center"/>
    </xf>
    <xf numFmtId="166" fontId="35" fillId="0" borderId="11" xfId="43" applyNumberFormat="1" applyFont="1" applyFill="1" applyBorder="1" applyAlignment="1">
      <alignment horizontal="right"/>
    </xf>
    <xf numFmtId="166" fontId="35" fillId="0" borderId="11" xfId="43" applyNumberFormat="1" applyFont="1" applyFill="1" applyBorder="1" applyAlignment="1"/>
    <xf numFmtId="168" fontId="0" fillId="0" borderId="0" xfId="46" applyNumberFormat="1" applyFont="1"/>
    <xf numFmtId="166" fontId="28" fillId="26" borderId="14" xfId="43" applyNumberFormat="1" applyFont="1" applyFill="1" applyBorder="1" applyAlignment="1">
      <alignment horizontal="center" vertical="center"/>
    </xf>
    <xf numFmtId="0" fontId="15" fillId="0" borderId="0" xfId="37" applyNumberFormat="1" applyFont="1" applyAlignment="1"/>
    <xf numFmtId="0" fontId="15" fillId="0" borderId="0" xfId="37" applyNumberFormat="1" applyFont="1"/>
    <xf numFmtId="0" fontId="15" fillId="0" borderId="0" xfId="37" applyFont="1"/>
    <xf numFmtId="0" fontId="15" fillId="0" borderId="0" xfId="37" applyFont="1" applyAlignment="1">
      <alignment horizontal="center" vertical="center" wrapText="1"/>
    </xf>
    <xf numFmtId="0" fontId="15" fillId="0" borderId="10" xfId="37" applyFont="1" applyBorder="1" applyAlignment="1">
      <alignment horizontal="center" vertical="center" wrapText="1"/>
    </xf>
    <xf numFmtId="0" fontId="15" fillId="0" borderId="0" xfId="37" applyNumberFormat="1" applyFont="1" applyAlignment="1">
      <alignment horizontal="center"/>
    </xf>
    <xf numFmtId="164" fontId="15" fillId="0" borderId="0" xfId="37" applyNumberFormat="1" applyFont="1"/>
    <xf numFmtId="167" fontId="15" fillId="0" borderId="0" xfId="37" applyNumberFormat="1" applyFont="1"/>
    <xf numFmtId="0" fontId="21" fillId="0" borderId="0" xfId="37" applyNumberFormat="1" applyFont="1"/>
    <xf numFmtId="164" fontId="21" fillId="0" borderId="0" xfId="37" applyNumberFormat="1" applyFont="1"/>
    <xf numFmtId="166" fontId="22" fillId="0" borderId="0" xfId="37" applyNumberFormat="1" applyFont="1"/>
    <xf numFmtId="0" fontId="21" fillId="0" borderId="0" xfId="37" applyFont="1"/>
    <xf numFmtId="166" fontId="23" fillId="0" borderId="0" xfId="37" applyNumberFormat="1" applyFont="1"/>
    <xf numFmtId="164" fontId="24" fillId="0" borderId="0" xfId="37" applyNumberFormat="1" applyFont="1"/>
    <xf numFmtId="0" fontId="15" fillId="0" borderId="0" xfId="37" applyNumberFormat="1" applyFont="1" applyFill="1"/>
    <xf numFmtId="0" fontId="15" fillId="0" borderId="0" xfId="37" applyNumberFormat="1" applyFont="1" applyAlignment="1">
      <alignment wrapText="1"/>
    </xf>
    <xf numFmtId="0" fontId="15" fillId="0" borderId="11" xfId="37" applyNumberFormat="1" applyFont="1" applyBorder="1"/>
    <xf numFmtId="164" fontId="15" fillId="0" borderId="11" xfId="37" applyNumberFormat="1" applyFont="1" applyBorder="1"/>
    <xf numFmtId="167" fontId="15" fillId="0" borderId="11" xfId="37" applyNumberFormat="1" applyFont="1" applyBorder="1"/>
    <xf numFmtId="0" fontId="15" fillId="0" borderId="0" xfId="37" applyNumberFormat="1" applyFont="1" applyBorder="1"/>
    <xf numFmtId="164" fontId="15" fillId="0" borderId="0" xfId="37" applyNumberFormat="1" applyFont="1" applyBorder="1"/>
    <xf numFmtId="167" fontId="15" fillId="0" borderId="0" xfId="37" applyNumberFormat="1" applyFont="1" applyBorder="1"/>
    <xf numFmtId="0" fontId="20" fillId="0" borderId="0" xfId="37" applyNumberFormat="1" applyFont="1" applyBorder="1" applyAlignment="1">
      <alignment vertical="center"/>
    </xf>
    <xf numFmtId="0" fontId="15" fillId="0" borderId="0" xfId="37" applyNumberFormat="1" applyFont="1" applyBorder="1" applyAlignment="1"/>
    <xf numFmtId="0" fontId="15" fillId="0" borderId="0" xfId="37" applyFont="1" applyBorder="1"/>
    <xf numFmtId="0" fontId="20" fillId="0" borderId="0" xfId="37" applyNumberFormat="1" applyFont="1" applyBorder="1"/>
    <xf numFmtId="0" fontId="25" fillId="25" borderId="0" xfId="37" applyFont="1" applyFill="1" applyAlignment="1"/>
    <xf numFmtId="0" fontId="26" fillId="25" borderId="0" xfId="37" applyFont="1" applyFill="1"/>
    <xf numFmtId="0" fontId="27" fillId="24" borderId="0" xfId="37" applyFont="1" applyFill="1" applyBorder="1" applyAlignment="1">
      <alignment horizontal="left"/>
    </xf>
    <xf numFmtId="164" fontId="26" fillId="25" borderId="0" xfId="37" applyNumberFormat="1" applyFont="1" applyFill="1" applyBorder="1" applyAlignment="1">
      <alignment horizontal="left"/>
    </xf>
    <xf numFmtId="0" fontId="26" fillId="25" borderId="0" xfId="37" applyFont="1" applyFill="1" applyBorder="1"/>
    <xf numFmtId="0" fontId="28" fillId="25" borderId="0" xfId="37" applyFont="1" applyFill="1" applyBorder="1" applyAlignment="1">
      <alignment horizontal="left"/>
    </xf>
    <xf numFmtId="164" fontId="26" fillId="25" borderId="0" xfId="37" applyNumberFormat="1" applyFont="1" applyFill="1"/>
    <xf numFmtId="0" fontId="28" fillId="25" borderId="0" xfId="37" applyFont="1" applyFill="1" applyBorder="1"/>
    <xf numFmtId="164" fontId="26" fillId="25" borderId="0" xfId="37" applyNumberFormat="1" applyFont="1" applyFill="1" applyBorder="1"/>
    <xf numFmtId="0" fontId="26" fillId="0" borderId="0" xfId="37" applyFont="1" applyFill="1" applyAlignment="1">
      <alignment horizontal="center" vertical="center"/>
    </xf>
    <xf numFmtId="0" fontId="28" fillId="26" borderId="10" xfId="37" applyFont="1" applyFill="1" applyBorder="1" applyAlignment="1">
      <alignment horizontal="center" vertical="center" wrapText="1"/>
    </xf>
    <xf numFmtId="0" fontId="28" fillId="0" borderId="0" xfId="37" applyFont="1" applyAlignment="1">
      <alignment horizontal="center"/>
    </xf>
    <xf numFmtId="0" fontId="26" fillId="0" borderId="0" xfId="37" applyFont="1"/>
    <xf numFmtId="0" fontId="28" fillId="0" borderId="0" xfId="37" applyFont="1" applyAlignment="1">
      <alignment horizontal="left"/>
    </xf>
    <xf numFmtId="0" fontId="34" fillId="0" borderId="0" xfId="37" applyFont="1" applyAlignment="1">
      <alignment horizontal="left" indent="1"/>
    </xf>
    <xf numFmtId="166" fontId="26" fillId="0" borderId="0" xfId="37" applyNumberFormat="1" applyFont="1"/>
    <xf numFmtId="0" fontId="26" fillId="0" borderId="0" xfId="37" applyFont="1" applyAlignment="1">
      <alignment horizontal="left" indent="1"/>
    </xf>
    <xf numFmtId="0" fontId="26" fillId="0" borderId="0" xfId="37" applyFont="1" applyAlignment="1" applyProtection="1">
      <alignment horizontal="left" indent="1"/>
      <protection locked="0"/>
    </xf>
    <xf numFmtId="0" fontId="26" fillId="0" borderId="0" xfId="37" quotePrefix="1" applyFont="1" applyAlignment="1">
      <alignment horizontal="left" indent="1"/>
    </xf>
    <xf numFmtId="0" fontId="37" fillId="0" borderId="0" xfId="37" applyFont="1" applyAlignment="1">
      <alignment horizontal="left" indent="1"/>
    </xf>
    <xf numFmtId="0" fontId="26" fillId="0" borderId="0" xfId="37" applyFont="1" applyAlignment="1">
      <alignment horizontal="left" indent="2"/>
    </xf>
    <xf numFmtId="0" fontId="34" fillId="0" borderId="0" xfId="37" applyFont="1" applyFill="1" applyAlignment="1">
      <alignment horizontal="left" indent="1"/>
    </xf>
    <xf numFmtId="0" fontId="26" fillId="0" borderId="0" xfId="37" applyFont="1" applyAlignment="1">
      <alignment horizontal="left" wrapText="1" indent="2"/>
    </xf>
    <xf numFmtId="165" fontId="35" fillId="0" borderId="20" xfId="43" applyFont="1" applyFill="1" applyBorder="1"/>
    <xf numFmtId="165" fontId="35" fillId="0" borderId="11" xfId="43" applyFont="1" applyFill="1" applyBorder="1"/>
    <xf numFmtId="0" fontId="26" fillId="0" borderId="0" xfId="37" applyFont="1" applyAlignment="1">
      <alignment horizontal="left" indent="3"/>
    </xf>
    <xf numFmtId="165" fontId="35" fillId="0" borderId="11" xfId="43" applyFont="1" applyBorder="1"/>
    <xf numFmtId="0" fontId="26" fillId="0" borderId="0" xfId="37" applyFont="1" applyAlignment="1">
      <alignment horizontal="left" wrapText="1" indent="3"/>
    </xf>
    <xf numFmtId="0" fontId="26" fillId="0" borderId="0" xfId="37" applyFont="1" applyFill="1" applyAlignment="1">
      <alignment horizontal="left" indent="1"/>
    </xf>
    <xf numFmtId="0" fontId="38" fillId="0" borderId="0" xfId="37" applyFont="1" applyAlignment="1">
      <alignment horizontal="left" indent="1"/>
    </xf>
    <xf numFmtId="0" fontId="34" fillId="0" borderId="0" xfId="37" applyFont="1" applyAlignment="1">
      <alignment horizontal="left" vertical="top" indent="1"/>
    </xf>
    <xf numFmtId="0" fontId="37" fillId="0" borderId="0" xfId="37" applyFont="1" applyFill="1" applyAlignment="1">
      <alignment horizontal="left" indent="1"/>
    </xf>
    <xf numFmtId="0" fontId="26" fillId="0" borderId="0" xfId="37" applyFont="1" applyFill="1" applyAlignment="1"/>
    <xf numFmtId="0" fontId="28" fillId="0" borderId="0" xfId="37" applyFont="1" applyFill="1" applyAlignment="1">
      <alignment wrapText="1"/>
    </xf>
    <xf numFmtId="0" fontId="26" fillId="0" borderId="0" xfId="37" applyFont="1" applyAlignment="1"/>
    <xf numFmtId="0" fontId="28" fillId="0" borderId="0" xfId="37" applyFont="1" applyAlignment="1">
      <alignment horizontal="left" indent="1"/>
    </xf>
    <xf numFmtId="0" fontId="26" fillId="0" borderId="0" xfId="37" applyFont="1" applyAlignment="1">
      <alignment horizontal="left"/>
    </xf>
    <xf numFmtId="0" fontId="28" fillId="0" borderId="0" xfId="37" applyFont="1" applyAlignment="1">
      <alignment horizontal="left" vertical="center"/>
    </xf>
    <xf numFmtId="166" fontId="25" fillId="0" borderId="21" xfId="37" applyNumberFormat="1" applyFont="1" applyBorder="1" applyAlignment="1">
      <alignment vertical="center"/>
    </xf>
    <xf numFmtId="166" fontId="39" fillId="0" borderId="21" xfId="37" applyNumberFormat="1" applyFont="1" applyBorder="1" applyAlignment="1">
      <alignment vertical="center"/>
    </xf>
    <xf numFmtId="166" fontId="25" fillId="0" borderId="21" xfId="37" applyNumberFormat="1" applyFont="1" applyFill="1" applyBorder="1" applyAlignment="1">
      <alignment vertical="center"/>
    </xf>
    <xf numFmtId="0" fontId="26" fillId="0" borderId="0" xfId="37" applyFont="1" applyAlignment="1">
      <alignment vertical="center"/>
    </xf>
    <xf numFmtId="0" fontId="37" fillId="0" borderId="0" xfId="37" applyFont="1" applyBorder="1"/>
    <xf numFmtId="0" fontId="26" fillId="0" borderId="0" xfId="37" applyFont="1" applyBorder="1"/>
    <xf numFmtId="0" fontId="26" fillId="0" borderId="0" xfId="37" applyFont="1" applyFill="1" applyBorder="1"/>
    <xf numFmtId="0" fontId="15" fillId="0" borderId="10" xfId="37" applyNumberFormat="1" applyFont="1" applyBorder="1" applyAlignment="1">
      <alignment horizontal="center" vertical="center" wrapText="1"/>
    </xf>
    <xf numFmtId="0" fontId="15" fillId="0" borderId="10" xfId="37" applyFont="1" applyBorder="1" applyAlignment="1">
      <alignment horizontal="center" vertical="center" wrapText="1"/>
    </xf>
    <xf numFmtId="166" fontId="28" fillId="26" borderId="22" xfId="43" applyNumberFormat="1" applyFont="1" applyFill="1" applyBorder="1" applyAlignment="1">
      <alignment horizontal="center" vertical="center"/>
    </xf>
    <xf numFmtId="166" fontId="28" fillId="26" borderId="13" xfId="43" applyNumberFormat="1" applyFont="1" applyFill="1" applyBorder="1" applyAlignment="1">
      <alignment horizontal="center" vertical="center"/>
    </xf>
    <xf numFmtId="166" fontId="28" fillId="26" borderId="14" xfId="43" applyNumberFormat="1" applyFont="1" applyFill="1" applyBorder="1" applyAlignment="1">
      <alignment horizontal="center" vertical="center"/>
    </xf>
    <xf numFmtId="166" fontId="28" fillId="26" borderId="23" xfId="43" applyNumberFormat="1" applyFont="1" applyFill="1" applyBorder="1" applyAlignment="1">
      <alignment horizontal="center" vertical="center"/>
    </xf>
    <xf numFmtId="166" fontId="28" fillId="26" borderId="11" xfId="43" applyNumberFormat="1" applyFont="1" applyFill="1" applyBorder="1" applyAlignment="1">
      <alignment horizontal="center" vertical="center"/>
    </xf>
    <xf numFmtId="166" fontId="28" fillId="26" borderId="16" xfId="43" applyNumberFormat="1" applyFont="1" applyFill="1" applyBorder="1" applyAlignment="1">
      <alignment horizontal="center" vertical="center"/>
    </xf>
    <xf numFmtId="0" fontId="26" fillId="0" borderId="0" xfId="0" applyFont="1" applyAlignment="1">
      <alignment horizontal="left" vertical="top" wrapText="1"/>
    </xf>
    <xf numFmtId="0" fontId="28" fillId="26" borderId="12" xfId="37" applyFont="1" applyFill="1" applyBorder="1" applyAlignment="1">
      <alignment horizontal="center" vertical="center"/>
    </xf>
    <xf numFmtId="0" fontId="28" fillId="26" borderId="15" xfId="37" applyFont="1" applyFill="1" applyBorder="1" applyAlignment="1">
      <alignment horizontal="center" vertical="center"/>
    </xf>
    <xf numFmtId="0" fontId="28" fillId="26" borderId="18" xfId="37" applyFont="1" applyFill="1" applyBorder="1" applyAlignment="1">
      <alignment horizontal="center" vertical="center"/>
    </xf>
    <xf numFmtId="0" fontId="29" fillId="26" borderId="15" xfId="37" applyFont="1" applyFill="1" applyBorder="1" applyAlignment="1">
      <alignment horizontal="center" vertical="center" wrapText="1"/>
    </xf>
    <xf numFmtId="0" fontId="15" fillId="0" borderId="19" xfId="37" applyBorder="1" applyAlignment="1">
      <alignment horizontal="center" vertical="center"/>
    </xf>
    <xf numFmtId="0" fontId="28" fillId="26" borderId="15" xfId="37" applyFont="1" applyFill="1" applyBorder="1" applyAlignment="1">
      <alignment horizontal="center" vertical="center" wrapText="1"/>
    </xf>
    <xf numFmtId="0" fontId="28" fillId="26" borderId="19" xfId="37" applyFont="1" applyFill="1" applyBorder="1" applyAlignment="1">
      <alignment horizontal="center" vertical="center" wrapText="1"/>
    </xf>
    <xf numFmtId="0" fontId="28" fillId="26" borderId="17" xfId="37" applyFont="1" applyFill="1" applyBorder="1" applyAlignment="1">
      <alignment horizontal="center" vertical="center" wrapText="1"/>
    </xf>
    <xf numFmtId="0" fontId="28" fillId="26" borderId="16" xfId="37" applyFont="1" applyFill="1" applyBorder="1" applyAlignment="1">
      <alignment horizontal="center" vertical="center" wrapText="1"/>
    </xf>
    <xf numFmtId="166" fontId="32" fillId="26" borderId="17" xfId="43" applyNumberFormat="1" applyFont="1" applyFill="1" applyBorder="1" applyAlignment="1">
      <alignment horizontal="center" vertical="center" wrapText="1"/>
    </xf>
    <xf numFmtId="166" fontId="32" fillId="26" borderId="16" xfId="43" applyNumberFormat="1"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6" builtinId="3"/>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AUGUST 2023</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175318565735552"/>
          <c:y val="3.2073739262669605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5894949964931946"/>
          <c:y val="0.13341770354431259"/>
          <c:w val="0.673527444710150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'!$B$5:$I$5</c:f>
              <c:numCache>
                <c:formatCode>_(* #,##0_);_(* \(#,##0\);_(* "-"??_);_(@_)</c:formatCode>
                <c:ptCount val="8"/>
                <c:pt idx="0">
                  <c:v>284491.34835624998</c:v>
                </c:pt>
                <c:pt idx="1">
                  <c:v>243219.35505767999</c:v>
                </c:pt>
                <c:pt idx="2">
                  <c:v>329560.12642863998</c:v>
                </c:pt>
                <c:pt idx="3">
                  <c:v>455600.93912341999</c:v>
                </c:pt>
                <c:pt idx="4">
                  <c:v>401192.19496639998</c:v>
                </c:pt>
                <c:pt idx="5">
                  <c:v>347587.51947557001</c:v>
                </c:pt>
                <c:pt idx="6">
                  <c:v>446074.55482671002</c:v>
                </c:pt>
                <c:pt idx="7">
                  <c:v>344220.08996279002</c:v>
                </c:pt>
              </c:numCache>
            </c:numRef>
          </c:val>
          <c:extLst>
            <c:ext xmlns:c16="http://schemas.microsoft.com/office/drawing/2014/chart" uri="{C3380CC4-5D6E-409C-BE32-E72D297353CC}">
              <c16:uniqueId val="{00000000-9838-454A-A2B4-45C3AB6BAD6E}"/>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'!$B$6:$I$6</c:f>
              <c:numCache>
                <c:formatCode>_-* #,##0_-;\-* #,##0_-;_-* "-"??_-;_-@_-</c:formatCode>
                <c:ptCount val="8"/>
                <c:pt idx="0" formatCode="_(* #,##0_);_(* \(#,##0\);_(* &quot;-&quot;??_);_(@_)">
                  <c:v>187494.09728121999</c:v>
                </c:pt>
                <c:pt idx="1">
                  <c:v>263780.84701847</c:v>
                </c:pt>
                <c:pt idx="2">
                  <c:v>384642.69908847997</c:v>
                </c:pt>
                <c:pt idx="3">
                  <c:v>340474.84048662998</c:v>
                </c:pt>
                <c:pt idx="4">
                  <c:v>390791.03829673998</c:v>
                </c:pt>
                <c:pt idx="5">
                  <c:v>447421.84406734997</c:v>
                </c:pt>
                <c:pt idx="6">
                  <c:v>297662.88572851999</c:v>
                </c:pt>
                <c:pt idx="7">
                  <c:v>341971.53907947999</c:v>
                </c:pt>
              </c:numCache>
            </c:numRef>
          </c:val>
          <c:extLst>
            <c:ext xmlns:c16="http://schemas.microsoft.com/office/drawing/2014/chart" uri="{C3380CC4-5D6E-409C-BE32-E72D297353CC}">
              <c16:uniqueId val="{00000001-9838-454A-A2B4-45C3AB6BAD6E}"/>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'!$B$8:$I$8</c:f>
              <c:numCache>
                <c:formatCode>_(* #,##0_);_(* \(#,##0\);_(* "-"??_);_(@_)</c:formatCode>
                <c:ptCount val="8"/>
                <c:pt idx="0">
                  <c:v>65.905026063018752</c:v>
                </c:pt>
                <c:pt idx="1">
                  <c:v>85.515594317160406</c:v>
                </c:pt>
                <c:pt idx="2">
                  <c:v>97.509166798744175</c:v>
                </c:pt>
                <c:pt idx="3">
                  <c:v>89.604522824138385</c:v>
                </c:pt>
                <c:pt idx="4">
                  <c:v>89.604522824138385</c:v>
                </c:pt>
                <c:pt idx="5">
                  <c:v>91.430865775634288</c:v>
                </c:pt>
                <c:pt idx="6">
                  <c:v>97.718037333288663</c:v>
                </c:pt>
                <c:pt idx="7">
                  <c:v>93.067669294457232</c:v>
                </c:pt>
              </c:numCache>
            </c:numRef>
          </c:val>
          <c:smooth val="0"/>
          <c:extLst>
            <c:ext xmlns:c16="http://schemas.microsoft.com/office/drawing/2014/chart" uri="{C3380CC4-5D6E-409C-BE32-E72D297353CC}">
              <c16:uniqueId val="{00000002-9838-454A-A2B4-45C3AB6BAD6E}"/>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4426570821822629"/>
              <c:y val="0.95778627765851732"/>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7253422977314617"/>
              <c:y val="0.3799930866966149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810814092904307"/>
              <c:y val="0.2901963757205011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37945</xdr:rowOff>
    </xdr:from>
    <xdr:to>
      <xdr:col>13</xdr:col>
      <xdr:colOff>457200</xdr:colOff>
      <xdr:row>55</xdr:row>
      <xdr:rowOff>87085</xdr:rowOff>
    </xdr:to>
    <xdr:graphicFrame macro="">
      <xdr:nvGraphicFramePr>
        <xdr:cNvPr id="2" name="Chart 1">
          <a:extLst>
            <a:ext uri="{FF2B5EF4-FFF2-40B4-BE49-F238E27FC236}">
              <a16:creationId xmlns:a16="http://schemas.microsoft.com/office/drawing/2014/main" id="{E3383C51-A28E-4D78-B343-D62C67D25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D4331-34A6-4F48-A24B-626C34624F67}">
  <dimension ref="A1:AG75"/>
  <sheetViews>
    <sheetView view="pageBreakPreview" zoomScale="85" zoomScaleNormal="100" zoomScaleSheetLayoutView="85" workbookViewId="0">
      <selection activeCell="O14" sqref="O14"/>
    </sheetView>
  </sheetViews>
  <sheetFormatPr defaultColWidth="9.109375" defaultRowHeight="13.2" x14ac:dyDescent="0.25"/>
  <cols>
    <col min="1" max="1" width="2.109375" style="29" customWidth="1"/>
    <col min="2" max="2" width="49.21875" style="29" customWidth="1"/>
    <col min="3" max="3" width="13.109375" style="30" customWidth="1"/>
    <col min="4" max="4" width="14" style="30" customWidth="1"/>
    <col min="5" max="5" width="13.33203125" style="30" customWidth="1"/>
    <col min="6" max="6" width="12.6640625" style="30" customWidth="1"/>
    <col min="7" max="7" width="14" style="30" customWidth="1"/>
    <col min="8" max="8" width="12.88671875" style="30" customWidth="1"/>
    <col min="9" max="9" width="14" style="30" customWidth="1"/>
    <col min="10" max="10" width="12.6640625" style="30" customWidth="1"/>
    <col min="11" max="11" width="12.88671875" style="30" customWidth="1"/>
    <col min="12" max="12" width="14" style="30" customWidth="1"/>
    <col min="13" max="14" width="12" style="30" customWidth="1"/>
    <col min="15" max="16" width="12.44140625" style="30" customWidth="1"/>
    <col min="17" max="17" width="12.6640625" style="30" customWidth="1"/>
    <col min="18" max="16384" width="9.109375" style="30"/>
  </cols>
  <sheetData>
    <row r="1" spans="1:21" ht="15.6" x14ac:dyDescent="0.25">
      <c r="A1" s="28" t="s">
        <v>0</v>
      </c>
    </row>
    <row r="2" spans="1:21" x14ac:dyDescent="0.25">
      <c r="A2" s="29" t="s">
        <v>320</v>
      </c>
    </row>
    <row r="3" spans="1:21" x14ac:dyDescent="0.25">
      <c r="A3" s="29" t="s">
        <v>1</v>
      </c>
    </row>
    <row r="5" spans="1:21" s="31" customFormat="1" ht="18.75" customHeight="1" x14ac:dyDescent="0.25">
      <c r="A5" s="99" t="s">
        <v>2</v>
      </c>
      <c r="B5" s="99"/>
      <c r="C5" s="100" t="s">
        <v>3</v>
      </c>
      <c r="D5" s="100"/>
      <c r="E5" s="100"/>
      <c r="F5" s="100"/>
      <c r="G5" s="100"/>
      <c r="H5" s="100" t="s">
        <v>4</v>
      </c>
      <c r="I5" s="100"/>
      <c r="J5" s="100"/>
      <c r="K5" s="100"/>
      <c r="L5" s="100"/>
      <c r="M5" s="100" t="s">
        <v>303</v>
      </c>
      <c r="N5" s="100"/>
      <c r="O5" s="100"/>
      <c r="P5" s="100"/>
      <c r="Q5" s="100"/>
      <c r="R5" s="100" t="s">
        <v>321</v>
      </c>
      <c r="S5" s="100"/>
      <c r="T5" s="100"/>
      <c r="U5" s="100"/>
    </row>
    <row r="6" spans="1:21" s="31" customFormat="1" ht="30" customHeight="1" x14ac:dyDescent="0.25">
      <c r="A6" s="99"/>
      <c r="B6" s="99"/>
      <c r="C6" s="32" t="s">
        <v>5</v>
      </c>
      <c r="D6" s="32" t="s">
        <v>6</v>
      </c>
      <c r="E6" s="32" t="s">
        <v>7</v>
      </c>
      <c r="F6" s="32" t="s">
        <v>304</v>
      </c>
      <c r="G6" s="32" t="s">
        <v>305</v>
      </c>
      <c r="H6" s="32" t="s">
        <v>5</v>
      </c>
      <c r="I6" s="32" t="s">
        <v>6</v>
      </c>
      <c r="J6" s="32" t="s">
        <v>7</v>
      </c>
      <c r="K6" s="32" t="s">
        <v>304</v>
      </c>
      <c r="L6" s="32" t="s">
        <v>305</v>
      </c>
      <c r="M6" s="32" t="s">
        <v>5</v>
      </c>
      <c r="N6" s="32" t="s">
        <v>6</v>
      </c>
      <c r="O6" s="32" t="s">
        <v>7</v>
      </c>
      <c r="P6" s="32" t="s">
        <v>304</v>
      </c>
      <c r="Q6" s="32" t="s">
        <v>305</v>
      </c>
      <c r="R6" s="32" t="s">
        <v>5</v>
      </c>
      <c r="S6" s="32" t="s">
        <v>306</v>
      </c>
      <c r="T6" s="32" t="s">
        <v>307</v>
      </c>
      <c r="U6" s="32" t="s">
        <v>305</v>
      </c>
    </row>
    <row r="7" spans="1:21" x14ac:dyDescent="0.25">
      <c r="A7" s="33"/>
      <c r="B7" s="33"/>
      <c r="C7" s="34"/>
      <c r="D7" s="34"/>
      <c r="E7" s="34"/>
      <c r="F7" s="34"/>
      <c r="G7" s="34"/>
      <c r="H7" s="34"/>
      <c r="I7" s="34"/>
      <c r="J7" s="34"/>
      <c r="K7" s="34"/>
      <c r="L7" s="34"/>
      <c r="M7" s="34"/>
      <c r="N7" s="34"/>
      <c r="O7" s="34"/>
      <c r="P7" s="34"/>
      <c r="Q7" s="34"/>
      <c r="R7" s="35"/>
      <c r="S7" s="35"/>
      <c r="T7" s="35"/>
      <c r="U7" s="35"/>
    </row>
    <row r="8" spans="1:21" s="39" customFormat="1" x14ac:dyDescent="0.25">
      <c r="A8" s="36" t="s">
        <v>8</v>
      </c>
      <c r="B8" s="36"/>
      <c r="C8" s="37">
        <f t="shared" ref="C8:Q8" si="0">+C10+C49</f>
        <v>857270829.84256983</v>
      </c>
      <c r="D8" s="37">
        <f t="shared" si="0"/>
        <v>1204380653.5653901</v>
      </c>
      <c r="E8" s="37">
        <f t="shared" si="0"/>
        <v>446074554.82670987</v>
      </c>
      <c r="F8" s="37">
        <f t="shared" si="0"/>
        <v>344220089.96278977</v>
      </c>
      <c r="G8" s="37">
        <f t="shared" si="0"/>
        <v>2851946128.1974592</v>
      </c>
      <c r="H8" s="37">
        <f t="shared" si="0"/>
        <v>835917643.38816988</v>
      </c>
      <c r="I8" s="37">
        <f t="shared" si="0"/>
        <v>1178687722.8507199</v>
      </c>
      <c r="J8" s="37">
        <f t="shared" si="0"/>
        <v>297662885.72851998</v>
      </c>
      <c r="K8" s="37">
        <f t="shared" si="0"/>
        <v>341971539.07947993</v>
      </c>
      <c r="L8" s="37">
        <f t="shared" si="0"/>
        <v>2654239791.0468893</v>
      </c>
      <c r="M8" s="37">
        <f t="shared" si="0"/>
        <v>21353186.454399973</v>
      </c>
      <c r="N8" s="37">
        <f t="shared" si="0"/>
        <v>25692930.714669961</v>
      </c>
      <c r="O8" s="37">
        <f t="shared" si="0"/>
        <v>148411669.09819001</v>
      </c>
      <c r="P8" s="37">
        <f t="shared" si="0"/>
        <v>2248550.8833098379</v>
      </c>
      <c r="Q8" s="37">
        <f t="shared" si="0"/>
        <v>197706337.15056974</v>
      </c>
      <c r="R8" s="38">
        <f>+H8/C8*100</f>
        <v>97.509166798744189</v>
      </c>
      <c r="S8" s="38">
        <f>((H8+I8)/(C8+D8))*100</f>
        <v>97.718037333288649</v>
      </c>
      <c r="T8" s="38">
        <f>((H8+I8+J8)/(C8+D8+E8))*100</f>
        <v>92.205775938552932</v>
      </c>
      <c r="U8" s="38">
        <f>+L8/G8*100</f>
        <v>93.067669294457261</v>
      </c>
    </row>
    <row r="9" spans="1:21" x14ac:dyDescent="0.25">
      <c r="C9" s="34"/>
      <c r="D9" s="34"/>
      <c r="E9" s="34"/>
      <c r="F9" s="34"/>
      <c r="G9" s="34"/>
      <c r="H9" s="34"/>
      <c r="I9" s="34"/>
      <c r="J9" s="34"/>
      <c r="K9" s="34"/>
      <c r="L9" s="34"/>
      <c r="M9" s="34"/>
      <c r="N9" s="34"/>
      <c r="O9" s="34"/>
      <c r="P9" s="34"/>
      <c r="Q9" s="34"/>
      <c r="R9" s="40"/>
      <c r="S9" s="40"/>
      <c r="T9" s="40"/>
      <c r="U9" s="40"/>
    </row>
    <row r="10" spans="1:21" ht="15" x14ac:dyDescent="0.4">
      <c r="A10" s="29" t="s">
        <v>9</v>
      </c>
      <c r="C10" s="41">
        <f t="shared" ref="C10:Q10" si="1">SUM(C12:C47)</f>
        <v>603641734.80562985</v>
      </c>
      <c r="D10" s="41">
        <f t="shared" si="1"/>
        <v>891291850.44039023</v>
      </c>
      <c r="E10" s="41">
        <f t="shared" si="1"/>
        <v>350666366.68918991</v>
      </c>
      <c r="F10" s="41">
        <f t="shared" si="1"/>
        <v>261710065.18778971</v>
      </c>
      <c r="G10" s="41">
        <f t="shared" si="1"/>
        <v>2107310017.1229994</v>
      </c>
      <c r="H10" s="41">
        <f t="shared" si="1"/>
        <v>582295950.62362981</v>
      </c>
      <c r="I10" s="41">
        <f t="shared" si="1"/>
        <v>867022393.18974006</v>
      </c>
      <c r="J10" s="41">
        <f t="shared" si="1"/>
        <v>203472023.12868986</v>
      </c>
      <c r="K10" s="41">
        <f t="shared" si="1"/>
        <v>259120381.13148999</v>
      </c>
      <c r="L10" s="41">
        <f t="shared" si="1"/>
        <v>1911910748.0735493</v>
      </c>
      <c r="M10" s="41">
        <f t="shared" si="1"/>
        <v>21345784.181999985</v>
      </c>
      <c r="N10" s="41">
        <f t="shared" si="1"/>
        <v>24269457.250649873</v>
      </c>
      <c r="O10" s="41">
        <f t="shared" si="1"/>
        <v>147194343.56050014</v>
      </c>
      <c r="P10" s="41">
        <f t="shared" si="1"/>
        <v>2589684.0562996832</v>
      </c>
      <c r="Q10" s="41">
        <f t="shared" si="1"/>
        <v>195399269.04944965</v>
      </c>
      <c r="R10" s="40">
        <f>+H10/C10*100</f>
        <v>96.463832278118858</v>
      </c>
      <c r="S10" s="40">
        <f>((H10+I10)/(C10+D10))*100</f>
        <v>96.948677728372573</v>
      </c>
      <c r="T10" s="40">
        <f>((H10+I10+J10)/(C10+D10+E10))*100</f>
        <v>89.553013111482841</v>
      </c>
      <c r="U10" s="40">
        <f>+L10/G10*100</f>
        <v>90.727549935143443</v>
      </c>
    </row>
    <row r="11" spans="1:21" x14ac:dyDescent="0.25">
      <c r="C11" s="34"/>
      <c r="D11" s="34"/>
      <c r="E11" s="34"/>
      <c r="F11" s="34"/>
      <c r="G11" s="34"/>
      <c r="H11" s="34"/>
      <c r="I11" s="34"/>
      <c r="J11" s="34"/>
      <c r="K11" s="34"/>
      <c r="L11" s="34"/>
      <c r="M11" s="34"/>
      <c r="N11" s="34"/>
      <c r="O11" s="34"/>
      <c r="P11" s="34"/>
      <c r="Q11" s="34"/>
      <c r="R11" s="40"/>
      <c r="S11" s="40"/>
      <c r="T11" s="40"/>
      <c r="U11" s="40"/>
    </row>
    <row r="12" spans="1:21" x14ac:dyDescent="0.25">
      <c r="B12" s="2" t="s">
        <v>10</v>
      </c>
      <c r="C12" s="34">
        <v>5514180</v>
      </c>
      <c r="D12" s="34">
        <v>11377294</v>
      </c>
      <c r="E12" s="34">
        <v>5215156</v>
      </c>
      <c r="F12" s="34">
        <v>3493521</v>
      </c>
      <c r="G12" s="34">
        <f>SUM(C12:F12)</f>
        <v>25600151</v>
      </c>
      <c r="H12" s="34">
        <v>5449654.3458900005</v>
      </c>
      <c r="I12" s="34">
        <v>11055346.61964</v>
      </c>
      <c r="J12" s="34">
        <v>1987835.967140004</v>
      </c>
      <c r="K12" s="34">
        <v>3623815.7775899917</v>
      </c>
      <c r="L12" s="34">
        <f>SUM(H12:K12)</f>
        <v>22116652.710259996</v>
      </c>
      <c r="M12" s="34">
        <f t="shared" ref="M12:P47" si="2">+C12-H12</f>
        <v>64525.654109999537</v>
      </c>
      <c r="N12" s="34">
        <f t="shared" si="2"/>
        <v>321947.38035999984</v>
      </c>
      <c r="O12" s="34">
        <f t="shared" si="2"/>
        <v>3227320.032859996</v>
      </c>
      <c r="P12" s="34">
        <f t="shared" si="2"/>
        <v>-130294.77758999169</v>
      </c>
      <c r="Q12" s="34">
        <f>SUM(M12:P12)</f>
        <v>3483498.2897400036</v>
      </c>
      <c r="R12" s="40">
        <f t="shared" ref="R12:R47" si="3">+H12/C12*100</f>
        <v>98.829823217414031</v>
      </c>
      <c r="S12" s="40">
        <f t="shared" ref="S12:S47" si="4">((H12+I12)/(C12+D12))*100</f>
        <v>97.712023033217832</v>
      </c>
      <c r="T12" s="40">
        <f t="shared" ref="T12:T47" si="5">((H12+I12+J12)/(C12+D12+E12))*100</f>
        <v>83.652899300662312</v>
      </c>
      <c r="U12" s="40">
        <f t="shared" ref="U12:U47" si="6">+L12/G12*100</f>
        <v>86.392665067717758</v>
      </c>
    </row>
    <row r="13" spans="1:21" x14ac:dyDescent="0.25">
      <c r="B13" s="2" t="s">
        <v>11</v>
      </c>
      <c r="C13" s="34">
        <v>2117080.3130000001</v>
      </c>
      <c r="D13" s="34">
        <v>2381133.6729999995</v>
      </c>
      <c r="E13" s="34">
        <v>730664</v>
      </c>
      <c r="F13" s="34">
        <v>731894.03399999999</v>
      </c>
      <c r="G13" s="34">
        <f t="shared" ref="G13:G47" si="7">SUM(C13:F13)</f>
        <v>5960772.0199999996</v>
      </c>
      <c r="H13" s="34">
        <v>1995837.4520099999</v>
      </c>
      <c r="I13" s="34">
        <v>1966441.78648</v>
      </c>
      <c r="J13" s="34">
        <v>685622.63902000012</v>
      </c>
      <c r="K13" s="34">
        <v>570775.36682000011</v>
      </c>
      <c r="L13" s="34">
        <f t="shared" ref="L13:L47" si="8">SUM(H13:K13)</f>
        <v>5218677.2443300001</v>
      </c>
      <c r="M13" s="34">
        <f t="shared" si="2"/>
        <v>121242.86099000019</v>
      </c>
      <c r="N13" s="34">
        <f t="shared" si="2"/>
        <v>414691.88651999948</v>
      </c>
      <c r="O13" s="34">
        <f t="shared" si="2"/>
        <v>45041.360979999881</v>
      </c>
      <c r="P13" s="34">
        <f t="shared" si="2"/>
        <v>161118.66717999987</v>
      </c>
      <c r="Q13" s="34">
        <f t="shared" ref="Q13:Q47" si="9">SUM(M13:P13)</f>
        <v>742094.77566999942</v>
      </c>
      <c r="R13" s="40">
        <f t="shared" si="3"/>
        <v>94.273109988057399</v>
      </c>
      <c r="S13" s="40">
        <f t="shared" si="4"/>
        <v>88.085610218232972</v>
      </c>
      <c r="T13" s="40">
        <f t="shared" si="5"/>
        <v>88.889086529738734</v>
      </c>
      <c r="U13" s="40">
        <f t="shared" si="6"/>
        <v>87.550358021073933</v>
      </c>
    </row>
    <row r="14" spans="1:21" x14ac:dyDescent="0.25">
      <c r="B14" s="2" t="s">
        <v>12</v>
      </c>
      <c r="C14" s="34">
        <v>485219</v>
      </c>
      <c r="D14" s="34">
        <v>617872.93999999994</v>
      </c>
      <c r="E14" s="34">
        <v>209203</v>
      </c>
      <c r="F14" s="34">
        <v>241438.75600000005</v>
      </c>
      <c r="G14" s="34">
        <f t="shared" si="7"/>
        <v>1553733.696</v>
      </c>
      <c r="H14" s="34">
        <v>410161.21147000004</v>
      </c>
      <c r="I14" s="34">
        <v>468984.38799999998</v>
      </c>
      <c r="J14" s="34">
        <v>209194.17209000001</v>
      </c>
      <c r="K14" s="34">
        <v>208558.31404999993</v>
      </c>
      <c r="L14" s="34">
        <f t="shared" si="8"/>
        <v>1296898.08561</v>
      </c>
      <c r="M14" s="34">
        <f t="shared" si="2"/>
        <v>75057.788529999962</v>
      </c>
      <c r="N14" s="34">
        <f t="shared" si="2"/>
        <v>148888.55199999997</v>
      </c>
      <c r="O14" s="34">
        <f t="shared" si="2"/>
        <v>8.8279099999926984</v>
      </c>
      <c r="P14" s="34">
        <f t="shared" si="2"/>
        <v>32880.441950000124</v>
      </c>
      <c r="Q14" s="34">
        <f t="shared" si="9"/>
        <v>256835.61039000005</v>
      </c>
      <c r="R14" s="40">
        <f t="shared" si="3"/>
        <v>84.531152215803601</v>
      </c>
      <c r="S14" s="40">
        <f t="shared" si="4"/>
        <v>79.698306876396913</v>
      </c>
      <c r="T14" s="40">
        <f t="shared" si="5"/>
        <v>82.934082757341116</v>
      </c>
      <c r="U14" s="40">
        <f t="shared" si="6"/>
        <v>83.469779213052476</v>
      </c>
    </row>
    <row r="15" spans="1:21" x14ac:dyDescent="0.25">
      <c r="B15" s="2" t="s">
        <v>13</v>
      </c>
      <c r="C15" s="34">
        <v>2166619.5329999998</v>
      </c>
      <c r="D15" s="34">
        <v>3000934.3488000007</v>
      </c>
      <c r="E15" s="34">
        <v>842604.87566000037</v>
      </c>
      <c r="F15" s="34">
        <v>815088.67900000047</v>
      </c>
      <c r="G15" s="34">
        <f t="shared" si="7"/>
        <v>6825247.4364600014</v>
      </c>
      <c r="H15" s="34">
        <v>1929354.2164999999</v>
      </c>
      <c r="I15" s="34">
        <v>2640566.5819600001</v>
      </c>
      <c r="J15" s="34">
        <v>450693.91892999969</v>
      </c>
      <c r="K15" s="34">
        <v>595896.64804000128</v>
      </c>
      <c r="L15" s="34">
        <f t="shared" si="8"/>
        <v>5616511.3654300012</v>
      </c>
      <c r="M15" s="34">
        <f t="shared" si="2"/>
        <v>237265.31649999996</v>
      </c>
      <c r="N15" s="34">
        <f t="shared" si="2"/>
        <v>360367.76684000064</v>
      </c>
      <c r="O15" s="34">
        <f t="shared" si="2"/>
        <v>391910.95673000067</v>
      </c>
      <c r="P15" s="34">
        <f t="shared" si="2"/>
        <v>219192.03095999919</v>
      </c>
      <c r="Q15" s="34">
        <f t="shared" si="9"/>
        <v>1208736.0710300005</v>
      </c>
      <c r="R15" s="40">
        <f t="shared" si="3"/>
        <v>89.049054857754754</v>
      </c>
      <c r="S15" s="40">
        <f t="shared" si="4"/>
        <v>88.434894013493519</v>
      </c>
      <c r="T15" s="40">
        <f t="shared" si="5"/>
        <v>83.535475850088858</v>
      </c>
      <c r="U15" s="40">
        <f t="shared" si="6"/>
        <v>82.290223434640396</v>
      </c>
    </row>
    <row r="16" spans="1:21" x14ac:dyDescent="0.25">
      <c r="B16" s="2" t="s">
        <v>14</v>
      </c>
      <c r="C16" s="34">
        <v>12584302.971000001</v>
      </c>
      <c r="D16" s="34">
        <v>27658251.357100002</v>
      </c>
      <c r="E16" s="34">
        <v>12081174.744989999</v>
      </c>
      <c r="F16" s="34">
        <v>6456724.3740000054</v>
      </c>
      <c r="G16" s="34">
        <f t="shared" si="7"/>
        <v>58780453.447090007</v>
      </c>
      <c r="H16" s="34">
        <v>8006734.068</v>
      </c>
      <c r="I16" s="34">
        <v>22774605.595240001</v>
      </c>
      <c r="J16" s="34">
        <v>4692540.6859100014</v>
      </c>
      <c r="K16" s="34">
        <v>4545843.8022599965</v>
      </c>
      <c r="L16" s="34">
        <f t="shared" si="8"/>
        <v>40019724.151409999</v>
      </c>
      <c r="M16" s="34">
        <f t="shared" si="2"/>
        <v>4577568.9030000009</v>
      </c>
      <c r="N16" s="34">
        <f t="shared" si="2"/>
        <v>4883645.7618600018</v>
      </c>
      <c r="O16" s="34">
        <f t="shared" si="2"/>
        <v>7388634.0590799972</v>
      </c>
      <c r="P16" s="34">
        <f t="shared" si="2"/>
        <v>1910880.5717400089</v>
      </c>
      <c r="Q16" s="34">
        <f t="shared" si="9"/>
        <v>18760729.295680009</v>
      </c>
      <c r="R16" s="40">
        <f t="shared" si="3"/>
        <v>63.624771959568861</v>
      </c>
      <c r="S16" s="40">
        <f t="shared" si="4"/>
        <v>76.489527509307337</v>
      </c>
      <c r="T16" s="40">
        <f t="shared" si="5"/>
        <v>67.796926896393856</v>
      </c>
      <c r="U16" s="40">
        <f t="shared" si="6"/>
        <v>68.083387936829908</v>
      </c>
    </row>
    <row r="17" spans="2:21" x14ac:dyDescent="0.25">
      <c r="B17" s="2" t="s">
        <v>57</v>
      </c>
      <c r="C17" s="34">
        <v>412770.49400000001</v>
      </c>
      <c r="D17" s="34">
        <v>509779.85000000003</v>
      </c>
      <c r="E17" s="34">
        <v>202889.67000000016</v>
      </c>
      <c r="F17" s="34">
        <v>96210.19899999979</v>
      </c>
      <c r="G17" s="34">
        <f t="shared" si="7"/>
        <v>1221650.213</v>
      </c>
      <c r="H17" s="34">
        <v>411472.12608000002</v>
      </c>
      <c r="I17" s="34">
        <v>497309.3678699999</v>
      </c>
      <c r="J17" s="34">
        <v>167470.12785000016</v>
      </c>
      <c r="K17" s="34">
        <v>103299.33430999983</v>
      </c>
      <c r="L17" s="34">
        <f t="shared" si="8"/>
        <v>1179550.9561099999</v>
      </c>
      <c r="M17" s="34">
        <f t="shared" si="2"/>
        <v>1298.3679199999897</v>
      </c>
      <c r="N17" s="34">
        <f t="shared" si="2"/>
        <v>12470.482130000135</v>
      </c>
      <c r="O17" s="34">
        <f t="shared" si="2"/>
        <v>35419.542149999994</v>
      </c>
      <c r="P17" s="34">
        <f t="shared" si="2"/>
        <v>-7089.1353100000415</v>
      </c>
      <c r="Q17" s="34">
        <f t="shared" si="9"/>
        <v>42099.256890000077</v>
      </c>
      <c r="R17" s="40">
        <f t="shared" si="3"/>
        <v>99.685450404311112</v>
      </c>
      <c r="S17" s="40">
        <f t="shared" si="4"/>
        <v>98.507523178594127</v>
      </c>
      <c r="T17" s="40">
        <f t="shared" si="5"/>
        <v>95.629407912628196</v>
      </c>
      <c r="U17" s="40">
        <f t="shared" si="6"/>
        <v>96.553902545752663</v>
      </c>
    </row>
    <row r="18" spans="2:21" x14ac:dyDescent="0.25">
      <c r="B18" s="2" t="s">
        <v>15</v>
      </c>
      <c r="C18" s="34">
        <v>132330881.851</v>
      </c>
      <c r="D18" s="34">
        <v>173232979.32644999</v>
      </c>
      <c r="E18" s="34">
        <v>56876281.626149952</v>
      </c>
      <c r="F18" s="34">
        <v>52122262.848500013</v>
      </c>
      <c r="G18" s="34">
        <f t="shared" si="7"/>
        <v>414562405.65209997</v>
      </c>
      <c r="H18" s="34">
        <v>132006100.36331999</v>
      </c>
      <c r="I18" s="34">
        <v>172105093.45675004</v>
      </c>
      <c r="J18" s="34">
        <v>39032401.78388989</v>
      </c>
      <c r="K18" s="34">
        <v>52859220.579290032</v>
      </c>
      <c r="L18" s="34">
        <f t="shared" si="8"/>
        <v>396002816.18324995</v>
      </c>
      <c r="M18" s="34">
        <f t="shared" si="2"/>
        <v>324781.48768000305</v>
      </c>
      <c r="N18" s="34">
        <f t="shared" si="2"/>
        <v>1127885.869699955</v>
      </c>
      <c r="O18" s="34">
        <f t="shared" si="2"/>
        <v>17843879.842260063</v>
      </c>
      <c r="P18" s="34">
        <f t="shared" si="2"/>
        <v>-736957.73079001904</v>
      </c>
      <c r="Q18" s="34">
        <f t="shared" si="9"/>
        <v>18559589.468850002</v>
      </c>
      <c r="R18" s="40">
        <f t="shared" si="3"/>
        <v>99.754568636483739</v>
      </c>
      <c r="S18" s="40">
        <f t="shared" si="4"/>
        <v>99.524594514618869</v>
      </c>
      <c r="T18" s="40">
        <f t="shared" si="5"/>
        <v>94.675935438504538</v>
      </c>
      <c r="U18" s="40">
        <f t="shared" si="6"/>
        <v>95.523089113771405</v>
      </c>
    </row>
    <row r="19" spans="2:21" x14ac:dyDescent="0.25">
      <c r="B19" s="2" t="s">
        <v>16</v>
      </c>
      <c r="C19" s="34">
        <v>18982128.765999999</v>
      </c>
      <c r="D19" s="34">
        <v>28643085.106000002</v>
      </c>
      <c r="E19" s="34">
        <v>10029083.605999991</v>
      </c>
      <c r="F19" s="34">
        <v>7449448.3859999999</v>
      </c>
      <c r="G19" s="34">
        <f t="shared" si="7"/>
        <v>65103745.863999993</v>
      </c>
      <c r="H19" s="34">
        <v>18764259.67726</v>
      </c>
      <c r="I19" s="34">
        <v>28117878.147499997</v>
      </c>
      <c r="J19" s="34">
        <v>7100966.6731199995</v>
      </c>
      <c r="K19" s="34">
        <v>7210402.3098200113</v>
      </c>
      <c r="L19" s="34">
        <f t="shared" si="8"/>
        <v>61193506.807700008</v>
      </c>
      <c r="M19" s="34">
        <f t="shared" si="2"/>
        <v>217869.08873999864</v>
      </c>
      <c r="N19" s="34">
        <f t="shared" si="2"/>
        <v>525206.9585000053</v>
      </c>
      <c r="O19" s="34">
        <f t="shared" si="2"/>
        <v>2928116.9328799918</v>
      </c>
      <c r="P19" s="34">
        <f t="shared" si="2"/>
        <v>239046.07617998868</v>
      </c>
      <c r="Q19" s="34">
        <f t="shared" si="9"/>
        <v>3910239.0562999845</v>
      </c>
      <c r="R19" s="40">
        <f t="shared" si="3"/>
        <v>98.852241013504056</v>
      </c>
      <c r="S19" s="40">
        <f t="shared" si="4"/>
        <v>98.439742340607367</v>
      </c>
      <c r="T19" s="40">
        <f t="shared" si="5"/>
        <v>93.632403583582175</v>
      </c>
      <c r="U19" s="40">
        <f t="shared" si="6"/>
        <v>93.993833988495268</v>
      </c>
    </row>
    <row r="20" spans="2:21" x14ac:dyDescent="0.25">
      <c r="B20" s="2" t="s">
        <v>17</v>
      </c>
      <c r="C20" s="34">
        <v>322376.022</v>
      </c>
      <c r="D20" s="34">
        <v>539183.25</v>
      </c>
      <c r="E20" s="34">
        <v>157825</v>
      </c>
      <c r="F20" s="34">
        <v>293671.02100000007</v>
      </c>
      <c r="G20" s="34">
        <f t="shared" si="7"/>
        <v>1313055.2930000001</v>
      </c>
      <c r="H20" s="34">
        <v>321371.57636000006</v>
      </c>
      <c r="I20" s="34">
        <v>517973.56096999999</v>
      </c>
      <c r="J20" s="34">
        <v>83514.363109999918</v>
      </c>
      <c r="K20" s="34">
        <v>304389.00798999972</v>
      </c>
      <c r="L20" s="34">
        <f t="shared" si="8"/>
        <v>1227248.5084299997</v>
      </c>
      <c r="M20" s="34">
        <f t="shared" si="2"/>
        <v>1004.4456399999326</v>
      </c>
      <c r="N20" s="34">
        <f t="shared" si="2"/>
        <v>21209.689030000009</v>
      </c>
      <c r="O20" s="34">
        <f t="shared" si="2"/>
        <v>74310.636890000082</v>
      </c>
      <c r="P20" s="34">
        <f t="shared" si="2"/>
        <v>-10717.986989999656</v>
      </c>
      <c r="Q20" s="34">
        <f t="shared" si="9"/>
        <v>85806.784570000367</v>
      </c>
      <c r="R20" s="40">
        <f t="shared" si="3"/>
        <v>99.688424209167778</v>
      </c>
      <c r="S20" s="40">
        <f t="shared" si="4"/>
        <v>97.421635934758996</v>
      </c>
      <c r="T20" s="40">
        <f t="shared" si="5"/>
        <v>90.531071136636101</v>
      </c>
      <c r="U20" s="40">
        <f t="shared" si="6"/>
        <v>93.465105009100299</v>
      </c>
    </row>
    <row r="21" spans="2:21" x14ac:dyDescent="0.25">
      <c r="B21" s="2" t="s">
        <v>18</v>
      </c>
      <c r="C21" s="34">
        <v>4383823.5489999996</v>
      </c>
      <c r="D21" s="34">
        <v>7000681.6993500004</v>
      </c>
      <c r="E21" s="34">
        <v>2082484.093799999</v>
      </c>
      <c r="F21" s="34">
        <v>1831798.745000001</v>
      </c>
      <c r="G21" s="34">
        <f t="shared" si="7"/>
        <v>15298788.08715</v>
      </c>
      <c r="H21" s="34">
        <v>4381601.2103599999</v>
      </c>
      <c r="I21" s="34">
        <v>6722578.5587399993</v>
      </c>
      <c r="J21" s="34">
        <v>1330070.8006999996</v>
      </c>
      <c r="K21" s="34">
        <v>1719210.2171299998</v>
      </c>
      <c r="L21" s="34">
        <f t="shared" si="8"/>
        <v>14153460.786929999</v>
      </c>
      <c r="M21" s="34">
        <f t="shared" si="2"/>
        <v>2222.3386399997398</v>
      </c>
      <c r="N21" s="34">
        <f t="shared" si="2"/>
        <v>278103.14061000105</v>
      </c>
      <c r="O21" s="34">
        <f t="shared" si="2"/>
        <v>752413.29309999943</v>
      </c>
      <c r="P21" s="34">
        <f t="shared" si="2"/>
        <v>112588.52787000127</v>
      </c>
      <c r="Q21" s="34">
        <f t="shared" si="9"/>
        <v>1145327.3002200015</v>
      </c>
      <c r="R21" s="40">
        <f t="shared" si="3"/>
        <v>99.949305928599557</v>
      </c>
      <c r="S21" s="40">
        <f t="shared" si="4"/>
        <v>97.537657780160188</v>
      </c>
      <c r="T21" s="40">
        <f t="shared" si="5"/>
        <v>92.331331479429807</v>
      </c>
      <c r="U21" s="40">
        <f t="shared" si="6"/>
        <v>92.513607655092613</v>
      </c>
    </row>
    <row r="22" spans="2:21" x14ac:dyDescent="0.25">
      <c r="B22" s="2" t="s">
        <v>19</v>
      </c>
      <c r="C22" s="34">
        <v>19360058.955119964</v>
      </c>
      <c r="D22" s="34">
        <v>6177882.6903100871</v>
      </c>
      <c r="E22" s="34">
        <v>2005756.6057999544</v>
      </c>
      <c r="F22" s="34">
        <v>1419600.6645498648</v>
      </c>
      <c r="G22" s="34">
        <f t="shared" si="7"/>
        <v>28963298.91577987</v>
      </c>
      <c r="H22" s="34">
        <v>19215397.202069979</v>
      </c>
      <c r="I22" s="34">
        <v>5638500.9664301164</v>
      </c>
      <c r="J22" s="34">
        <v>1301158.9000699371</v>
      </c>
      <c r="K22" s="34">
        <v>1322687.8661499768</v>
      </c>
      <c r="L22" s="34">
        <f t="shared" si="8"/>
        <v>27477744.93472001</v>
      </c>
      <c r="M22" s="34">
        <f t="shared" si="2"/>
        <v>144661.75304998457</v>
      </c>
      <c r="N22" s="34">
        <f t="shared" si="2"/>
        <v>539381.72387997061</v>
      </c>
      <c r="O22" s="34">
        <f t="shared" si="2"/>
        <v>704597.70573001727</v>
      </c>
      <c r="P22" s="34">
        <f t="shared" si="2"/>
        <v>96912.798399887979</v>
      </c>
      <c r="Q22" s="34">
        <f t="shared" si="9"/>
        <v>1485553.9810598604</v>
      </c>
      <c r="R22" s="40">
        <f t="shared" si="3"/>
        <v>99.252782476616758</v>
      </c>
      <c r="S22" s="40">
        <f t="shared" si="4"/>
        <v>97.321461978309586</v>
      </c>
      <c r="T22" s="40">
        <f t="shared" si="5"/>
        <v>94.958406928532341</v>
      </c>
      <c r="U22" s="40">
        <f t="shared" si="6"/>
        <v>94.870908920356115</v>
      </c>
    </row>
    <row r="23" spans="2:21" x14ac:dyDescent="0.25">
      <c r="B23" s="2" t="s">
        <v>20</v>
      </c>
      <c r="C23" s="34">
        <v>3426883.9279999998</v>
      </c>
      <c r="D23" s="34">
        <v>3995585.7540000002</v>
      </c>
      <c r="E23" s="34">
        <v>1024222.7750000004</v>
      </c>
      <c r="F23" s="34">
        <v>1604994.5710000005</v>
      </c>
      <c r="G23" s="34">
        <f t="shared" si="7"/>
        <v>10051687.028000001</v>
      </c>
      <c r="H23" s="34">
        <v>3425443.1917400002</v>
      </c>
      <c r="I23" s="34">
        <v>3993633.7836500001</v>
      </c>
      <c r="J23" s="34">
        <v>547723.57890000008</v>
      </c>
      <c r="K23" s="34">
        <v>1529620.9310299996</v>
      </c>
      <c r="L23" s="34">
        <f t="shared" si="8"/>
        <v>9496421.48532</v>
      </c>
      <c r="M23" s="34">
        <f t="shared" si="2"/>
        <v>1440.736259999685</v>
      </c>
      <c r="N23" s="34">
        <f t="shared" si="2"/>
        <v>1951.970350000076</v>
      </c>
      <c r="O23" s="34">
        <f t="shared" si="2"/>
        <v>476499.19610000029</v>
      </c>
      <c r="P23" s="34">
        <f t="shared" si="2"/>
        <v>75373.639970000833</v>
      </c>
      <c r="Q23" s="34">
        <f t="shared" si="9"/>
        <v>555265.54268000089</v>
      </c>
      <c r="R23" s="40">
        <f t="shared" si="3"/>
        <v>99.95795783311398</v>
      </c>
      <c r="S23" s="40">
        <f t="shared" si="4"/>
        <v>99.954291404945351</v>
      </c>
      <c r="T23" s="40">
        <f t="shared" si="5"/>
        <v>94.318582034885139</v>
      </c>
      <c r="U23" s="40">
        <f t="shared" si="6"/>
        <v>94.475897019741538</v>
      </c>
    </row>
    <row r="24" spans="2:21" x14ac:dyDescent="0.25">
      <c r="B24" s="2" t="s">
        <v>21</v>
      </c>
      <c r="C24" s="34">
        <v>36659218.553999998</v>
      </c>
      <c r="D24" s="34">
        <v>52720430.730600007</v>
      </c>
      <c r="E24" s="34">
        <v>16628128.620430008</v>
      </c>
      <c r="F24" s="34">
        <v>22463178.820000008</v>
      </c>
      <c r="G24" s="34">
        <f t="shared" si="7"/>
        <v>128470956.72503002</v>
      </c>
      <c r="H24" s="34">
        <v>36498212.125120007</v>
      </c>
      <c r="I24" s="34">
        <v>52595197.607819982</v>
      </c>
      <c r="J24" s="34">
        <v>13209624.734930009</v>
      </c>
      <c r="K24" s="34">
        <v>18858641.793720007</v>
      </c>
      <c r="L24" s="34">
        <f t="shared" si="8"/>
        <v>121161676.26159</v>
      </c>
      <c r="M24" s="34">
        <f t="shared" si="2"/>
        <v>161006.42887999117</v>
      </c>
      <c r="N24" s="34">
        <f t="shared" si="2"/>
        <v>125233.12278002501</v>
      </c>
      <c r="O24" s="34">
        <f t="shared" si="2"/>
        <v>3418503.8854999989</v>
      </c>
      <c r="P24" s="34">
        <f t="shared" si="2"/>
        <v>3604537.0262800008</v>
      </c>
      <c r="Q24" s="34">
        <f t="shared" si="9"/>
        <v>7309280.4634400159</v>
      </c>
      <c r="R24" s="40">
        <f t="shared" si="3"/>
        <v>99.560802343228289</v>
      </c>
      <c r="S24" s="40">
        <f t="shared" si="4"/>
        <v>99.679748629636507</v>
      </c>
      <c r="T24" s="40">
        <f t="shared" si="5"/>
        <v>96.505215456474332</v>
      </c>
      <c r="U24" s="40">
        <f t="shared" si="6"/>
        <v>94.310558082723489</v>
      </c>
    </row>
    <row r="25" spans="2:21" x14ac:dyDescent="0.25">
      <c r="B25" s="2" t="s">
        <v>308</v>
      </c>
      <c r="C25" s="34">
        <v>320566.36300000001</v>
      </c>
      <c r="D25" s="34">
        <v>392014.8308600001</v>
      </c>
      <c r="E25" s="34">
        <v>122897.89229999995</v>
      </c>
      <c r="F25" s="34">
        <v>101014.25699999998</v>
      </c>
      <c r="G25" s="34">
        <f t="shared" si="7"/>
        <v>936493.34316000005</v>
      </c>
      <c r="H25" s="34">
        <v>286369.61258999998</v>
      </c>
      <c r="I25" s="34">
        <v>360686.69375000003</v>
      </c>
      <c r="J25" s="34">
        <v>63704.063500000047</v>
      </c>
      <c r="K25" s="34">
        <v>121432.06779999984</v>
      </c>
      <c r="L25" s="34">
        <f t="shared" si="8"/>
        <v>832192.4376399999</v>
      </c>
      <c r="M25" s="34">
        <f t="shared" si="2"/>
        <v>34196.750410000037</v>
      </c>
      <c r="N25" s="34">
        <f t="shared" si="2"/>
        <v>31328.137110000069</v>
      </c>
      <c r="O25" s="34">
        <f t="shared" si="2"/>
        <v>59193.828799999901</v>
      </c>
      <c r="P25" s="34">
        <f t="shared" si="2"/>
        <v>-20417.810799999861</v>
      </c>
      <c r="Q25" s="34">
        <f t="shared" si="9"/>
        <v>104300.90552000015</v>
      </c>
      <c r="R25" s="40">
        <f t="shared" si="3"/>
        <v>89.332395922650178</v>
      </c>
      <c r="S25" s="40">
        <f t="shared" si="4"/>
        <v>90.804572435450254</v>
      </c>
      <c r="T25" s="40">
        <f t="shared" si="5"/>
        <v>85.072191705811832</v>
      </c>
      <c r="U25" s="40">
        <f t="shared" si="6"/>
        <v>88.86261111391795</v>
      </c>
    </row>
    <row r="26" spans="2:21" x14ac:dyDescent="0.25">
      <c r="B26" s="2" t="s">
        <v>22</v>
      </c>
      <c r="C26" s="34">
        <v>1591317.595</v>
      </c>
      <c r="D26" s="34">
        <v>1792295.9108399998</v>
      </c>
      <c r="E26" s="34">
        <v>2082735.5670200009</v>
      </c>
      <c r="F26" s="34">
        <v>2893655.9937199997</v>
      </c>
      <c r="G26" s="34">
        <f>SUM(C26:F26)</f>
        <v>8360005.0665800003</v>
      </c>
      <c r="H26" s="34">
        <v>1547829.4020700001</v>
      </c>
      <c r="I26" s="34">
        <v>1103361.6514599996</v>
      </c>
      <c r="J26" s="34">
        <v>217679.07632000046</v>
      </c>
      <c r="K26" s="34">
        <v>204687.65603999933</v>
      </c>
      <c r="L26" s="34">
        <f>SUM(H26:K26)</f>
        <v>3073557.7858899995</v>
      </c>
      <c r="M26" s="34">
        <f t="shared" si="2"/>
        <v>43488.192929999903</v>
      </c>
      <c r="N26" s="34">
        <f t="shared" si="2"/>
        <v>688934.25938000018</v>
      </c>
      <c r="O26" s="34">
        <f t="shared" si="2"/>
        <v>1865056.4907000004</v>
      </c>
      <c r="P26" s="34">
        <f t="shared" si="2"/>
        <v>2688968.3376800003</v>
      </c>
      <c r="Q26" s="34">
        <f>SUM(M26:P26)</f>
        <v>5286447.2806900013</v>
      </c>
      <c r="R26" s="40">
        <f t="shared" si="3"/>
        <v>97.267158167128798</v>
      </c>
      <c r="S26" s="40">
        <f t="shared" si="4"/>
        <v>78.353838254698289</v>
      </c>
      <c r="T26" s="40">
        <f t="shared" si="5"/>
        <v>52.482380682450703</v>
      </c>
      <c r="U26" s="40">
        <f t="shared" si="6"/>
        <v>36.765023004314557</v>
      </c>
    </row>
    <row r="27" spans="2:21" x14ac:dyDescent="0.25">
      <c r="B27" s="2" t="s">
        <v>23</v>
      </c>
      <c r="C27" s="34">
        <v>66412857.777000003</v>
      </c>
      <c r="D27" s="34">
        <v>82699008.665899962</v>
      </c>
      <c r="E27" s="34">
        <v>23719375.012960017</v>
      </c>
      <c r="F27" s="34">
        <v>22512921.097109973</v>
      </c>
      <c r="G27" s="34">
        <f t="shared" si="7"/>
        <v>195344162.55296996</v>
      </c>
      <c r="H27" s="34">
        <v>66398071.435139999</v>
      </c>
      <c r="I27" s="34">
        <v>82550482.151019976</v>
      </c>
      <c r="J27" s="34">
        <v>18457809.207490027</v>
      </c>
      <c r="K27" s="34">
        <v>22168001.331200033</v>
      </c>
      <c r="L27" s="34">
        <f t="shared" si="8"/>
        <v>189574364.12485003</v>
      </c>
      <c r="M27" s="34">
        <f t="shared" si="2"/>
        <v>14786.341860003769</v>
      </c>
      <c r="N27" s="34">
        <f t="shared" si="2"/>
        <v>148526.51487998664</v>
      </c>
      <c r="O27" s="34">
        <f t="shared" si="2"/>
        <v>5261565.8054699898</v>
      </c>
      <c r="P27" s="34">
        <f t="shared" si="2"/>
        <v>344919.76590994</v>
      </c>
      <c r="Q27" s="34">
        <f t="shared" si="9"/>
        <v>5769798.4281199202</v>
      </c>
      <c r="R27" s="40">
        <f t="shared" si="3"/>
        <v>99.977735724142974</v>
      </c>
      <c r="S27" s="40">
        <f t="shared" si="4"/>
        <v>99.890476284258341</v>
      </c>
      <c r="T27" s="40">
        <f t="shared" si="5"/>
        <v>96.861170112236067</v>
      </c>
      <c r="U27" s="40">
        <f t="shared" si="6"/>
        <v>97.046342029004634</v>
      </c>
    </row>
    <row r="28" spans="2:21" x14ac:dyDescent="0.25">
      <c r="B28" s="2" t="s">
        <v>24</v>
      </c>
      <c r="C28" s="34">
        <v>6038066.2960000001</v>
      </c>
      <c r="D28" s="34">
        <v>8461695.5099999998</v>
      </c>
      <c r="E28" s="34">
        <v>2709841.8010000009</v>
      </c>
      <c r="F28" s="34">
        <v>2284794.2210000008</v>
      </c>
      <c r="G28" s="34">
        <f t="shared" si="7"/>
        <v>19494397.828000002</v>
      </c>
      <c r="H28" s="34">
        <v>6005727.6628299998</v>
      </c>
      <c r="I28" s="34">
        <v>8016803.9990799995</v>
      </c>
      <c r="J28" s="34">
        <v>2265843.9114400018</v>
      </c>
      <c r="K28" s="34">
        <v>2289192.8715599999</v>
      </c>
      <c r="L28" s="34">
        <f t="shared" si="8"/>
        <v>18577568.444910001</v>
      </c>
      <c r="M28" s="34">
        <f t="shared" si="2"/>
        <v>32338.633170000277</v>
      </c>
      <c r="N28" s="34">
        <f t="shared" si="2"/>
        <v>444891.51092000026</v>
      </c>
      <c r="O28" s="34">
        <f t="shared" si="2"/>
        <v>443997.88955999911</v>
      </c>
      <c r="P28" s="34">
        <f t="shared" si="2"/>
        <v>-4398.6505599990487</v>
      </c>
      <c r="Q28" s="34">
        <f t="shared" si="9"/>
        <v>916829.3830900006</v>
      </c>
      <c r="R28" s="40">
        <f t="shared" si="3"/>
        <v>99.464420700524215</v>
      </c>
      <c r="S28" s="40">
        <f t="shared" si="4"/>
        <v>96.708703560271431</v>
      </c>
      <c r="T28" s="40">
        <f t="shared" si="5"/>
        <v>94.647011897035853</v>
      </c>
      <c r="U28" s="40">
        <f t="shared" si="6"/>
        <v>95.296959715405265</v>
      </c>
    </row>
    <row r="29" spans="2:21" x14ac:dyDescent="0.25">
      <c r="B29" s="29" t="s">
        <v>25</v>
      </c>
      <c r="C29" s="34">
        <v>7980258.293800001</v>
      </c>
      <c r="D29" s="34">
        <v>15771003.582800001</v>
      </c>
      <c r="E29" s="34">
        <v>6584170.2596300021</v>
      </c>
      <c r="F29" s="34">
        <v>4488215.3358000033</v>
      </c>
      <c r="G29" s="34">
        <f t="shared" si="7"/>
        <v>34823647.472030006</v>
      </c>
      <c r="H29" s="34">
        <v>7942751.39047</v>
      </c>
      <c r="I29" s="34">
        <v>14804740.64206</v>
      </c>
      <c r="J29" s="34">
        <v>1280149.72346</v>
      </c>
      <c r="K29" s="34">
        <v>2921927.7378700003</v>
      </c>
      <c r="L29" s="34">
        <f t="shared" si="8"/>
        <v>26949569.493860003</v>
      </c>
      <c r="M29" s="34">
        <f t="shared" si="2"/>
        <v>37506.903330001049</v>
      </c>
      <c r="N29" s="34">
        <f t="shared" si="2"/>
        <v>966262.94074000046</v>
      </c>
      <c r="O29" s="34">
        <f t="shared" si="2"/>
        <v>5304020.5361700021</v>
      </c>
      <c r="P29" s="34">
        <f t="shared" si="2"/>
        <v>1566287.597930003</v>
      </c>
      <c r="Q29" s="34">
        <f t="shared" si="9"/>
        <v>7874077.9781700065</v>
      </c>
      <c r="R29" s="40">
        <f t="shared" si="3"/>
        <v>99.530003892741902</v>
      </c>
      <c r="S29" s="40">
        <f t="shared" si="4"/>
        <v>95.773825200172098</v>
      </c>
      <c r="T29" s="40">
        <f t="shared" si="5"/>
        <v>79.206525386178612</v>
      </c>
      <c r="U29" s="40">
        <f t="shared" si="6"/>
        <v>77.388704085365035</v>
      </c>
    </row>
    <row r="30" spans="2:21" x14ac:dyDescent="0.25">
      <c r="B30" s="29" t="s">
        <v>322</v>
      </c>
      <c r="C30" s="34">
        <v>3339306</v>
      </c>
      <c r="D30" s="34">
        <v>3960688.1919999998</v>
      </c>
      <c r="E30" s="34">
        <v>1255296</v>
      </c>
      <c r="F30" s="34">
        <v>1093243</v>
      </c>
      <c r="G30" s="34">
        <f t="shared" si="7"/>
        <v>9648533.1919999998</v>
      </c>
      <c r="H30" s="34">
        <v>1609696.48878</v>
      </c>
      <c r="I30" s="34">
        <v>1605376.1058099999</v>
      </c>
      <c r="J30" s="34">
        <v>299093.12108999956</v>
      </c>
      <c r="K30" s="34">
        <v>221187.42834000057</v>
      </c>
      <c r="L30" s="34">
        <f t="shared" si="8"/>
        <v>3735353.14402</v>
      </c>
      <c r="M30" s="34">
        <f t="shared" si="2"/>
        <v>1729609.51122</v>
      </c>
      <c r="N30" s="34">
        <f t="shared" si="2"/>
        <v>2355312.0861900002</v>
      </c>
      <c r="O30" s="34">
        <f t="shared" si="2"/>
        <v>956202.87891000044</v>
      </c>
      <c r="P30" s="34">
        <f t="shared" si="2"/>
        <v>872055.57165999943</v>
      </c>
      <c r="Q30" s="34">
        <f t="shared" si="9"/>
        <v>5913180.0479799993</v>
      </c>
      <c r="R30" s="40">
        <f t="shared" si="3"/>
        <v>48.204521801236545</v>
      </c>
      <c r="S30" s="40">
        <f t="shared" si="4"/>
        <v>44.042125377488247</v>
      </c>
      <c r="T30" s="40">
        <f t="shared" si="5"/>
        <v>41.07593824188541</v>
      </c>
      <c r="U30" s="40">
        <f t="shared" si="6"/>
        <v>38.714207327567017</v>
      </c>
    </row>
    <row r="31" spans="2:21" x14ac:dyDescent="0.25">
      <c r="B31" s="29" t="s">
        <v>26</v>
      </c>
      <c r="C31" s="34">
        <v>63306062.50564</v>
      </c>
      <c r="D31" s="34">
        <v>70340114.197410002</v>
      </c>
      <c r="E31" s="34">
        <v>31828764.795280024</v>
      </c>
      <c r="F31" s="34">
        <v>20216677.638259977</v>
      </c>
      <c r="G31" s="34">
        <f t="shared" si="7"/>
        <v>185691619.13659</v>
      </c>
      <c r="H31" s="34">
        <v>62950425.872230001</v>
      </c>
      <c r="I31" s="34">
        <v>70153818.083519995</v>
      </c>
      <c r="J31" s="34">
        <v>18896459.090320006</v>
      </c>
      <c r="K31" s="34">
        <v>24585355.334369987</v>
      </c>
      <c r="L31" s="34">
        <f t="shared" si="8"/>
        <v>176586058.38043997</v>
      </c>
      <c r="M31" s="34">
        <f t="shared" si="2"/>
        <v>355636.63340999931</v>
      </c>
      <c r="N31" s="34">
        <f t="shared" si="2"/>
        <v>186296.11389000714</v>
      </c>
      <c r="O31" s="34">
        <f t="shared" si="2"/>
        <v>12932305.704960018</v>
      </c>
      <c r="P31" s="34">
        <f t="shared" si="2"/>
        <v>-4368677.6961100101</v>
      </c>
      <c r="Q31" s="34">
        <f t="shared" si="9"/>
        <v>9105560.7561500147</v>
      </c>
      <c r="R31" s="40">
        <f t="shared" si="3"/>
        <v>99.438226578412909</v>
      </c>
      <c r="S31" s="40">
        <f t="shared" si="4"/>
        <v>99.59450187003543</v>
      </c>
      <c r="T31" s="40">
        <f t="shared" si="5"/>
        <v>91.857233288463775</v>
      </c>
      <c r="U31" s="40">
        <f t="shared" si="6"/>
        <v>95.096407259256964</v>
      </c>
    </row>
    <row r="32" spans="2:21" x14ac:dyDescent="0.25">
      <c r="B32" s="29" t="s">
        <v>27</v>
      </c>
      <c r="C32" s="34">
        <v>125018126.066</v>
      </c>
      <c r="D32" s="34">
        <v>255551173.06427997</v>
      </c>
      <c r="E32" s="34">
        <v>125433421.74137002</v>
      </c>
      <c r="F32" s="34">
        <v>75297294.644739866</v>
      </c>
      <c r="G32" s="34">
        <f t="shared" si="7"/>
        <v>581300015.51638985</v>
      </c>
      <c r="H32" s="34">
        <v>124934778.47475</v>
      </c>
      <c r="I32" s="34">
        <v>254991277.05788004</v>
      </c>
      <c r="J32" s="34">
        <v>70274219.833799958</v>
      </c>
      <c r="K32" s="34">
        <v>74963419.433809996</v>
      </c>
      <c r="L32" s="34">
        <f t="shared" si="8"/>
        <v>525163694.80023998</v>
      </c>
      <c r="M32" s="34">
        <f t="shared" si="2"/>
        <v>83347.591250002384</v>
      </c>
      <c r="N32" s="34">
        <f t="shared" si="2"/>
        <v>559896.00639992952</v>
      </c>
      <c r="O32" s="34">
        <f t="shared" si="2"/>
        <v>55159201.907570064</v>
      </c>
      <c r="P32" s="34">
        <f t="shared" si="2"/>
        <v>333875.21092987061</v>
      </c>
      <c r="Q32" s="34">
        <f t="shared" si="9"/>
        <v>56136320.716149867</v>
      </c>
      <c r="R32" s="40">
        <f t="shared" si="3"/>
        <v>99.933331594487342</v>
      </c>
      <c r="S32" s="40">
        <f t="shared" si="4"/>
        <v>99.830978589413306</v>
      </c>
      <c r="T32" s="40">
        <f t="shared" si="5"/>
        <v>88.971908014823782</v>
      </c>
      <c r="U32" s="40">
        <f t="shared" si="6"/>
        <v>90.342969341522902</v>
      </c>
    </row>
    <row r="33" spans="2:33" x14ac:dyDescent="0.25">
      <c r="B33" s="29" t="s">
        <v>28</v>
      </c>
      <c r="C33" s="34">
        <v>7566257.0429999996</v>
      </c>
      <c r="D33" s="34">
        <v>8488012.8834199999</v>
      </c>
      <c r="E33" s="34">
        <v>1912663.436999999</v>
      </c>
      <c r="F33" s="34">
        <v>1415847.5349100046</v>
      </c>
      <c r="G33" s="34">
        <f t="shared" si="7"/>
        <v>19382780.898330003</v>
      </c>
      <c r="H33" s="34">
        <v>7553352.7269100007</v>
      </c>
      <c r="I33" s="34">
        <v>6747652.1640899982</v>
      </c>
      <c r="J33" s="34">
        <v>885855.11078999937</v>
      </c>
      <c r="K33" s="34">
        <v>1062648.8324600011</v>
      </c>
      <c r="L33" s="34">
        <f t="shared" si="8"/>
        <v>16249508.834249999</v>
      </c>
      <c r="M33" s="34">
        <f t="shared" si="2"/>
        <v>12904.316089998931</v>
      </c>
      <c r="N33" s="34">
        <f t="shared" si="2"/>
        <v>1740360.7193300016</v>
      </c>
      <c r="O33" s="34">
        <f t="shared" si="2"/>
        <v>1026808.3262099996</v>
      </c>
      <c r="P33" s="34">
        <f t="shared" si="2"/>
        <v>353198.70245000347</v>
      </c>
      <c r="Q33" s="34">
        <f t="shared" si="9"/>
        <v>3133272.0640800036</v>
      </c>
      <c r="R33" s="40">
        <f t="shared" si="3"/>
        <v>99.829449144845825</v>
      </c>
      <c r="S33" s="40">
        <f t="shared" si="4"/>
        <v>89.079135685050943</v>
      </c>
      <c r="T33" s="40">
        <f t="shared" si="5"/>
        <v>84.526723033936747</v>
      </c>
      <c r="U33" s="40">
        <f t="shared" si="6"/>
        <v>83.834765091164172</v>
      </c>
    </row>
    <row r="34" spans="2:33" x14ac:dyDescent="0.25">
      <c r="B34" s="29" t="s">
        <v>337</v>
      </c>
      <c r="C34" s="34">
        <v>42055258.883000001</v>
      </c>
      <c r="D34" s="34">
        <v>53780670.687999994</v>
      </c>
      <c r="E34" s="34">
        <v>25395133.065139994</v>
      </c>
      <c r="F34" s="34">
        <v>12685361.579999998</v>
      </c>
      <c r="G34" s="34">
        <f t="shared" si="7"/>
        <v>133916424.21613999</v>
      </c>
      <c r="H34" s="34">
        <v>29146085.103359997</v>
      </c>
      <c r="I34" s="34">
        <v>47960823.203490004</v>
      </c>
      <c r="J34" s="34">
        <v>9011569.5508099943</v>
      </c>
      <c r="K34" s="34">
        <v>24371792.898120001</v>
      </c>
      <c r="L34" s="34">
        <f t="shared" si="8"/>
        <v>110490270.75578</v>
      </c>
      <c r="M34" s="34">
        <f t="shared" si="2"/>
        <v>12909173.779640004</v>
      </c>
      <c r="N34" s="34">
        <f t="shared" si="2"/>
        <v>5819847.4845099896</v>
      </c>
      <c r="O34" s="34">
        <f t="shared" si="2"/>
        <v>16383563.51433</v>
      </c>
      <c r="P34" s="34">
        <f t="shared" si="2"/>
        <v>-11686431.318120003</v>
      </c>
      <c r="Q34" s="34">
        <f t="shared" si="9"/>
        <v>23426153.460359991</v>
      </c>
      <c r="R34" s="40">
        <f t="shared" si="3"/>
        <v>69.304257963185961</v>
      </c>
      <c r="S34" s="40">
        <f t="shared" si="4"/>
        <v>80.457202900844607</v>
      </c>
      <c r="T34" s="40">
        <f t="shared" si="5"/>
        <v>71.036643567279398</v>
      </c>
      <c r="U34" s="40">
        <f t="shared" si="6"/>
        <v>82.506885471680178</v>
      </c>
    </row>
    <row r="35" spans="2:33" x14ac:dyDescent="0.25">
      <c r="B35" s="29" t="s">
        <v>29</v>
      </c>
      <c r="C35" s="34">
        <v>662055.92500000005</v>
      </c>
      <c r="D35" s="34">
        <v>695569.25450999988</v>
      </c>
      <c r="E35" s="34">
        <v>434435.02737000003</v>
      </c>
      <c r="F35" s="34">
        <v>372767.43000000017</v>
      </c>
      <c r="G35" s="34">
        <f t="shared" si="7"/>
        <v>2164827.6368800001</v>
      </c>
      <c r="H35" s="34">
        <v>571285.91399000003</v>
      </c>
      <c r="I35" s="34">
        <v>670170.64182000002</v>
      </c>
      <c r="J35" s="34">
        <v>173854.05843999982</v>
      </c>
      <c r="K35" s="34">
        <v>179359.87131000008</v>
      </c>
      <c r="L35" s="34">
        <f t="shared" si="8"/>
        <v>1594670.4855599999</v>
      </c>
      <c r="M35" s="34">
        <f t="shared" si="2"/>
        <v>90770.011010000017</v>
      </c>
      <c r="N35" s="34">
        <f t="shared" si="2"/>
        <v>25398.612689999864</v>
      </c>
      <c r="O35" s="34">
        <f t="shared" si="2"/>
        <v>260580.96893000021</v>
      </c>
      <c r="P35" s="34">
        <f t="shared" si="2"/>
        <v>193407.55869000009</v>
      </c>
      <c r="Q35" s="34">
        <f t="shared" si="9"/>
        <v>570157.15132000018</v>
      </c>
      <c r="R35" s="40">
        <f t="shared" si="3"/>
        <v>86.289676206734342</v>
      </c>
      <c r="S35" s="40">
        <f t="shared" si="4"/>
        <v>91.443247705384493</v>
      </c>
      <c r="T35" s="40">
        <f t="shared" si="5"/>
        <v>78.976733528058972</v>
      </c>
      <c r="U35" s="40">
        <f t="shared" si="6"/>
        <v>73.662699902440082</v>
      </c>
    </row>
    <row r="36" spans="2:33" x14ac:dyDescent="0.25">
      <c r="B36" s="29" t="s">
        <v>30</v>
      </c>
      <c r="C36" s="34">
        <v>1429315.953</v>
      </c>
      <c r="D36" s="34">
        <v>2028435.5847399996</v>
      </c>
      <c r="E36" s="34">
        <v>537662.59000000032</v>
      </c>
      <c r="F36" s="34">
        <v>556183.321</v>
      </c>
      <c r="G36" s="34">
        <f t="shared" si="7"/>
        <v>4551597.4487399999</v>
      </c>
      <c r="H36" s="34">
        <v>1427369.2827999999</v>
      </c>
      <c r="I36" s="34">
        <v>2006966.5816800001</v>
      </c>
      <c r="J36" s="34">
        <v>394059.87933000037</v>
      </c>
      <c r="K36" s="34">
        <v>455725.54931000015</v>
      </c>
      <c r="L36" s="34">
        <f t="shared" si="8"/>
        <v>4284121.2931200005</v>
      </c>
      <c r="M36" s="34">
        <f t="shared" si="2"/>
        <v>1946.6702000000514</v>
      </c>
      <c r="N36" s="34">
        <f t="shared" si="2"/>
        <v>21469.003059999552</v>
      </c>
      <c r="O36" s="34">
        <f t="shared" si="2"/>
        <v>143602.71066999994</v>
      </c>
      <c r="P36" s="34">
        <f t="shared" si="2"/>
        <v>100457.77168999985</v>
      </c>
      <c r="Q36" s="34">
        <f t="shared" si="9"/>
        <v>267476.15561999939</v>
      </c>
      <c r="R36" s="40">
        <f t="shared" si="3"/>
        <v>99.863804066839506</v>
      </c>
      <c r="S36" s="40">
        <f t="shared" si="4"/>
        <v>99.322806366957636</v>
      </c>
      <c r="T36" s="40">
        <f t="shared" si="5"/>
        <v>95.819747876186412</v>
      </c>
      <c r="U36" s="40">
        <f t="shared" si="6"/>
        <v>94.123466351488446</v>
      </c>
    </row>
    <row r="37" spans="2:33" x14ac:dyDescent="0.25">
      <c r="B37" s="29" t="s">
        <v>287</v>
      </c>
      <c r="C37" s="34">
        <v>14295639.823999999</v>
      </c>
      <c r="D37" s="34">
        <v>30478821.758000001</v>
      </c>
      <c r="E37" s="34">
        <v>6757593.3999999985</v>
      </c>
      <c r="F37" s="34">
        <v>9001754.4219999984</v>
      </c>
      <c r="G37" s="34">
        <f t="shared" si="7"/>
        <v>60533809.403999999</v>
      </c>
      <c r="H37" s="34">
        <v>14293105.138840001</v>
      </c>
      <c r="I37" s="34">
        <v>29182077.316860002</v>
      </c>
      <c r="J37" s="34">
        <v>3427611.3609400019</v>
      </c>
      <c r="K37" s="34">
        <v>4098115.3561999947</v>
      </c>
      <c r="L37" s="34">
        <f t="shared" si="8"/>
        <v>51000909.172839999</v>
      </c>
      <c r="M37" s="34">
        <f t="shared" si="2"/>
        <v>2534.6851599980146</v>
      </c>
      <c r="N37" s="34">
        <f t="shared" si="2"/>
        <v>1296744.4411399998</v>
      </c>
      <c r="O37" s="34">
        <f t="shared" si="2"/>
        <v>3329982.0390599966</v>
      </c>
      <c r="P37" s="34">
        <f t="shared" si="2"/>
        <v>4903639.0658000037</v>
      </c>
      <c r="Q37" s="34">
        <f t="shared" si="9"/>
        <v>9532900.2311599981</v>
      </c>
      <c r="R37" s="40">
        <f t="shared" si="3"/>
        <v>99.982269522797139</v>
      </c>
      <c r="S37" s="40">
        <f t="shared" si="4"/>
        <v>97.098169178605303</v>
      </c>
      <c r="T37" s="40">
        <f t="shared" si="5"/>
        <v>91.016734793562989</v>
      </c>
      <c r="U37" s="40">
        <f t="shared" si="6"/>
        <v>84.251940650987549</v>
      </c>
    </row>
    <row r="38" spans="2:33" x14ac:dyDescent="0.25">
      <c r="B38" s="42" t="s">
        <v>31</v>
      </c>
      <c r="C38" s="34">
        <v>2460764.2949999999</v>
      </c>
      <c r="D38" s="34">
        <v>3455179.2190000005</v>
      </c>
      <c r="E38" s="34">
        <v>2490087.4059999995</v>
      </c>
      <c r="F38" s="34">
        <v>828520.65100000054</v>
      </c>
      <c r="G38" s="34">
        <f t="shared" si="7"/>
        <v>9234551.5710000005</v>
      </c>
      <c r="H38" s="34">
        <v>2445933.2832300002</v>
      </c>
      <c r="I38" s="34">
        <v>3298283.8830699995</v>
      </c>
      <c r="J38" s="34">
        <v>993652.01253000088</v>
      </c>
      <c r="K38" s="34">
        <v>1419927.8092399994</v>
      </c>
      <c r="L38" s="34">
        <f t="shared" si="8"/>
        <v>8157796.98807</v>
      </c>
      <c r="M38" s="34">
        <f t="shared" si="2"/>
        <v>14831.01176999975</v>
      </c>
      <c r="N38" s="34">
        <f t="shared" si="2"/>
        <v>156895.33593000099</v>
      </c>
      <c r="O38" s="34">
        <f t="shared" si="2"/>
        <v>1496435.3934699986</v>
      </c>
      <c r="P38" s="34">
        <f t="shared" si="2"/>
        <v>-591407.15823999885</v>
      </c>
      <c r="Q38" s="34">
        <f t="shared" si="9"/>
        <v>1076754.5829300005</v>
      </c>
      <c r="R38" s="40">
        <f t="shared" si="3"/>
        <v>99.397300594773156</v>
      </c>
      <c r="S38" s="40">
        <f t="shared" si="4"/>
        <v>97.097228070321961</v>
      </c>
      <c r="T38" s="40">
        <f t="shared" si="5"/>
        <v>80.15517957231117</v>
      </c>
      <c r="U38" s="40">
        <f t="shared" si="6"/>
        <v>88.339936437071628</v>
      </c>
    </row>
    <row r="39" spans="2:33" x14ac:dyDescent="0.25">
      <c r="B39" s="29" t="s">
        <v>309</v>
      </c>
      <c r="C39" s="34">
        <v>227728</v>
      </c>
      <c r="D39" s="34">
        <v>303155.10400000005</v>
      </c>
      <c r="E39" s="34">
        <v>122686.68999999994</v>
      </c>
      <c r="F39" s="34">
        <v>73461</v>
      </c>
      <c r="G39" s="34">
        <f t="shared" si="7"/>
        <v>727030.79399999999</v>
      </c>
      <c r="H39" s="34">
        <v>227720.99015</v>
      </c>
      <c r="I39" s="34">
        <v>292029.44343999994</v>
      </c>
      <c r="J39" s="34">
        <v>66190.40862000006</v>
      </c>
      <c r="K39" s="34">
        <v>84802.898799999966</v>
      </c>
      <c r="L39" s="34">
        <f t="shared" si="8"/>
        <v>670743.74100999988</v>
      </c>
      <c r="M39" s="34">
        <f t="shared" si="2"/>
        <v>7.0098500000021886</v>
      </c>
      <c r="N39" s="34">
        <f t="shared" si="2"/>
        <v>11125.660560000106</v>
      </c>
      <c r="O39" s="34">
        <f t="shared" si="2"/>
        <v>56496.281379999884</v>
      </c>
      <c r="P39" s="34">
        <f t="shared" si="2"/>
        <v>-11341.898799999966</v>
      </c>
      <c r="Q39" s="34">
        <f t="shared" si="9"/>
        <v>56287.052990000026</v>
      </c>
      <c r="R39" s="40">
        <f t="shared" si="3"/>
        <v>99.996921832185777</v>
      </c>
      <c r="S39" s="40">
        <f t="shared" si="4"/>
        <v>97.902990257908044</v>
      </c>
      <c r="T39" s="40">
        <f t="shared" si="5"/>
        <v>89.65237493977574</v>
      </c>
      <c r="U39" s="40">
        <f t="shared" si="6"/>
        <v>92.257954758653582</v>
      </c>
    </row>
    <row r="40" spans="2:33" x14ac:dyDescent="0.25">
      <c r="B40" s="29" t="s">
        <v>32</v>
      </c>
      <c r="C40" s="34">
        <v>5852311.6920699999</v>
      </c>
      <c r="D40" s="34">
        <v>13244641.36902</v>
      </c>
      <c r="E40" s="34">
        <v>3777151.4822900034</v>
      </c>
      <c r="F40" s="34">
        <v>3056834.9712000005</v>
      </c>
      <c r="G40" s="34">
        <f t="shared" si="7"/>
        <v>25930939.514580004</v>
      </c>
      <c r="H40" s="34">
        <v>5802715.7749700006</v>
      </c>
      <c r="I40" s="34">
        <v>12201406.538069995</v>
      </c>
      <c r="J40" s="34">
        <v>1792664.3446000069</v>
      </c>
      <c r="K40" s="34">
        <v>2580328.8447800018</v>
      </c>
      <c r="L40" s="34">
        <f t="shared" si="8"/>
        <v>22377115.502420004</v>
      </c>
      <c r="M40" s="34">
        <f t="shared" si="2"/>
        <v>49595.917099999264</v>
      </c>
      <c r="N40" s="34">
        <f t="shared" si="2"/>
        <v>1043234.830950005</v>
      </c>
      <c r="O40" s="34">
        <f t="shared" si="2"/>
        <v>1984487.1376899965</v>
      </c>
      <c r="P40" s="34">
        <f t="shared" si="2"/>
        <v>476506.12641999871</v>
      </c>
      <c r="Q40" s="34">
        <f t="shared" si="9"/>
        <v>3553824.0121599995</v>
      </c>
      <c r="R40" s="40">
        <f t="shared" si="3"/>
        <v>99.152541427907835</v>
      </c>
      <c r="S40" s="40">
        <f t="shared" si="4"/>
        <v>94.277460155271342</v>
      </c>
      <c r="T40" s="40">
        <f t="shared" si="5"/>
        <v>86.546717577932</v>
      </c>
      <c r="U40" s="40">
        <f t="shared" si="6"/>
        <v>86.295043377962386</v>
      </c>
      <c r="AG40" s="34"/>
    </row>
    <row r="41" spans="2:33" x14ac:dyDescent="0.25">
      <c r="B41" s="29" t="s">
        <v>33</v>
      </c>
      <c r="C41" s="34">
        <v>613</v>
      </c>
      <c r="D41" s="34">
        <v>908.2639999999999</v>
      </c>
      <c r="E41" s="34">
        <v>307.85599999999999</v>
      </c>
      <c r="F41" s="34">
        <v>206</v>
      </c>
      <c r="G41" s="34">
        <f t="shared" si="7"/>
        <v>2035.12</v>
      </c>
      <c r="H41" s="34">
        <v>612.62197999999989</v>
      </c>
      <c r="I41" s="34">
        <v>907.27021000000013</v>
      </c>
      <c r="J41" s="34">
        <v>244.16308999999978</v>
      </c>
      <c r="K41" s="34">
        <v>80.032770000000255</v>
      </c>
      <c r="L41" s="34">
        <f t="shared" si="8"/>
        <v>1844.0880500000001</v>
      </c>
      <c r="M41" s="34">
        <f t="shared" si="2"/>
        <v>0.37802000000010594</v>
      </c>
      <c r="N41" s="34">
        <f t="shared" si="2"/>
        <v>0.99378999999976259</v>
      </c>
      <c r="O41" s="34">
        <f t="shared" si="2"/>
        <v>63.692910000000211</v>
      </c>
      <c r="P41" s="34">
        <f t="shared" si="2"/>
        <v>125.96722999999974</v>
      </c>
      <c r="Q41" s="34">
        <f t="shared" si="9"/>
        <v>191.03194999999982</v>
      </c>
      <c r="R41" s="40">
        <f t="shared" si="3"/>
        <v>99.938332789559524</v>
      </c>
      <c r="S41" s="40">
        <f t="shared" si="4"/>
        <v>99.909824330293759</v>
      </c>
      <c r="T41" s="40">
        <f t="shared" si="5"/>
        <v>96.442840272918119</v>
      </c>
      <c r="U41" s="40">
        <f t="shared" si="6"/>
        <v>90.613234109045166</v>
      </c>
    </row>
    <row r="42" spans="2:33" x14ac:dyDescent="0.25">
      <c r="B42" s="29" t="s">
        <v>34</v>
      </c>
      <c r="C42" s="34">
        <v>10496914.289000001</v>
      </c>
      <c r="D42" s="34">
        <v>14347859.969999999</v>
      </c>
      <c r="E42" s="34">
        <v>4823045.1720000021</v>
      </c>
      <c r="F42" s="34">
        <v>3711693.0249999985</v>
      </c>
      <c r="G42" s="34">
        <f t="shared" si="7"/>
        <v>33379512.456</v>
      </c>
      <c r="H42" s="34">
        <v>10496100.13851</v>
      </c>
      <c r="I42" s="34">
        <v>14345392.598540001</v>
      </c>
      <c r="J42" s="34">
        <v>2138827.5173400007</v>
      </c>
      <c r="K42" s="34">
        <v>2110585.5871200003</v>
      </c>
      <c r="L42" s="34">
        <f t="shared" si="8"/>
        <v>29090905.841510002</v>
      </c>
      <c r="M42" s="34">
        <f t="shared" si="2"/>
        <v>814.150490000844</v>
      </c>
      <c r="N42" s="34">
        <f t="shared" si="2"/>
        <v>2467.3714599981904</v>
      </c>
      <c r="O42" s="34">
        <f t="shared" si="2"/>
        <v>2684217.6546600014</v>
      </c>
      <c r="P42" s="34">
        <f t="shared" si="2"/>
        <v>1601107.4378799982</v>
      </c>
      <c r="Q42" s="34">
        <f t="shared" si="9"/>
        <v>4288606.6144899987</v>
      </c>
      <c r="R42" s="40">
        <f t="shared" si="3"/>
        <v>99.992243906470165</v>
      </c>
      <c r="S42" s="40">
        <f t="shared" si="4"/>
        <v>99.986791902732591</v>
      </c>
      <c r="T42" s="40">
        <f t="shared" si="5"/>
        <v>90.941366004803768</v>
      </c>
      <c r="U42" s="40">
        <f t="shared" si="6"/>
        <v>87.151979466017877</v>
      </c>
    </row>
    <row r="43" spans="2:33" x14ac:dyDescent="0.25">
      <c r="B43" s="29" t="s">
        <v>35</v>
      </c>
      <c r="C43" s="34">
        <v>387672.80800000002</v>
      </c>
      <c r="D43" s="34">
        <v>628610.03600000008</v>
      </c>
      <c r="E43" s="34">
        <v>172354.18699999992</v>
      </c>
      <c r="F43" s="34">
        <v>156055.38800000004</v>
      </c>
      <c r="G43" s="34">
        <f t="shared" si="7"/>
        <v>1344692.419</v>
      </c>
      <c r="H43" s="34">
        <v>387649.29199000006</v>
      </c>
      <c r="I43" s="34">
        <v>628403.85395999986</v>
      </c>
      <c r="J43" s="34">
        <v>94067.485120000201</v>
      </c>
      <c r="K43" s="34">
        <v>106774.61471999995</v>
      </c>
      <c r="L43" s="34">
        <f t="shared" si="8"/>
        <v>1216895.2457900001</v>
      </c>
      <c r="M43" s="34">
        <f t="shared" si="2"/>
        <v>23.516009999962989</v>
      </c>
      <c r="N43" s="34">
        <f t="shared" si="2"/>
        <v>206.18204000021797</v>
      </c>
      <c r="O43" s="34">
        <f t="shared" si="2"/>
        <v>78286.701879999717</v>
      </c>
      <c r="P43" s="34">
        <f t="shared" si="2"/>
        <v>49280.773280000081</v>
      </c>
      <c r="Q43" s="34">
        <f t="shared" si="9"/>
        <v>127797.17320999998</v>
      </c>
      <c r="R43" s="40">
        <f t="shared" si="3"/>
        <v>99.993934057402356</v>
      </c>
      <c r="S43" s="40">
        <f t="shared" si="4"/>
        <v>99.977398216317809</v>
      </c>
      <c r="T43" s="40">
        <f t="shared" si="5"/>
        <v>93.394417481344661</v>
      </c>
      <c r="U43" s="40">
        <f t="shared" si="6"/>
        <v>90.496178054975715</v>
      </c>
    </row>
    <row r="44" spans="2:33" x14ac:dyDescent="0.25">
      <c r="B44" s="29" t="s">
        <v>36</v>
      </c>
      <c r="C44" s="34">
        <v>2901676.9980000001</v>
      </c>
      <c r="D44" s="34">
        <v>3797168.07</v>
      </c>
      <c r="E44" s="34">
        <v>1155931.9310000017</v>
      </c>
      <c r="F44" s="34">
        <v>1071359.9819999989</v>
      </c>
      <c r="G44" s="34">
        <f t="shared" si="7"/>
        <v>8926136.9810000006</v>
      </c>
      <c r="H44" s="34">
        <v>2899353.3819899997</v>
      </c>
      <c r="I44" s="34">
        <v>3788033.0093</v>
      </c>
      <c r="J44" s="34">
        <v>1145111.9808999998</v>
      </c>
      <c r="K44" s="34">
        <v>1065867.0445599994</v>
      </c>
      <c r="L44" s="34">
        <f t="shared" si="8"/>
        <v>8898365.4167499989</v>
      </c>
      <c r="M44" s="34">
        <f t="shared" si="2"/>
        <v>2323.6160100004636</v>
      </c>
      <c r="N44" s="34">
        <f t="shared" si="2"/>
        <v>9135.0606999997981</v>
      </c>
      <c r="O44" s="34">
        <f t="shared" si="2"/>
        <v>10819.950100001879</v>
      </c>
      <c r="P44" s="34">
        <f t="shared" si="2"/>
        <v>5492.9374399995431</v>
      </c>
      <c r="Q44" s="34">
        <f t="shared" si="9"/>
        <v>27771.564250001684</v>
      </c>
      <c r="R44" s="40">
        <f t="shared" si="3"/>
        <v>99.91992161734052</v>
      </c>
      <c r="S44" s="40">
        <f t="shared" si="4"/>
        <v>99.828945488458331</v>
      </c>
      <c r="T44" s="40">
        <f t="shared" si="5"/>
        <v>99.716368436521634</v>
      </c>
      <c r="U44" s="40">
        <f t="shared" si="6"/>
        <v>99.688873649271628</v>
      </c>
    </row>
    <row r="45" spans="2:33" x14ac:dyDescent="0.25">
      <c r="B45" s="29" t="s">
        <v>37</v>
      </c>
      <c r="C45" s="34">
        <v>1360467.209</v>
      </c>
      <c r="D45" s="34">
        <v>1640429.9999999998</v>
      </c>
      <c r="E45" s="34">
        <v>723188</v>
      </c>
      <c r="F45" s="34">
        <v>466237</v>
      </c>
      <c r="G45" s="34">
        <f t="shared" si="7"/>
        <v>4190322.2089999998</v>
      </c>
      <c r="H45" s="34">
        <v>1360467.2015799999</v>
      </c>
      <c r="I45" s="34">
        <v>1640429.9822400005</v>
      </c>
      <c r="J45" s="34">
        <v>617622.60183999967</v>
      </c>
      <c r="K45" s="34">
        <v>425189.23217999982</v>
      </c>
      <c r="L45" s="34">
        <f t="shared" si="8"/>
        <v>4043709.0178399999</v>
      </c>
      <c r="M45" s="34">
        <f t="shared" si="2"/>
        <v>7.4200001545250416E-3</v>
      </c>
      <c r="N45" s="34">
        <f t="shared" si="2"/>
        <v>1.7759999260306358E-2</v>
      </c>
      <c r="O45" s="34">
        <f t="shared" si="2"/>
        <v>105565.39816000033</v>
      </c>
      <c r="P45" s="34">
        <f t="shared" si="2"/>
        <v>41047.767820000183</v>
      </c>
      <c r="Q45" s="34">
        <f t="shared" si="9"/>
        <v>146613.19115999993</v>
      </c>
      <c r="R45" s="40">
        <f t="shared" si="3"/>
        <v>99.99999945459912</v>
      </c>
      <c r="S45" s="40">
        <f t="shared" si="4"/>
        <v>99.999999160917625</v>
      </c>
      <c r="T45" s="40">
        <f t="shared" si="5"/>
        <v>97.165332761858409</v>
      </c>
      <c r="U45" s="40">
        <f t="shared" si="6"/>
        <v>96.501147552684543</v>
      </c>
    </row>
    <row r="46" spans="2:33" x14ac:dyDescent="0.25">
      <c r="B46" s="29" t="s">
        <v>38</v>
      </c>
      <c r="C46" s="34">
        <v>999875</v>
      </c>
      <c r="D46" s="34">
        <v>1236333.4449999998</v>
      </c>
      <c r="E46" s="34">
        <v>455141</v>
      </c>
      <c r="F46" s="34">
        <v>334746</v>
      </c>
      <c r="G46" s="34">
        <f t="shared" si="7"/>
        <v>3026095.4449999998</v>
      </c>
      <c r="H46" s="34">
        <v>999875.00000000012</v>
      </c>
      <c r="I46" s="34">
        <v>1236262.5433400003</v>
      </c>
      <c r="J46" s="34">
        <v>120845.68602999998</v>
      </c>
      <c r="K46" s="34">
        <v>157043.43865999952</v>
      </c>
      <c r="L46" s="34">
        <f t="shared" si="8"/>
        <v>2514026.6680299998</v>
      </c>
      <c r="M46" s="34">
        <f t="shared" si="2"/>
        <v>0</v>
      </c>
      <c r="N46" s="34">
        <f t="shared" si="2"/>
        <v>70.901659999508411</v>
      </c>
      <c r="O46" s="34">
        <f t="shared" si="2"/>
        <v>334295.31397000002</v>
      </c>
      <c r="P46" s="34">
        <f t="shared" si="2"/>
        <v>177702.56134000048</v>
      </c>
      <c r="Q46" s="34">
        <f t="shared" si="9"/>
        <v>512068.77697000001</v>
      </c>
      <c r="R46" s="40">
        <f t="shared" si="3"/>
        <v>100.00000000000003</v>
      </c>
      <c r="S46" s="40">
        <f t="shared" si="4"/>
        <v>99.996829380545535</v>
      </c>
      <c r="T46" s="40">
        <f t="shared" si="5"/>
        <v>87.576261557146111</v>
      </c>
      <c r="U46" s="40">
        <f t="shared" si="6"/>
        <v>83.078234435199718</v>
      </c>
    </row>
    <row r="47" spans="2:33" x14ac:dyDescent="0.25">
      <c r="B47" s="29" t="s">
        <v>39</v>
      </c>
      <c r="C47" s="34">
        <v>193079.054</v>
      </c>
      <c r="D47" s="34">
        <v>342966.11499999999</v>
      </c>
      <c r="E47" s="34">
        <v>87007.758000000031</v>
      </c>
      <c r="F47" s="34">
        <v>71388.596999999951</v>
      </c>
      <c r="G47" s="34">
        <f t="shared" si="7"/>
        <v>694441.52399999998</v>
      </c>
      <c r="H47" s="34">
        <v>193075.66829000003</v>
      </c>
      <c r="I47" s="34">
        <v>342897.35399999993</v>
      </c>
      <c r="J47" s="34">
        <v>56070.595230000094</v>
      </c>
      <c r="K47" s="34">
        <v>74573.312069999985</v>
      </c>
      <c r="L47" s="34">
        <f t="shared" si="8"/>
        <v>666616.92959000007</v>
      </c>
      <c r="M47" s="34">
        <f t="shared" si="2"/>
        <v>3.3857099999731872</v>
      </c>
      <c r="N47" s="34">
        <f t="shared" si="2"/>
        <v>68.761000000056811</v>
      </c>
      <c r="O47" s="34">
        <f t="shared" si="2"/>
        <v>30937.162769999937</v>
      </c>
      <c r="P47" s="34">
        <f t="shared" si="2"/>
        <v>-3184.7150700000348</v>
      </c>
      <c r="Q47" s="34">
        <f t="shared" si="9"/>
        <v>27824.594409999932</v>
      </c>
      <c r="R47" s="40">
        <f t="shared" si="3"/>
        <v>99.998246464373096</v>
      </c>
      <c r="S47" s="40">
        <f t="shared" si="4"/>
        <v>99.986540927113552</v>
      </c>
      <c r="T47" s="40">
        <f t="shared" si="5"/>
        <v>95.023005568835089</v>
      </c>
      <c r="U47" s="40">
        <f t="shared" si="6"/>
        <v>95.993241554777768</v>
      </c>
    </row>
    <row r="48" spans="2:33" x14ac:dyDescent="0.25">
      <c r="C48" s="34"/>
      <c r="D48" s="34"/>
      <c r="E48" s="34"/>
      <c r="F48" s="34"/>
      <c r="G48" s="34"/>
      <c r="H48" s="34"/>
      <c r="I48" s="34"/>
      <c r="J48" s="34"/>
      <c r="K48" s="34"/>
      <c r="L48" s="34"/>
      <c r="M48" s="34"/>
      <c r="N48" s="34"/>
      <c r="O48" s="34"/>
      <c r="P48" s="34"/>
      <c r="Q48" s="34"/>
      <c r="R48" s="40"/>
      <c r="S48" s="40"/>
      <c r="T48" s="40"/>
      <c r="U48" s="40"/>
    </row>
    <row r="49" spans="1:21" ht="15" x14ac:dyDescent="0.4">
      <c r="A49" s="29" t="s">
        <v>40</v>
      </c>
      <c r="C49" s="41">
        <f t="shared" ref="C49:Q49" si="10">SUM(C51:C53)</f>
        <v>253629095.03694004</v>
      </c>
      <c r="D49" s="41">
        <f t="shared" si="10"/>
        <v>313088803.12499994</v>
      </c>
      <c r="E49" s="41">
        <f t="shared" si="10"/>
        <v>95408188.137519985</v>
      </c>
      <c r="F49" s="41">
        <f>SUM(F51:F53)</f>
        <v>82510024.775000066</v>
      </c>
      <c r="G49" s="41">
        <f t="shared" si="10"/>
        <v>744636111.07445991</v>
      </c>
      <c r="H49" s="41">
        <f t="shared" si="10"/>
        <v>253621692.76454005</v>
      </c>
      <c r="I49" s="41">
        <f t="shared" si="10"/>
        <v>311665329.66097987</v>
      </c>
      <c r="J49" s="41">
        <f t="shared" si="10"/>
        <v>94190862.599830121</v>
      </c>
      <c r="K49" s="41">
        <f>SUM(K51:K53)</f>
        <v>82851157.947989911</v>
      </c>
      <c r="L49" s="41">
        <f t="shared" si="10"/>
        <v>742329042.97333992</v>
      </c>
      <c r="M49" s="41">
        <f t="shared" si="10"/>
        <v>7402.2723999880254</v>
      </c>
      <c r="N49" s="41">
        <f t="shared" si="10"/>
        <v>1423473.4640200883</v>
      </c>
      <c r="O49" s="41">
        <f t="shared" si="10"/>
        <v>1217325.5376898646</v>
      </c>
      <c r="P49" s="41">
        <f>SUM(P51:P53)</f>
        <v>-341133.17298984528</v>
      </c>
      <c r="Q49" s="41">
        <f t="shared" si="10"/>
        <v>2307068.1011200957</v>
      </c>
      <c r="R49" s="40">
        <f>+H49/C49*100</f>
        <v>99.997081457709371</v>
      </c>
      <c r="S49" s="40">
        <f>((H49+I49)/(C49+D49))*100</f>
        <v>99.747515343866695</v>
      </c>
      <c r="T49" s="40">
        <f>((H49+I49+J49)/(C49+D49+E49))*100</f>
        <v>99.600045772413182</v>
      </c>
      <c r="U49" s="40">
        <f>+L49/G49*100</f>
        <v>99.690175098036676</v>
      </c>
    </row>
    <row r="50" spans="1:21" x14ac:dyDescent="0.25">
      <c r="C50" s="34"/>
      <c r="D50" s="34"/>
      <c r="E50" s="34"/>
      <c r="F50" s="34"/>
      <c r="G50" s="34"/>
      <c r="H50" s="34"/>
      <c r="I50" s="34"/>
      <c r="J50" s="34"/>
      <c r="K50" s="34"/>
      <c r="L50" s="34"/>
      <c r="M50" s="34"/>
      <c r="N50" s="34"/>
      <c r="O50" s="34"/>
      <c r="P50" s="34"/>
      <c r="Q50" s="34"/>
      <c r="R50" s="40"/>
      <c r="S50" s="40"/>
      <c r="T50" s="40"/>
      <c r="U50" s="40"/>
    </row>
    <row r="51" spans="1:21" x14ac:dyDescent="0.25">
      <c r="B51" s="29" t="s">
        <v>41</v>
      </c>
      <c r="C51" s="34">
        <v>22059839.650940001</v>
      </c>
      <c r="D51" s="34">
        <v>79111351.753999993</v>
      </c>
      <c r="E51" s="34">
        <v>17690582.444519997</v>
      </c>
      <c r="F51" s="34">
        <v>6088435.3359999955</v>
      </c>
      <c r="G51" s="34">
        <f>SUM(C51:F51)</f>
        <v>124950209.18545999</v>
      </c>
      <c r="H51" s="34">
        <v>22053693.300890002</v>
      </c>
      <c r="I51" s="34">
        <v>78514513.888209999</v>
      </c>
      <c r="J51" s="34">
        <v>16812501.270209998</v>
      </c>
      <c r="K51" s="34">
        <v>6674676.680490002</v>
      </c>
      <c r="L51" s="34">
        <f>SUM(H51:K51)</f>
        <v>124055385.1398</v>
      </c>
      <c r="M51" s="34">
        <f>+C51-H51</f>
        <v>6146.3500499986112</v>
      </c>
      <c r="N51" s="34">
        <f>+D51-I51</f>
        <v>596837.8657899946</v>
      </c>
      <c r="O51" s="34">
        <f>+E51-J51</f>
        <v>878081.17430999875</v>
      </c>
      <c r="P51" s="34">
        <f>+F51-K51</f>
        <v>-586241.34449000657</v>
      </c>
      <c r="Q51" s="34">
        <f>SUM(M51:P51)</f>
        <v>894824.04565998539</v>
      </c>
      <c r="R51" s="40">
        <f>+H51/C51*100</f>
        <v>99.972137829887913</v>
      </c>
      <c r="S51" s="40">
        <f>((H51+I51)/(C51+D51))*100</f>
        <v>99.40399613025555</v>
      </c>
      <c r="T51" s="40">
        <f>((H51+I51+J51)/(C51+D51+E51))*100</f>
        <v>98.753959879459828</v>
      </c>
      <c r="U51" s="40">
        <f>+L51/G51*100</f>
        <v>99.283855504129789</v>
      </c>
    </row>
    <row r="52" spans="1:21" ht="15.6" x14ac:dyDescent="0.25">
      <c r="B52" s="29" t="s">
        <v>55</v>
      </c>
      <c r="C52" s="34"/>
      <c r="D52" s="34"/>
      <c r="E52" s="34"/>
      <c r="F52" s="34"/>
      <c r="G52" s="34"/>
      <c r="H52" s="34"/>
      <c r="I52" s="34"/>
      <c r="J52" s="34"/>
      <c r="K52" s="34"/>
      <c r="L52" s="34"/>
      <c r="M52" s="34"/>
      <c r="N52" s="34"/>
      <c r="O52" s="34"/>
      <c r="P52" s="34"/>
      <c r="Q52" s="34"/>
      <c r="R52" s="40"/>
      <c r="S52" s="40"/>
      <c r="T52" s="40"/>
      <c r="U52" s="40"/>
    </row>
    <row r="53" spans="1:21" ht="15.6" x14ac:dyDescent="0.25">
      <c r="B53" s="29" t="s">
        <v>56</v>
      </c>
      <c r="C53" s="34">
        <v>231569255.38600004</v>
      </c>
      <c r="D53" s="34">
        <v>233977451.37099993</v>
      </c>
      <c r="E53" s="34">
        <v>77717605.692999989</v>
      </c>
      <c r="F53" s="34">
        <v>76421589.43900007</v>
      </c>
      <c r="G53" s="34">
        <f>SUM(C53:F53)</f>
        <v>619685901.88899994</v>
      </c>
      <c r="H53" s="34">
        <v>231567999.46365005</v>
      </c>
      <c r="I53" s="34">
        <v>233150815.77276984</v>
      </c>
      <c r="J53" s="34">
        <v>77378361.329620123</v>
      </c>
      <c r="K53" s="34">
        <v>76176481.267499909</v>
      </c>
      <c r="L53" s="34">
        <f>SUM(H53:K53)</f>
        <v>618273657.83353996</v>
      </c>
      <c r="M53" s="34">
        <f t="shared" ref="M53:P54" si="11">+C53-H53</f>
        <v>1255.9223499894142</v>
      </c>
      <c r="N53" s="34">
        <f t="shared" si="11"/>
        <v>826635.59823009372</v>
      </c>
      <c r="O53" s="34">
        <f t="shared" si="11"/>
        <v>339244.36337986588</v>
      </c>
      <c r="P53" s="34">
        <f t="shared" si="11"/>
        <v>245108.17150016129</v>
      </c>
      <c r="Q53" s="34">
        <f>SUM(M53:P53)</f>
        <v>1412244.0554601103</v>
      </c>
      <c r="R53" s="40">
        <f>+H53/C53*100</f>
        <v>99.999457647195911</v>
      </c>
      <c r="S53" s="40">
        <f>((H53+I53)/(C53+D53))*100</f>
        <v>99.822167892380307</v>
      </c>
      <c r="T53" s="40">
        <f>((H53+I53+J53)/(C53+D53+E53))*100</f>
        <v>99.785162423296981</v>
      </c>
      <c r="U53" s="40">
        <f>+L53/G53*100</f>
        <v>99.772103245990422</v>
      </c>
    </row>
    <row r="54" spans="1:21" ht="24.75" customHeight="1" x14ac:dyDescent="0.25">
      <c r="B54" s="43" t="s">
        <v>42</v>
      </c>
      <c r="C54" s="34">
        <v>668485.36</v>
      </c>
      <c r="D54" s="34">
        <v>1392469.3199999998</v>
      </c>
      <c r="E54" s="34">
        <v>627213.31200000015</v>
      </c>
      <c r="F54" s="34">
        <v>423096.19499999983</v>
      </c>
      <c r="G54" s="34">
        <f>SUM(C54:F54)</f>
        <v>3111264.1869999995</v>
      </c>
      <c r="H54" s="34">
        <v>668485.32711999991</v>
      </c>
      <c r="I54" s="34">
        <v>1391224.9679</v>
      </c>
      <c r="J54" s="34">
        <v>584774.27734000003</v>
      </c>
      <c r="K54" s="34">
        <v>450975.33103000047</v>
      </c>
      <c r="L54" s="34">
        <f>SUM(H54:K54)</f>
        <v>3095459.9033900006</v>
      </c>
      <c r="M54" s="34">
        <f t="shared" si="11"/>
        <v>3.288000007160008E-2</v>
      </c>
      <c r="N54" s="34">
        <f t="shared" si="11"/>
        <v>1244.3520999997854</v>
      </c>
      <c r="O54" s="34">
        <f t="shared" si="11"/>
        <v>42439.034660000121</v>
      </c>
      <c r="P54" s="34">
        <f t="shared" si="11"/>
        <v>-27879.136030000634</v>
      </c>
      <c r="Q54" s="34">
        <f>SUM(M54:P54)</f>
        <v>15804.283609999344</v>
      </c>
      <c r="R54" s="40">
        <f>+H54/C54*100</f>
        <v>99.999995081418078</v>
      </c>
      <c r="S54" s="40">
        <f>((H54+I54)/(C54+D54))*100</f>
        <v>99.93962094401806</v>
      </c>
      <c r="T54" s="40">
        <f>((H54+I54+J54)/(C54+D54+E54))*100</f>
        <v>98.374974340517355</v>
      </c>
      <c r="U54" s="40">
        <f>+L54/G54*100</f>
        <v>99.492030163300342</v>
      </c>
    </row>
    <row r="55" spans="1:21" x14ac:dyDescent="0.25">
      <c r="C55" s="34"/>
      <c r="D55" s="34"/>
      <c r="E55" s="34"/>
      <c r="F55" s="34"/>
      <c r="G55" s="34"/>
      <c r="H55" s="34"/>
      <c r="I55" s="34"/>
      <c r="J55" s="34"/>
      <c r="K55" s="34"/>
      <c r="L55" s="34"/>
      <c r="M55" s="34"/>
      <c r="N55" s="34"/>
      <c r="O55" s="34"/>
      <c r="P55" s="34"/>
      <c r="Q55" s="34"/>
      <c r="R55" s="35"/>
      <c r="S55" s="35"/>
      <c r="T55" s="35"/>
      <c r="U55" s="35"/>
    </row>
    <row r="56" spans="1:21" x14ac:dyDescent="0.25">
      <c r="C56" s="34"/>
      <c r="D56" s="34"/>
      <c r="E56" s="34"/>
      <c r="F56" s="34"/>
      <c r="G56" s="34"/>
      <c r="H56" s="34"/>
      <c r="I56" s="34"/>
      <c r="J56" s="34"/>
      <c r="K56" s="34"/>
      <c r="L56" s="34"/>
      <c r="M56" s="34"/>
      <c r="N56" s="34"/>
      <c r="O56" s="34"/>
      <c r="P56" s="34"/>
      <c r="Q56" s="34"/>
      <c r="R56" s="35"/>
      <c r="S56" s="35"/>
      <c r="T56" s="35"/>
      <c r="U56" s="35"/>
    </row>
    <row r="57" spans="1:21" x14ac:dyDescent="0.25">
      <c r="A57" s="44"/>
      <c r="B57" s="44"/>
      <c r="C57" s="45"/>
      <c r="D57" s="45"/>
      <c r="E57" s="45"/>
      <c r="F57" s="45"/>
      <c r="G57" s="45"/>
      <c r="H57" s="45"/>
      <c r="I57" s="45"/>
      <c r="J57" s="45"/>
      <c r="K57" s="45"/>
      <c r="L57" s="45"/>
      <c r="M57" s="45"/>
      <c r="N57" s="45"/>
      <c r="O57" s="45"/>
      <c r="P57" s="45"/>
      <c r="Q57" s="45"/>
      <c r="R57" s="46"/>
      <c r="S57" s="46"/>
      <c r="T57" s="46"/>
      <c r="U57" s="46"/>
    </row>
    <row r="58" spans="1:21" x14ac:dyDescent="0.25">
      <c r="A58" s="47"/>
      <c r="B58" s="47"/>
      <c r="C58" s="48"/>
      <c r="D58" s="48"/>
      <c r="E58" s="48"/>
      <c r="F58" s="48"/>
      <c r="G58" s="48"/>
      <c r="H58" s="48"/>
      <c r="I58" s="48"/>
      <c r="J58" s="48"/>
      <c r="K58" s="48"/>
      <c r="L58" s="48"/>
      <c r="M58" s="48"/>
      <c r="N58" s="48"/>
      <c r="O58" s="48"/>
      <c r="P58" s="48"/>
      <c r="Q58" s="48"/>
      <c r="R58" s="49"/>
      <c r="S58" s="49"/>
      <c r="T58" s="49"/>
      <c r="U58" s="49"/>
    </row>
    <row r="59" spans="1:21" ht="12.75" customHeight="1" x14ac:dyDescent="0.25">
      <c r="A59" s="50" t="s">
        <v>43</v>
      </c>
      <c r="B59" s="51" t="s">
        <v>323</v>
      </c>
      <c r="C59" s="51"/>
      <c r="D59" s="51"/>
      <c r="E59" s="51"/>
      <c r="F59" s="51"/>
      <c r="G59" s="48"/>
      <c r="H59" s="48"/>
      <c r="I59" s="48"/>
      <c r="J59" s="48"/>
      <c r="K59" s="48"/>
      <c r="L59" s="52"/>
      <c r="M59" s="52"/>
      <c r="N59" s="52"/>
      <c r="R59" s="35"/>
      <c r="S59" s="35"/>
      <c r="T59" s="35"/>
      <c r="U59" s="35"/>
    </row>
    <row r="60" spans="1:21" ht="12.75" customHeight="1" x14ac:dyDescent="0.25">
      <c r="A60" s="50" t="s">
        <v>44</v>
      </c>
      <c r="B60" s="51" t="s">
        <v>45</v>
      </c>
      <c r="C60" s="51"/>
      <c r="D60" s="51"/>
      <c r="E60" s="51"/>
      <c r="F60" s="51"/>
      <c r="G60" s="48"/>
      <c r="H60" s="48"/>
      <c r="I60" s="48"/>
      <c r="J60" s="48"/>
      <c r="K60" s="48"/>
      <c r="L60" s="52"/>
      <c r="M60" s="52"/>
      <c r="N60" s="52"/>
      <c r="R60" s="35"/>
      <c r="S60" s="35"/>
      <c r="T60" s="35"/>
      <c r="U60" s="35"/>
    </row>
    <row r="61" spans="1:21" ht="15.6" x14ac:dyDescent="0.25">
      <c r="A61" s="53" t="s">
        <v>46</v>
      </c>
      <c r="B61" s="47" t="s">
        <v>47</v>
      </c>
      <c r="C61" s="48"/>
      <c r="D61" s="48"/>
      <c r="E61" s="48"/>
      <c r="F61" s="48"/>
      <c r="G61" s="48"/>
      <c r="H61" s="48"/>
      <c r="I61" s="48"/>
      <c r="J61" s="48"/>
      <c r="K61" s="48"/>
      <c r="L61" s="52"/>
      <c r="M61" s="52"/>
      <c r="N61" s="52"/>
      <c r="R61" s="35"/>
      <c r="S61" s="35"/>
      <c r="T61" s="35"/>
      <c r="U61" s="35"/>
    </row>
    <row r="62" spans="1:21" ht="15.6" x14ac:dyDescent="0.25">
      <c r="A62" s="53" t="s">
        <v>48</v>
      </c>
      <c r="B62" s="47" t="s">
        <v>49</v>
      </c>
      <c r="C62" s="48"/>
      <c r="D62" s="48"/>
      <c r="E62" s="48"/>
      <c r="F62" s="48"/>
      <c r="G62" s="48"/>
      <c r="H62" s="48"/>
      <c r="I62" s="48"/>
      <c r="J62" s="48"/>
      <c r="K62" s="48"/>
      <c r="L62" s="52"/>
      <c r="M62" s="52"/>
      <c r="N62" s="52"/>
    </row>
    <row r="63" spans="1:21" ht="15.6" x14ac:dyDescent="0.25">
      <c r="A63" s="53" t="s">
        <v>50</v>
      </c>
      <c r="B63" s="47" t="s">
        <v>51</v>
      </c>
      <c r="C63" s="48"/>
      <c r="D63" s="48"/>
      <c r="E63" s="48"/>
      <c r="F63" s="48"/>
      <c r="G63" s="48"/>
      <c r="H63" s="48"/>
      <c r="I63" s="48"/>
      <c r="J63" s="48"/>
      <c r="K63" s="48"/>
      <c r="L63" s="52"/>
      <c r="M63" s="52"/>
      <c r="N63" s="52"/>
    </row>
    <row r="64" spans="1:21" ht="15.6" x14ac:dyDescent="0.25">
      <c r="A64" s="53" t="s">
        <v>52</v>
      </c>
      <c r="B64" s="47" t="s">
        <v>54</v>
      </c>
      <c r="C64" s="48"/>
      <c r="D64" s="48"/>
      <c r="E64" s="48"/>
      <c r="F64" s="48"/>
      <c r="G64" s="48"/>
      <c r="H64" s="48"/>
      <c r="I64" s="48"/>
      <c r="J64" s="48"/>
      <c r="K64" s="48"/>
      <c r="L64" s="52"/>
      <c r="M64" s="52"/>
      <c r="N64" s="52"/>
    </row>
    <row r="65" spans="1:17" ht="15.6" x14ac:dyDescent="0.25">
      <c r="A65" s="53" t="s">
        <v>53</v>
      </c>
      <c r="B65" s="47" t="s">
        <v>58</v>
      </c>
      <c r="C65" s="34"/>
      <c r="D65" s="34"/>
      <c r="E65" s="34"/>
      <c r="F65" s="34"/>
      <c r="G65" s="34"/>
      <c r="H65" s="34"/>
      <c r="I65" s="34"/>
      <c r="J65" s="34"/>
      <c r="K65" s="34"/>
      <c r="L65" s="34"/>
      <c r="M65" s="34"/>
      <c r="N65" s="34"/>
      <c r="O65" s="34"/>
      <c r="P65" s="34"/>
      <c r="Q65" s="34"/>
    </row>
    <row r="66" spans="1:17" x14ac:dyDescent="0.25">
      <c r="C66" s="34"/>
      <c r="D66" s="34"/>
      <c r="E66" s="34"/>
      <c r="F66" s="34"/>
      <c r="G66" s="34"/>
      <c r="H66" s="34"/>
      <c r="I66" s="34"/>
      <c r="J66" s="34"/>
      <c r="K66" s="34"/>
      <c r="L66" s="34"/>
      <c r="M66" s="34"/>
      <c r="N66" s="34"/>
      <c r="O66" s="34"/>
      <c r="P66" s="34"/>
      <c r="Q66" s="34"/>
    </row>
    <row r="67" spans="1:17" x14ac:dyDescent="0.25">
      <c r="C67" s="34"/>
      <c r="D67" s="34"/>
      <c r="E67" s="34"/>
      <c r="F67" s="34"/>
      <c r="G67" s="34"/>
      <c r="H67" s="34"/>
      <c r="I67" s="34"/>
      <c r="J67" s="34"/>
      <c r="K67" s="34"/>
      <c r="L67" s="34"/>
      <c r="M67" s="34"/>
      <c r="N67" s="34"/>
      <c r="O67" s="34"/>
      <c r="P67" s="34"/>
      <c r="Q67" s="34"/>
    </row>
    <row r="68" spans="1:17" x14ac:dyDescent="0.25">
      <c r="C68" s="34"/>
      <c r="D68" s="34"/>
      <c r="E68" s="34"/>
      <c r="F68" s="34"/>
      <c r="G68" s="34"/>
      <c r="H68" s="34"/>
      <c r="I68" s="34"/>
      <c r="J68" s="34"/>
      <c r="K68" s="34"/>
      <c r="L68" s="34"/>
      <c r="M68" s="34"/>
      <c r="N68" s="34"/>
      <c r="O68" s="34"/>
      <c r="P68" s="34"/>
      <c r="Q68" s="34"/>
    </row>
    <row r="69" spans="1:17" x14ac:dyDescent="0.25">
      <c r="C69" s="34"/>
      <c r="D69" s="34"/>
      <c r="E69" s="34"/>
      <c r="F69" s="34"/>
      <c r="G69" s="34"/>
      <c r="H69" s="34"/>
      <c r="I69" s="34"/>
      <c r="J69" s="34"/>
      <c r="K69" s="34"/>
      <c r="L69" s="34"/>
      <c r="M69" s="34"/>
      <c r="N69" s="34"/>
      <c r="O69" s="34"/>
      <c r="P69" s="34"/>
      <c r="Q69" s="34"/>
    </row>
    <row r="70" spans="1:17" x14ac:dyDescent="0.25">
      <c r="C70" s="34"/>
      <c r="D70" s="34"/>
      <c r="E70" s="34"/>
      <c r="F70" s="34"/>
      <c r="G70" s="34"/>
      <c r="H70" s="34"/>
      <c r="I70" s="34"/>
      <c r="J70" s="34"/>
      <c r="K70" s="34"/>
      <c r="L70" s="34"/>
      <c r="M70" s="34"/>
      <c r="N70" s="34"/>
      <c r="O70" s="34"/>
      <c r="P70" s="34"/>
      <c r="Q70" s="34"/>
    </row>
    <row r="71" spans="1:17" x14ac:dyDescent="0.25">
      <c r="C71" s="34"/>
      <c r="D71" s="34"/>
      <c r="E71" s="34"/>
      <c r="F71" s="34"/>
      <c r="G71" s="34"/>
      <c r="H71" s="34"/>
      <c r="I71" s="34"/>
      <c r="J71" s="34"/>
      <c r="K71" s="34"/>
      <c r="L71" s="34"/>
      <c r="M71" s="34"/>
      <c r="N71" s="34"/>
      <c r="O71" s="34"/>
      <c r="P71" s="34"/>
      <c r="Q71" s="34"/>
    </row>
    <row r="72" spans="1:17" x14ac:dyDescent="0.25">
      <c r="C72" s="34"/>
      <c r="D72" s="34"/>
      <c r="E72" s="34"/>
      <c r="F72" s="34"/>
      <c r="G72" s="34"/>
      <c r="H72" s="34"/>
      <c r="I72" s="34"/>
      <c r="J72" s="34"/>
      <c r="K72" s="34"/>
      <c r="L72" s="34"/>
      <c r="M72" s="34"/>
      <c r="N72" s="34"/>
      <c r="O72" s="34"/>
      <c r="P72" s="34"/>
      <c r="Q72" s="34"/>
    </row>
    <row r="73" spans="1:17" x14ac:dyDescent="0.25">
      <c r="C73" s="34"/>
      <c r="D73" s="34"/>
      <c r="E73" s="34"/>
      <c r="F73" s="34"/>
      <c r="G73" s="34"/>
      <c r="H73" s="34"/>
      <c r="I73" s="34"/>
      <c r="J73" s="34"/>
      <c r="K73" s="34"/>
      <c r="L73" s="34"/>
      <c r="M73" s="34"/>
      <c r="N73" s="34"/>
      <c r="O73" s="34"/>
      <c r="P73" s="34"/>
      <c r="Q73" s="34"/>
    </row>
    <row r="74" spans="1:17" x14ac:dyDescent="0.25">
      <c r="C74" s="34"/>
      <c r="D74" s="34"/>
      <c r="E74" s="34"/>
      <c r="F74" s="34"/>
      <c r="G74" s="34"/>
      <c r="H74" s="34"/>
      <c r="I74" s="34"/>
      <c r="J74" s="34"/>
      <c r="K74" s="34"/>
      <c r="L74" s="34"/>
      <c r="M74" s="34"/>
      <c r="N74" s="34"/>
      <c r="O74" s="34"/>
      <c r="P74" s="34"/>
      <c r="Q74" s="34"/>
    </row>
    <row r="75" spans="1:17" x14ac:dyDescent="0.25">
      <c r="C75" s="34"/>
      <c r="D75" s="34"/>
      <c r="E75" s="34"/>
      <c r="F75" s="34"/>
      <c r="G75" s="34"/>
      <c r="H75" s="34"/>
      <c r="I75" s="34"/>
      <c r="J75" s="34"/>
      <c r="K75" s="34"/>
      <c r="L75" s="34"/>
      <c r="M75" s="34"/>
      <c r="N75" s="34"/>
      <c r="O75" s="34"/>
      <c r="P75" s="34"/>
      <c r="Q75" s="34"/>
    </row>
  </sheetData>
  <mergeCells count="5">
    <mergeCell ref="A5:B6"/>
    <mergeCell ref="C5:G5"/>
    <mergeCell ref="H5:L5"/>
    <mergeCell ref="M5:Q5"/>
    <mergeCell ref="R5:U5"/>
  </mergeCells>
  <printOptions horizontalCentered="1"/>
  <pageMargins left="0.19685039370078741" right="0.19685039370078741" top="0.39370078740157483" bottom="0.39370078740157483" header="0.31496062992125984" footer="0.15748031496062992"/>
  <pageSetup paperSize="9"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5D770-CFC6-4D0D-9F9E-E25E57A63EF2}">
  <dimension ref="A1:J331"/>
  <sheetViews>
    <sheetView tabSelected="1" view="pageBreakPreview" zoomScale="115" zoomScaleNormal="115" zoomScaleSheetLayoutView="115" workbookViewId="0">
      <pane ySplit="7" topLeftCell="A269" activePane="bottomLeft" state="frozen"/>
      <selection pane="bottomLeft" activeCell="B281" sqref="B281"/>
    </sheetView>
  </sheetViews>
  <sheetFormatPr defaultColWidth="9.109375" defaultRowHeight="10.199999999999999" x14ac:dyDescent="0.2"/>
  <cols>
    <col min="1" max="1" width="25" style="66" customWidth="1"/>
    <col min="2" max="3" width="13.6640625" style="66" customWidth="1"/>
    <col min="4" max="4" width="12.44140625" style="66" customWidth="1"/>
    <col min="5" max="5" width="13" style="96" customWidth="1"/>
    <col min="6" max="6" width="12" style="97" bestFit="1" customWidth="1"/>
    <col min="7" max="7" width="12" style="98" bestFit="1" customWidth="1"/>
    <col min="8" max="8" width="8.33203125" style="97" customWidth="1"/>
    <col min="9" max="16384" width="9.109375" style="97"/>
  </cols>
  <sheetData>
    <row r="1" spans="1:10" s="55" customFormat="1" ht="9" customHeight="1" x14ac:dyDescent="0.25">
      <c r="A1" s="54"/>
      <c r="F1" s="3"/>
      <c r="G1" s="3"/>
    </row>
    <row r="2" spans="1:10" s="58" customFormat="1" ht="15" x14ac:dyDescent="0.4">
      <c r="A2" s="56" t="s">
        <v>324</v>
      </c>
      <c r="B2" s="57"/>
      <c r="C2" s="57"/>
      <c r="D2" s="57"/>
      <c r="E2" s="57"/>
      <c r="F2" s="57"/>
      <c r="G2" s="57"/>
    </row>
    <row r="3" spans="1:10" s="58" customFormat="1" x14ac:dyDescent="0.2">
      <c r="A3" s="59" t="s">
        <v>59</v>
      </c>
      <c r="B3" s="57"/>
      <c r="C3" s="57"/>
      <c r="D3" s="57"/>
      <c r="E3" s="57"/>
      <c r="F3" s="60"/>
      <c r="G3" s="60"/>
    </row>
    <row r="4" spans="1:10" s="58" customFormat="1" x14ac:dyDescent="0.2">
      <c r="A4" s="61" t="s">
        <v>60</v>
      </c>
      <c r="B4" s="62"/>
      <c r="C4" s="62"/>
      <c r="D4" s="62"/>
      <c r="E4" s="62"/>
      <c r="F4" s="62"/>
      <c r="G4" s="62"/>
    </row>
    <row r="5" spans="1:10" s="63" customFormat="1" ht="6" customHeight="1" x14ac:dyDescent="0.25">
      <c r="A5" s="108" t="s">
        <v>61</v>
      </c>
      <c r="B5" s="23"/>
      <c r="C5" s="101" t="s">
        <v>288</v>
      </c>
      <c r="D5" s="102"/>
      <c r="E5" s="103"/>
      <c r="F5" s="23"/>
      <c r="G5" s="27"/>
      <c r="H5" s="27"/>
    </row>
    <row r="6" spans="1:10" s="63" customFormat="1" ht="12" customHeight="1" x14ac:dyDescent="0.25">
      <c r="A6" s="109"/>
      <c r="B6" s="111" t="s">
        <v>62</v>
      </c>
      <c r="C6" s="104"/>
      <c r="D6" s="105"/>
      <c r="E6" s="106"/>
      <c r="F6" s="113" t="s">
        <v>325</v>
      </c>
      <c r="G6" s="115" t="s">
        <v>63</v>
      </c>
      <c r="H6" s="117" t="s">
        <v>321</v>
      </c>
    </row>
    <row r="7" spans="1:10" s="63" customFormat="1" ht="42.75" customHeight="1" x14ac:dyDescent="0.25">
      <c r="A7" s="110"/>
      <c r="B7" s="112"/>
      <c r="C7" s="64" t="s">
        <v>64</v>
      </c>
      <c r="D7" s="64" t="s">
        <v>65</v>
      </c>
      <c r="E7" s="64" t="s">
        <v>8</v>
      </c>
      <c r="F7" s="114"/>
      <c r="G7" s="116"/>
      <c r="H7" s="118"/>
    </row>
    <row r="8" spans="1:10" s="66" customFormat="1" x14ac:dyDescent="0.2">
      <c r="A8" s="65"/>
      <c r="B8" s="4"/>
      <c r="C8" s="4"/>
      <c r="D8" s="4"/>
      <c r="E8" s="4"/>
      <c r="F8" s="4"/>
      <c r="G8" s="4"/>
      <c r="H8" s="4"/>
    </row>
    <row r="9" spans="1:10" s="66" customFormat="1" ht="13.8" x14ac:dyDescent="0.25">
      <c r="A9" s="67" t="s">
        <v>66</v>
      </c>
      <c r="B9" s="4"/>
      <c r="C9" s="4"/>
      <c r="D9" s="4"/>
      <c r="E9" s="4"/>
      <c r="F9" s="4"/>
      <c r="G9" s="4"/>
      <c r="H9" s="4"/>
    </row>
    <row r="10" spans="1:10" s="66" customFormat="1" ht="11.25" customHeight="1" x14ac:dyDescent="0.2">
      <c r="A10" s="68" t="s">
        <v>67</v>
      </c>
      <c r="B10" s="5">
        <f t="shared" ref="B10:G10" si="0">SUM(B11:B15)</f>
        <v>25600151</v>
      </c>
      <c r="C10" s="24">
        <f t="shared" si="0"/>
        <v>21602984.260479998</v>
      </c>
      <c r="D10" s="5">
        <f t="shared" si="0"/>
        <v>513668.44977999997</v>
      </c>
      <c r="E10" s="24">
        <f t="shared" si="0"/>
        <v>22116652.71026</v>
      </c>
      <c r="F10" s="24">
        <f t="shared" si="0"/>
        <v>3483498.2897400027</v>
      </c>
      <c r="G10" s="24">
        <f t="shared" si="0"/>
        <v>3997166.7395200012</v>
      </c>
      <c r="H10" s="6">
        <f t="shared" ref="H10:H41" si="1">IFERROR(E10/B10*100,"")</f>
        <v>86.392665067717772</v>
      </c>
      <c r="I10" s="69"/>
      <c r="J10" s="69"/>
    </row>
    <row r="11" spans="1:10" s="66" customFormat="1" ht="11.25" customHeight="1" x14ac:dyDescent="0.2">
      <c r="A11" s="70" t="s">
        <v>68</v>
      </c>
      <c r="B11" s="7">
        <v>6351403</v>
      </c>
      <c r="C11" s="7">
        <v>3919503.9760299977</v>
      </c>
      <c r="D11" s="7">
        <v>113897.11373999997</v>
      </c>
      <c r="E11" s="7">
        <f>C11+D11</f>
        <v>4033401.0897699976</v>
      </c>
      <c r="F11" s="7">
        <f>B11-E11</f>
        <v>2318001.9102300024</v>
      </c>
      <c r="G11" s="7">
        <f>B11-C11</f>
        <v>2431899.0239700023</v>
      </c>
      <c r="H11" s="6">
        <f t="shared" si="1"/>
        <v>63.504096492853591</v>
      </c>
    </row>
    <row r="12" spans="1:10" s="66" customFormat="1" ht="11.25" customHeight="1" x14ac:dyDescent="0.2">
      <c r="A12" s="71" t="s">
        <v>69</v>
      </c>
      <c r="B12" s="7">
        <v>204985.99999999997</v>
      </c>
      <c r="C12" s="7">
        <v>140139.13183000003</v>
      </c>
      <c r="D12" s="7">
        <v>881.79600000000005</v>
      </c>
      <c r="E12" s="7">
        <f t="shared" ref="E12:E21" si="2">C12+D12</f>
        <v>141020.92783000003</v>
      </c>
      <c r="F12" s="7">
        <f>B12-E12</f>
        <v>63965.072169999941</v>
      </c>
      <c r="G12" s="7">
        <f>B12-C12</f>
        <v>64846.868169999943</v>
      </c>
      <c r="H12" s="6">
        <f t="shared" si="1"/>
        <v>68.795394724517806</v>
      </c>
    </row>
    <row r="13" spans="1:10" s="66" customFormat="1" ht="11.25" customHeight="1" x14ac:dyDescent="0.2">
      <c r="A13" s="70" t="s">
        <v>70</v>
      </c>
      <c r="B13" s="7">
        <v>655145</v>
      </c>
      <c r="C13" s="7">
        <v>593448.75567999994</v>
      </c>
      <c r="D13" s="7">
        <v>21358.769539999998</v>
      </c>
      <c r="E13" s="7">
        <f t="shared" si="2"/>
        <v>614807.52521999995</v>
      </c>
      <c r="F13" s="7">
        <f>B13-E13</f>
        <v>40337.474780000048</v>
      </c>
      <c r="G13" s="7">
        <f>B13-C13</f>
        <v>61696.244320000056</v>
      </c>
      <c r="H13" s="6">
        <f t="shared" si="1"/>
        <v>93.842969910477819</v>
      </c>
    </row>
    <row r="14" spans="1:10" s="66" customFormat="1" ht="11.25" customHeight="1" x14ac:dyDescent="0.2">
      <c r="A14" s="70" t="s">
        <v>71</v>
      </c>
      <c r="B14" s="7">
        <v>18244887</v>
      </c>
      <c r="C14" s="7">
        <v>16808703.263810001</v>
      </c>
      <c r="D14" s="7">
        <v>377138.68046</v>
      </c>
      <c r="E14" s="7">
        <f t="shared" si="2"/>
        <v>17185841.94427</v>
      </c>
      <c r="F14" s="7">
        <f>B14-E14</f>
        <v>1059045.0557300001</v>
      </c>
      <c r="G14" s="7">
        <f>B14-C14</f>
        <v>1436183.7361899987</v>
      </c>
      <c r="H14" s="6">
        <f t="shared" si="1"/>
        <v>94.195387147478641</v>
      </c>
    </row>
    <row r="15" spans="1:10" s="66" customFormat="1" ht="11.25" customHeight="1" x14ac:dyDescent="0.2">
      <c r="A15" s="70" t="s">
        <v>72</v>
      </c>
      <c r="B15" s="7">
        <v>143729.99999999997</v>
      </c>
      <c r="C15" s="7">
        <v>141189.13313</v>
      </c>
      <c r="D15" s="7">
        <v>392.09003999999999</v>
      </c>
      <c r="E15" s="7">
        <f t="shared" si="2"/>
        <v>141581.22317000001</v>
      </c>
      <c r="F15" s="7">
        <f>B15-E15</f>
        <v>2148.7768299999589</v>
      </c>
      <c r="G15" s="7">
        <f>B15-C15</f>
        <v>2540.8668699999689</v>
      </c>
      <c r="H15" s="6">
        <f t="shared" si="1"/>
        <v>98.504990725666204</v>
      </c>
    </row>
    <row r="16" spans="1:10" s="66" customFormat="1" ht="11.25" customHeight="1" x14ac:dyDescent="0.2">
      <c r="B16" s="9"/>
      <c r="C16" s="9"/>
      <c r="D16" s="9"/>
      <c r="E16" s="9"/>
      <c r="F16" s="9"/>
      <c r="G16" s="9"/>
      <c r="H16" s="6" t="str">
        <f t="shared" si="1"/>
        <v/>
      </c>
    </row>
    <row r="17" spans="1:8" s="66" customFormat="1" ht="11.25" customHeight="1" x14ac:dyDescent="0.2">
      <c r="A17" s="68" t="s">
        <v>73</v>
      </c>
      <c r="B17" s="7">
        <v>5960772.0200000005</v>
      </c>
      <c r="C17" s="7">
        <v>5186786.3693000004</v>
      </c>
      <c r="D17" s="7">
        <v>31890.875030000003</v>
      </c>
      <c r="E17" s="7">
        <f t="shared" si="2"/>
        <v>5218677.2443300001</v>
      </c>
      <c r="F17" s="7">
        <f>B17-E17</f>
        <v>742094.77567000035</v>
      </c>
      <c r="G17" s="7">
        <f>B17-C17</f>
        <v>773985.65070000011</v>
      </c>
      <c r="H17" s="6">
        <f t="shared" si="1"/>
        <v>87.550358021073919</v>
      </c>
    </row>
    <row r="18" spans="1:8" s="66" customFormat="1" ht="11.25" customHeight="1" x14ac:dyDescent="0.2">
      <c r="A18" s="70"/>
      <c r="B18" s="10"/>
      <c r="C18" s="9"/>
      <c r="D18" s="10"/>
      <c r="E18" s="9"/>
      <c r="F18" s="9"/>
      <c r="G18" s="9"/>
      <c r="H18" s="6" t="str">
        <f t="shared" si="1"/>
        <v/>
      </c>
    </row>
    <row r="19" spans="1:8" s="66" customFormat="1" ht="11.25" customHeight="1" x14ac:dyDescent="0.2">
      <c r="A19" s="68" t="s">
        <v>74</v>
      </c>
      <c r="B19" s="7">
        <v>1553733.696</v>
      </c>
      <c r="C19" s="7">
        <v>1280869.27679</v>
      </c>
      <c r="D19" s="7">
        <v>16028.80882</v>
      </c>
      <c r="E19" s="7">
        <f t="shared" si="2"/>
        <v>1296898.08561</v>
      </c>
      <c r="F19" s="7">
        <f>B19-E19</f>
        <v>256835.61039000005</v>
      </c>
      <c r="G19" s="7">
        <f>B19-C19</f>
        <v>272864.41920999996</v>
      </c>
      <c r="H19" s="6">
        <f t="shared" si="1"/>
        <v>83.469779213052476</v>
      </c>
    </row>
    <row r="20" spans="1:8" s="66" customFormat="1" ht="11.25" customHeight="1" x14ac:dyDescent="0.2">
      <c r="A20" s="70"/>
      <c r="B20" s="10"/>
      <c r="C20" s="9"/>
      <c r="D20" s="10"/>
      <c r="E20" s="9"/>
      <c r="F20" s="9"/>
      <c r="G20" s="9"/>
      <c r="H20" s="6" t="str">
        <f t="shared" si="1"/>
        <v/>
      </c>
    </row>
    <row r="21" spans="1:8" s="66" customFormat="1" ht="11.25" customHeight="1" x14ac:dyDescent="0.2">
      <c r="A21" s="68" t="s">
        <v>75</v>
      </c>
      <c r="B21" s="7">
        <v>6825247.4364600005</v>
      </c>
      <c r="C21" s="7">
        <v>5561419.2851900002</v>
      </c>
      <c r="D21" s="7">
        <v>55092.080239999996</v>
      </c>
      <c r="E21" s="7">
        <f t="shared" si="2"/>
        <v>5616511.3654300002</v>
      </c>
      <c r="F21" s="7">
        <f>B21-E21</f>
        <v>1208736.0710300002</v>
      </c>
      <c r="G21" s="7">
        <f>B21-C21</f>
        <v>1263828.1512700003</v>
      </c>
      <c r="H21" s="6">
        <f t="shared" si="1"/>
        <v>82.290223434640396</v>
      </c>
    </row>
    <row r="22" spans="1:8" s="66" customFormat="1" ht="11.25" customHeight="1" x14ac:dyDescent="0.2">
      <c r="A22" s="70"/>
      <c r="B22" s="9"/>
      <c r="C22" s="9"/>
      <c r="D22" s="9"/>
      <c r="E22" s="9"/>
      <c r="F22" s="9"/>
      <c r="G22" s="9"/>
      <c r="H22" s="6" t="str">
        <f t="shared" si="1"/>
        <v/>
      </c>
    </row>
    <row r="23" spans="1:8" s="66" customFormat="1" ht="11.25" customHeight="1" x14ac:dyDescent="0.2">
      <c r="A23" s="68" t="s">
        <v>76</v>
      </c>
      <c r="B23" s="5">
        <f>SUM(B24:B33)</f>
        <v>58780453.447089992</v>
      </c>
      <c r="C23" s="5">
        <f>SUM(C24:C33)</f>
        <v>38938013.272210017</v>
      </c>
      <c r="D23" s="5">
        <f>SUM(D24:D33)</f>
        <v>1081710.8791999999</v>
      </c>
      <c r="E23" s="24">
        <f t="shared" ref="E23:G23" si="3">SUM(E24:E33)</f>
        <v>40019724.151410006</v>
      </c>
      <c r="F23" s="24">
        <f t="shared" si="3"/>
        <v>18760729.295679994</v>
      </c>
      <c r="G23" s="24">
        <f t="shared" si="3"/>
        <v>19842440.174879991</v>
      </c>
      <c r="H23" s="6">
        <f t="shared" si="1"/>
        <v>68.083387936829936</v>
      </c>
    </row>
    <row r="24" spans="1:8" s="66" customFormat="1" ht="11.25" customHeight="1" x14ac:dyDescent="0.2">
      <c r="A24" s="70" t="s">
        <v>77</v>
      </c>
      <c r="B24" s="7">
        <v>38364923.929569997</v>
      </c>
      <c r="C24" s="7">
        <v>30779080.616190005</v>
      </c>
      <c r="D24" s="7">
        <v>970150.53567999997</v>
      </c>
      <c r="E24" s="7">
        <f t="shared" ref="E24:E33" si="4">C24+D24</f>
        <v>31749231.151870005</v>
      </c>
      <c r="F24" s="7">
        <f t="shared" ref="F24:F33" si="5">B24-E24</f>
        <v>6615692.7776999921</v>
      </c>
      <c r="G24" s="7">
        <f t="shared" ref="G24:G33" si="6">B24-C24</f>
        <v>7585843.3133799918</v>
      </c>
      <c r="H24" s="6">
        <f t="shared" si="1"/>
        <v>82.755881935684201</v>
      </c>
    </row>
    <row r="25" spans="1:8" s="66" customFormat="1" ht="11.25" customHeight="1" x14ac:dyDescent="0.2">
      <c r="A25" s="70" t="s">
        <v>78</v>
      </c>
      <c r="B25" s="7">
        <v>1867002.3770000001</v>
      </c>
      <c r="C25" s="7">
        <v>1574998.55795</v>
      </c>
      <c r="D25" s="7">
        <v>20261.808639999999</v>
      </c>
      <c r="E25" s="7">
        <f t="shared" si="4"/>
        <v>1595260.36659</v>
      </c>
      <c r="F25" s="7">
        <f t="shared" si="5"/>
        <v>271742.0104100001</v>
      </c>
      <c r="G25" s="7">
        <f t="shared" si="6"/>
        <v>292003.81905000005</v>
      </c>
      <c r="H25" s="6">
        <f t="shared" si="1"/>
        <v>85.445009939052682</v>
      </c>
    </row>
    <row r="26" spans="1:8" s="66" customFormat="1" ht="11.25" customHeight="1" x14ac:dyDescent="0.2">
      <c r="A26" s="70" t="s">
        <v>79</v>
      </c>
      <c r="B26" s="7">
        <v>4300792.3549999986</v>
      </c>
      <c r="C26" s="7">
        <v>3603126.8736199997</v>
      </c>
      <c r="D26" s="7">
        <v>70651.965169999996</v>
      </c>
      <c r="E26" s="7">
        <f t="shared" si="4"/>
        <v>3673778.83879</v>
      </c>
      <c r="F26" s="7">
        <f t="shared" si="5"/>
        <v>627013.51620999863</v>
      </c>
      <c r="G26" s="7">
        <f t="shared" si="6"/>
        <v>697665.48137999885</v>
      </c>
      <c r="H26" s="6">
        <f t="shared" si="1"/>
        <v>85.420976776964181</v>
      </c>
    </row>
    <row r="27" spans="1:8" s="66" customFormat="1" ht="11.25" customHeight="1" x14ac:dyDescent="0.2">
      <c r="A27" s="70" t="s">
        <v>80</v>
      </c>
      <c r="B27" s="7">
        <v>202207.59700000004</v>
      </c>
      <c r="C27" s="7">
        <v>189166.31627000001</v>
      </c>
      <c r="D27" s="7">
        <v>378.80238000000003</v>
      </c>
      <c r="E27" s="7">
        <f t="shared" si="4"/>
        <v>189545.11865000002</v>
      </c>
      <c r="F27" s="7">
        <f t="shared" si="5"/>
        <v>12662.478350000019</v>
      </c>
      <c r="G27" s="7">
        <f t="shared" si="6"/>
        <v>13041.280730000028</v>
      </c>
      <c r="H27" s="6">
        <f t="shared" si="1"/>
        <v>93.737881989666278</v>
      </c>
    </row>
    <row r="28" spans="1:8" s="66" customFormat="1" ht="11.25" customHeight="1" x14ac:dyDescent="0.2">
      <c r="A28" s="70" t="s">
        <v>81</v>
      </c>
      <c r="B28" s="7">
        <v>353080.95299999998</v>
      </c>
      <c r="C28" s="7">
        <v>302155.79021000001</v>
      </c>
      <c r="D28" s="7">
        <v>2812.4225999999999</v>
      </c>
      <c r="E28" s="7">
        <f t="shared" si="4"/>
        <v>304968.21281</v>
      </c>
      <c r="F28" s="7">
        <f t="shared" si="5"/>
        <v>48112.740189999982</v>
      </c>
      <c r="G28" s="7">
        <f t="shared" si="6"/>
        <v>50925.162789999973</v>
      </c>
      <c r="H28" s="6">
        <f t="shared" si="1"/>
        <v>86.373453515064014</v>
      </c>
    </row>
    <row r="29" spans="1:8" s="66" customFormat="1" ht="11.25" customHeight="1" x14ac:dyDescent="0.2">
      <c r="A29" s="70" t="s">
        <v>82</v>
      </c>
      <c r="B29" s="7">
        <v>888118.93322000001</v>
      </c>
      <c r="C29" s="7">
        <v>879786.82438000001</v>
      </c>
      <c r="D29" s="7">
        <v>8166.01062</v>
      </c>
      <c r="E29" s="7">
        <f t="shared" si="4"/>
        <v>887952.83499999996</v>
      </c>
      <c r="F29" s="7">
        <f t="shared" si="5"/>
        <v>166.09822000004351</v>
      </c>
      <c r="G29" s="7">
        <f t="shared" si="6"/>
        <v>8332.1088400000008</v>
      </c>
      <c r="H29" s="6">
        <f t="shared" si="1"/>
        <v>99.981297750358962</v>
      </c>
    </row>
    <row r="30" spans="1:8" s="66" customFormat="1" ht="11.25" customHeight="1" x14ac:dyDescent="0.2">
      <c r="A30" s="70" t="s">
        <v>83</v>
      </c>
      <c r="B30" s="7">
        <v>12101871.2533</v>
      </c>
      <c r="C30" s="7">
        <v>991550.69482999993</v>
      </c>
      <c r="D30" s="7">
        <v>1055.24028</v>
      </c>
      <c r="E30" s="7">
        <f t="shared" si="4"/>
        <v>992605.93510999996</v>
      </c>
      <c r="F30" s="7">
        <f t="shared" si="5"/>
        <v>11109265.318190001</v>
      </c>
      <c r="G30" s="7">
        <f t="shared" si="6"/>
        <v>11110320.55847</v>
      </c>
      <c r="H30" s="6">
        <f t="shared" si="1"/>
        <v>8.2020863908904253</v>
      </c>
    </row>
    <row r="31" spans="1:8" s="66" customFormat="1" ht="11.25" customHeight="1" x14ac:dyDescent="0.2">
      <c r="A31" s="70" t="s">
        <v>289</v>
      </c>
      <c r="B31" s="7">
        <v>309208.52500000002</v>
      </c>
      <c r="C31" s="7">
        <v>241837.30511000002</v>
      </c>
      <c r="D31" s="7">
        <v>7668.2909600000003</v>
      </c>
      <c r="E31" s="7">
        <f t="shared" si="4"/>
        <v>249505.59607000003</v>
      </c>
      <c r="F31" s="7">
        <f t="shared" si="5"/>
        <v>59702.928929999995</v>
      </c>
      <c r="G31" s="7">
        <f t="shared" si="6"/>
        <v>67371.219890000008</v>
      </c>
      <c r="H31" s="6">
        <f t="shared" si="1"/>
        <v>80.691693759090242</v>
      </c>
    </row>
    <row r="32" spans="1:8" s="66" customFormat="1" ht="11.25" customHeight="1" x14ac:dyDescent="0.2">
      <c r="A32" s="70" t="s">
        <v>84</v>
      </c>
      <c r="B32" s="7">
        <v>145747.85800000001</v>
      </c>
      <c r="C32" s="7">
        <v>145657.51048</v>
      </c>
      <c r="D32" s="7">
        <v>15.19472</v>
      </c>
      <c r="E32" s="7">
        <f t="shared" si="4"/>
        <v>145672.7052</v>
      </c>
      <c r="F32" s="7">
        <f t="shared" si="5"/>
        <v>75.152800000010757</v>
      </c>
      <c r="G32" s="7">
        <f t="shared" si="6"/>
        <v>90.347520000010263</v>
      </c>
      <c r="H32" s="6">
        <f t="shared" si="1"/>
        <v>99.948436429165213</v>
      </c>
    </row>
    <row r="33" spans="1:8" s="66" customFormat="1" ht="11.25" customHeight="1" x14ac:dyDescent="0.2">
      <c r="A33" s="70" t="s">
        <v>85</v>
      </c>
      <c r="B33" s="7">
        <v>247499.666</v>
      </c>
      <c r="C33" s="7">
        <v>230652.78316999998</v>
      </c>
      <c r="D33" s="7">
        <v>550.60815000000002</v>
      </c>
      <c r="E33" s="7">
        <f t="shared" si="4"/>
        <v>231203.39132</v>
      </c>
      <c r="F33" s="7">
        <f t="shared" si="5"/>
        <v>16296.274680000002</v>
      </c>
      <c r="G33" s="7">
        <f t="shared" si="6"/>
        <v>16846.882830000017</v>
      </c>
      <c r="H33" s="6">
        <f t="shared" si="1"/>
        <v>93.415637708375726</v>
      </c>
    </row>
    <row r="34" spans="1:8" s="66" customFormat="1" ht="11.25" customHeight="1" x14ac:dyDescent="0.2">
      <c r="A34" s="70"/>
      <c r="B34" s="9"/>
      <c r="C34" s="9"/>
      <c r="D34" s="9"/>
      <c r="E34" s="9"/>
      <c r="F34" s="9"/>
      <c r="G34" s="9"/>
      <c r="H34" s="6" t="str">
        <f t="shared" si="1"/>
        <v/>
      </c>
    </row>
    <row r="35" spans="1:8" s="66" customFormat="1" ht="11.25" customHeight="1" x14ac:dyDescent="0.2">
      <c r="A35" s="68" t="s">
        <v>86</v>
      </c>
      <c r="B35" s="11">
        <f t="shared" ref="B35:G35" si="7">+B36+B37</f>
        <v>1221650.2130000002</v>
      </c>
      <c r="C35" s="11">
        <f t="shared" si="7"/>
        <v>1177260.9172499999</v>
      </c>
      <c r="D35" s="11">
        <f t="shared" si="7"/>
        <v>2290.0388599999997</v>
      </c>
      <c r="E35" s="13">
        <f t="shared" si="7"/>
        <v>1179550.9561099999</v>
      </c>
      <c r="F35" s="13">
        <f t="shared" si="7"/>
        <v>42099.256890000397</v>
      </c>
      <c r="G35" s="13">
        <f t="shared" si="7"/>
        <v>44389.295750000383</v>
      </c>
      <c r="H35" s="6">
        <f t="shared" si="1"/>
        <v>96.553902545752663</v>
      </c>
    </row>
    <row r="36" spans="1:8" s="66" customFormat="1" ht="11.25" customHeight="1" x14ac:dyDescent="0.2">
      <c r="A36" s="70" t="s">
        <v>87</v>
      </c>
      <c r="B36" s="7">
        <v>1172465.5870000003</v>
      </c>
      <c r="C36" s="7">
        <v>1131602.9243099999</v>
      </c>
      <c r="D36" s="7">
        <v>2263.5271199999997</v>
      </c>
      <c r="E36" s="7">
        <f t="shared" ref="E36:E37" si="8">C36+D36</f>
        <v>1133866.4514299999</v>
      </c>
      <c r="F36" s="7">
        <f>B36-E36</f>
        <v>38599.135570000391</v>
      </c>
      <c r="G36" s="7">
        <f>B36-C36</f>
        <v>40862.662690000376</v>
      </c>
      <c r="H36" s="6">
        <f t="shared" si="1"/>
        <v>96.707866226695458</v>
      </c>
    </row>
    <row r="37" spans="1:8" s="66" customFormat="1" ht="11.25" customHeight="1" x14ac:dyDescent="0.2">
      <c r="A37" s="70" t="s">
        <v>88</v>
      </c>
      <c r="B37" s="7">
        <v>49184.626000000004</v>
      </c>
      <c r="C37" s="7">
        <v>45657.992939999996</v>
      </c>
      <c r="D37" s="7">
        <v>26.511740000000003</v>
      </c>
      <c r="E37" s="7">
        <f t="shared" si="8"/>
        <v>45684.504679999998</v>
      </c>
      <c r="F37" s="7">
        <f>B37-E37</f>
        <v>3500.1213200000057</v>
      </c>
      <c r="G37" s="7">
        <f>B37-C37</f>
        <v>3526.6330600000074</v>
      </c>
      <c r="H37" s="6">
        <f t="shared" si="1"/>
        <v>92.883708579994078</v>
      </c>
    </row>
    <row r="38" spans="1:8" s="66" customFormat="1" ht="11.25" customHeight="1" x14ac:dyDescent="0.2">
      <c r="A38" s="70"/>
      <c r="B38" s="9"/>
      <c r="C38" s="9"/>
      <c r="D38" s="9"/>
      <c r="E38" s="9"/>
      <c r="F38" s="9"/>
      <c r="G38" s="9"/>
      <c r="H38" s="6" t="str">
        <f t="shared" si="1"/>
        <v/>
      </c>
    </row>
    <row r="39" spans="1:8" s="66" customFormat="1" ht="11.25" customHeight="1" x14ac:dyDescent="0.2">
      <c r="A39" s="68" t="s">
        <v>89</v>
      </c>
      <c r="B39" s="11">
        <f>SUM(B40:B46)</f>
        <v>414562405.65209997</v>
      </c>
      <c r="C39" s="11">
        <f>SUM(C40:C46)</f>
        <v>391832074.79448003</v>
      </c>
      <c r="D39" s="11">
        <f>SUM(D40:D46)</f>
        <v>4170741.3887700005</v>
      </c>
      <c r="E39" s="13">
        <f t="shared" ref="E39:G39" si="9">SUM(E40:E46)</f>
        <v>396002816.18324995</v>
      </c>
      <c r="F39" s="13">
        <f t="shared" si="9"/>
        <v>18559589.468849957</v>
      </c>
      <c r="G39" s="13">
        <f t="shared" si="9"/>
        <v>22730330.857619934</v>
      </c>
      <c r="H39" s="6">
        <f t="shared" si="1"/>
        <v>95.523089113771405</v>
      </c>
    </row>
    <row r="40" spans="1:8" s="66" customFormat="1" ht="11.25" customHeight="1" x14ac:dyDescent="0.2">
      <c r="A40" s="70" t="s">
        <v>90</v>
      </c>
      <c r="B40" s="7">
        <v>413322871.33109993</v>
      </c>
      <c r="C40" s="7">
        <v>390889840.1548</v>
      </c>
      <c r="D40" s="7">
        <v>4152286.0721800001</v>
      </c>
      <c r="E40" s="7">
        <f t="shared" ref="E40:E46" si="10">C40+D40</f>
        <v>395042126.22697997</v>
      </c>
      <c r="F40" s="7">
        <f t="shared" ref="F40:F46" si="11">B40-E40</f>
        <v>18280745.104119956</v>
      </c>
      <c r="G40" s="7">
        <f t="shared" ref="G40:G46" si="12">B40-C40</f>
        <v>22433031.17629993</v>
      </c>
      <c r="H40" s="6">
        <f t="shared" si="1"/>
        <v>95.577127139069972</v>
      </c>
    </row>
    <row r="41" spans="1:8" s="66" customFormat="1" ht="11.25" customHeight="1" x14ac:dyDescent="0.2">
      <c r="A41" s="72" t="s">
        <v>91</v>
      </c>
      <c r="B41" s="7">
        <v>108461.31299999999</v>
      </c>
      <c r="C41" s="7">
        <v>91909.704729999998</v>
      </c>
      <c r="D41" s="7">
        <v>1199.4431299999999</v>
      </c>
      <c r="E41" s="7">
        <f t="shared" si="10"/>
        <v>93109.147859999997</v>
      </c>
      <c r="F41" s="7">
        <f t="shared" si="11"/>
        <v>15352.165139999997</v>
      </c>
      <c r="G41" s="7">
        <f t="shared" si="12"/>
        <v>16551.608269999997</v>
      </c>
      <c r="H41" s="6">
        <f t="shared" si="1"/>
        <v>85.845492078820769</v>
      </c>
    </row>
    <row r="42" spans="1:8" s="66" customFormat="1" ht="11.25" customHeight="1" x14ac:dyDescent="0.2">
      <c r="A42" s="72" t="s">
        <v>92</v>
      </c>
      <c r="B42" s="7">
        <v>24239.62</v>
      </c>
      <c r="C42" s="7">
        <v>24211.864309999997</v>
      </c>
      <c r="D42" s="7">
        <v>22.273810000000001</v>
      </c>
      <c r="E42" s="7">
        <f t="shared" si="10"/>
        <v>24234.138119999996</v>
      </c>
      <c r="F42" s="7">
        <f t="shared" si="11"/>
        <v>5.4818800000030024</v>
      </c>
      <c r="G42" s="7">
        <f t="shared" si="12"/>
        <v>27.755690000001778</v>
      </c>
      <c r="H42" s="6">
        <f t="shared" ref="H42:H73" si="13">IFERROR(E42/B42*100,"")</f>
        <v>99.977384628966945</v>
      </c>
    </row>
    <row r="43" spans="1:8" s="66" customFormat="1" ht="11.25" customHeight="1" x14ac:dyDescent="0.2">
      <c r="A43" s="70" t="s">
        <v>93</v>
      </c>
      <c r="B43" s="7">
        <v>700828.54700000002</v>
      </c>
      <c r="C43" s="7">
        <v>501249.51322000002</v>
      </c>
      <c r="D43" s="7">
        <v>5214.7166699999998</v>
      </c>
      <c r="E43" s="7">
        <f t="shared" si="10"/>
        <v>506464.22989000002</v>
      </c>
      <c r="F43" s="7">
        <f t="shared" si="11"/>
        <v>194364.31711</v>
      </c>
      <c r="G43" s="7">
        <f t="shared" si="12"/>
        <v>199579.03378</v>
      </c>
      <c r="H43" s="6">
        <f t="shared" si="13"/>
        <v>72.266495430015638</v>
      </c>
    </row>
    <row r="44" spans="1:8" s="66" customFormat="1" ht="11.25" customHeight="1" x14ac:dyDescent="0.2">
      <c r="A44" s="70" t="s">
        <v>94</v>
      </c>
      <c r="B44" s="7">
        <v>61368.841</v>
      </c>
      <c r="C44" s="7">
        <v>61368.840590000007</v>
      </c>
      <c r="D44" s="7">
        <v>0</v>
      </c>
      <c r="E44" s="7">
        <f t="shared" si="10"/>
        <v>61368.840590000007</v>
      </c>
      <c r="F44" s="7">
        <f t="shared" si="11"/>
        <v>4.0999999328050762E-4</v>
      </c>
      <c r="G44" s="7">
        <f t="shared" si="12"/>
        <v>4.0999999328050762E-4</v>
      </c>
      <c r="H44" s="6">
        <f t="shared" si="13"/>
        <v>99.999999331908526</v>
      </c>
    </row>
    <row r="45" spans="1:8" s="66" customFormat="1" ht="11.25" customHeight="1" x14ac:dyDescent="0.2">
      <c r="A45" s="70" t="s">
        <v>95</v>
      </c>
      <c r="B45" s="7">
        <v>212147</v>
      </c>
      <c r="C45" s="7">
        <v>200856.08971</v>
      </c>
      <c r="D45" s="7">
        <v>11080.490099999999</v>
      </c>
      <c r="E45" s="7">
        <f t="shared" si="10"/>
        <v>211936.57981</v>
      </c>
      <c r="F45" s="7">
        <f t="shared" si="11"/>
        <v>210.42019000000437</v>
      </c>
      <c r="G45" s="7">
        <f t="shared" si="12"/>
        <v>11290.91029</v>
      </c>
      <c r="H45" s="6">
        <f t="shared" si="13"/>
        <v>99.900813968616092</v>
      </c>
    </row>
    <row r="46" spans="1:8" s="66" customFormat="1" ht="11.25" customHeight="1" x14ac:dyDescent="0.2">
      <c r="A46" s="70" t="s">
        <v>310</v>
      </c>
      <c r="B46" s="7">
        <v>132489</v>
      </c>
      <c r="C46" s="7">
        <v>62638.627119999997</v>
      </c>
      <c r="D46" s="7">
        <v>938.39287999999999</v>
      </c>
      <c r="E46" s="7">
        <f t="shared" si="10"/>
        <v>63577.02</v>
      </c>
      <c r="F46" s="7">
        <f t="shared" si="11"/>
        <v>68911.98000000001</v>
      </c>
      <c r="G46" s="7">
        <f t="shared" si="12"/>
        <v>69850.37288000001</v>
      </c>
      <c r="H46" s="6">
        <f t="shared" si="13"/>
        <v>47.986640400335119</v>
      </c>
    </row>
    <row r="47" spans="1:8" s="66" customFormat="1" ht="11.25" customHeight="1" x14ac:dyDescent="0.2">
      <c r="A47" s="70"/>
      <c r="B47" s="8"/>
      <c r="C47" s="8"/>
      <c r="D47" s="8"/>
      <c r="E47" s="8"/>
      <c r="F47" s="8"/>
      <c r="G47" s="8"/>
      <c r="H47" s="6" t="str">
        <f t="shared" si="13"/>
        <v/>
      </c>
    </row>
    <row r="48" spans="1:8" s="66" customFormat="1" ht="11.25" customHeight="1" x14ac:dyDescent="0.2">
      <c r="A48" s="68" t="s">
        <v>96</v>
      </c>
      <c r="B48" s="7">
        <v>65103745.863999985</v>
      </c>
      <c r="C48" s="7">
        <v>60707270.440350011</v>
      </c>
      <c r="D48" s="7">
        <v>486236.36735000001</v>
      </c>
      <c r="E48" s="7">
        <f t="shared" ref="E48" si="14">C48+D48</f>
        <v>61193506.807700008</v>
      </c>
      <c r="F48" s="7">
        <f>B48-E48</f>
        <v>3910239.056299977</v>
      </c>
      <c r="G48" s="7">
        <f>B48-C48</f>
        <v>4396475.4236499742</v>
      </c>
      <c r="H48" s="6">
        <f t="shared" si="13"/>
        <v>93.993833988495282</v>
      </c>
    </row>
    <row r="49" spans="1:8" s="66" customFormat="1" ht="11.25" customHeight="1" x14ac:dyDescent="0.2">
      <c r="A49" s="73"/>
      <c r="B49" s="9"/>
      <c r="C49" s="9"/>
      <c r="D49" s="9"/>
      <c r="E49" s="9"/>
      <c r="F49" s="9"/>
      <c r="G49" s="9"/>
      <c r="H49" s="6" t="str">
        <f t="shared" si="13"/>
        <v/>
      </c>
    </row>
    <row r="50" spans="1:8" s="66" customFormat="1" ht="11.25" customHeight="1" x14ac:dyDescent="0.2">
      <c r="A50" s="68" t="s">
        <v>97</v>
      </c>
      <c r="B50" s="7">
        <v>1313055.2930000001</v>
      </c>
      <c r="C50" s="7">
        <v>1213177.3326499998</v>
      </c>
      <c r="D50" s="7">
        <v>14071.17578</v>
      </c>
      <c r="E50" s="7">
        <f t="shared" ref="E50" si="15">C50+D50</f>
        <v>1227248.5084299997</v>
      </c>
      <c r="F50" s="7">
        <f>B50-E50</f>
        <v>85806.784570000367</v>
      </c>
      <c r="G50" s="7">
        <f>B50-C50</f>
        <v>99877.9603500003</v>
      </c>
      <c r="H50" s="6">
        <f t="shared" si="13"/>
        <v>93.465105009100299</v>
      </c>
    </row>
    <row r="51" spans="1:8" s="66" customFormat="1" ht="11.25" customHeight="1" x14ac:dyDescent="0.2">
      <c r="A51" s="70"/>
      <c r="B51" s="9"/>
      <c r="C51" s="9"/>
      <c r="D51" s="9"/>
      <c r="E51" s="9"/>
      <c r="F51" s="9"/>
      <c r="G51" s="9"/>
      <c r="H51" s="6" t="str">
        <f t="shared" si="13"/>
        <v/>
      </c>
    </row>
    <row r="52" spans="1:8" s="66" customFormat="1" ht="11.25" customHeight="1" x14ac:dyDescent="0.2">
      <c r="A52" s="68" t="s">
        <v>98</v>
      </c>
      <c r="B52" s="11">
        <f t="shared" ref="B52:C52" si="16">SUM(B53:B58)</f>
        <v>15298788.087149998</v>
      </c>
      <c r="C52" s="11">
        <f t="shared" si="16"/>
        <v>13241339.409489999</v>
      </c>
      <c r="D52" s="11">
        <f t="shared" ref="D52:G52" si="17">SUM(D53:D58)</f>
        <v>912121.3777500001</v>
      </c>
      <c r="E52" s="13">
        <f t="shared" si="17"/>
        <v>14153460.78724</v>
      </c>
      <c r="F52" s="13">
        <f t="shared" si="17"/>
        <v>1145327.2999099987</v>
      </c>
      <c r="G52" s="13">
        <f t="shared" si="17"/>
        <v>2057448.6776599991</v>
      </c>
      <c r="H52" s="6">
        <f t="shared" si="13"/>
        <v>92.513607657118939</v>
      </c>
    </row>
    <row r="53" spans="1:8" s="66" customFormat="1" ht="11.25" customHeight="1" x14ac:dyDescent="0.2">
      <c r="A53" s="70" t="s">
        <v>77</v>
      </c>
      <c r="B53" s="7">
        <v>11780464.410289999</v>
      </c>
      <c r="C53" s="7">
        <v>10022877.498160001</v>
      </c>
      <c r="D53" s="7">
        <v>870944.96565999999</v>
      </c>
      <c r="E53" s="7">
        <f t="shared" ref="E53:E58" si="18">C53+D53</f>
        <v>10893822.463820001</v>
      </c>
      <c r="F53" s="7">
        <f t="shared" ref="F53:F58" si="19">B53-E53</f>
        <v>886641.94646999799</v>
      </c>
      <c r="G53" s="7">
        <f t="shared" ref="G53:G58" si="20">B53-C53</f>
        <v>1757586.9121299982</v>
      </c>
      <c r="H53" s="6">
        <f t="shared" si="13"/>
        <v>92.473624845421767</v>
      </c>
    </row>
    <row r="54" spans="1:8" s="66" customFormat="1" ht="11.25" customHeight="1" x14ac:dyDescent="0.2">
      <c r="A54" s="70" t="s">
        <v>99</v>
      </c>
      <c r="B54" s="7">
        <v>1583044.0266900004</v>
      </c>
      <c r="C54" s="7">
        <v>1373757.5797699997</v>
      </c>
      <c r="D54" s="7">
        <v>31670.794129999998</v>
      </c>
      <c r="E54" s="7">
        <f t="shared" si="18"/>
        <v>1405428.3738999998</v>
      </c>
      <c r="F54" s="7">
        <f t="shared" si="19"/>
        <v>177615.65279000066</v>
      </c>
      <c r="G54" s="7">
        <f t="shared" si="20"/>
        <v>209286.44692000072</v>
      </c>
      <c r="H54" s="6">
        <f t="shared" si="13"/>
        <v>88.780119201019403</v>
      </c>
    </row>
    <row r="55" spans="1:8" s="66" customFormat="1" ht="11.25" customHeight="1" x14ac:dyDescent="0.2">
      <c r="A55" s="70" t="s">
        <v>100</v>
      </c>
      <c r="B55" s="7">
        <v>886375.93516999984</v>
      </c>
      <c r="C55" s="7">
        <v>834523.40469</v>
      </c>
      <c r="D55" s="7">
        <v>4392.07917</v>
      </c>
      <c r="E55" s="7">
        <f t="shared" si="18"/>
        <v>838915.48386000004</v>
      </c>
      <c r="F55" s="7">
        <f t="shared" si="19"/>
        <v>47460.4513099998</v>
      </c>
      <c r="G55" s="7">
        <f t="shared" si="20"/>
        <v>51852.530479999841</v>
      </c>
      <c r="H55" s="6">
        <f t="shared" si="13"/>
        <v>94.645561840428655</v>
      </c>
    </row>
    <row r="56" spans="1:8" s="66" customFormat="1" ht="11.25" customHeight="1" x14ac:dyDescent="0.2">
      <c r="A56" s="70" t="s">
        <v>101</v>
      </c>
      <c r="B56" s="7">
        <v>889488.55099999998</v>
      </c>
      <c r="C56" s="7">
        <v>857298.00665</v>
      </c>
      <c r="D56" s="7">
        <v>4715.3885</v>
      </c>
      <c r="E56" s="7">
        <f t="shared" si="18"/>
        <v>862013.39515</v>
      </c>
      <c r="F56" s="7">
        <f t="shared" si="19"/>
        <v>27475.155849999981</v>
      </c>
      <c r="G56" s="7">
        <f t="shared" si="20"/>
        <v>32190.544349999982</v>
      </c>
      <c r="H56" s="6">
        <f t="shared" si="13"/>
        <v>96.911128780790804</v>
      </c>
    </row>
    <row r="57" spans="1:8" s="66" customFormat="1" ht="11.25" customHeight="1" x14ac:dyDescent="0.2">
      <c r="A57" s="70" t="s">
        <v>102</v>
      </c>
      <c r="B57" s="7">
        <v>81007.38400000002</v>
      </c>
      <c r="C57" s="7">
        <v>80770.245379999993</v>
      </c>
      <c r="D57" s="7">
        <v>0</v>
      </c>
      <c r="E57" s="7">
        <f t="shared" si="18"/>
        <v>80770.245379999993</v>
      </c>
      <c r="F57" s="7">
        <f t="shared" si="19"/>
        <v>237.138620000027</v>
      </c>
      <c r="G57" s="7">
        <f t="shared" si="20"/>
        <v>237.138620000027</v>
      </c>
      <c r="H57" s="6">
        <f t="shared" si="13"/>
        <v>99.707262957658244</v>
      </c>
    </row>
    <row r="58" spans="1:8" s="66" customFormat="1" ht="11.25" customHeight="1" x14ac:dyDescent="0.2">
      <c r="A58" s="70" t="s">
        <v>103</v>
      </c>
      <c r="B58" s="7">
        <v>78407.78</v>
      </c>
      <c r="C58" s="7">
        <v>72112.674840000007</v>
      </c>
      <c r="D58" s="7">
        <v>398.15028999999998</v>
      </c>
      <c r="E58" s="7">
        <f t="shared" si="18"/>
        <v>72510.825130000012</v>
      </c>
      <c r="F58" s="7">
        <f t="shared" si="19"/>
        <v>5896.9548699999868</v>
      </c>
      <c r="G58" s="7">
        <f t="shared" si="20"/>
        <v>6295.1051599999919</v>
      </c>
      <c r="H58" s="6">
        <f t="shared" si="13"/>
        <v>92.479120222508556</v>
      </c>
    </row>
    <row r="59" spans="1:8" s="66" customFormat="1" ht="11.25" customHeight="1" x14ac:dyDescent="0.2">
      <c r="A59" s="70"/>
      <c r="B59" s="9"/>
      <c r="C59" s="9"/>
      <c r="D59" s="9"/>
      <c r="E59" s="9"/>
      <c r="F59" s="9"/>
      <c r="G59" s="9"/>
      <c r="H59" s="6" t="str">
        <f t="shared" si="13"/>
        <v/>
      </c>
    </row>
    <row r="60" spans="1:8" s="66" customFormat="1" ht="11.25" customHeight="1" x14ac:dyDescent="0.2">
      <c r="A60" s="68" t="s">
        <v>104</v>
      </c>
      <c r="B60" s="11">
        <f t="shared" ref="B60:C60" si="21">SUM(B61:B70)</f>
        <v>28963298.915779948</v>
      </c>
      <c r="C60" s="11">
        <f t="shared" si="21"/>
        <v>27354127.24324001</v>
      </c>
      <c r="D60" s="11">
        <f t="shared" ref="D60:G60" si="22">SUM(D61:D70)</f>
        <v>123617.69147999999</v>
      </c>
      <c r="E60" s="11">
        <f t="shared" si="22"/>
        <v>27477744.93472001</v>
      </c>
      <c r="F60" s="11">
        <f t="shared" si="22"/>
        <v>1485553.981059941</v>
      </c>
      <c r="G60" s="11">
        <f t="shared" si="22"/>
        <v>1609171.6725399413</v>
      </c>
      <c r="H60" s="6">
        <f t="shared" si="13"/>
        <v>94.870908920355859</v>
      </c>
    </row>
    <row r="61" spans="1:8" s="66" customFormat="1" ht="11.25" customHeight="1" x14ac:dyDescent="0.2">
      <c r="A61" s="70" t="s">
        <v>105</v>
      </c>
      <c r="B61" s="7">
        <v>774245.25899994932</v>
      </c>
      <c r="C61" s="7">
        <v>505196.21038000955</v>
      </c>
      <c r="D61" s="7">
        <v>2186.4601599999883</v>
      </c>
      <c r="E61" s="7">
        <f t="shared" ref="E61:E70" si="23">C61+D61</f>
        <v>507382.67054000957</v>
      </c>
      <c r="F61" s="7">
        <f t="shared" ref="F61:F70" si="24">B61-E61</f>
        <v>266862.58845993975</v>
      </c>
      <c r="G61" s="7">
        <f t="shared" ref="G61:G70" si="25">B61-C61</f>
        <v>269049.04861993977</v>
      </c>
      <c r="H61" s="6">
        <f t="shared" si="13"/>
        <v>65.532551170590096</v>
      </c>
    </row>
    <row r="62" spans="1:8" s="66" customFormat="1" ht="11.25" customHeight="1" x14ac:dyDescent="0.2">
      <c r="A62" s="70" t="s">
        <v>106</v>
      </c>
      <c r="B62" s="7">
        <v>2893969.7910000007</v>
      </c>
      <c r="C62" s="7">
        <v>2235257.8430400002</v>
      </c>
      <c r="D62" s="7">
        <v>9552.0875899999992</v>
      </c>
      <c r="E62" s="7">
        <f t="shared" si="23"/>
        <v>2244809.9306300003</v>
      </c>
      <c r="F62" s="7">
        <f t="shared" si="24"/>
        <v>649159.86037000036</v>
      </c>
      <c r="G62" s="7">
        <f t="shared" si="25"/>
        <v>658711.94796000049</v>
      </c>
      <c r="H62" s="6">
        <f t="shared" si="13"/>
        <v>77.568533631939346</v>
      </c>
    </row>
    <row r="63" spans="1:8" s="66" customFormat="1" ht="11.25" customHeight="1" x14ac:dyDescent="0.2">
      <c r="A63" s="70" t="s">
        <v>107</v>
      </c>
      <c r="B63" s="7">
        <v>8577670.9689999986</v>
      </c>
      <c r="C63" s="7">
        <v>8090614.0052100001</v>
      </c>
      <c r="D63" s="7">
        <v>103435.8276</v>
      </c>
      <c r="E63" s="7">
        <f t="shared" si="23"/>
        <v>8194049.8328100005</v>
      </c>
      <c r="F63" s="7">
        <f t="shared" si="24"/>
        <v>383621.13618999813</v>
      </c>
      <c r="G63" s="7">
        <f t="shared" si="25"/>
        <v>487056.96378999855</v>
      </c>
      <c r="H63" s="6">
        <f t="shared" si="13"/>
        <v>95.527677179779701</v>
      </c>
    </row>
    <row r="64" spans="1:8" s="66" customFormat="1" ht="11.25" customHeight="1" x14ac:dyDescent="0.2">
      <c r="A64" s="70" t="s">
        <v>108</v>
      </c>
      <c r="B64" s="7">
        <v>240674.42877999996</v>
      </c>
      <c r="C64" s="7">
        <v>182207.64169999998</v>
      </c>
      <c r="D64" s="7">
        <v>1181.85394</v>
      </c>
      <c r="E64" s="7">
        <f t="shared" si="23"/>
        <v>183389.49563999998</v>
      </c>
      <c r="F64" s="7">
        <f t="shared" si="24"/>
        <v>57284.933139999979</v>
      </c>
      <c r="G64" s="7">
        <f t="shared" si="25"/>
        <v>58466.78707999998</v>
      </c>
      <c r="H64" s="6">
        <f t="shared" si="13"/>
        <v>76.198163872089623</v>
      </c>
    </row>
    <row r="65" spans="1:8" s="66" customFormat="1" ht="11.25" customHeight="1" x14ac:dyDescent="0.2">
      <c r="A65" s="70" t="s">
        <v>109</v>
      </c>
      <c r="B65" s="7">
        <v>16189194.465000002</v>
      </c>
      <c r="C65" s="7">
        <v>16068887.502699999</v>
      </c>
      <c r="D65" s="7">
        <v>2757.56504</v>
      </c>
      <c r="E65" s="7">
        <f t="shared" si="23"/>
        <v>16071645.067739999</v>
      </c>
      <c r="F65" s="7">
        <f t="shared" si="24"/>
        <v>117549.39726000279</v>
      </c>
      <c r="G65" s="7">
        <f t="shared" si="25"/>
        <v>120306.96230000257</v>
      </c>
      <c r="H65" s="6">
        <f t="shared" si="13"/>
        <v>99.273902123332093</v>
      </c>
    </row>
    <row r="66" spans="1:8" s="66" customFormat="1" ht="11.25" customHeight="1" x14ac:dyDescent="0.2">
      <c r="A66" s="70" t="s">
        <v>110</v>
      </c>
      <c r="B66" s="7">
        <v>9837</v>
      </c>
      <c r="C66" s="7">
        <v>9756.6949499999992</v>
      </c>
      <c r="D66" s="7">
        <v>26.369599999999998</v>
      </c>
      <c r="E66" s="7">
        <f t="shared" si="23"/>
        <v>9783.0645499999991</v>
      </c>
      <c r="F66" s="7">
        <f t="shared" si="24"/>
        <v>53.935450000000856</v>
      </c>
      <c r="G66" s="7">
        <f t="shared" si="25"/>
        <v>80.305050000000847</v>
      </c>
      <c r="H66" s="6">
        <f t="shared" si="13"/>
        <v>99.451708346040448</v>
      </c>
    </row>
    <row r="67" spans="1:8" s="66" customFormat="1" ht="11.25" customHeight="1" x14ac:dyDescent="0.2">
      <c r="A67" s="70" t="s">
        <v>111</v>
      </c>
      <c r="B67" s="7">
        <v>141947.55900000001</v>
      </c>
      <c r="C67" s="7">
        <v>139261.86974000002</v>
      </c>
      <c r="D67" s="7">
        <v>2175.05044</v>
      </c>
      <c r="E67" s="7">
        <f t="shared" si="23"/>
        <v>141436.92018000002</v>
      </c>
      <c r="F67" s="7">
        <f t="shared" si="24"/>
        <v>510.63881999999285</v>
      </c>
      <c r="G67" s="7">
        <f t="shared" si="25"/>
        <v>2685.6892599999846</v>
      </c>
      <c r="H67" s="6">
        <f t="shared" si="13"/>
        <v>99.640262345053785</v>
      </c>
    </row>
    <row r="68" spans="1:8" s="66" customFormat="1" ht="11.25" customHeight="1" x14ac:dyDescent="0.2">
      <c r="A68" s="70" t="s">
        <v>112</v>
      </c>
      <c r="B68" s="7">
        <v>71848.648000000016</v>
      </c>
      <c r="C68" s="7">
        <v>66155.3796</v>
      </c>
      <c r="D68" s="7">
        <v>477.57083</v>
      </c>
      <c r="E68" s="7">
        <f t="shared" si="23"/>
        <v>66632.950429999997</v>
      </c>
      <c r="F68" s="7">
        <f t="shared" si="24"/>
        <v>5215.6975700000185</v>
      </c>
      <c r="G68" s="7">
        <f t="shared" si="25"/>
        <v>5693.2684000000154</v>
      </c>
      <c r="H68" s="6">
        <f t="shared" si="13"/>
        <v>92.740715775194516</v>
      </c>
    </row>
    <row r="69" spans="1:8" s="66" customFormat="1" ht="11.25" customHeight="1" x14ac:dyDescent="0.2">
      <c r="A69" s="72" t="s">
        <v>113</v>
      </c>
      <c r="B69" s="7">
        <v>63910.796000000002</v>
      </c>
      <c r="C69" s="7">
        <v>56790.09592</v>
      </c>
      <c r="D69" s="7">
        <v>1824.9062799999999</v>
      </c>
      <c r="E69" s="7">
        <f t="shared" si="23"/>
        <v>58615.002200000003</v>
      </c>
      <c r="F69" s="7">
        <f t="shared" si="24"/>
        <v>5295.7937999999995</v>
      </c>
      <c r="G69" s="7">
        <f t="shared" si="25"/>
        <v>7120.7000800000023</v>
      </c>
      <c r="H69" s="6">
        <f t="shared" si="13"/>
        <v>91.713772740367688</v>
      </c>
    </row>
    <row r="70" spans="1:8" s="66" customFormat="1" ht="11.25" customHeight="1" x14ac:dyDescent="0.2">
      <c r="A70" s="70" t="s">
        <v>326</v>
      </c>
      <c r="B70" s="7">
        <v>0</v>
      </c>
      <c r="C70" s="7">
        <v>0</v>
      </c>
      <c r="D70" s="7">
        <v>0</v>
      </c>
      <c r="E70" s="7">
        <f t="shared" si="23"/>
        <v>0</v>
      </c>
      <c r="F70" s="7">
        <f t="shared" si="24"/>
        <v>0</v>
      </c>
      <c r="G70" s="7">
        <f t="shared" si="25"/>
        <v>0</v>
      </c>
      <c r="H70" s="6" t="str">
        <f t="shared" si="13"/>
        <v/>
      </c>
    </row>
    <row r="71" spans="1:8" s="66" customFormat="1" ht="11.25" customHeight="1" x14ac:dyDescent="0.2">
      <c r="A71" s="70"/>
      <c r="B71" s="9"/>
      <c r="C71" s="9"/>
      <c r="D71" s="9"/>
      <c r="E71" s="9"/>
      <c r="F71" s="9"/>
      <c r="G71" s="9"/>
      <c r="H71" s="6" t="str">
        <f t="shared" si="13"/>
        <v/>
      </c>
    </row>
    <row r="72" spans="1:8" s="66" customFormat="1" ht="11.25" customHeight="1" x14ac:dyDescent="0.2">
      <c r="A72" s="68" t="s">
        <v>114</v>
      </c>
      <c r="B72" s="11">
        <f t="shared" ref="B72:G72" si="26">SUM(B73:B77)</f>
        <v>10051687.028000001</v>
      </c>
      <c r="C72" s="11">
        <f t="shared" si="26"/>
        <v>9464532.4315800015</v>
      </c>
      <c r="D72" s="11">
        <f t="shared" ref="D72" si="27">SUM(D73:D77)</f>
        <v>31889.053739999999</v>
      </c>
      <c r="E72" s="13">
        <f t="shared" si="26"/>
        <v>9496421.48532</v>
      </c>
      <c r="F72" s="13">
        <f t="shared" si="26"/>
        <v>555265.54268000065</v>
      </c>
      <c r="G72" s="13">
        <f t="shared" si="26"/>
        <v>587154.59642000019</v>
      </c>
      <c r="H72" s="6">
        <f t="shared" si="13"/>
        <v>94.475897019741538</v>
      </c>
    </row>
    <row r="73" spans="1:8" s="66" customFormat="1" ht="11.25" customHeight="1" x14ac:dyDescent="0.2">
      <c r="A73" s="70" t="s">
        <v>77</v>
      </c>
      <c r="B73" s="7">
        <v>9964749.8350000009</v>
      </c>
      <c r="C73" s="7">
        <v>9382489.9279900007</v>
      </c>
      <c r="D73" s="7">
        <v>31525.563249999999</v>
      </c>
      <c r="E73" s="7">
        <f t="shared" ref="E73:E77" si="28">C73+D73</f>
        <v>9414015.4912400004</v>
      </c>
      <c r="F73" s="7">
        <f>B73-E73</f>
        <v>550734.34376000054</v>
      </c>
      <c r="G73" s="7">
        <f>B73-C73</f>
        <v>582259.9070100002</v>
      </c>
      <c r="H73" s="6">
        <f t="shared" si="13"/>
        <v>94.47317441100617</v>
      </c>
    </row>
    <row r="74" spans="1:8" s="66" customFormat="1" ht="11.25" customHeight="1" x14ac:dyDescent="0.2">
      <c r="A74" s="70" t="s">
        <v>115</v>
      </c>
      <c r="B74" s="7">
        <v>46995.953000000009</v>
      </c>
      <c r="C74" s="7">
        <v>46824.231340000006</v>
      </c>
      <c r="D74" s="7">
        <v>93.393240000000006</v>
      </c>
      <c r="E74" s="7">
        <f t="shared" si="28"/>
        <v>46917.624580000003</v>
      </c>
      <c r="F74" s="7">
        <f>B74-E74</f>
        <v>78.328420000005281</v>
      </c>
      <c r="G74" s="7">
        <f>B74-C74</f>
        <v>171.72166000000288</v>
      </c>
      <c r="H74" s="6">
        <f t="shared" ref="H74:H92" si="29">IFERROR(E74/B74*100,"")</f>
        <v>99.8333294358346</v>
      </c>
    </row>
    <row r="75" spans="1:8" s="66" customFormat="1" ht="11.25" customHeight="1" x14ac:dyDescent="0.2">
      <c r="A75" s="70" t="s">
        <v>116</v>
      </c>
      <c r="B75" s="7">
        <v>2355.2400000000002</v>
      </c>
      <c r="C75" s="7">
        <v>1883.5242700000001</v>
      </c>
      <c r="D75" s="7">
        <v>13.034049999999999</v>
      </c>
      <c r="E75" s="7">
        <f t="shared" si="28"/>
        <v>1896.5583200000001</v>
      </c>
      <c r="F75" s="7">
        <f>B75-E75</f>
        <v>458.68168000000014</v>
      </c>
      <c r="G75" s="7">
        <f>B75-C75</f>
        <v>471.71573000000012</v>
      </c>
      <c r="H75" s="6">
        <f t="shared" si="29"/>
        <v>80.52505562065862</v>
      </c>
    </row>
    <row r="76" spans="1:8" s="66" customFormat="1" ht="11.25" customHeight="1" x14ac:dyDescent="0.2">
      <c r="A76" s="70" t="s">
        <v>117</v>
      </c>
      <c r="B76" s="7">
        <v>15113.999999999996</v>
      </c>
      <c r="C76" s="7">
        <v>12973.15956</v>
      </c>
      <c r="D76" s="7">
        <v>235.84980999999999</v>
      </c>
      <c r="E76" s="7">
        <f t="shared" si="28"/>
        <v>13209.00937</v>
      </c>
      <c r="F76" s="7">
        <f>B76-E76</f>
        <v>1904.9906299999966</v>
      </c>
      <c r="G76" s="7">
        <f>B76-C76</f>
        <v>2140.8404399999963</v>
      </c>
      <c r="H76" s="6">
        <f t="shared" si="29"/>
        <v>87.395853976445707</v>
      </c>
    </row>
    <row r="77" spans="1:8" s="66" customFormat="1" ht="11.25" customHeight="1" x14ac:dyDescent="0.2">
      <c r="A77" s="70" t="s">
        <v>290</v>
      </c>
      <c r="B77" s="7">
        <v>22471.999999999996</v>
      </c>
      <c r="C77" s="7">
        <v>20361.58842</v>
      </c>
      <c r="D77" s="7">
        <v>21.21339</v>
      </c>
      <c r="E77" s="7">
        <f t="shared" si="28"/>
        <v>20382.801810000001</v>
      </c>
      <c r="F77" s="7">
        <f>B77-E77</f>
        <v>2089.1981899999955</v>
      </c>
      <c r="G77" s="7">
        <f>B77-C77</f>
        <v>2110.4115799999963</v>
      </c>
      <c r="H77" s="6">
        <f t="shared" si="29"/>
        <v>90.703105242079047</v>
      </c>
    </row>
    <row r="78" spans="1:8" s="66" customFormat="1" ht="11.25" customHeight="1" x14ac:dyDescent="0.2">
      <c r="A78" s="70"/>
      <c r="B78" s="9"/>
      <c r="C78" s="9"/>
      <c r="D78" s="9"/>
      <c r="E78" s="9"/>
      <c r="F78" s="9"/>
      <c r="G78" s="9"/>
      <c r="H78" s="6" t="str">
        <f t="shared" si="29"/>
        <v/>
      </c>
    </row>
    <row r="79" spans="1:8" s="66" customFormat="1" ht="11.25" customHeight="1" x14ac:dyDescent="0.2">
      <c r="A79" s="68" t="s">
        <v>118</v>
      </c>
      <c r="B79" s="11">
        <f>SUM(B80:B82)</f>
        <v>128470956.72503002</v>
      </c>
      <c r="C79" s="11">
        <f>SUM(C80:C82)</f>
        <v>119569607.81793</v>
      </c>
      <c r="D79" s="11">
        <f>SUM(D80:D82)</f>
        <v>1592068.4436600001</v>
      </c>
      <c r="E79" s="13">
        <f t="shared" ref="E79:G79" si="30">SUM(E80:E82)</f>
        <v>121161676.26158999</v>
      </c>
      <c r="F79" s="13">
        <f t="shared" si="30"/>
        <v>7309280.463440028</v>
      </c>
      <c r="G79" s="13">
        <f t="shared" si="30"/>
        <v>8901348.9071000293</v>
      </c>
      <c r="H79" s="6">
        <f t="shared" si="29"/>
        <v>94.310558082723489</v>
      </c>
    </row>
    <row r="80" spans="1:8" s="66" customFormat="1" ht="11.25" customHeight="1" x14ac:dyDescent="0.2">
      <c r="A80" s="70" t="s">
        <v>119</v>
      </c>
      <c r="B80" s="7">
        <v>128188670.72703002</v>
      </c>
      <c r="C80" s="7">
        <v>119338997.46314999</v>
      </c>
      <c r="D80" s="7">
        <v>1586882.8817600003</v>
      </c>
      <c r="E80" s="7">
        <f t="shared" ref="E80:E82" si="31">C80+D80</f>
        <v>120925880.34491</v>
      </c>
      <c r="F80" s="7">
        <f>B80-E80</f>
        <v>7262790.3821200281</v>
      </c>
      <c r="G80" s="7">
        <f>B80-C80</f>
        <v>8849673.2638800293</v>
      </c>
      <c r="H80" s="6">
        <f t="shared" si="29"/>
        <v>94.33429620501667</v>
      </c>
    </row>
    <row r="81" spans="1:8" s="66" customFormat="1" ht="11.25" customHeight="1" x14ac:dyDescent="0.2">
      <c r="A81" s="70" t="s">
        <v>120</v>
      </c>
      <c r="B81" s="7">
        <v>251071.99800000002</v>
      </c>
      <c r="C81" s="7">
        <v>208512.86627999999</v>
      </c>
      <c r="D81" s="7">
        <v>4739.3178399999997</v>
      </c>
      <c r="E81" s="7">
        <f t="shared" si="31"/>
        <v>213252.18411999999</v>
      </c>
      <c r="F81" s="7">
        <f>B81-E81</f>
        <v>37819.813880000031</v>
      </c>
      <c r="G81" s="7">
        <f>B81-C81</f>
        <v>42559.131720000034</v>
      </c>
      <c r="H81" s="6">
        <f t="shared" si="29"/>
        <v>84.936665904096557</v>
      </c>
    </row>
    <row r="82" spans="1:8" s="66" customFormat="1" ht="11.25" customHeight="1" x14ac:dyDescent="0.2">
      <c r="A82" s="70" t="s">
        <v>311</v>
      </c>
      <c r="B82" s="7">
        <v>31214</v>
      </c>
      <c r="C82" s="7">
        <v>22097.488499999999</v>
      </c>
      <c r="D82" s="7">
        <v>446.24405999999999</v>
      </c>
      <c r="E82" s="7">
        <f t="shared" si="31"/>
        <v>22543.73256</v>
      </c>
      <c r="F82" s="7">
        <f>B82-E82</f>
        <v>8670.2674399999996</v>
      </c>
      <c r="G82" s="7">
        <f>B82-C82</f>
        <v>9116.5115000000005</v>
      </c>
      <c r="H82" s="6">
        <f t="shared" si="29"/>
        <v>72.223145255334146</v>
      </c>
    </row>
    <row r="83" spans="1:8" s="66" customFormat="1" ht="11.25" customHeight="1" x14ac:dyDescent="0.2">
      <c r="A83" s="70"/>
      <c r="B83" s="9"/>
      <c r="C83" s="9"/>
      <c r="D83" s="9"/>
      <c r="E83" s="9"/>
      <c r="F83" s="9"/>
      <c r="G83" s="9"/>
      <c r="H83" s="6" t="str">
        <f t="shared" si="29"/>
        <v/>
      </c>
    </row>
    <row r="84" spans="1:8" s="66" customFormat="1" ht="11.25" customHeight="1" x14ac:dyDescent="0.2">
      <c r="A84" s="68" t="s">
        <v>121</v>
      </c>
      <c r="B84" s="11">
        <f t="shared" ref="B84:G84" si="32">+B85+B86</f>
        <v>936493.34315999993</v>
      </c>
      <c r="C84" s="11">
        <f t="shared" si="32"/>
        <v>827510.25639999995</v>
      </c>
      <c r="D84" s="11">
        <f t="shared" si="32"/>
        <v>4682.1812399999999</v>
      </c>
      <c r="E84" s="13">
        <f t="shared" si="32"/>
        <v>832192.4376399999</v>
      </c>
      <c r="F84" s="13">
        <f t="shared" si="32"/>
        <v>104300.90552000003</v>
      </c>
      <c r="G84" s="13">
        <f t="shared" si="32"/>
        <v>108983.08675999998</v>
      </c>
      <c r="H84" s="6">
        <f t="shared" si="29"/>
        <v>88.86261111391795</v>
      </c>
    </row>
    <row r="85" spans="1:8" s="66" customFormat="1" ht="11.25" customHeight="1" x14ac:dyDescent="0.2">
      <c r="A85" s="70" t="s">
        <v>87</v>
      </c>
      <c r="B85" s="7">
        <v>647520.45599999989</v>
      </c>
      <c r="C85" s="7">
        <v>560857.03457999998</v>
      </c>
      <c r="D85" s="7">
        <v>2455.4743399999998</v>
      </c>
      <c r="E85" s="7">
        <f t="shared" ref="E85:E86" si="33">C85+D85</f>
        <v>563312.50891999993</v>
      </c>
      <c r="F85" s="7">
        <f>B85-E85</f>
        <v>84207.947079999954</v>
      </c>
      <c r="G85" s="7">
        <f>B85-C85</f>
        <v>86663.421419999911</v>
      </c>
      <c r="H85" s="6">
        <f t="shared" si="29"/>
        <v>86.99532249526338</v>
      </c>
    </row>
    <row r="86" spans="1:8" s="66" customFormat="1" ht="11.25" customHeight="1" x14ac:dyDescent="0.2">
      <c r="A86" s="70" t="s">
        <v>122</v>
      </c>
      <c r="B86" s="7">
        <v>288972.88716000004</v>
      </c>
      <c r="C86" s="7">
        <v>266653.22181999998</v>
      </c>
      <c r="D86" s="7">
        <v>2226.7069000000006</v>
      </c>
      <c r="E86" s="7">
        <f t="shared" si="33"/>
        <v>268879.92871999997</v>
      </c>
      <c r="F86" s="7">
        <f>B86-E86</f>
        <v>20092.958440000075</v>
      </c>
      <c r="G86" s="7">
        <f>B86-C86</f>
        <v>22319.665340000065</v>
      </c>
      <c r="H86" s="6">
        <f t="shared" si="29"/>
        <v>93.046766900012017</v>
      </c>
    </row>
    <row r="87" spans="1:8" s="66" customFormat="1" ht="11.25" customHeight="1" x14ac:dyDescent="0.2">
      <c r="A87" s="70"/>
      <c r="B87" s="9"/>
      <c r="C87" s="9"/>
      <c r="D87" s="9"/>
      <c r="E87" s="9"/>
      <c r="F87" s="9"/>
      <c r="G87" s="9"/>
      <c r="H87" s="6" t="str">
        <f t="shared" si="29"/>
        <v/>
      </c>
    </row>
    <row r="88" spans="1:8" s="66" customFormat="1" ht="11.25" customHeight="1" x14ac:dyDescent="0.2">
      <c r="A88" s="68" t="s">
        <v>123</v>
      </c>
      <c r="B88" s="11">
        <f t="shared" ref="B88:C88" si="34">SUM(B89:B92)</f>
        <v>8360005.0665800003</v>
      </c>
      <c r="C88" s="11">
        <f t="shared" si="34"/>
        <v>3059753.0705099995</v>
      </c>
      <c r="D88" s="11">
        <f t="shared" ref="D88:G88" si="35">SUM(D89:D92)</f>
        <v>13804.715380000001</v>
      </c>
      <c r="E88" s="13">
        <f t="shared" si="35"/>
        <v>3073557.7858899995</v>
      </c>
      <c r="F88" s="13">
        <f t="shared" si="35"/>
        <v>5286447.2806900013</v>
      </c>
      <c r="G88" s="13">
        <f t="shared" si="35"/>
        <v>5300251.9960700013</v>
      </c>
      <c r="H88" s="6">
        <f t="shared" si="29"/>
        <v>36.765023004314557</v>
      </c>
    </row>
    <row r="89" spans="1:8" s="66" customFormat="1" ht="11.25" customHeight="1" x14ac:dyDescent="0.2">
      <c r="A89" s="70" t="s">
        <v>90</v>
      </c>
      <c r="B89" s="7">
        <v>7557715.0625800006</v>
      </c>
      <c r="C89" s="7">
        <v>2413072.7345299996</v>
      </c>
      <c r="D89" s="7">
        <v>9361.1269499999999</v>
      </c>
      <c r="E89" s="7">
        <f t="shared" ref="E89:E92" si="36">C89+D89</f>
        <v>2422433.8614799995</v>
      </c>
      <c r="F89" s="7">
        <f>B89-E89</f>
        <v>5135281.2011000011</v>
      </c>
      <c r="G89" s="7">
        <f>B89-C89</f>
        <v>5144642.3280500006</v>
      </c>
      <c r="H89" s="6">
        <f t="shared" si="29"/>
        <v>32.052463494873351</v>
      </c>
    </row>
    <row r="90" spans="1:8" s="66" customFormat="1" ht="11.25" customHeight="1" x14ac:dyDescent="0.2">
      <c r="A90" s="70" t="s">
        <v>124</v>
      </c>
      <c r="B90" s="7">
        <v>267105</v>
      </c>
      <c r="C90" s="7">
        <v>150028.80736999999</v>
      </c>
      <c r="D90" s="7">
        <v>124.16248</v>
      </c>
      <c r="E90" s="7">
        <f t="shared" si="36"/>
        <v>150152.96984999999</v>
      </c>
      <c r="F90" s="7">
        <f>B90-E90</f>
        <v>116952.03015000001</v>
      </c>
      <c r="G90" s="7">
        <f>B90-C90</f>
        <v>117076.19263000001</v>
      </c>
      <c r="H90" s="6">
        <f t="shared" si="29"/>
        <v>56.214960352670296</v>
      </c>
    </row>
    <row r="91" spans="1:8" s="66" customFormat="1" ht="11.25" customHeight="1" x14ac:dyDescent="0.2">
      <c r="A91" s="70" t="s">
        <v>125</v>
      </c>
      <c r="B91" s="7">
        <v>164663.31599999999</v>
      </c>
      <c r="C91" s="7">
        <v>160415.69012000001</v>
      </c>
      <c r="D91" s="7">
        <v>2244.1414</v>
      </c>
      <c r="E91" s="7">
        <f t="shared" si="36"/>
        <v>162659.83152000001</v>
      </c>
      <c r="F91" s="7">
        <f>B91-E91</f>
        <v>2003.4844799999846</v>
      </c>
      <c r="G91" s="7">
        <f>B91-C91</f>
        <v>4247.6258799999778</v>
      </c>
      <c r="H91" s="6">
        <f t="shared" si="29"/>
        <v>98.783284262294345</v>
      </c>
    </row>
    <row r="92" spans="1:8" s="66" customFormat="1" ht="11.25" customHeight="1" x14ac:dyDescent="0.2">
      <c r="A92" s="70" t="s">
        <v>126</v>
      </c>
      <c r="B92" s="7">
        <v>370521.6880000002</v>
      </c>
      <c r="C92" s="7">
        <v>336235.83848999999</v>
      </c>
      <c r="D92" s="7">
        <v>2075.2845499999999</v>
      </c>
      <c r="E92" s="7">
        <f t="shared" si="36"/>
        <v>338311.12303999998</v>
      </c>
      <c r="F92" s="7">
        <f>B92-E92</f>
        <v>32210.564960000222</v>
      </c>
      <c r="G92" s="7">
        <f>B92-C92</f>
        <v>34285.849510000204</v>
      </c>
      <c r="H92" s="6">
        <f t="shared" si="29"/>
        <v>91.306699174921107</v>
      </c>
    </row>
    <row r="93" spans="1:8" s="66" customFormat="1" ht="11.25" customHeight="1" x14ac:dyDescent="0.25">
      <c r="A93" s="12"/>
      <c r="B93" s="7"/>
      <c r="C93" s="8"/>
      <c r="D93" s="7"/>
      <c r="E93" s="8"/>
      <c r="F93" s="8"/>
      <c r="G93" s="8"/>
      <c r="H93" s="6"/>
    </row>
    <row r="94" spans="1:8" s="66" customFormat="1" ht="11.25" customHeight="1" x14ac:dyDescent="0.2">
      <c r="A94" s="68" t="s">
        <v>127</v>
      </c>
      <c r="B94" s="11">
        <f t="shared" ref="B94:C94" si="37">SUM(B95:B104)</f>
        <v>195344162.55297002</v>
      </c>
      <c r="C94" s="11">
        <f t="shared" si="37"/>
        <v>189436005.40518004</v>
      </c>
      <c r="D94" s="11">
        <f t="shared" ref="D94:G94" si="38">SUM(D95:D104)</f>
        <v>138358.71966999999</v>
      </c>
      <c r="E94" s="13">
        <f t="shared" si="38"/>
        <v>189574364.12485003</v>
      </c>
      <c r="F94" s="13">
        <f t="shared" si="38"/>
        <v>5769798.4281199919</v>
      </c>
      <c r="G94" s="13">
        <f t="shared" si="38"/>
        <v>5908157.1477899961</v>
      </c>
      <c r="H94" s="6">
        <f t="shared" ref="H94:H126" si="39">IFERROR(E94/B94*100,"")</f>
        <v>97.046342029004606</v>
      </c>
    </row>
    <row r="95" spans="1:8" s="66" customFormat="1" ht="11.25" customHeight="1" x14ac:dyDescent="0.2">
      <c r="A95" s="70" t="s">
        <v>105</v>
      </c>
      <c r="B95" s="7">
        <v>4472191.5040800013</v>
      </c>
      <c r="C95" s="7">
        <v>4299994.3374699997</v>
      </c>
      <c r="D95" s="7">
        <v>19613.179540000005</v>
      </c>
      <c r="E95" s="7">
        <f t="shared" ref="E95:E104" si="40">C95+D95</f>
        <v>4319607.5170099996</v>
      </c>
      <c r="F95" s="7">
        <f t="shared" ref="F95:F104" si="41">B95-E95</f>
        <v>152583.98707000166</v>
      </c>
      <c r="G95" s="7">
        <f t="shared" ref="G95:G104" si="42">B95-C95</f>
        <v>172197.16661000159</v>
      </c>
      <c r="H95" s="6">
        <f t="shared" si="39"/>
        <v>96.588160705309718</v>
      </c>
    </row>
    <row r="96" spans="1:8" s="66" customFormat="1" ht="11.25" customHeight="1" x14ac:dyDescent="0.2">
      <c r="A96" s="70" t="s">
        <v>128</v>
      </c>
      <c r="B96" s="7">
        <v>21309310.173970003</v>
      </c>
      <c r="C96" s="7">
        <v>21098646.889090002</v>
      </c>
      <c r="D96" s="7">
        <v>17764.201719999997</v>
      </c>
      <c r="E96" s="7">
        <f t="shared" si="40"/>
        <v>21116411.090810001</v>
      </c>
      <c r="F96" s="7">
        <f t="shared" si="41"/>
        <v>192899.08316000178</v>
      </c>
      <c r="G96" s="7">
        <f t="shared" si="42"/>
        <v>210663.2848800011</v>
      </c>
      <c r="H96" s="6">
        <f t="shared" si="39"/>
        <v>99.094766176919066</v>
      </c>
    </row>
    <row r="97" spans="1:8" s="66" customFormat="1" ht="11.25" customHeight="1" x14ac:dyDescent="0.2">
      <c r="A97" s="70" t="s">
        <v>129</v>
      </c>
      <c r="B97" s="7">
        <v>13980413.877999999</v>
      </c>
      <c r="C97" s="7">
        <v>13837779.757939998</v>
      </c>
      <c r="D97" s="7">
        <v>27803.359279999997</v>
      </c>
      <c r="E97" s="7">
        <f t="shared" si="40"/>
        <v>13865583.117219998</v>
      </c>
      <c r="F97" s="7">
        <f t="shared" si="41"/>
        <v>114830.76078000106</v>
      </c>
      <c r="G97" s="7">
        <f t="shared" si="42"/>
        <v>142634.12006000057</v>
      </c>
      <c r="H97" s="6">
        <f t="shared" si="39"/>
        <v>99.178631178003229</v>
      </c>
    </row>
    <row r="98" spans="1:8" s="66" customFormat="1" ht="11.25" customHeight="1" x14ac:dyDescent="0.2">
      <c r="A98" s="70" t="s">
        <v>130</v>
      </c>
      <c r="B98" s="7">
        <v>160395.90100000001</v>
      </c>
      <c r="C98" s="7">
        <v>120970.89495999999</v>
      </c>
      <c r="D98" s="7">
        <v>7361.33763</v>
      </c>
      <c r="E98" s="7">
        <f t="shared" si="40"/>
        <v>128332.23258999999</v>
      </c>
      <c r="F98" s="7">
        <f t="shared" si="41"/>
        <v>32063.668410000028</v>
      </c>
      <c r="G98" s="7">
        <f t="shared" si="42"/>
        <v>39425.006040000022</v>
      </c>
      <c r="H98" s="6">
        <f t="shared" si="39"/>
        <v>80.009670939159463</v>
      </c>
    </row>
    <row r="99" spans="1:8" s="66" customFormat="1" ht="11.25" customHeight="1" x14ac:dyDescent="0.2">
      <c r="A99" s="70" t="s">
        <v>131</v>
      </c>
      <c r="B99" s="7">
        <v>3397232.3140000007</v>
      </c>
      <c r="C99" s="7">
        <v>3308653.8261599997</v>
      </c>
      <c r="D99" s="7">
        <v>13576.06</v>
      </c>
      <c r="E99" s="7">
        <f t="shared" si="40"/>
        <v>3322229.8861599998</v>
      </c>
      <c r="F99" s="7">
        <f t="shared" si="41"/>
        <v>75002.42784000095</v>
      </c>
      <c r="G99" s="7">
        <f t="shared" si="42"/>
        <v>88578.487840001006</v>
      </c>
      <c r="H99" s="6">
        <f t="shared" si="39"/>
        <v>97.792249074903836</v>
      </c>
    </row>
    <row r="100" spans="1:8" s="66" customFormat="1" ht="11.25" customHeight="1" x14ac:dyDescent="0.2">
      <c r="A100" s="70" t="s">
        <v>132</v>
      </c>
      <c r="B100" s="7">
        <v>150769523.81192002</v>
      </c>
      <c r="C100" s="7">
        <v>145635335.21179003</v>
      </c>
      <c r="D100" s="7">
        <v>46605.99037</v>
      </c>
      <c r="E100" s="7">
        <f t="shared" si="40"/>
        <v>145681941.20216003</v>
      </c>
      <c r="F100" s="7">
        <f t="shared" si="41"/>
        <v>5087582.6097599864</v>
      </c>
      <c r="G100" s="7">
        <f t="shared" si="42"/>
        <v>5134188.6001299918</v>
      </c>
      <c r="H100" s="6">
        <f t="shared" si="39"/>
        <v>96.625589521588878</v>
      </c>
    </row>
    <row r="101" spans="1:8" s="66" customFormat="1" ht="11.25" customHeight="1" x14ac:dyDescent="0.2">
      <c r="A101" s="70" t="s">
        <v>133</v>
      </c>
      <c r="B101" s="7">
        <v>505145.15700000001</v>
      </c>
      <c r="C101" s="7">
        <v>469370.61443000002</v>
      </c>
      <c r="D101" s="7">
        <v>4596.37608</v>
      </c>
      <c r="E101" s="7">
        <f t="shared" si="40"/>
        <v>473966.99051000003</v>
      </c>
      <c r="F101" s="7">
        <f t="shared" si="41"/>
        <v>31178.166489999974</v>
      </c>
      <c r="G101" s="7">
        <f t="shared" si="42"/>
        <v>35774.542569999991</v>
      </c>
      <c r="H101" s="6">
        <f t="shared" si="39"/>
        <v>93.8278797573427</v>
      </c>
    </row>
    <row r="102" spans="1:8" s="66" customFormat="1" ht="11.25" customHeight="1" x14ac:dyDescent="0.2">
      <c r="A102" s="70" t="s">
        <v>134</v>
      </c>
      <c r="B102" s="7">
        <v>533643.09100000001</v>
      </c>
      <c r="C102" s="7">
        <v>488572.18800999998</v>
      </c>
      <c r="D102" s="7">
        <v>395.51375999999999</v>
      </c>
      <c r="E102" s="7">
        <f t="shared" si="40"/>
        <v>488967.70176999999</v>
      </c>
      <c r="F102" s="7">
        <f t="shared" si="41"/>
        <v>44675.38923000003</v>
      </c>
      <c r="G102" s="7">
        <f t="shared" si="42"/>
        <v>45070.902990000031</v>
      </c>
      <c r="H102" s="6">
        <f t="shared" si="39"/>
        <v>91.628226808618038</v>
      </c>
    </row>
    <row r="103" spans="1:8" s="66" customFormat="1" ht="11.25" customHeight="1" x14ac:dyDescent="0.2">
      <c r="A103" s="70" t="s">
        <v>135</v>
      </c>
      <c r="B103" s="7">
        <v>96254.963000000018</v>
      </c>
      <c r="C103" s="7">
        <v>89169.092059999995</v>
      </c>
      <c r="D103" s="7">
        <v>543.67719</v>
      </c>
      <c r="E103" s="7">
        <f t="shared" si="40"/>
        <v>89712.769249999998</v>
      </c>
      <c r="F103" s="7">
        <f t="shared" si="41"/>
        <v>6542.1937500000204</v>
      </c>
      <c r="G103" s="7">
        <f t="shared" si="42"/>
        <v>7085.8709400000225</v>
      </c>
      <c r="H103" s="6">
        <f t="shared" si="39"/>
        <v>93.203266048733497</v>
      </c>
    </row>
    <row r="104" spans="1:8" s="66" customFormat="1" ht="11.25" customHeight="1" x14ac:dyDescent="0.2">
      <c r="A104" s="70" t="s">
        <v>136</v>
      </c>
      <c r="B104" s="7">
        <v>120051.75900000001</v>
      </c>
      <c r="C104" s="7">
        <v>87512.593269999998</v>
      </c>
      <c r="D104" s="7">
        <v>99.024100000000004</v>
      </c>
      <c r="E104" s="7">
        <f t="shared" si="40"/>
        <v>87611.617369999993</v>
      </c>
      <c r="F104" s="7">
        <f t="shared" si="41"/>
        <v>32440.141630000013</v>
      </c>
      <c r="G104" s="7">
        <f t="shared" si="42"/>
        <v>32539.165730000008</v>
      </c>
      <c r="H104" s="6">
        <f t="shared" si="39"/>
        <v>72.978203817904898</v>
      </c>
    </row>
    <row r="105" spans="1:8" s="66" customFormat="1" ht="11.25" customHeight="1" x14ac:dyDescent="0.2">
      <c r="A105" s="70"/>
      <c r="B105" s="7"/>
      <c r="C105" s="8"/>
      <c r="D105" s="7"/>
      <c r="E105" s="8"/>
      <c r="F105" s="8"/>
      <c r="G105" s="8"/>
      <c r="H105" s="6" t="str">
        <f t="shared" si="39"/>
        <v/>
      </c>
    </row>
    <row r="106" spans="1:8" s="66" customFormat="1" ht="11.25" customHeight="1" x14ac:dyDescent="0.2">
      <c r="A106" s="68" t="s">
        <v>137</v>
      </c>
      <c r="B106" s="13">
        <f>SUM(B107:B117)</f>
        <v>19494397.828000002</v>
      </c>
      <c r="C106" s="13">
        <f>SUM(C107:C117)</f>
        <v>18447733.450970002</v>
      </c>
      <c r="D106" s="13">
        <f>SUM(D107:D117)</f>
        <v>129834.99394</v>
      </c>
      <c r="E106" s="13">
        <f t="shared" ref="E106:G106" si="43">SUM(E107:E117)</f>
        <v>18577568.444910005</v>
      </c>
      <c r="F106" s="13">
        <f t="shared" si="43"/>
        <v>916829.3830900006</v>
      </c>
      <c r="G106" s="13">
        <f t="shared" si="43"/>
        <v>1046664.3770300007</v>
      </c>
      <c r="H106" s="6">
        <f t="shared" si="39"/>
        <v>95.296959715405279</v>
      </c>
    </row>
    <row r="107" spans="1:8" s="66" customFormat="1" ht="11.25" customHeight="1" x14ac:dyDescent="0.2">
      <c r="A107" s="70" t="s">
        <v>77</v>
      </c>
      <c r="B107" s="7">
        <v>6912844.6030000001</v>
      </c>
      <c r="C107" s="7">
        <v>6304207.0061000008</v>
      </c>
      <c r="D107" s="7">
        <v>4178.1162700000004</v>
      </c>
      <c r="E107" s="7">
        <f t="shared" ref="E107:E117" si="44">C107+D107</f>
        <v>6308385.1223700009</v>
      </c>
      <c r="F107" s="7">
        <f t="shared" ref="F107:F117" si="45">B107-E107</f>
        <v>604459.48062999919</v>
      </c>
      <c r="G107" s="7">
        <f t="shared" ref="G107:G117" si="46">B107-C107</f>
        <v>608637.59689999931</v>
      </c>
      <c r="H107" s="6">
        <f t="shared" si="39"/>
        <v>91.25599495802814</v>
      </c>
    </row>
    <row r="108" spans="1:8" s="66" customFormat="1" ht="11.25" customHeight="1" x14ac:dyDescent="0.2">
      <c r="A108" s="70" t="s">
        <v>138</v>
      </c>
      <c r="B108" s="7">
        <v>3353068.7289999998</v>
      </c>
      <c r="C108" s="7">
        <v>3262077.3284700001</v>
      </c>
      <c r="D108" s="7">
        <v>54461.768429999996</v>
      </c>
      <c r="E108" s="7">
        <f t="shared" si="44"/>
        <v>3316539.0969000002</v>
      </c>
      <c r="F108" s="7">
        <f t="shared" si="45"/>
        <v>36529.632099999581</v>
      </c>
      <c r="G108" s="7">
        <f t="shared" si="46"/>
        <v>90991.400529999752</v>
      </c>
      <c r="H108" s="6">
        <f t="shared" si="39"/>
        <v>98.910561188798113</v>
      </c>
    </row>
    <row r="109" spans="1:8" s="66" customFormat="1" ht="11.25" customHeight="1" x14ac:dyDescent="0.2">
      <c r="A109" s="70" t="s">
        <v>139</v>
      </c>
      <c r="B109" s="7">
        <v>1037340.4749999999</v>
      </c>
      <c r="C109" s="7">
        <v>1026900.20894</v>
      </c>
      <c r="D109" s="7">
        <v>2782.6926000000003</v>
      </c>
      <c r="E109" s="7">
        <f t="shared" si="44"/>
        <v>1029682.90154</v>
      </c>
      <c r="F109" s="7">
        <f t="shared" si="45"/>
        <v>7657.5734599998686</v>
      </c>
      <c r="G109" s="7">
        <f t="shared" si="46"/>
        <v>10440.26605999982</v>
      </c>
      <c r="H109" s="6">
        <f t="shared" si="39"/>
        <v>99.261807126536752</v>
      </c>
    </row>
    <row r="110" spans="1:8" s="66" customFormat="1" ht="11.25" customHeight="1" x14ac:dyDescent="0.2">
      <c r="A110" s="70" t="s">
        <v>140</v>
      </c>
      <c r="B110" s="7">
        <v>1164490.3040000002</v>
      </c>
      <c r="C110" s="7">
        <v>1019970.6388900001</v>
      </c>
      <c r="D110" s="7">
        <v>7665.7877900000003</v>
      </c>
      <c r="E110" s="7">
        <f t="shared" si="44"/>
        <v>1027636.42668</v>
      </c>
      <c r="F110" s="7">
        <f t="shared" si="45"/>
        <v>136853.8773200002</v>
      </c>
      <c r="G110" s="7">
        <f t="shared" si="46"/>
        <v>144519.66511000018</v>
      </c>
      <c r="H110" s="6">
        <f t="shared" si="39"/>
        <v>88.247744369368291</v>
      </c>
    </row>
    <row r="111" spans="1:8" s="66" customFormat="1" ht="11.25" customHeight="1" x14ac:dyDescent="0.2">
      <c r="A111" s="70" t="s">
        <v>141</v>
      </c>
      <c r="B111" s="7">
        <v>1674125.5060000001</v>
      </c>
      <c r="C111" s="7">
        <v>1638314.47924</v>
      </c>
      <c r="D111" s="7">
        <v>21558.834800000001</v>
      </c>
      <c r="E111" s="7">
        <f t="shared" si="44"/>
        <v>1659873.3140400001</v>
      </c>
      <c r="F111" s="7">
        <f t="shared" si="45"/>
        <v>14252.191959999967</v>
      </c>
      <c r="G111" s="7">
        <f t="shared" si="46"/>
        <v>35811.026760000037</v>
      </c>
      <c r="H111" s="6">
        <f t="shared" si="39"/>
        <v>99.148678404998876</v>
      </c>
    </row>
    <row r="112" spans="1:8" s="66" customFormat="1" ht="11.25" customHeight="1" x14ac:dyDescent="0.2">
      <c r="A112" s="70" t="s">
        <v>142</v>
      </c>
      <c r="B112" s="7">
        <v>164007.12599999999</v>
      </c>
      <c r="C112" s="7">
        <v>153975.95585</v>
      </c>
      <c r="D112" s="7">
        <v>1204.7971200000002</v>
      </c>
      <c r="E112" s="7">
        <f t="shared" si="44"/>
        <v>155180.75297</v>
      </c>
      <c r="F112" s="7">
        <f t="shared" si="45"/>
        <v>8826.3730299999879</v>
      </c>
      <c r="G112" s="7">
        <f t="shared" si="46"/>
        <v>10031.170149999991</v>
      </c>
      <c r="H112" s="6">
        <f t="shared" si="39"/>
        <v>94.618299067078354</v>
      </c>
    </row>
    <row r="113" spans="1:8" s="66" customFormat="1" ht="11.25" customHeight="1" x14ac:dyDescent="0.2">
      <c r="A113" s="70" t="s">
        <v>143</v>
      </c>
      <c r="B113" s="7">
        <v>908413.00500000012</v>
      </c>
      <c r="C113" s="7">
        <v>862336.0387899999</v>
      </c>
      <c r="D113" s="7">
        <v>6652.1779000000006</v>
      </c>
      <c r="E113" s="7">
        <f t="shared" si="44"/>
        <v>868988.21668999991</v>
      </c>
      <c r="F113" s="7">
        <f t="shared" si="45"/>
        <v>39424.788310000207</v>
      </c>
      <c r="G113" s="7">
        <f t="shared" si="46"/>
        <v>46076.966210000217</v>
      </c>
      <c r="H113" s="6">
        <f t="shared" si="39"/>
        <v>95.660036999360202</v>
      </c>
    </row>
    <row r="114" spans="1:8" s="66" customFormat="1" ht="11.25" customHeight="1" x14ac:dyDescent="0.2">
      <c r="A114" s="70" t="s">
        <v>144</v>
      </c>
      <c r="B114" s="7">
        <v>639036.1440000009</v>
      </c>
      <c r="C114" s="7">
        <v>588218.42508999922</v>
      </c>
      <c r="D114" s="7">
        <v>7794.3644000000168</v>
      </c>
      <c r="E114" s="7">
        <f t="shared" si="44"/>
        <v>596012.78948999918</v>
      </c>
      <c r="F114" s="7">
        <f t="shared" si="45"/>
        <v>43023.354510001722</v>
      </c>
      <c r="G114" s="7">
        <f t="shared" si="46"/>
        <v>50817.718910001684</v>
      </c>
      <c r="H114" s="6">
        <f t="shared" si="39"/>
        <v>93.267461486497439</v>
      </c>
    </row>
    <row r="115" spans="1:8" s="66" customFormat="1" ht="11.25" customHeight="1" x14ac:dyDescent="0.2">
      <c r="A115" s="70" t="s">
        <v>145</v>
      </c>
      <c r="B115" s="7">
        <v>122561.258</v>
      </c>
      <c r="C115" s="7">
        <v>107507.18161</v>
      </c>
      <c r="D115" s="7">
        <v>4187.5430900000001</v>
      </c>
      <c r="E115" s="7">
        <f t="shared" si="44"/>
        <v>111694.72470000001</v>
      </c>
      <c r="F115" s="7">
        <f t="shared" si="45"/>
        <v>10866.533299999996</v>
      </c>
      <c r="G115" s="7">
        <f t="shared" si="46"/>
        <v>15054.076390000002</v>
      </c>
      <c r="H115" s="6">
        <f t="shared" si="39"/>
        <v>91.133794253319437</v>
      </c>
    </row>
    <row r="116" spans="1:8" s="66" customFormat="1" ht="11.25" customHeight="1" x14ac:dyDescent="0.2">
      <c r="A116" s="70" t="s">
        <v>146</v>
      </c>
      <c r="B116" s="7">
        <v>3467101.7089999998</v>
      </c>
      <c r="C116" s="7">
        <v>3438555.13014</v>
      </c>
      <c r="D116" s="7">
        <v>19244.987079999999</v>
      </c>
      <c r="E116" s="7">
        <f t="shared" si="44"/>
        <v>3457800.1172199999</v>
      </c>
      <c r="F116" s="7">
        <f t="shared" si="45"/>
        <v>9301.5917799999006</v>
      </c>
      <c r="G116" s="7">
        <f t="shared" si="46"/>
        <v>28546.578859999776</v>
      </c>
      <c r="H116" s="6">
        <f t="shared" si="39"/>
        <v>99.731718519942632</v>
      </c>
    </row>
    <row r="117" spans="1:8" s="66" customFormat="1" ht="11.25" customHeight="1" x14ac:dyDescent="0.2">
      <c r="A117" s="70" t="s">
        <v>312</v>
      </c>
      <c r="B117" s="7">
        <v>51408.968999999997</v>
      </c>
      <c r="C117" s="7">
        <v>45671.057850000005</v>
      </c>
      <c r="D117" s="7">
        <v>103.92446000000001</v>
      </c>
      <c r="E117" s="7">
        <f t="shared" si="44"/>
        <v>45774.982310000007</v>
      </c>
      <c r="F117" s="7">
        <f t="shared" si="45"/>
        <v>5633.9866899999906</v>
      </c>
      <c r="G117" s="7">
        <f t="shared" si="46"/>
        <v>5737.9111499999926</v>
      </c>
      <c r="H117" s="6">
        <f t="shared" si="39"/>
        <v>89.040848708714634</v>
      </c>
    </row>
    <row r="118" spans="1:8" s="66" customFormat="1" ht="11.25" customHeight="1" x14ac:dyDescent="0.2">
      <c r="A118" s="70"/>
      <c r="B118" s="7"/>
      <c r="C118" s="8"/>
      <c r="D118" s="7"/>
      <c r="E118" s="8"/>
      <c r="F118" s="8"/>
      <c r="G118" s="8"/>
      <c r="H118" s="6" t="str">
        <f t="shared" si="39"/>
        <v/>
      </c>
    </row>
    <row r="119" spans="1:8" s="66" customFormat="1" ht="11.25" customHeight="1" x14ac:dyDescent="0.2">
      <c r="A119" s="68" t="s">
        <v>147</v>
      </c>
      <c r="B119" s="13">
        <f>SUM(B120:B126)</f>
        <v>34823647.472029999</v>
      </c>
      <c r="C119" s="13">
        <f>SUM(C120:C126)</f>
        <v>26373455.368619997</v>
      </c>
      <c r="D119" s="13">
        <f t="shared" ref="D119:G119" si="47">SUM(D120:D126)</f>
        <v>576114.12523999996</v>
      </c>
      <c r="E119" s="13">
        <f t="shared" si="47"/>
        <v>26949569.493859999</v>
      </c>
      <c r="F119" s="13">
        <f t="shared" si="47"/>
        <v>7874077.9781699991</v>
      </c>
      <c r="G119" s="13">
        <f t="shared" si="47"/>
        <v>8450192.1034099963</v>
      </c>
      <c r="H119" s="6">
        <f t="shared" si="39"/>
        <v>77.388704085365035</v>
      </c>
    </row>
    <row r="120" spans="1:8" s="66" customFormat="1" ht="11.25" customHeight="1" x14ac:dyDescent="0.2">
      <c r="A120" s="70" t="s">
        <v>77</v>
      </c>
      <c r="B120" s="7">
        <v>20612687.107000001</v>
      </c>
      <c r="C120" s="7">
        <v>13830371.175099999</v>
      </c>
      <c r="D120" s="7">
        <v>410519.81357</v>
      </c>
      <c r="E120" s="7">
        <f t="shared" ref="E120:E126" si="48">C120+D120</f>
        <v>14240890.988669999</v>
      </c>
      <c r="F120" s="7">
        <f t="shared" ref="F120:F126" si="49">B120-E120</f>
        <v>6371796.1183300018</v>
      </c>
      <c r="G120" s="7">
        <f t="shared" ref="G120:G126" si="50">B120-C120</f>
        <v>6782315.9319000021</v>
      </c>
      <c r="H120" s="6">
        <f t="shared" si="39"/>
        <v>69.087988939752748</v>
      </c>
    </row>
    <row r="121" spans="1:8" s="66" customFormat="1" ht="11.25" customHeight="1" x14ac:dyDescent="0.2">
      <c r="A121" s="70" t="s">
        <v>148</v>
      </c>
      <c r="B121" s="7">
        <v>34965</v>
      </c>
      <c r="C121" s="7">
        <v>29015.65134</v>
      </c>
      <c r="D121" s="7">
        <v>295.09775999999999</v>
      </c>
      <c r="E121" s="7">
        <f t="shared" si="48"/>
        <v>29310.749100000001</v>
      </c>
      <c r="F121" s="7">
        <f t="shared" si="49"/>
        <v>5654.2508999999991</v>
      </c>
      <c r="G121" s="7">
        <f t="shared" si="50"/>
        <v>5949.3486599999997</v>
      </c>
      <c r="H121" s="6">
        <f t="shared" si="39"/>
        <v>83.828826254826254</v>
      </c>
    </row>
    <row r="122" spans="1:8" s="66" customFormat="1" ht="11.25" customHeight="1" x14ac:dyDescent="0.2">
      <c r="A122" s="70" t="s">
        <v>149</v>
      </c>
      <c r="B122" s="7">
        <v>183347.68799999999</v>
      </c>
      <c r="C122" s="7">
        <v>168189.44956000001</v>
      </c>
      <c r="D122" s="7">
        <v>1286.4152600000002</v>
      </c>
      <c r="E122" s="7">
        <f t="shared" si="48"/>
        <v>169475.86482000002</v>
      </c>
      <c r="F122" s="7">
        <f t="shared" si="49"/>
        <v>13871.823179999978</v>
      </c>
      <c r="G122" s="7">
        <f t="shared" si="50"/>
        <v>15158.238439999986</v>
      </c>
      <c r="H122" s="6">
        <f t="shared" si="39"/>
        <v>92.434143385544104</v>
      </c>
    </row>
    <row r="123" spans="1:8" s="66" customFormat="1" ht="11.25" customHeight="1" x14ac:dyDescent="0.2">
      <c r="A123" s="70" t="s">
        <v>150</v>
      </c>
      <c r="B123" s="7">
        <v>1213504.7970000003</v>
      </c>
      <c r="C123" s="7">
        <v>1186247.67903</v>
      </c>
      <c r="D123" s="7">
        <v>4369.8411999999998</v>
      </c>
      <c r="E123" s="7">
        <f t="shared" si="48"/>
        <v>1190617.5202299999</v>
      </c>
      <c r="F123" s="7">
        <f t="shared" si="49"/>
        <v>22887.276770000346</v>
      </c>
      <c r="G123" s="7">
        <f t="shared" si="50"/>
        <v>27257.117970000254</v>
      </c>
      <c r="H123" s="6">
        <f t="shared" si="39"/>
        <v>98.113952509575427</v>
      </c>
    </row>
    <row r="124" spans="1:8" s="66" customFormat="1" ht="11.25" customHeight="1" x14ac:dyDescent="0.2">
      <c r="A124" s="70" t="s">
        <v>151</v>
      </c>
      <c r="B124" s="7">
        <v>180935.62247000006</v>
      </c>
      <c r="C124" s="7">
        <v>171597.81390999997</v>
      </c>
      <c r="D124" s="7">
        <v>1267.2316699999999</v>
      </c>
      <c r="E124" s="7">
        <f t="shared" si="48"/>
        <v>172865.04557999998</v>
      </c>
      <c r="F124" s="7">
        <f t="shared" si="49"/>
        <v>8070.5768900000839</v>
      </c>
      <c r="G124" s="7">
        <f t="shared" si="50"/>
        <v>9337.8085600000923</v>
      </c>
      <c r="H124" s="6">
        <f t="shared" si="39"/>
        <v>95.539531254361904</v>
      </c>
    </row>
    <row r="125" spans="1:8" s="66" customFormat="1" ht="11.25" customHeight="1" x14ac:dyDescent="0.2">
      <c r="A125" s="70" t="s">
        <v>152</v>
      </c>
      <c r="B125" s="7">
        <v>1283041.8370000001</v>
      </c>
      <c r="C125" s="7">
        <v>1206561.9763100001</v>
      </c>
      <c r="D125" s="7">
        <v>3225.3440499999997</v>
      </c>
      <c r="E125" s="7">
        <f t="shared" si="48"/>
        <v>1209787.32036</v>
      </c>
      <c r="F125" s="7">
        <f t="shared" si="49"/>
        <v>73254.516640000045</v>
      </c>
      <c r="G125" s="7">
        <f t="shared" si="50"/>
        <v>76479.860690000001</v>
      </c>
      <c r="H125" s="6">
        <f t="shared" si="39"/>
        <v>94.290559003805882</v>
      </c>
    </row>
    <row r="126" spans="1:8" s="66" customFormat="1" ht="11.25" customHeight="1" x14ac:dyDescent="0.2">
      <c r="A126" s="74" t="s">
        <v>327</v>
      </c>
      <c r="B126" s="7">
        <v>11315165.420559995</v>
      </c>
      <c r="C126" s="7">
        <v>9781471.6233699992</v>
      </c>
      <c r="D126" s="7">
        <v>155150.38172999996</v>
      </c>
      <c r="E126" s="7">
        <f t="shared" si="48"/>
        <v>9936622.0050999988</v>
      </c>
      <c r="F126" s="7">
        <f t="shared" si="49"/>
        <v>1378543.4154599961</v>
      </c>
      <c r="G126" s="7">
        <f t="shared" si="50"/>
        <v>1533693.7971899956</v>
      </c>
      <c r="H126" s="6">
        <f t="shared" si="39"/>
        <v>87.816851418229021</v>
      </c>
    </row>
    <row r="127" spans="1:8" s="66" customFormat="1" ht="11.25" customHeight="1" x14ac:dyDescent="0.2">
      <c r="A127" s="70"/>
      <c r="B127" s="7"/>
      <c r="C127" s="7"/>
      <c r="D127" s="7"/>
      <c r="E127" s="7"/>
      <c r="F127" s="7"/>
      <c r="G127" s="7"/>
      <c r="H127" s="6"/>
    </row>
    <row r="128" spans="1:8" s="66" customFormat="1" ht="11.25" customHeight="1" x14ac:dyDescent="0.2">
      <c r="A128" s="68" t="s">
        <v>328</v>
      </c>
      <c r="B128" s="13">
        <f>SUM(B129:B130)</f>
        <v>9648533.1920000017</v>
      </c>
      <c r="C128" s="13">
        <f>SUM(C129:C130)</f>
        <v>3722127.73917</v>
      </c>
      <c r="D128" s="13">
        <f>SUM(D129:D130)</f>
        <v>13225.404849999999</v>
      </c>
      <c r="E128" s="13">
        <f t="shared" ref="E128:G128" si="51">SUM(E129:E130)</f>
        <v>3735353.14402</v>
      </c>
      <c r="F128" s="13">
        <f t="shared" si="51"/>
        <v>5913180.0479800003</v>
      </c>
      <c r="G128" s="13">
        <f t="shared" si="51"/>
        <v>5926405.4528300017</v>
      </c>
      <c r="H128" s="6">
        <f>IFERROR(E128/B128*100,"")</f>
        <v>38.71420732756701</v>
      </c>
    </row>
    <row r="129" spans="1:8" s="66" customFormat="1" ht="11.25" customHeight="1" x14ac:dyDescent="0.2">
      <c r="A129" s="74" t="s">
        <v>155</v>
      </c>
      <c r="B129" s="7">
        <v>2345331.1920000007</v>
      </c>
      <c r="C129" s="7">
        <v>1775411.3778300001</v>
      </c>
      <c r="D129" s="7">
        <v>7998.2339599999996</v>
      </c>
      <c r="E129" s="7">
        <f t="shared" ref="E129:E130" si="52">C129+D129</f>
        <v>1783409.6117900002</v>
      </c>
      <c r="F129" s="7">
        <f>B129-E129</f>
        <v>561921.58021000051</v>
      </c>
      <c r="G129" s="7">
        <f>B129-C129</f>
        <v>569919.81417000061</v>
      </c>
      <c r="H129" s="6">
        <f>IFERROR(E129/B129*100,"")</f>
        <v>76.04084309598862</v>
      </c>
    </row>
    <row r="130" spans="1:8" s="66" customFormat="1" ht="11.25" customHeight="1" x14ac:dyDescent="0.2">
      <c r="A130" s="74" t="s">
        <v>329</v>
      </c>
      <c r="B130" s="7">
        <v>7303202</v>
      </c>
      <c r="C130" s="7">
        <v>1946716.3613399998</v>
      </c>
      <c r="D130" s="7">
        <v>5227.1708899999994</v>
      </c>
      <c r="E130" s="7">
        <f t="shared" si="52"/>
        <v>1951943.5322299998</v>
      </c>
      <c r="F130" s="7">
        <f>B130-E130</f>
        <v>5351258.46777</v>
      </c>
      <c r="G130" s="7">
        <f>B130-C130</f>
        <v>5356485.6386600006</v>
      </c>
      <c r="H130" s="6">
        <f>IFERROR(E130/B130*100,"")</f>
        <v>26.727229128127632</v>
      </c>
    </row>
    <row r="131" spans="1:8" s="66" customFormat="1" ht="11.25" customHeight="1" x14ac:dyDescent="0.2">
      <c r="A131" s="70"/>
      <c r="B131" s="7"/>
      <c r="C131" s="7"/>
      <c r="D131" s="7"/>
      <c r="E131" s="7"/>
      <c r="F131" s="7"/>
      <c r="G131" s="7"/>
      <c r="H131" s="6"/>
    </row>
    <row r="132" spans="1:8" s="66" customFormat="1" ht="11.25" customHeight="1" x14ac:dyDescent="0.2">
      <c r="A132" s="75" t="s">
        <v>153</v>
      </c>
      <c r="B132" s="13">
        <f t="shared" ref="B132:G132" si="53">+B133+B141</f>
        <v>185691619.13659003</v>
      </c>
      <c r="C132" s="13">
        <f t="shared" si="53"/>
        <v>173990184.78755</v>
      </c>
      <c r="D132" s="13">
        <f t="shared" si="53"/>
        <v>2595873.5928900009</v>
      </c>
      <c r="E132" s="13">
        <f t="shared" si="53"/>
        <v>176586058.38044</v>
      </c>
      <c r="F132" s="13">
        <f t="shared" si="53"/>
        <v>9105560.7561500203</v>
      </c>
      <c r="G132" s="13">
        <f t="shared" si="53"/>
        <v>11701434.349040013</v>
      </c>
      <c r="H132" s="6">
        <f t="shared" ref="H132:H163" si="54">IFERROR(E132/B132*100,"")</f>
        <v>95.096407259256964</v>
      </c>
    </row>
    <row r="133" spans="1:8" s="66" customFormat="1" ht="22.5" customHeight="1" x14ac:dyDescent="0.2">
      <c r="A133" s="76" t="s">
        <v>154</v>
      </c>
      <c r="B133" s="77">
        <f t="shared" ref="B133:C133" si="55">SUM(B134:B138)</f>
        <v>11144742.694</v>
      </c>
      <c r="C133" s="77">
        <f t="shared" si="55"/>
        <v>10535698.222169999</v>
      </c>
      <c r="D133" s="77">
        <f t="shared" ref="D133:G133" si="56">SUM(D134:D138)</f>
        <v>82114.623359999998</v>
      </c>
      <c r="E133" s="77">
        <f t="shared" si="56"/>
        <v>10617812.84553</v>
      </c>
      <c r="F133" s="77">
        <f t="shared" si="56"/>
        <v>526929.84847000032</v>
      </c>
      <c r="G133" s="77">
        <f t="shared" si="56"/>
        <v>609044.47183000017</v>
      </c>
      <c r="H133" s="6">
        <f t="shared" si="54"/>
        <v>95.271942449118328</v>
      </c>
    </row>
    <row r="134" spans="1:8" s="66" customFormat="1" ht="11.25" customHeight="1" x14ac:dyDescent="0.2">
      <c r="A134" s="74" t="s">
        <v>155</v>
      </c>
      <c r="B134" s="7">
        <v>578025.65600000008</v>
      </c>
      <c r="C134" s="7">
        <v>473098.36</v>
      </c>
      <c r="D134" s="7">
        <v>5938.8588200000004</v>
      </c>
      <c r="E134" s="7">
        <f t="shared" ref="E134:E137" si="57">C134+D134</f>
        <v>479037.21882000001</v>
      </c>
      <c r="F134" s="7">
        <f t="shared" ref="F134:F140" si="58">B134-E134</f>
        <v>98988.437180000066</v>
      </c>
      <c r="G134" s="7">
        <f t="shared" ref="G134:G140" si="59">B134-C134</f>
        <v>104927.29600000009</v>
      </c>
      <c r="H134" s="6">
        <f t="shared" si="54"/>
        <v>82.874732954760049</v>
      </c>
    </row>
    <row r="135" spans="1:8" s="66" customFormat="1" ht="11.25" customHeight="1" x14ac:dyDescent="0.2">
      <c r="A135" s="74" t="s">
        <v>156</v>
      </c>
      <c r="B135" s="7">
        <v>1024626.59</v>
      </c>
      <c r="C135" s="7">
        <v>750253.21525000001</v>
      </c>
      <c r="D135" s="7">
        <v>431.18031999999999</v>
      </c>
      <c r="E135" s="7">
        <f t="shared" si="57"/>
        <v>750684.39557000005</v>
      </c>
      <c r="F135" s="7">
        <f t="shared" si="58"/>
        <v>273942.19442999992</v>
      </c>
      <c r="G135" s="7">
        <f t="shared" si="59"/>
        <v>274373.37474999996</v>
      </c>
      <c r="H135" s="6">
        <f t="shared" si="54"/>
        <v>73.264192330788532</v>
      </c>
    </row>
    <row r="136" spans="1:8" s="66" customFormat="1" ht="11.25" customHeight="1" x14ac:dyDescent="0.2">
      <c r="A136" s="74" t="s">
        <v>157</v>
      </c>
      <c r="B136" s="7">
        <v>80627.975999999995</v>
      </c>
      <c r="C136" s="7">
        <v>80127.870040000009</v>
      </c>
      <c r="D136" s="7">
        <v>364.36401000000001</v>
      </c>
      <c r="E136" s="7">
        <f t="shared" si="57"/>
        <v>80492.234050000014</v>
      </c>
      <c r="F136" s="7">
        <f t="shared" si="58"/>
        <v>135.74194999998144</v>
      </c>
      <c r="G136" s="7">
        <f t="shared" si="59"/>
        <v>500.10595999998623</v>
      </c>
      <c r="H136" s="6">
        <f t="shared" si="54"/>
        <v>99.831644105763019</v>
      </c>
    </row>
    <row r="137" spans="1:8" s="66" customFormat="1" ht="11.4" x14ac:dyDescent="0.2">
      <c r="A137" s="74" t="s">
        <v>158</v>
      </c>
      <c r="B137" s="7">
        <v>1052720.9139999999</v>
      </c>
      <c r="C137" s="7">
        <v>901074.77003999997</v>
      </c>
      <c r="D137" s="7">
        <v>45832.127030000003</v>
      </c>
      <c r="E137" s="7">
        <f t="shared" si="57"/>
        <v>946906.89706999995</v>
      </c>
      <c r="F137" s="7">
        <f t="shared" si="58"/>
        <v>105814.01692999993</v>
      </c>
      <c r="G137" s="7">
        <f t="shared" si="59"/>
        <v>151646.1439599999</v>
      </c>
      <c r="H137" s="6">
        <f t="shared" si="54"/>
        <v>89.948521443547577</v>
      </c>
    </row>
    <row r="138" spans="1:8" s="66" customFormat="1" ht="11.25" customHeight="1" x14ac:dyDescent="0.2">
      <c r="A138" s="76" t="s">
        <v>159</v>
      </c>
      <c r="B138" s="78">
        <f>SUM(B139:B140)</f>
        <v>8408741.5580000002</v>
      </c>
      <c r="C138" s="78">
        <f>SUM(C139:C140)</f>
        <v>8331144.0068399999</v>
      </c>
      <c r="D138" s="78">
        <f>SUM(D139:D140)</f>
        <v>29548.09318</v>
      </c>
      <c r="E138" s="13">
        <f t="shared" ref="E138" si="60">SUM(C138:D138)</f>
        <v>8360692.1000199998</v>
      </c>
      <c r="F138" s="13">
        <f t="shared" si="58"/>
        <v>48049.457980000414</v>
      </c>
      <c r="G138" s="13">
        <f t="shared" si="59"/>
        <v>77597.551160000265</v>
      </c>
      <c r="H138" s="6">
        <f t="shared" si="54"/>
        <v>99.428577300793762</v>
      </c>
    </row>
    <row r="139" spans="1:8" s="66" customFormat="1" ht="11.25" customHeight="1" x14ac:dyDescent="0.2">
      <c r="A139" s="79" t="s">
        <v>159</v>
      </c>
      <c r="B139" s="7">
        <v>6941414.0020000003</v>
      </c>
      <c r="C139" s="7">
        <v>6894311.3354900004</v>
      </c>
      <c r="D139" s="7">
        <v>27689.400379999999</v>
      </c>
      <c r="E139" s="7">
        <f t="shared" ref="E139:E140" si="61">C139+D139</f>
        <v>6922000.73587</v>
      </c>
      <c r="F139" s="7">
        <f t="shared" si="58"/>
        <v>19413.266130000353</v>
      </c>
      <c r="G139" s="7">
        <f t="shared" si="59"/>
        <v>47102.666509999894</v>
      </c>
      <c r="H139" s="6">
        <f t="shared" si="54"/>
        <v>99.720326922952481</v>
      </c>
    </row>
    <row r="140" spans="1:8" s="66" customFormat="1" ht="11.25" customHeight="1" x14ac:dyDescent="0.2">
      <c r="A140" s="79" t="s">
        <v>160</v>
      </c>
      <c r="B140" s="7">
        <v>1467327.5560000001</v>
      </c>
      <c r="C140" s="7">
        <v>1436832.67135</v>
      </c>
      <c r="D140" s="7">
        <v>1858.6928</v>
      </c>
      <c r="E140" s="7">
        <f t="shared" si="61"/>
        <v>1438691.36415</v>
      </c>
      <c r="F140" s="7">
        <f t="shared" si="58"/>
        <v>28636.191850000061</v>
      </c>
      <c r="G140" s="7">
        <f t="shared" si="59"/>
        <v>30494.884650000138</v>
      </c>
      <c r="H140" s="6">
        <f t="shared" si="54"/>
        <v>98.04841177193839</v>
      </c>
    </row>
    <row r="141" spans="1:8" s="66" customFormat="1" ht="11.25" customHeight="1" x14ac:dyDescent="0.2">
      <c r="A141" s="76" t="s">
        <v>161</v>
      </c>
      <c r="B141" s="80">
        <f t="shared" ref="B141:G141" si="62">SUM(B142:B145)</f>
        <v>174546876.44259003</v>
      </c>
      <c r="C141" s="80">
        <f t="shared" si="62"/>
        <v>163454486.56538001</v>
      </c>
      <c r="D141" s="80">
        <f t="shared" ref="D141" si="63">SUM(D142:D145)</f>
        <v>2513758.9695300008</v>
      </c>
      <c r="E141" s="78">
        <f t="shared" si="62"/>
        <v>165968245.53490999</v>
      </c>
      <c r="F141" s="78">
        <f t="shared" si="62"/>
        <v>8578630.9076800197</v>
      </c>
      <c r="G141" s="78">
        <f t="shared" si="62"/>
        <v>11092389.877210014</v>
      </c>
      <c r="H141" s="6">
        <f t="shared" si="54"/>
        <v>95.085199413177918</v>
      </c>
    </row>
    <row r="142" spans="1:8" s="66" customFormat="1" ht="11.25" customHeight="1" x14ac:dyDescent="0.2">
      <c r="A142" s="79" t="s">
        <v>162</v>
      </c>
      <c r="B142" s="7">
        <v>72155115.222550035</v>
      </c>
      <c r="C142" s="7">
        <v>65083820.672820002</v>
      </c>
      <c r="D142" s="7">
        <v>546890.14713000041</v>
      </c>
      <c r="E142" s="7">
        <f t="shared" ref="E142:E144" si="64">C142+D142</f>
        <v>65630710.819949999</v>
      </c>
      <c r="F142" s="7">
        <f>B142-E142</f>
        <v>6524404.4026000351</v>
      </c>
      <c r="G142" s="7">
        <f>B142-C142</f>
        <v>7071294.5497300327</v>
      </c>
      <c r="H142" s="6">
        <f t="shared" si="54"/>
        <v>90.957807519984371</v>
      </c>
    </row>
    <row r="143" spans="1:8" s="66" customFormat="1" ht="11.25" customHeight="1" x14ac:dyDescent="0.2">
      <c r="A143" s="79" t="s">
        <v>163</v>
      </c>
      <c r="B143" s="7">
        <v>23813073.604669992</v>
      </c>
      <c r="C143" s="7">
        <v>21868094.389150001</v>
      </c>
      <c r="D143" s="7">
        <v>1618913.4624099999</v>
      </c>
      <c r="E143" s="7">
        <f t="shared" si="64"/>
        <v>23487007.85156</v>
      </c>
      <c r="F143" s="7">
        <f>B143-E143</f>
        <v>326065.75310999155</v>
      </c>
      <c r="G143" s="7">
        <f>B143-C143</f>
        <v>1944979.2155199908</v>
      </c>
      <c r="H143" s="6">
        <f t="shared" si="54"/>
        <v>98.630727983614648</v>
      </c>
    </row>
    <row r="144" spans="1:8" s="66" customFormat="1" ht="11.25" customHeight="1" x14ac:dyDescent="0.2">
      <c r="A144" s="79" t="s">
        <v>164</v>
      </c>
      <c r="B144" s="7">
        <v>21046433.411240004</v>
      </c>
      <c r="C144" s="7">
        <v>20211790.577659998</v>
      </c>
      <c r="D144" s="7">
        <v>183577.53653000004</v>
      </c>
      <c r="E144" s="7">
        <f t="shared" si="64"/>
        <v>20395368.114189997</v>
      </c>
      <c r="F144" s="7">
        <f>B144-E144</f>
        <v>651065.29705000669</v>
      </c>
      <c r="G144" s="7">
        <f>B144-C144</f>
        <v>834642.83358000591</v>
      </c>
      <c r="H144" s="6">
        <f t="shared" si="54"/>
        <v>96.906529081063681</v>
      </c>
    </row>
    <row r="145" spans="1:8" s="66" customFormat="1" ht="22.5" customHeight="1" x14ac:dyDescent="0.2">
      <c r="A145" s="81" t="s">
        <v>165</v>
      </c>
      <c r="B145" s="11">
        <f t="shared" ref="B145:G145" si="65">SUM(B146)</f>
        <v>57532254.204129994</v>
      </c>
      <c r="C145" s="11">
        <f t="shared" si="65"/>
        <v>56290780.92575001</v>
      </c>
      <c r="D145" s="11">
        <f t="shared" si="65"/>
        <v>164377.82346000001</v>
      </c>
      <c r="E145" s="13">
        <f t="shared" si="65"/>
        <v>56455158.749210007</v>
      </c>
      <c r="F145" s="13">
        <f t="shared" si="65"/>
        <v>1077095.4549199864</v>
      </c>
      <c r="G145" s="13">
        <f t="shared" si="65"/>
        <v>1241473.2783799842</v>
      </c>
      <c r="H145" s="6">
        <f t="shared" si="54"/>
        <v>98.127840687245893</v>
      </c>
    </row>
    <row r="146" spans="1:8" s="66" customFormat="1" ht="11.25" customHeight="1" x14ac:dyDescent="0.2">
      <c r="A146" s="79" t="s">
        <v>166</v>
      </c>
      <c r="B146" s="7">
        <v>57532254.204129994</v>
      </c>
      <c r="C146" s="7">
        <v>56290780.92575001</v>
      </c>
      <c r="D146" s="7">
        <v>164377.82346000001</v>
      </c>
      <c r="E146" s="7">
        <f t="shared" ref="E146" si="66">C146+D146</f>
        <v>56455158.749210007</v>
      </c>
      <c r="F146" s="7">
        <f>B146-E146</f>
        <v>1077095.4549199864</v>
      </c>
      <c r="G146" s="7">
        <f>B146-C146</f>
        <v>1241473.2783799842</v>
      </c>
      <c r="H146" s="6">
        <f t="shared" si="54"/>
        <v>98.127840687245893</v>
      </c>
    </row>
    <row r="147" spans="1:8" s="66" customFormat="1" ht="11.25" customHeight="1" x14ac:dyDescent="0.2">
      <c r="A147" s="73"/>
      <c r="B147" s="10"/>
      <c r="C147" s="9"/>
      <c r="D147" s="10"/>
      <c r="E147" s="9"/>
      <c r="F147" s="9"/>
      <c r="G147" s="9"/>
      <c r="H147" s="6" t="str">
        <f t="shared" si="54"/>
        <v/>
      </c>
    </row>
    <row r="148" spans="1:8" s="66" customFormat="1" ht="11.25" customHeight="1" x14ac:dyDescent="0.2">
      <c r="A148" s="68" t="s">
        <v>167</v>
      </c>
      <c r="B148" s="7">
        <v>581300015.51638985</v>
      </c>
      <c r="C148" s="7">
        <v>508167014.15267998</v>
      </c>
      <c r="D148" s="7">
        <v>16996680.64756</v>
      </c>
      <c r="E148" s="7">
        <f t="shared" ref="E148" si="67">C148+D148</f>
        <v>525163694.80023998</v>
      </c>
      <c r="F148" s="7">
        <f>B148-E148</f>
        <v>56136320.716149867</v>
      </c>
      <c r="G148" s="7">
        <f>B148-C148</f>
        <v>73133001.363709867</v>
      </c>
      <c r="H148" s="6">
        <f t="shared" si="54"/>
        <v>90.342969341522902</v>
      </c>
    </row>
    <row r="149" spans="1:8" s="66" customFormat="1" ht="11.25" customHeight="1" x14ac:dyDescent="0.2">
      <c r="A149" s="73"/>
      <c r="B149" s="7"/>
      <c r="C149" s="8"/>
      <c r="D149" s="7"/>
      <c r="E149" s="8"/>
      <c r="F149" s="8"/>
      <c r="G149" s="8"/>
      <c r="H149" s="6" t="str">
        <f t="shared" si="54"/>
        <v/>
      </c>
    </row>
    <row r="150" spans="1:8" s="66" customFormat="1" ht="11.25" customHeight="1" x14ac:dyDescent="0.2">
      <c r="A150" s="68" t="s">
        <v>168</v>
      </c>
      <c r="B150" s="13">
        <f t="shared" ref="B150:C150" si="68">SUM(B151:B169)</f>
        <v>19382780.898330007</v>
      </c>
      <c r="C150" s="13">
        <f t="shared" si="68"/>
        <v>16099691.140500002</v>
      </c>
      <c r="D150" s="13">
        <f t="shared" ref="D150:G150" si="69">SUM(D151:D169)</f>
        <v>149817.69374999998</v>
      </c>
      <c r="E150" s="13">
        <f t="shared" si="69"/>
        <v>16249508.834249999</v>
      </c>
      <c r="F150" s="13">
        <f t="shared" si="69"/>
        <v>3133272.0640800078</v>
      </c>
      <c r="G150" s="13">
        <f t="shared" si="69"/>
        <v>3283089.757830007</v>
      </c>
      <c r="H150" s="6">
        <f t="shared" si="54"/>
        <v>83.834765091164158</v>
      </c>
    </row>
    <row r="151" spans="1:8" s="66" customFormat="1" ht="11.25" customHeight="1" x14ac:dyDescent="0.2">
      <c r="A151" s="82" t="s">
        <v>169</v>
      </c>
      <c r="B151" s="7">
        <v>4787714.2450000085</v>
      </c>
      <c r="C151" s="7">
        <v>3629845.8844099999</v>
      </c>
      <c r="D151" s="7">
        <v>57152.67574999998</v>
      </c>
      <c r="E151" s="7">
        <f t="shared" ref="E151:E169" si="70">C151+D151</f>
        <v>3686998.5601599999</v>
      </c>
      <c r="F151" s="7">
        <f t="shared" ref="F151:F169" si="71">B151-E151</f>
        <v>1100715.6848400086</v>
      </c>
      <c r="G151" s="7">
        <f t="shared" ref="G151:G169" si="72">B151-C151</f>
        <v>1157868.3605900086</v>
      </c>
      <c r="H151" s="6">
        <f t="shared" si="54"/>
        <v>77.009578506287681</v>
      </c>
    </row>
    <row r="152" spans="1:8" s="66" customFormat="1" ht="11.25" customHeight="1" x14ac:dyDescent="0.2">
      <c r="A152" s="82" t="s">
        <v>170</v>
      </c>
      <c r="B152" s="7">
        <v>282701.95799999998</v>
      </c>
      <c r="C152" s="7">
        <v>263320.89400999999</v>
      </c>
      <c r="D152" s="7">
        <v>0</v>
      </c>
      <c r="E152" s="7">
        <f t="shared" si="70"/>
        <v>263320.89400999999</v>
      </c>
      <c r="F152" s="7">
        <f t="shared" si="71"/>
        <v>19381.063989999995</v>
      </c>
      <c r="G152" s="7">
        <f t="shared" si="72"/>
        <v>19381.063989999995</v>
      </c>
      <c r="H152" s="6">
        <f t="shared" si="54"/>
        <v>93.144347450893846</v>
      </c>
    </row>
    <row r="153" spans="1:8" s="66" customFormat="1" ht="11.25" customHeight="1" x14ac:dyDescent="0.2">
      <c r="A153" s="70" t="s">
        <v>171</v>
      </c>
      <c r="B153" s="7">
        <v>499782.42199999996</v>
      </c>
      <c r="C153" s="7">
        <v>459047.12372000003</v>
      </c>
      <c r="D153" s="7">
        <v>2268.85536</v>
      </c>
      <c r="E153" s="7">
        <f t="shared" si="70"/>
        <v>461315.97908000002</v>
      </c>
      <c r="F153" s="7">
        <f t="shared" si="71"/>
        <v>38466.442919999943</v>
      </c>
      <c r="G153" s="7">
        <f t="shared" si="72"/>
        <v>40735.29827999993</v>
      </c>
      <c r="H153" s="6">
        <f t="shared" si="54"/>
        <v>92.30336217787189</v>
      </c>
    </row>
    <row r="154" spans="1:8" s="66" customFormat="1" ht="11.25" customHeight="1" x14ac:dyDescent="0.2">
      <c r="A154" s="70" t="s">
        <v>172</v>
      </c>
      <c r="B154" s="7">
        <v>141434.397</v>
      </c>
      <c r="C154" s="7">
        <v>140267.87083</v>
      </c>
      <c r="D154" s="7">
        <v>457.97533000000004</v>
      </c>
      <c r="E154" s="7">
        <f t="shared" si="70"/>
        <v>140725.84615999999</v>
      </c>
      <c r="F154" s="7">
        <f t="shared" si="71"/>
        <v>708.55084000001079</v>
      </c>
      <c r="G154" s="7">
        <f t="shared" si="72"/>
        <v>1166.5261699999974</v>
      </c>
      <c r="H154" s="6">
        <f t="shared" si="54"/>
        <v>99.499025092177533</v>
      </c>
    </row>
    <row r="155" spans="1:8" s="66" customFormat="1" ht="11.25" customHeight="1" x14ac:dyDescent="0.2">
      <c r="A155" s="70" t="s">
        <v>173</v>
      </c>
      <c r="B155" s="7">
        <v>263665</v>
      </c>
      <c r="C155" s="7">
        <v>242840.31922</v>
      </c>
      <c r="D155" s="7">
        <v>12438.205619999999</v>
      </c>
      <c r="E155" s="7">
        <f t="shared" si="70"/>
        <v>255278.52484</v>
      </c>
      <c r="F155" s="7">
        <f t="shared" si="71"/>
        <v>8386.4751600000018</v>
      </c>
      <c r="G155" s="7">
        <f t="shared" si="72"/>
        <v>20824.680779999995</v>
      </c>
      <c r="H155" s="6">
        <f t="shared" si="54"/>
        <v>96.819268708398923</v>
      </c>
    </row>
    <row r="156" spans="1:8" s="66" customFormat="1" ht="11.25" customHeight="1" x14ac:dyDescent="0.2">
      <c r="A156" s="70" t="s">
        <v>174</v>
      </c>
      <c r="B156" s="7">
        <v>167703.99300000002</v>
      </c>
      <c r="C156" s="7">
        <v>149756.51858999999</v>
      </c>
      <c r="D156" s="7">
        <v>3883.6814900000004</v>
      </c>
      <c r="E156" s="7">
        <f t="shared" si="70"/>
        <v>153640.20007999998</v>
      </c>
      <c r="F156" s="7">
        <f t="shared" si="71"/>
        <v>14063.792920000036</v>
      </c>
      <c r="G156" s="7">
        <f t="shared" si="72"/>
        <v>17947.474410000024</v>
      </c>
      <c r="H156" s="6">
        <f t="shared" si="54"/>
        <v>91.613918864770241</v>
      </c>
    </row>
    <row r="157" spans="1:8" s="66" customFormat="1" ht="11.25" customHeight="1" x14ac:dyDescent="0.2">
      <c r="A157" s="70" t="s">
        <v>175</v>
      </c>
      <c r="B157" s="7">
        <v>91514.972000000009</v>
      </c>
      <c r="C157" s="7">
        <v>49521.49768</v>
      </c>
      <c r="D157" s="7">
        <v>76.932050000000004</v>
      </c>
      <c r="E157" s="7">
        <f t="shared" si="70"/>
        <v>49598.429730000003</v>
      </c>
      <c r="F157" s="7">
        <f t="shared" si="71"/>
        <v>41916.542270000005</v>
      </c>
      <c r="G157" s="7">
        <f t="shared" si="72"/>
        <v>41993.474320000008</v>
      </c>
      <c r="H157" s="6">
        <f t="shared" si="54"/>
        <v>54.197065951132018</v>
      </c>
    </row>
    <row r="158" spans="1:8" s="66" customFormat="1" ht="11.25" customHeight="1" x14ac:dyDescent="0.2">
      <c r="A158" s="82" t="s">
        <v>176</v>
      </c>
      <c r="B158" s="7">
        <v>108072.17600000001</v>
      </c>
      <c r="C158" s="7">
        <v>97519.927479999998</v>
      </c>
      <c r="D158" s="7">
        <v>14</v>
      </c>
      <c r="E158" s="7">
        <f t="shared" si="70"/>
        <v>97533.927479999998</v>
      </c>
      <c r="F158" s="7">
        <f t="shared" si="71"/>
        <v>10538.248520000008</v>
      </c>
      <c r="G158" s="7">
        <f t="shared" si="72"/>
        <v>10552.248520000008</v>
      </c>
      <c r="H158" s="6">
        <f t="shared" si="54"/>
        <v>90.248879119450692</v>
      </c>
    </row>
    <row r="159" spans="1:8" s="66" customFormat="1" ht="11.25" customHeight="1" x14ac:dyDescent="0.2">
      <c r="A159" s="70" t="s">
        <v>177</v>
      </c>
      <c r="B159" s="7">
        <v>924982.81599999988</v>
      </c>
      <c r="C159" s="7">
        <v>888818.77358000004</v>
      </c>
      <c r="D159" s="7">
        <v>1382.1076599999999</v>
      </c>
      <c r="E159" s="7">
        <f t="shared" si="70"/>
        <v>890200.88124000002</v>
      </c>
      <c r="F159" s="7">
        <f t="shared" si="71"/>
        <v>34781.934759999858</v>
      </c>
      <c r="G159" s="7">
        <f t="shared" si="72"/>
        <v>36164.042419999838</v>
      </c>
      <c r="H159" s="6">
        <f t="shared" si="54"/>
        <v>96.239720980935516</v>
      </c>
    </row>
    <row r="160" spans="1:8" s="66" customFormat="1" ht="11.25" customHeight="1" x14ac:dyDescent="0.2">
      <c r="A160" s="70" t="s">
        <v>178</v>
      </c>
      <c r="B160" s="7">
        <v>1132872.7399999998</v>
      </c>
      <c r="C160" s="7">
        <v>1048318.11041</v>
      </c>
      <c r="D160" s="7">
        <v>156.03457999999998</v>
      </c>
      <c r="E160" s="7">
        <f t="shared" si="70"/>
        <v>1048474.1449899999</v>
      </c>
      <c r="F160" s="7">
        <f t="shared" si="71"/>
        <v>84398.595009999815</v>
      </c>
      <c r="G160" s="7">
        <f t="shared" si="72"/>
        <v>84554.629589999793</v>
      </c>
      <c r="H160" s="6">
        <f t="shared" si="54"/>
        <v>92.550037437567795</v>
      </c>
    </row>
    <row r="161" spans="1:8" s="66" customFormat="1" ht="11.25" customHeight="1" x14ac:dyDescent="0.2">
      <c r="A161" s="70" t="s">
        <v>179</v>
      </c>
      <c r="B161" s="7">
        <v>589600.54099999997</v>
      </c>
      <c r="C161" s="7">
        <v>456630.55314999999</v>
      </c>
      <c r="D161" s="7">
        <v>25837.500489999999</v>
      </c>
      <c r="E161" s="7">
        <f t="shared" si="70"/>
        <v>482468.05364</v>
      </c>
      <c r="F161" s="7">
        <f t="shared" si="71"/>
        <v>107132.48735999997</v>
      </c>
      <c r="G161" s="7">
        <f t="shared" si="72"/>
        <v>132969.98784999998</v>
      </c>
      <c r="H161" s="6">
        <f t="shared" si="54"/>
        <v>81.82964907421956</v>
      </c>
    </row>
    <row r="162" spans="1:8" s="66" customFormat="1" ht="11.25" customHeight="1" x14ac:dyDescent="0.2">
      <c r="A162" s="70" t="s">
        <v>291</v>
      </c>
      <c r="B162" s="7">
        <v>656680.98300000001</v>
      </c>
      <c r="C162" s="7">
        <v>583695.22115</v>
      </c>
      <c r="D162" s="7">
        <v>5080.0793099999992</v>
      </c>
      <c r="E162" s="7">
        <f t="shared" si="70"/>
        <v>588775.30045999994</v>
      </c>
      <c r="F162" s="7">
        <f t="shared" si="71"/>
        <v>67905.682540000067</v>
      </c>
      <c r="G162" s="7">
        <f t="shared" si="72"/>
        <v>72985.76185000001</v>
      </c>
      <c r="H162" s="6">
        <f t="shared" si="54"/>
        <v>89.659258559646744</v>
      </c>
    </row>
    <row r="163" spans="1:8" s="66" customFormat="1" ht="11.25" customHeight="1" x14ac:dyDescent="0.2">
      <c r="A163" s="70" t="s">
        <v>180</v>
      </c>
      <c r="B163" s="7">
        <v>328980.29032999999</v>
      </c>
      <c r="C163" s="7">
        <v>314153.86586000002</v>
      </c>
      <c r="D163" s="7">
        <v>3771.4782300000002</v>
      </c>
      <c r="E163" s="7">
        <f t="shared" si="70"/>
        <v>317925.34409000003</v>
      </c>
      <c r="F163" s="7">
        <f t="shared" si="71"/>
        <v>11054.946239999961</v>
      </c>
      <c r="G163" s="7">
        <f t="shared" si="72"/>
        <v>14826.424469999969</v>
      </c>
      <c r="H163" s="6">
        <f t="shared" si="54"/>
        <v>96.63963265735137</v>
      </c>
    </row>
    <row r="164" spans="1:8" s="66" customFormat="1" ht="11.25" customHeight="1" x14ac:dyDescent="0.2">
      <c r="A164" s="70" t="s">
        <v>181</v>
      </c>
      <c r="B164" s="7">
        <v>258726.57</v>
      </c>
      <c r="C164" s="7">
        <v>246108.39210999999</v>
      </c>
      <c r="D164" s="7">
        <v>373.71782999999999</v>
      </c>
      <c r="E164" s="7">
        <f t="shared" si="70"/>
        <v>246482.10993999999</v>
      </c>
      <c r="F164" s="7">
        <f t="shared" si="71"/>
        <v>12244.460060000012</v>
      </c>
      <c r="G164" s="7">
        <f t="shared" si="72"/>
        <v>12618.177890000021</v>
      </c>
      <c r="H164" s="6">
        <f t="shared" ref="H164:H195" si="73">IFERROR(E164/B164*100,"")</f>
        <v>95.267412983521567</v>
      </c>
    </row>
    <row r="165" spans="1:8" s="66" customFormat="1" ht="11.25" customHeight="1" x14ac:dyDescent="0.2">
      <c r="A165" s="70" t="s">
        <v>182</v>
      </c>
      <c r="B165" s="7">
        <v>1910501.0180000002</v>
      </c>
      <c r="C165" s="7">
        <v>1689135.0115400001</v>
      </c>
      <c r="D165" s="7">
        <v>16362.548149999999</v>
      </c>
      <c r="E165" s="7">
        <f t="shared" si="70"/>
        <v>1705497.55969</v>
      </c>
      <c r="F165" s="7">
        <f t="shared" si="71"/>
        <v>205003.45831000013</v>
      </c>
      <c r="G165" s="7">
        <f t="shared" si="72"/>
        <v>221366.00646000006</v>
      </c>
      <c r="H165" s="6">
        <f t="shared" si="73"/>
        <v>89.26964935487932</v>
      </c>
    </row>
    <row r="166" spans="1:8" s="66" customFormat="1" ht="11.25" customHeight="1" x14ac:dyDescent="0.2">
      <c r="A166" s="70" t="s">
        <v>183</v>
      </c>
      <c r="B166" s="7">
        <v>94937.554000000004</v>
      </c>
      <c r="C166" s="7">
        <v>85994.988760000007</v>
      </c>
      <c r="D166" s="7">
        <v>2177.2649700000002</v>
      </c>
      <c r="E166" s="7">
        <f t="shared" si="70"/>
        <v>88172.253730000011</v>
      </c>
      <c r="F166" s="7">
        <f t="shared" si="71"/>
        <v>6765.3002699999925</v>
      </c>
      <c r="G166" s="7">
        <f t="shared" si="72"/>
        <v>8942.5652399999963</v>
      </c>
      <c r="H166" s="6">
        <f t="shared" si="73"/>
        <v>92.873947152672599</v>
      </c>
    </row>
    <row r="167" spans="1:8" s="66" customFormat="1" ht="11.25" customHeight="1" x14ac:dyDescent="0.2">
      <c r="A167" s="70" t="s">
        <v>184</v>
      </c>
      <c r="B167" s="7">
        <v>6935417</v>
      </c>
      <c r="C167" s="7">
        <v>5567933.9830100005</v>
      </c>
      <c r="D167" s="7">
        <v>14026.84172</v>
      </c>
      <c r="E167" s="7">
        <f t="shared" si="70"/>
        <v>5581960.8247300005</v>
      </c>
      <c r="F167" s="7">
        <f t="shared" si="71"/>
        <v>1353456.1752699995</v>
      </c>
      <c r="G167" s="7">
        <f t="shared" si="72"/>
        <v>1367483.0169899995</v>
      </c>
      <c r="H167" s="6">
        <f t="shared" si="73"/>
        <v>80.484862333872655</v>
      </c>
    </row>
    <row r="168" spans="1:8" s="66" customFormat="1" ht="11.25" customHeight="1" x14ac:dyDescent="0.2">
      <c r="A168" s="70" t="s">
        <v>185</v>
      </c>
      <c r="B168" s="7">
        <v>76891.130999999994</v>
      </c>
      <c r="C168" s="7">
        <v>72095.474199999997</v>
      </c>
      <c r="D168" s="7">
        <v>4032.4680199999998</v>
      </c>
      <c r="E168" s="7">
        <f t="shared" si="70"/>
        <v>76127.942219999997</v>
      </c>
      <c r="F168" s="7">
        <f t="shared" si="71"/>
        <v>763.18877999999677</v>
      </c>
      <c r="G168" s="7">
        <f t="shared" si="72"/>
        <v>4795.656799999997</v>
      </c>
      <c r="H168" s="6">
        <f t="shared" si="73"/>
        <v>99.007442379798007</v>
      </c>
    </row>
    <row r="169" spans="1:8" s="66" customFormat="1" ht="11.25" customHeight="1" x14ac:dyDescent="0.2">
      <c r="A169" s="70" t="s">
        <v>186</v>
      </c>
      <c r="B169" s="7">
        <v>130601.092</v>
      </c>
      <c r="C169" s="7">
        <v>114686.73079</v>
      </c>
      <c r="D169" s="7">
        <v>325.32719000000003</v>
      </c>
      <c r="E169" s="7">
        <f t="shared" si="70"/>
        <v>115012.05798</v>
      </c>
      <c r="F169" s="7">
        <f t="shared" si="71"/>
        <v>15589.034020000006</v>
      </c>
      <c r="G169" s="7">
        <f t="shared" si="72"/>
        <v>15914.361210000003</v>
      </c>
      <c r="H169" s="6">
        <f t="shared" si="73"/>
        <v>88.06362658897217</v>
      </c>
    </row>
    <row r="170" spans="1:8" s="66" customFormat="1" ht="11.25" customHeight="1" x14ac:dyDescent="0.2">
      <c r="A170" s="73"/>
      <c r="B170" s="7"/>
      <c r="C170" s="8"/>
      <c r="D170" s="7"/>
      <c r="E170" s="8"/>
      <c r="F170" s="8"/>
      <c r="G170" s="8"/>
      <c r="H170" s="6" t="str">
        <f t="shared" si="73"/>
        <v/>
      </c>
    </row>
    <row r="171" spans="1:8" s="66" customFormat="1" ht="11.25" customHeight="1" x14ac:dyDescent="0.2">
      <c r="A171" s="68" t="s">
        <v>187</v>
      </c>
      <c r="B171" s="13">
        <f t="shared" ref="B171:C171" si="74">SUM(B172:B179)</f>
        <v>133916424.21614002</v>
      </c>
      <c r="C171" s="13">
        <f t="shared" si="74"/>
        <v>108650432.59601001</v>
      </c>
      <c r="D171" s="13">
        <f t="shared" ref="D171:G171" si="75">SUM(D172:D179)</f>
        <v>1839838.15977</v>
      </c>
      <c r="E171" s="13">
        <f t="shared" si="75"/>
        <v>110490270.75578001</v>
      </c>
      <c r="F171" s="13">
        <f t="shared" si="75"/>
        <v>23426153.460359994</v>
      </c>
      <c r="G171" s="13">
        <f t="shared" si="75"/>
        <v>25265991.62013001</v>
      </c>
      <c r="H171" s="6">
        <f t="shared" si="73"/>
        <v>82.506885471680164</v>
      </c>
    </row>
    <row r="172" spans="1:8" s="66" customFormat="1" ht="11.25" customHeight="1" x14ac:dyDescent="0.2">
      <c r="A172" s="70" t="s">
        <v>77</v>
      </c>
      <c r="B172" s="7">
        <v>132012190.00300001</v>
      </c>
      <c r="C172" s="7">
        <v>107110190.6603</v>
      </c>
      <c r="D172" s="7">
        <v>1821573.3734800001</v>
      </c>
      <c r="E172" s="7">
        <f t="shared" ref="E172:E179" si="76">C172+D172</f>
        <v>108931764.03378001</v>
      </c>
      <c r="F172" s="7">
        <f t="shared" ref="F172:F179" si="77">B172-E172</f>
        <v>23080425.969219998</v>
      </c>
      <c r="G172" s="7">
        <f t="shared" ref="G172:G179" si="78">B172-C172</f>
        <v>24901999.342700005</v>
      </c>
      <c r="H172" s="6">
        <f t="shared" si="73"/>
        <v>82.516443391556876</v>
      </c>
    </row>
    <row r="173" spans="1:8" s="66" customFormat="1" ht="11.25" customHeight="1" x14ac:dyDescent="0.2">
      <c r="A173" s="70" t="s">
        <v>188</v>
      </c>
      <c r="B173" s="7">
        <v>108070.87700000001</v>
      </c>
      <c r="C173" s="7">
        <v>89754.936950000003</v>
      </c>
      <c r="D173" s="7">
        <v>388.10401000000002</v>
      </c>
      <c r="E173" s="7">
        <f t="shared" si="76"/>
        <v>90143.040959999998</v>
      </c>
      <c r="F173" s="7">
        <f t="shared" si="77"/>
        <v>17927.836040000009</v>
      </c>
      <c r="G173" s="7">
        <f t="shared" si="78"/>
        <v>18315.940050000005</v>
      </c>
      <c r="H173" s="6">
        <f t="shared" si="73"/>
        <v>83.411038627918217</v>
      </c>
    </row>
    <row r="174" spans="1:8" s="66" customFormat="1" ht="11.25" customHeight="1" x14ac:dyDescent="0.2">
      <c r="A174" s="70" t="s">
        <v>330</v>
      </c>
      <c r="B174" s="7">
        <v>237665.97899999999</v>
      </c>
      <c r="C174" s="7">
        <v>158542.01902000001</v>
      </c>
      <c r="D174" s="7">
        <v>395.97565000000003</v>
      </c>
      <c r="E174" s="7">
        <f t="shared" si="76"/>
        <v>158937.99467000001</v>
      </c>
      <c r="F174" s="7">
        <f t="shared" si="77"/>
        <v>78727.984329999977</v>
      </c>
      <c r="G174" s="7">
        <f t="shared" si="78"/>
        <v>79123.959979999985</v>
      </c>
      <c r="H174" s="6">
        <f t="shared" si="73"/>
        <v>66.874525053499568</v>
      </c>
    </row>
    <row r="175" spans="1:8" s="66" customFormat="1" ht="11.25" customHeight="1" x14ac:dyDescent="0.2">
      <c r="A175" s="70" t="s">
        <v>189</v>
      </c>
      <c r="B175" s="7">
        <v>62130.399999999994</v>
      </c>
      <c r="C175" s="7">
        <v>37822.610189999999</v>
      </c>
      <c r="D175" s="7">
        <v>1012.18051</v>
      </c>
      <c r="E175" s="7">
        <f t="shared" si="76"/>
        <v>38834.790699999998</v>
      </c>
      <c r="F175" s="7">
        <f t="shared" si="77"/>
        <v>23295.609299999996</v>
      </c>
      <c r="G175" s="7">
        <f t="shared" si="78"/>
        <v>24307.789809999995</v>
      </c>
      <c r="H175" s="6">
        <f t="shared" si="73"/>
        <v>62.5052964410337</v>
      </c>
    </row>
    <row r="176" spans="1:8" s="66" customFormat="1" ht="11.25" customHeight="1" x14ac:dyDescent="0.2">
      <c r="A176" s="70" t="s">
        <v>190</v>
      </c>
      <c r="B176" s="7">
        <v>157174.72704000003</v>
      </c>
      <c r="C176" s="7">
        <v>131655.23320000002</v>
      </c>
      <c r="D176" s="7">
        <v>317.61846999999995</v>
      </c>
      <c r="E176" s="7">
        <f t="shared" si="76"/>
        <v>131972.85167</v>
      </c>
      <c r="F176" s="7">
        <f t="shared" si="77"/>
        <v>25201.875370000023</v>
      </c>
      <c r="G176" s="7">
        <f t="shared" si="78"/>
        <v>25519.49384000001</v>
      </c>
      <c r="H176" s="6">
        <f t="shared" si="73"/>
        <v>83.965694838721561</v>
      </c>
    </row>
    <row r="177" spans="1:8" s="66" customFormat="1" ht="11.25" customHeight="1" x14ac:dyDescent="0.2">
      <c r="A177" s="70" t="s">
        <v>191</v>
      </c>
      <c r="B177" s="7">
        <v>184392</v>
      </c>
      <c r="C177" s="7">
        <v>131091.36418</v>
      </c>
      <c r="D177" s="7">
        <v>1645.8493000000001</v>
      </c>
      <c r="E177" s="7">
        <f t="shared" si="76"/>
        <v>132737.21348000001</v>
      </c>
      <c r="F177" s="7">
        <f t="shared" si="77"/>
        <v>51654.786519999994</v>
      </c>
      <c r="G177" s="7">
        <f t="shared" si="78"/>
        <v>53300.635819999996</v>
      </c>
      <c r="H177" s="6">
        <f t="shared" si="73"/>
        <v>71.986427545663588</v>
      </c>
    </row>
    <row r="178" spans="1:8" s="66" customFormat="1" ht="11.25" customHeight="1" x14ac:dyDescent="0.2">
      <c r="A178" s="70" t="s">
        <v>192</v>
      </c>
      <c r="B178" s="7">
        <v>1028158.7671000002</v>
      </c>
      <c r="C178" s="7">
        <v>866432.54509000003</v>
      </c>
      <c r="D178" s="7">
        <v>12857.129779999999</v>
      </c>
      <c r="E178" s="7">
        <f t="shared" si="76"/>
        <v>879289.67486999999</v>
      </c>
      <c r="F178" s="7">
        <f t="shared" si="77"/>
        <v>148869.09223000018</v>
      </c>
      <c r="G178" s="7">
        <f t="shared" si="78"/>
        <v>161726.22201000014</v>
      </c>
      <c r="H178" s="6">
        <f t="shared" si="73"/>
        <v>85.520807000469716</v>
      </c>
    </row>
    <row r="179" spans="1:8" s="66" customFormat="1" ht="11.25" customHeight="1" x14ac:dyDescent="0.2">
      <c r="A179" s="70" t="s">
        <v>193</v>
      </c>
      <c r="B179" s="7">
        <v>126641.46299999999</v>
      </c>
      <c r="C179" s="7">
        <v>124943.22708</v>
      </c>
      <c r="D179" s="7">
        <v>1647.92857</v>
      </c>
      <c r="E179" s="7">
        <f t="shared" si="76"/>
        <v>126591.15565</v>
      </c>
      <c r="F179" s="7">
        <f t="shared" si="77"/>
        <v>50.307349999988219</v>
      </c>
      <c r="G179" s="7">
        <f t="shared" si="78"/>
        <v>1698.2359199999919</v>
      </c>
      <c r="H179" s="6">
        <f t="shared" si="73"/>
        <v>99.960275766871092</v>
      </c>
    </row>
    <row r="180" spans="1:8" s="66" customFormat="1" ht="11.25" customHeight="1" x14ac:dyDescent="0.2">
      <c r="A180" s="73"/>
      <c r="B180" s="10"/>
      <c r="C180" s="9"/>
      <c r="D180" s="10"/>
      <c r="E180" s="9"/>
      <c r="F180" s="9"/>
      <c r="G180" s="9"/>
      <c r="H180" s="6" t="str">
        <f t="shared" si="73"/>
        <v/>
      </c>
    </row>
    <row r="181" spans="1:8" s="66" customFormat="1" ht="11.25" customHeight="1" x14ac:dyDescent="0.2">
      <c r="A181" s="68" t="s">
        <v>194</v>
      </c>
      <c r="B181" s="13">
        <f>SUM(B182:B185)</f>
        <v>2164827.6368800001</v>
      </c>
      <c r="C181" s="13">
        <f>SUM(C182:C185)</f>
        <v>1567468.6048499998</v>
      </c>
      <c r="D181" s="13">
        <f t="shared" ref="D181:G181" si="79">SUM(D182:D185)</f>
        <v>27201.880710000001</v>
      </c>
      <c r="E181" s="13">
        <f t="shared" si="79"/>
        <v>1594670.4855599995</v>
      </c>
      <c r="F181" s="13">
        <f t="shared" si="79"/>
        <v>570157.15132000041</v>
      </c>
      <c r="G181" s="13">
        <f t="shared" si="79"/>
        <v>597359.03203000023</v>
      </c>
      <c r="H181" s="6">
        <f t="shared" si="73"/>
        <v>73.662699902440067</v>
      </c>
    </row>
    <row r="182" spans="1:8" s="66" customFormat="1" ht="11.25" customHeight="1" x14ac:dyDescent="0.2">
      <c r="A182" s="70" t="s">
        <v>169</v>
      </c>
      <c r="B182" s="7">
        <v>1949202.2650000001</v>
      </c>
      <c r="C182" s="7">
        <v>1399516.2372199998</v>
      </c>
      <c r="D182" s="7">
        <v>25465.763930000001</v>
      </c>
      <c r="E182" s="7">
        <f t="shared" ref="E182:E185" si="80">C182+D182</f>
        <v>1424982.0011499997</v>
      </c>
      <c r="F182" s="7">
        <f>B182-E182</f>
        <v>524220.26385000045</v>
      </c>
      <c r="G182" s="7">
        <f>B182-C182</f>
        <v>549686.02778000035</v>
      </c>
      <c r="H182" s="6">
        <f t="shared" si="73"/>
        <v>73.105907310753082</v>
      </c>
    </row>
    <row r="183" spans="1:8" s="66" customFormat="1" ht="11.4" customHeight="1" x14ac:dyDescent="0.2">
      <c r="A183" s="70" t="s">
        <v>195</v>
      </c>
      <c r="B183" s="7">
        <v>65497.733999999997</v>
      </c>
      <c r="C183" s="7">
        <v>45040.740640000004</v>
      </c>
      <c r="D183" s="7">
        <v>197.40045999999998</v>
      </c>
      <c r="E183" s="7">
        <f t="shared" si="80"/>
        <v>45238.141100000001</v>
      </c>
      <c r="F183" s="7">
        <f>B183-E183</f>
        <v>20259.592899999996</v>
      </c>
      <c r="G183" s="7">
        <f>B183-C183</f>
        <v>20456.993359999993</v>
      </c>
      <c r="H183" s="6">
        <f t="shared" si="73"/>
        <v>69.068253720044737</v>
      </c>
    </row>
    <row r="184" spans="1:8" s="66" customFormat="1" ht="11.25" customHeight="1" x14ac:dyDescent="0.2">
      <c r="A184" s="70" t="s">
        <v>196</v>
      </c>
      <c r="B184" s="7">
        <v>136797.08899999998</v>
      </c>
      <c r="C184" s="7">
        <v>120715.94224999999</v>
      </c>
      <c r="D184" s="7">
        <v>1417.99962</v>
      </c>
      <c r="E184" s="7">
        <f t="shared" si="80"/>
        <v>122133.94187</v>
      </c>
      <c r="F184" s="7">
        <f>B184-E184</f>
        <v>14663.147129999983</v>
      </c>
      <c r="G184" s="7">
        <f>B184-C184</f>
        <v>16081.146749999985</v>
      </c>
      <c r="H184" s="6">
        <f t="shared" si="73"/>
        <v>89.281097107263747</v>
      </c>
    </row>
    <row r="185" spans="1:8" s="66" customFormat="1" ht="11.25" customHeight="1" x14ac:dyDescent="0.2">
      <c r="A185" s="74" t="s">
        <v>331</v>
      </c>
      <c r="B185" s="7">
        <v>13330.54888</v>
      </c>
      <c r="C185" s="7">
        <v>2195.6847400000001</v>
      </c>
      <c r="D185" s="7">
        <v>120.7167</v>
      </c>
      <c r="E185" s="7">
        <f t="shared" si="80"/>
        <v>2316.4014400000001</v>
      </c>
      <c r="F185" s="7">
        <f>B185-E185</f>
        <v>11014.147440000001</v>
      </c>
      <c r="G185" s="7">
        <f>B185-C185</f>
        <v>11134.86414</v>
      </c>
      <c r="H185" s="6">
        <f t="shared" si="73"/>
        <v>17.376639633161151</v>
      </c>
    </row>
    <row r="186" spans="1:8" s="66" customFormat="1" ht="11.25" customHeight="1" x14ac:dyDescent="0.2">
      <c r="A186" s="73" t="s">
        <v>197</v>
      </c>
      <c r="B186" s="9"/>
      <c r="C186" s="9"/>
      <c r="D186" s="9"/>
      <c r="E186" s="9"/>
      <c r="F186" s="9"/>
      <c r="G186" s="9"/>
      <c r="H186" s="6" t="str">
        <f t="shared" si="73"/>
        <v/>
      </c>
    </row>
    <row r="187" spans="1:8" s="66" customFormat="1" ht="11.25" customHeight="1" x14ac:dyDescent="0.2">
      <c r="A187" s="68" t="s">
        <v>198</v>
      </c>
      <c r="B187" s="11">
        <f t="shared" ref="B187:G187" si="81">SUM(B188:B193)</f>
        <v>4551597.4487399999</v>
      </c>
      <c r="C187" s="11">
        <f t="shared" si="81"/>
        <v>4257742.7700100001</v>
      </c>
      <c r="D187" s="11">
        <f t="shared" si="81"/>
        <v>26378.523109999995</v>
      </c>
      <c r="E187" s="13">
        <f t="shared" si="81"/>
        <v>4284121.2931199996</v>
      </c>
      <c r="F187" s="13">
        <f t="shared" si="81"/>
        <v>267476.15562000027</v>
      </c>
      <c r="G187" s="13">
        <f t="shared" si="81"/>
        <v>293854.67873000033</v>
      </c>
      <c r="H187" s="6">
        <f t="shared" si="73"/>
        <v>94.123466351488432</v>
      </c>
    </row>
    <row r="188" spans="1:8" s="66" customFormat="1" ht="11.25" customHeight="1" x14ac:dyDescent="0.2">
      <c r="A188" s="70" t="s">
        <v>169</v>
      </c>
      <c r="B188" s="7">
        <v>3597124.7757400004</v>
      </c>
      <c r="C188" s="7">
        <v>3353647.9734999998</v>
      </c>
      <c r="D188" s="7">
        <v>16339.045139999997</v>
      </c>
      <c r="E188" s="7">
        <f t="shared" ref="E188:E193" si="82">C188+D188</f>
        <v>3369987.0186399999</v>
      </c>
      <c r="F188" s="7">
        <f t="shared" ref="F188:F193" si="83">B188-E188</f>
        <v>227137.75710000051</v>
      </c>
      <c r="G188" s="7">
        <f t="shared" ref="G188:G193" si="84">B188-C188</f>
        <v>243476.80224000057</v>
      </c>
      <c r="H188" s="6">
        <f t="shared" si="73"/>
        <v>93.685574694770665</v>
      </c>
    </row>
    <row r="189" spans="1:8" s="66" customFormat="1" ht="11.25" customHeight="1" x14ac:dyDescent="0.2">
      <c r="A189" s="70" t="s">
        <v>199</v>
      </c>
      <c r="B189" s="7">
        <v>234171.96399999995</v>
      </c>
      <c r="C189" s="7">
        <v>227174.19724000001</v>
      </c>
      <c r="D189" s="7">
        <v>3519.6291699999997</v>
      </c>
      <c r="E189" s="7">
        <f t="shared" si="82"/>
        <v>230693.82641000001</v>
      </c>
      <c r="F189" s="7">
        <f t="shared" si="83"/>
        <v>3478.1375899999402</v>
      </c>
      <c r="G189" s="7">
        <f t="shared" si="84"/>
        <v>6997.7667599999404</v>
      </c>
      <c r="H189" s="6">
        <f t="shared" si="73"/>
        <v>98.514707939162207</v>
      </c>
    </row>
    <row r="190" spans="1:8" s="66" customFormat="1" ht="11.25" customHeight="1" x14ac:dyDescent="0.2">
      <c r="A190" s="70" t="s">
        <v>200</v>
      </c>
      <c r="B190" s="7">
        <v>45307.283000000003</v>
      </c>
      <c r="C190" s="7">
        <v>42541.617100000003</v>
      </c>
      <c r="D190" s="7">
        <v>570.80061999999998</v>
      </c>
      <c r="E190" s="7">
        <f t="shared" si="82"/>
        <v>43112.417720000005</v>
      </c>
      <c r="F190" s="7">
        <f t="shared" si="83"/>
        <v>2194.8652799999982</v>
      </c>
      <c r="G190" s="7">
        <f t="shared" si="84"/>
        <v>2765.6659</v>
      </c>
      <c r="H190" s="6">
        <f t="shared" si="73"/>
        <v>95.15560162810911</v>
      </c>
    </row>
    <row r="191" spans="1:8" s="66" customFormat="1" ht="11.25" customHeight="1" x14ac:dyDescent="0.2">
      <c r="A191" s="70" t="s">
        <v>201</v>
      </c>
      <c r="B191" s="7">
        <v>82622.421000000002</v>
      </c>
      <c r="C191" s="7">
        <v>77436.335090000008</v>
      </c>
      <c r="D191" s="7">
        <v>0</v>
      </c>
      <c r="E191" s="7">
        <f t="shared" si="82"/>
        <v>77436.335090000008</v>
      </c>
      <c r="F191" s="7">
        <f t="shared" si="83"/>
        <v>5186.0859099999943</v>
      </c>
      <c r="G191" s="7">
        <f t="shared" si="84"/>
        <v>5186.0859099999943</v>
      </c>
      <c r="H191" s="6">
        <f t="shared" si="73"/>
        <v>93.723149422116308</v>
      </c>
    </row>
    <row r="192" spans="1:8" s="66" customFormat="1" ht="11.25" customHeight="1" x14ac:dyDescent="0.2">
      <c r="A192" s="70" t="s">
        <v>202</v>
      </c>
      <c r="B192" s="7">
        <v>84411.301000000007</v>
      </c>
      <c r="C192" s="7">
        <v>80094.734290000008</v>
      </c>
      <c r="D192" s="7">
        <v>141.02726000000001</v>
      </c>
      <c r="E192" s="7">
        <f t="shared" si="82"/>
        <v>80235.76155000001</v>
      </c>
      <c r="F192" s="7">
        <f t="shared" si="83"/>
        <v>4175.5394499999966</v>
      </c>
      <c r="G192" s="7">
        <f t="shared" si="84"/>
        <v>4316.5667099999991</v>
      </c>
      <c r="H192" s="6">
        <f t="shared" si="73"/>
        <v>95.053340725076623</v>
      </c>
    </row>
    <row r="193" spans="1:8" s="66" customFormat="1" ht="11.4" x14ac:dyDescent="0.2">
      <c r="A193" s="70" t="s">
        <v>203</v>
      </c>
      <c r="B193" s="7">
        <v>507959.70399999979</v>
      </c>
      <c r="C193" s="7">
        <v>476847.91278999997</v>
      </c>
      <c r="D193" s="7">
        <v>5808.020919999999</v>
      </c>
      <c r="E193" s="7">
        <f t="shared" si="82"/>
        <v>482655.93370999995</v>
      </c>
      <c r="F193" s="7">
        <f t="shared" si="83"/>
        <v>25303.77028999984</v>
      </c>
      <c r="G193" s="7">
        <f t="shared" si="84"/>
        <v>31111.791209999821</v>
      </c>
      <c r="H193" s="6">
        <f t="shared" si="73"/>
        <v>95.018547713383214</v>
      </c>
    </row>
    <row r="194" spans="1:8" s="66" customFormat="1" ht="11.4" x14ac:dyDescent="0.2">
      <c r="A194" s="73"/>
      <c r="B194" s="9"/>
      <c r="C194" s="9"/>
      <c r="D194" s="9"/>
      <c r="E194" s="9"/>
      <c r="F194" s="9"/>
      <c r="G194" s="9"/>
      <c r="H194" s="6" t="str">
        <f t="shared" si="73"/>
        <v/>
      </c>
    </row>
    <row r="195" spans="1:8" s="66" customFormat="1" ht="11.25" customHeight="1" x14ac:dyDescent="0.2">
      <c r="A195" s="68" t="s">
        <v>204</v>
      </c>
      <c r="B195" s="14">
        <f t="shared" ref="B195:C195" si="85">SUM(B196:B202)</f>
        <v>60533809.403999992</v>
      </c>
      <c r="C195" s="14">
        <f t="shared" si="85"/>
        <v>50841979.248419985</v>
      </c>
      <c r="D195" s="14">
        <f t="shared" ref="D195:G195" si="86">SUM(D196:D202)</f>
        <v>158929.92442</v>
      </c>
      <c r="E195" s="25">
        <f t="shared" si="86"/>
        <v>51000909.172839992</v>
      </c>
      <c r="F195" s="25">
        <f t="shared" si="86"/>
        <v>9532900.2311600111</v>
      </c>
      <c r="G195" s="25">
        <f t="shared" si="86"/>
        <v>9691830.1555800103</v>
      </c>
      <c r="H195" s="6">
        <f t="shared" si="73"/>
        <v>84.251940650987549</v>
      </c>
    </row>
    <row r="196" spans="1:8" s="66" customFormat="1" ht="11.25" customHeight="1" x14ac:dyDescent="0.2">
      <c r="A196" s="70" t="s">
        <v>169</v>
      </c>
      <c r="B196" s="7">
        <v>44762856.330689996</v>
      </c>
      <c r="C196" s="7">
        <v>35530986.739089988</v>
      </c>
      <c r="D196" s="7">
        <v>43867.987299999979</v>
      </c>
      <c r="E196" s="7">
        <f t="shared" ref="E196:E202" si="87">C196+D196</f>
        <v>35574854.726389989</v>
      </c>
      <c r="F196" s="7">
        <f t="shared" ref="F196:F202" si="88">B196-E196</f>
        <v>9188001.6043000072</v>
      </c>
      <c r="G196" s="7">
        <f t="shared" ref="G196:G202" si="89">B196-C196</f>
        <v>9231869.5916000083</v>
      </c>
      <c r="H196" s="6">
        <f t="shared" ref="H196:H227" si="90">IFERROR(E196/B196*100,"")</f>
        <v>79.474049787120947</v>
      </c>
    </row>
    <row r="197" spans="1:8" s="66" customFormat="1" ht="11.25" customHeight="1" x14ac:dyDescent="0.2">
      <c r="A197" s="70" t="s">
        <v>205</v>
      </c>
      <c r="B197" s="7">
        <v>155412.82700000002</v>
      </c>
      <c r="C197" s="7">
        <v>138886.00907</v>
      </c>
      <c r="D197" s="7">
        <v>1654.19128</v>
      </c>
      <c r="E197" s="7">
        <f t="shared" si="87"/>
        <v>140540.20035</v>
      </c>
      <c r="F197" s="7">
        <f t="shared" si="88"/>
        <v>14872.62665000002</v>
      </c>
      <c r="G197" s="7">
        <f t="shared" si="89"/>
        <v>16526.817930000019</v>
      </c>
      <c r="H197" s="6">
        <f t="shared" si="90"/>
        <v>90.43024508523996</v>
      </c>
    </row>
    <row r="198" spans="1:8" s="66" customFormat="1" ht="11.25" customHeight="1" x14ac:dyDescent="0.2">
      <c r="A198" s="70" t="s">
        <v>206</v>
      </c>
      <c r="B198" s="7">
        <v>614173.4243099998</v>
      </c>
      <c r="C198" s="7">
        <v>604609.58723000006</v>
      </c>
      <c r="D198" s="7">
        <v>2547.3537100000003</v>
      </c>
      <c r="E198" s="7">
        <f t="shared" si="87"/>
        <v>607156.94094000012</v>
      </c>
      <c r="F198" s="7">
        <f t="shared" si="88"/>
        <v>7016.4833699996816</v>
      </c>
      <c r="G198" s="7">
        <f t="shared" si="89"/>
        <v>9563.8370799997356</v>
      </c>
      <c r="H198" s="6">
        <f t="shared" si="90"/>
        <v>98.857572944012944</v>
      </c>
    </row>
    <row r="199" spans="1:8" s="66" customFormat="1" ht="11.25" customHeight="1" x14ac:dyDescent="0.2">
      <c r="A199" s="70" t="s">
        <v>207</v>
      </c>
      <c r="B199" s="7">
        <v>22431</v>
      </c>
      <c r="C199" s="7">
        <v>20990.581679999999</v>
      </c>
      <c r="D199" s="7">
        <v>0</v>
      </c>
      <c r="E199" s="7">
        <f t="shared" si="87"/>
        <v>20990.581679999999</v>
      </c>
      <c r="F199" s="7">
        <f t="shared" si="88"/>
        <v>1440.4183200000007</v>
      </c>
      <c r="G199" s="7">
        <f t="shared" si="89"/>
        <v>1440.4183200000007</v>
      </c>
      <c r="H199" s="6">
        <f t="shared" si="90"/>
        <v>93.578448040658017</v>
      </c>
    </row>
    <row r="200" spans="1:8" s="66" customFormat="1" ht="11.25" customHeight="1" x14ac:dyDescent="0.2">
      <c r="A200" s="70" t="s">
        <v>208</v>
      </c>
      <c r="B200" s="7">
        <v>692757.49899999995</v>
      </c>
      <c r="C200" s="7">
        <v>655672.99104000011</v>
      </c>
      <c r="D200" s="7">
        <v>7227.3009599999996</v>
      </c>
      <c r="E200" s="7">
        <f t="shared" si="87"/>
        <v>662900.29200000013</v>
      </c>
      <c r="F200" s="7">
        <f t="shared" si="88"/>
        <v>29857.20699999982</v>
      </c>
      <c r="G200" s="7">
        <f t="shared" si="89"/>
        <v>37084.507959999843</v>
      </c>
      <c r="H200" s="6">
        <f t="shared" si="90"/>
        <v>95.69009255863719</v>
      </c>
    </row>
    <row r="201" spans="1:8" s="66" customFormat="1" ht="11.25" customHeight="1" x14ac:dyDescent="0.2">
      <c r="A201" s="70" t="s">
        <v>209</v>
      </c>
      <c r="B201" s="7">
        <v>14264535.317000002</v>
      </c>
      <c r="C201" s="7">
        <v>13871019.594799999</v>
      </c>
      <c r="D201" s="7">
        <v>103627.09117000001</v>
      </c>
      <c r="E201" s="7">
        <f t="shared" si="87"/>
        <v>13974646.685969999</v>
      </c>
      <c r="F201" s="7">
        <f t="shared" si="88"/>
        <v>289888.63103000261</v>
      </c>
      <c r="G201" s="7">
        <f t="shared" si="89"/>
        <v>393515.72220000252</v>
      </c>
      <c r="H201" s="6">
        <f t="shared" si="90"/>
        <v>97.967766740466317</v>
      </c>
    </row>
    <row r="202" spans="1:8" s="66" customFormat="1" ht="11.25" customHeight="1" x14ac:dyDescent="0.2">
      <c r="A202" s="70" t="s">
        <v>210</v>
      </c>
      <c r="B202" s="7">
        <v>21643.006000000001</v>
      </c>
      <c r="C202" s="7">
        <v>19813.745510000001</v>
      </c>
      <c r="D202" s="7">
        <v>6</v>
      </c>
      <c r="E202" s="7">
        <f t="shared" si="87"/>
        <v>19819.745510000001</v>
      </c>
      <c r="F202" s="7">
        <f t="shared" si="88"/>
        <v>1823.2604900000006</v>
      </c>
      <c r="G202" s="7">
        <f t="shared" si="89"/>
        <v>1829.2604900000006</v>
      </c>
      <c r="H202" s="6">
        <f t="shared" si="90"/>
        <v>91.575752046642691</v>
      </c>
    </row>
    <row r="203" spans="1:8" s="66" customFormat="1" ht="11.25" customHeight="1" x14ac:dyDescent="0.2">
      <c r="A203" s="73"/>
      <c r="B203" s="9"/>
      <c r="C203" s="9"/>
      <c r="D203" s="9"/>
      <c r="E203" s="9"/>
      <c r="F203" s="9"/>
      <c r="G203" s="9"/>
      <c r="H203" s="6" t="str">
        <f t="shared" si="90"/>
        <v/>
      </c>
    </row>
    <row r="204" spans="1:8" s="66" customFormat="1" ht="11.25" customHeight="1" x14ac:dyDescent="0.2">
      <c r="A204" s="68" t="s">
        <v>211</v>
      </c>
      <c r="B204" s="15">
        <f>SUM(B205:B211)</f>
        <v>9234551.5710000005</v>
      </c>
      <c r="C204" s="15">
        <f>SUM(C205:C211)</f>
        <v>8001832.25691</v>
      </c>
      <c r="D204" s="15">
        <f>SUM(D205:D211)</f>
        <v>155964.73116</v>
      </c>
      <c r="E204" s="15">
        <f t="shared" ref="E204:G204" si="91">SUM(E205:E211)</f>
        <v>8157796.988069999</v>
      </c>
      <c r="F204" s="15">
        <f t="shared" si="91"/>
        <v>1076754.582930001</v>
      </c>
      <c r="G204" s="15">
        <f t="shared" si="91"/>
        <v>1232719.3140900002</v>
      </c>
      <c r="H204" s="6">
        <f t="shared" si="90"/>
        <v>88.339936437071614</v>
      </c>
    </row>
    <row r="205" spans="1:8" s="66" customFormat="1" ht="11.25" customHeight="1" x14ac:dyDescent="0.2">
      <c r="A205" s="70" t="s">
        <v>169</v>
      </c>
      <c r="B205" s="7">
        <v>1363697.2840000002</v>
      </c>
      <c r="C205" s="7">
        <v>1091387.6574299987</v>
      </c>
      <c r="D205" s="7">
        <v>14599.922</v>
      </c>
      <c r="E205" s="7">
        <f t="shared" ref="E205:E211" si="92">C205+D205</f>
        <v>1105987.5794299988</v>
      </c>
      <c r="F205" s="7">
        <f t="shared" ref="F205:F211" si="93">B205-E205</f>
        <v>257709.70457000146</v>
      </c>
      <c r="G205" s="7">
        <f t="shared" ref="G205:G211" si="94">B205-C205</f>
        <v>272309.62657000148</v>
      </c>
      <c r="H205" s="6">
        <f t="shared" si="90"/>
        <v>81.1021325924998</v>
      </c>
    </row>
    <row r="206" spans="1:8" s="66" customFormat="1" ht="11.25" customHeight="1" x14ac:dyDescent="0.2">
      <c r="A206" s="70" t="s">
        <v>212</v>
      </c>
      <c r="B206" s="7">
        <v>20337</v>
      </c>
      <c r="C206" s="7">
        <v>18048.190600000002</v>
      </c>
      <c r="D206" s="7">
        <v>2288.25594</v>
      </c>
      <c r="E206" s="7">
        <f t="shared" si="92"/>
        <v>20336.446540000001</v>
      </c>
      <c r="F206" s="7">
        <f t="shared" si="93"/>
        <v>0.55345999999917694</v>
      </c>
      <c r="G206" s="7">
        <f t="shared" si="94"/>
        <v>2288.8093999999983</v>
      </c>
      <c r="H206" s="6">
        <f t="shared" si="90"/>
        <v>99.997278556325909</v>
      </c>
    </row>
    <row r="207" spans="1:8" s="66" customFormat="1" ht="11.25" customHeight="1" x14ac:dyDescent="0.2">
      <c r="A207" s="70" t="s">
        <v>213</v>
      </c>
      <c r="B207" s="7">
        <v>131100.37600000002</v>
      </c>
      <c r="C207" s="7">
        <v>131096.76990000001</v>
      </c>
      <c r="D207" s="7">
        <v>0</v>
      </c>
      <c r="E207" s="7">
        <f t="shared" si="92"/>
        <v>131096.76990000001</v>
      </c>
      <c r="F207" s="7">
        <f t="shared" si="93"/>
        <v>3.6061000000045169</v>
      </c>
      <c r="G207" s="7">
        <f t="shared" si="94"/>
        <v>3.6061000000045169</v>
      </c>
      <c r="H207" s="6">
        <f t="shared" si="90"/>
        <v>99.997249359528922</v>
      </c>
    </row>
    <row r="208" spans="1:8" s="66" customFormat="1" ht="11.25" customHeight="1" x14ac:dyDescent="0.2">
      <c r="A208" s="70" t="s">
        <v>214</v>
      </c>
      <c r="B208" s="7">
        <v>50102.332000000002</v>
      </c>
      <c r="C208" s="7">
        <v>45318.38377</v>
      </c>
      <c r="D208" s="7">
        <v>2091.0013799999997</v>
      </c>
      <c r="E208" s="7">
        <f t="shared" si="92"/>
        <v>47409.385150000002</v>
      </c>
      <c r="F208" s="7">
        <f t="shared" si="93"/>
        <v>2692.9468500000003</v>
      </c>
      <c r="G208" s="7">
        <f t="shared" si="94"/>
        <v>4783.9482300000018</v>
      </c>
      <c r="H208" s="6">
        <f t="shared" si="90"/>
        <v>94.62510677147722</v>
      </c>
    </row>
    <row r="209" spans="1:8" s="66" customFormat="1" ht="11.25" customHeight="1" x14ac:dyDescent="0.2">
      <c r="A209" s="70" t="s">
        <v>215</v>
      </c>
      <c r="B209" s="7">
        <v>57679.637999999999</v>
      </c>
      <c r="C209" s="7">
        <v>56589.343329999996</v>
      </c>
      <c r="D209" s="7">
        <v>410.74051000000003</v>
      </c>
      <c r="E209" s="7">
        <f t="shared" si="92"/>
        <v>57000.083839999999</v>
      </c>
      <c r="F209" s="7">
        <f t="shared" si="93"/>
        <v>679.55415999999968</v>
      </c>
      <c r="G209" s="7">
        <f t="shared" si="94"/>
        <v>1090.294670000003</v>
      </c>
      <c r="H209" s="6">
        <f t="shared" si="90"/>
        <v>98.821847390928497</v>
      </c>
    </row>
    <row r="210" spans="1:8" s="66" customFormat="1" ht="11.25" customHeight="1" x14ac:dyDescent="0.2">
      <c r="A210" s="70" t="s">
        <v>216</v>
      </c>
      <c r="B210" s="7">
        <v>7261862.1830000002</v>
      </c>
      <c r="C210" s="7">
        <v>6349461.503990001</v>
      </c>
      <c r="D210" s="7">
        <v>133522.49267000001</v>
      </c>
      <c r="E210" s="7">
        <f t="shared" si="92"/>
        <v>6482983.9966600006</v>
      </c>
      <c r="F210" s="7">
        <f t="shared" si="93"/>
        <v>778878.18633999955</v>
      </c>
      <c r="G210" s="7">
        <f t="shared" si="94"/>
        <v>912400.67900999915</v>
      </c>
      <c r="H210" s="6">
        <f t="shared" si="90"/>
        <v>89.274401431586639</v>
      </c>
    </row>
    <row r="211" spans="1:8" s="66" customFormat="1" ht="11.25" customHeight="1" x14ac:dyDescent="0.2">
      <c r="A211" s="70" t="s">
        <v>217</v>
      </c>
      <c r="B211" s="7">
        <v>349772.75799999986</v>
      </c>
      <c r="C211" s="7">
        <v>309930.40789000003</v>
      </c>
      <c r="D211" s="7">
        <v>3052.3186599999999</v>
      </c>
      <c r="E211" s="7">
        <f t="shared" si="92"/>
        <v>312982.72655000002</v>
      </c>
      <c r="F211" s="7">
        <f t="shared" si="93"/>
        <v>36790.031449999835</v>
      </c>
      <c r="G211" s="7">
        <f t="shared" si="94"/>
        <v>39842.350109999825</v>
      </c>
      <c r="H211" s="6">
        <f t="shared" si="90"/>
        <v>89.481733322982265</v>
      </c>
    </row>
    <row r="212" spans="1:8" s="66" customFormat="1" ht="11.25" customHeight="1" x14ac:dyDescent="0.2">
      <c r="A212" s="73"/>
      <c r="B212" s="9"/>
      <c r="C212" s="9"/>
      <c r="D212" s="9"/>
      <c r="E212" s="9"/>
      <c r="F212" s="9"/>
      <c r="G212" s="9"/>
      <c r="H212" s="6" t="str">
        <f t="shared" si="90"/>
        <v/>
      </c>
    </row>
    <row r="213" spans="1:8" s="66" customFormat="1" ht="11.25" customHeight="1" x14ac:dyDescent="0.2">
      <c r="A213" s="68" t="s">
        <v>313</v>
      </c>
      <c r="B213" s="14">
        <f>SUM(B214:B217)</f>
        <v>727030.79399999988</v>
      </c>
      <c r="C213" s="14">
        <f>SUM(C214:C217)</f>
        <v>666828.15125</v>
      </c>
      <c r="D213" s="14">
        <f>SUM(D214:D217)</f>
        <v>3915.5897600000008</v>
      </c>
      <c r="E213" s="14">
        <f t="shared" ref="E213:G213" si="95">SUM(E214:E217)</f>
        <v>670743.74100999988</v>
      </c>
      <c r="F213" s="14">
        <f t="shared" si="95"/>
        <v>56287.052990000055</v>
      </c>
      <c r="G213" s="14">
        <f t="shared" si="95"/>
        <v>60202.642750000043</v>
      </c>
      <c r="H213" s="6">
        <f t="shared" si="90"/>
        <v>92.257954758653597</v>
      </c>
    </row>
    <row r="214" spans="1:8" s="66" customFormat="1" ht="11.25" customHeight="1" x14ac:dyDescent="0.2">
      <c r="A214" s="70" t="s">
        <v>314</v>
      </c>
      <c r="B214" s="7">
        <v>325949.59299999999</v>
      </c>
      <c r="C214" s="7">
        <v>275943.3248</v>
      </c>
      <c r="D214" s="7">
        <v>239.83822000000043</v>
      </c>
      <c r="E214" s="7">
        <f t="shared" ref="E214:E217" si="96">C214+D214</f>
        <v>276183.16301999998</v>
      </c>
      <c r="F214" s="7">
        <f>B214-E214</f>
        <v>49766.429980000015</v>
      </c>
      <c r="G214" s="7">
        <f>B214-C214</f>
        <v>50006.268199999991</v>
      </c>
      <c r="H214" s="6">
        <f t="shared" si="90"/>
        <v>84.731863131978187</v>
      </c>
    </row>
    <row r="215" spans="1:8" s="66" customFormat="1" ht="11.25" customHeight="1" x14ac:dyDescent="0.2">
      <c r="A215" s="70" t="s">
        <v>218</v>
      </c>
      <c r="B215" s="7">
        <v>308938.91800000001</v>
      </c>
      <c r="C215" s="7">
        <v>300183.08083999995</v>
      </c>
      <c r="D215" s="7">
        <v>2903.4984800000002</v>
      </c>
      <c r="E215" s="7">
        <f t="shared" si="96"/>
        <v>303086.57931999996</v>
      </c>
      <c r="F215" s="7">
        <f>B215-E215</f>
        <v>5852.3386800000444</v>
      </c>
      <c r="G215" s="7">
        <f>B215-C215</f>
        <v>8755.8371600000537</v>
      </c>
      <c r="H215" s="6">
        <f t="shared" si="90"/>
        <v>98.105664796819141</v>
      </c>
    </row>
    <row r="216" spans="1:8" s="66" customFormat="1" ht="11.25" customHeight="1" x14ac:dyDescent="0.2">
      <c r="A216" s="70" t="s">
        <v>219</v>
      </c>
      <c r="B216" s="7">
        <v>4526.1559999999999</v>
      </c>
      <c r="C216" s="7">
        <v>4485.55476</v>
      </c>
      <c r="D216" s="7">
        <v>10.344620000000001</v>
      </c>
      <c r="E216" s="7">
        <f t="shared" si="96"/>
        <v>4495.8993799999998</v>
      </c>
      <c r="F216" s="7">
        <f>B216-E216</f>
        <v>30.256620000000112</v>
      </c>
      <c r="G216" s="7">
        <f>B216-C216</f>
        <v>40.601239999999962</v>
      </c>
      <c r="H216" s="6">
        <f t="shared" si="90"/>
        <v>99.331516191664633</v>
      </c>
    </row>
    <row r="217" spans="1:8" s="66" customFormat="1" ht="11.25" customHeight="1" x14ac:dyDescent="0.2">
      <c r="A217" s="70" t="s">
        <v>220</v>
      </c>
      <c r="B217" s="7">
        <v>87616.126999999993</v>
      </c>
      <c r="C217" s="7">
        <v>86216.190849999999</v>
      </c>
      <c r="D217" s="7">
        <v>761.90843999999993</v>
      </c>
      <c r="E217" s="7">
        <f t="shared" si="96"/>
        <v>86978.099289999998</v>
      </c>
      <c r="F217" s="7">
        <f>B217-E217</f>
        <v>638.02770999999484</v>
      </c>
      <c r="G217" s="7">
        <f>B217-C217</f>
        <v>1399.9361499999941</v>
      </c>
      <c r="H217" s="6">
        <f t="shared" si="90"/>
        <v>99.271791927072968</v>
      </c>
    </row>
    <row r="218" spans="1:8" s="66" customFormat="1" ht="11.25" customHeight="1" x14ac:dyDescent="0.2">
      <c r="A218" s="73"/>
      <c r="B218" s="7"/>
      <c r="C218" s="8"/>
      <c r="D218" s="7"/>
      <c r="E218" s="8"/>
      <c r="F218" s="8"/>
      <c r="G218" s="8"/>
      <c r="H218" s="6" t="str">
        <f t="shared" si="90"/>
        <v/>
      </c>
    </row>
    <row r="219" spans="1:8" s="66" customFormat="1" ht="11.25" customHeight="1" x14ac:dyDescent="0.2">
      <c r="A219" s="68" t="s">
        <v>222</v>
      </c>
      <c r="B219" s="15">
        <f>SUM(B220:B232)+SUM(B237:B251)</f>
        <v>25930939.514579993</v>
      </c>
      <c r="C219" s="15">
        <f>SUM(C220:C232)+SUM(C237:C251)</f>
        <v>21800774.290530004</v>
      </c>
      <c r="D219" s="15">
        <f t="shared" ref="D219:G219" si="97">SUM(D220:D232)+SUM(D237:D251)</f>
        <v>576341.21189000015</v>
      </c>
      <c r="E219" s="15">
        <f t="shared" si="97"/>
        <v>22377115.502420008</v>
      </c>
      <c r="F219" s="15">
        <f t="shared" si="97"/>
        <v>3553824.0121599915</v>
      </c>
      <c r="G219" s="15">
        <f t="shared" si="97"/>
        <v>4130165.224049991</v>
      </c>
      <c r="H219" s="6">
        <f t="shared" si="90"/>
        <v>86.295043377962443</v>
      </c>
    </row>
    <row r="220" spans="1:8" s="66" customFormat="1" ht="11.25" customHeight="1" x14ac:dyDescent="0.2">
      <c r="A220" s="70" t="s">
        <v>223</v>
      </c>
      <c r="B220" s="7">
        <v>131717</v>
      </c>
      <c r="C220" s="7">
        <v>117065.22051</v>
      </c>
      <c r="D220" s="7">
        <v>0</v>
      </c>
      <c r="E220" s="7">
        <f t="shared" ref="E220:E231" si="98">C220+D220</f>
        <v>117065.22051</v>
      </c>
      <c r="F220" s="7">
        <f t="shared" ref="F220:F231" si="99">B220-E220</f>
        <v>14651.779490000001</v>
      </c>
      <c r="G220" s="7">
        <f t="shared" ref="G220:G231" si="100">B220-C220</f>
        <v>14651.779490000001</v>
      </c>
      <c r="H220" s="6">
        <f t="shared" si="90"/>
        <v>88.876318554172968</v>
      </c>
    </row>
    <row r="221" spans="1:8" s="66" customFormat="1" ht="11.25" customHeight="1" x14ac:dyDescent="0.2">
      <c r="A221" s="70" t="s">
        <v>224</v>
      </c>
      <c r="B221" s="7">
        <v>83775.073999999993</v>
      </c>
      <c r="C221" s="7">
        <v>81989.330569999991</v>
      </c>
      <c r="D221" s="7">
        <v>730.52925000000005</v>
      </c>
      <c r="E221" s="7">
        <f t="shared" si="98"/>
        <v>82719.859819999998</v>
      </c>
      <c r="F221" s="7">
        <f t="shared" si="99"/>
        <v>1055.2141799999954</v>
      </c>
      <c r="G221" s="7">
        <f t="shared" si="100"/>
        <v>1785.7434300000023</v>
      </c>
      <c r="H221" s="6">
        <f t="shared" si="90"/>
        <v>98.740419877158217</v>
      </c>
    </row>
    <row r="222" spans="1:8" s="66" customFormat="1" ht="11.25" customHeight="1" x14ac:dyDescent="0.2">
      <c r="A222" s="70" t="s">
        <v>225</v>
      </c>
      <c r="B222" s="7">
        <v>116617.23099999999</v>
      </c>
      <c r="C222" s="7">
        <v>91939.930139999997</v>
      </c>
      <c r="D222" s="7">
        <v>1891.6303700000001</v>
      </c>
      <c r="E222" s="7">
        <f t="shared" si="98"/>
        <v>93831.560509999996</v>
      </c>
      <c r="F222" s="7">
        <f t="shared" si="99"/>
        <v>22785.67048999999</v>
      </c>
      <c r="G222" s="7">
        <f t="shared" si="100"/>
        <v>24677.300859999988</v>
      </c>
      <c r="H222" s="6">
        <f t="shared" si="90"/>
        <v>80.46114601194742</v>
      </c>
    </row>
    <row r="223" spans="1:8" s="66" customFormat="1" ht="11.25" customHeight="1" x14ac:dyDescent="0.2">
      <c r="A223" s="70" t="s">
        <v>226</v>
      </c>
      <c r="B223" s="7">
        <v>12889616.552329993</v>
      </c>
      <c r="C223" s="7">
        <v>11330802.490380002</v>
      </c>
      <c r="D223" s="7">
        <v>400803.60584000015</v>
      </c>
      <c r="E223" s="7">
        <f t="shared" si="98"/>
        <v>11731606.096220002</v>
      </c>
      <c r="F223" s="7">
        <f t="shared" si="99"/>
        <v>1158010.4561099913</v>
      </c>
      <c r="G223" s="7">
        <f t="shared" si="100"/>
        <v>1558814.0619499907</v>
      </c>
      <c r="H223" s="6">
        <f t="shared" si="90"/>
        <v>91.015943326097911</v>
      </c>
    </row>
    <row r="224" spans="1:8" s="66" customFormat="1" ht="11.25" customHeight="1" x14ac:dyDescent="0.2">
      <c r="A224" s="70" t="s">
        <v>227</v>
      </c>
      <c r="B224" s="7">
        <v>50723.798000000003</v>
      </c>
      <c r="C224" s="7">
        <v>48581.600090000007</v>
      </c>
      <c r="D224" s="7">
        <v>109.2</v>
      </c>
      <c r="E224" s="7">
        <f t="shared" si="98"/>
        <v>48690.800090000004</v>
      </c>
      <c r="F224" s="7">
        <f t="shared" si="99"/>
        <v>2032.9979099999982</v>
      </c>
      <c r="G224" s="7">
        <f t="shared" si="100"/>
        <v>2142.1979099999953</v>
      </c>
      <c r="H224" s="6">
        <f t="shared" si="90"/>
        <v>95.992023487673379</v>
      </c>
    </row>
    <row r="225" spans="1:8" s="66" customFormat="1" ht="11.25" customHeight="1" x14ac:dyDescent="0.2">
      <c r="A225" s="70" t="s">
        <v>228</v>
      </c>
      <c r="B225" s="7">
        <v>271989.03099999996</v>
      </c>
      <c r="C225" s="7">
        <v>238233.55935</v>
      </c>
      <c r="D225" s="7">
        <v>18679.384249999999</v>
      </c>
      <c r="E225" s="7">
        <f t="shared" si="98"/>
        <v>256912.9436</v>
      </c>
      <c r="F225" s="7">
        <f t="shared" si="99"/>
        <v>15076.08739999996</v>
      </c>
      <c r="G225" s="7">
        <f t="shared" si="100"/>
        <v>33755.471649999963</v>
      </c>
      <c r="H225" s="6">
        <f t="shared" si="90"/>
        <v>94.457097279044334</v>
      </c>
    </row>
    <row r="226" spans="1:8" s="66" customFormat="1" ht="11.25" customHeight="1" x14ac:dyDescent="0.2">
      <c r="A226" s="70" t="s">
        <v>229</v>
      </c>
      <c r="B226" s="7">
        <v>588044.55300000007</v>
      </c>
      <c r="C226" s="7">
        <v>408098.76873000001</v>
      </c>
      <c r="D226" s="7">
        <v>18965.549360000001</v>
      </c>
      <c r="E226" s="7">
        <f t="shared" si="98"/>
        <v>427064.31809000002</v>
      </c>
      <c r="F226" s="7">
        <f t="shared" si="99"/>
        <v>160980.23491000006</v>
      </c>
      <c r="G226" s="7">
        <f t="shared" si="100"/>
        <v>179945.78427000006</v>
      </c>
      <c r="H226" s="6">
        <f t="shared" si="90"/>
        <v>72.624483282986887</v>
      </c>
    </row>
    <row r="227" spans="1:8" s="66" customFormat="1" ht="11.25" customHeight="1" x14ac:dyDescent="0.2">
      <c r="A227" s="70" t="s">
        <v>230</v>
      </c>
      <c r="B227" s="7">
        <v>213530.22499999998</v>
      </c>
      <c r="C227" s="7">
        <v>125840.87719</v>
      </c>
      <c r="D227" s="7">
        <v>3580.7675899999999</v>
      </c>
      <c r="E227" s="7">
        <f t="shared" si="98"/>
        <v>129421.64478</v>
      </c>
      <c r="F227" s="7">
        <f t="shared" si="99"/>
        <v>84108.580219999974</v>
      </c>
      <c r="G227" s="7">
        <f t="shared" si="100"/>
        <v>87689.347809999977</v>
      </c>
      <c r="H227" s="6">
        <f t="shared" si="90"/>
        <v>60.610456800670732</v>
      </c>
    </row>
    <row r="228" spans="1:8" s="66" customFormat="1" ht="11.25" customHeight="1" x14ac:dyDescent="0.2">
      <c r="A228" s="70" t="s">
        <v>231</v>
      </c>
      <c r="B228" s="7">
        <v>89162.551999999996</v>
      </c>
      <c r="C228" s="7">
        <v>74057.347129999995</v>
      </c>
      <c r="D228" s="7">
        <v>2124.8122899999998</v>
      </c>
      <c r="E228" s="7">
        <f t="shared" si="98"/>
        <v>76182.159419999996</v>
      </c>
      <c r="F228" s="7">
        <f t="shared" si="99"/>
        <v>12980.39258</v>
      </c>
      <c r="G228" s="7">
        <f t="shared" si="100"/>
        <v>15105.204870000001</v>
      </c>
      <c r="H228" s="6">
        <f t="shared" ref="H228:H259" si="101">IFERROR(E228/B228*100,"")</f>
        <v>85.441878581492375</v>
      </c>
    </row>
    <row r="229" spans="1:8" s="66" customFormat="1" ht="11.25" customHeight="1" x14ac:dyDescent="0.2">
      <c r="A229" s="70" t="s">
        <v>232</v>
      </c>
      <c r="B229" s="7">
        <v>185966.36699999997</v>
      </c>
      <c r="C229" s="7">
        <v>119760.80653</v>
      </c>
      <c r="D229" s="7">
        <v>2895.8366700000001</v>
      </c>
      <c r="E229" s="7">
        <f t="shared" si="98"/>
        <v>122656.64320000001</v>
      </c>
      <c r="F229" s="7">
        <f t="shared" si="99"/>
        <v>63309.723799999963</v>
      </c>
      <c r="G229" s="7">
        <f t="shared" si="100"/>
        <v>66205.560469999968</v>
      </c>
      <c r="H229" s="6">
        <f t="shared" si="101"/>
        <v>65.956358226861539</v>
      </c>
    </row>
    <row r="230" spans="1:8" s="66" customFormat="1" ht="11.25" customHeight="1" x14ac:dyDescent="0.2">
      <c r="A230" s="70" t="s">
        <v>233</v>
      </c>
      <c r="B230" s="7">
        <v>158953.30800000002</v>
      </c>
      <c r="C230" s="7">
        <v>146567.70255000002</v>
      </c>
      <c r="D230" s="7">
        <v>619.92971</v>
      </c>
      <c r="E230" s="7">
        <f t="shared" si="98"/>
        <v>147187.63226000001</v>
      </c>
      <c r="F230" s="7">
        <f t="shared" si="99"/>
        <v>11765.675740000006</v>
      </c>
      <c r="G230" s="7">
        <f t="shared" si="100"/>
        <v>12385.605450000003</v>
      </c>
      <c r="H230" s="6">
        <f t="shared" si="101"/>
        <v>92.59803027188336</v>
      </c>
    </row>
    <row r="231" spans="1:8" s="66" customFormat="1" ht="11.25" customHeight="1" x14ac:dyDescent="0.2">
      <c r="A231" s="70" t="s">
        <v>234</v>
      </c>
      <c r="B231" s="7">
        <v>120772.71799999999</v>
      </c>
      <c r="C231" s="7">
        <v>73486.277650000004</v>
      </c>
      <c r="D231" s="7">
        <v>381.09453000000002</v>
      </c>
      <c r="E231" s="7">
        <f t="shared" si="98"/>
        <v>73867.372180000006</v>
      </c>
      <c r="F231" s="7">
        <f t="shared" si="99"/>
        <v>46905.345819999988</v>
      </c>
      <c r="G231" s="7">
        <f t="shared" si="100"/>
        <v>47286.44034999999</v>
      </c>
      <c r="H231" s="6">
        <f t="shared" si="101"/>
        <v>61.162300065152145</v>
      </c>
    </row>
    <row r="232" spans="1:8" s="66" customFormat="1" ht="11.25" customHeight="1" x14ac:dyDescent="0.2">
      <c r="A232" s="70" t="s">
        <v>235</v>
      </c>
      <c r="B232" s="13">
        <f t="shared" ref="B232:C232" si="102">SUM(B233:B236)</f>
        <v>1035277.144</v>
      </c>
      <c r="C232" s="13">
        <f t="shared" si="102"/>
        <v>854646.24463999993</v>
      </c>
      <c r="D232" s="13">
        <f t="shared" ref="D232:G232" si="103">SUM(D233:D236)</f>
        <v>1891.3545900000001</v>
      </c>
      <c r="E232" s="13">
        <f t="shared" si="103"/>
        <v>856537.59922999993</v>
      </c>
      <c r="F232" s="13">
        <f t="shared" si="103"/>
        <v>178739.54476999998</v>
      </c>
      <c r="G232" s="13">
        <f t="shared" si="103"/>
        <v>180630.89935999998</v>
      </c>
      <c r="H232" s="6">
        <f t="shared" si="101"/>
        <v>82.735101822164822</v>
      </c>
    </row>
    <row r="233" spans="1:8" s="66" customFormat="1" ht="11.25" customHeight="1" x14ac:dyDescent="0.2">
      <c r="A233" s="70" t="s">
        <v>236</v>
      </c>
      <c r="B233" s="7">
        <v>498114.59899999993</v>
      </c>
      <c r="C233" s="7">
        <v>393932.09521999996</v>
      </c>
      <c r="D233" s="7">
        <v>252.15071</v>
      </c>
      <c r="E233" s="7">
        <f t="shared" ref="E233:E251" si="104">C233+D233</f>
        <v>394184.24592999998</v>
      </c>
      <c r="F233" s="7">
        <f t="shared" ref="F233:F251" si="105">B233-E233</f>
        <v>103930.35306999995</v>
      </c>
      <c r="G233" s="7">
        <f t="shared" ref="G233:G251" si="106">B233-C233</f>
        <v>104182.50377999997</v>
      </c>
      <c r="H233" s="6">
        <f t="shared" si="101"/>
        <v>79.135252554603412</v>
      </c>
    </row>
    <row r="234" spans="1:8" s="66" customFormat="1" ht="11.25" customHeight="1" x14ac:dyDescent="0.2">
      <c r="A234" s="70" t="s">
        <v>315</v>
      </c>
      <c r="B234" s="7">
        <v>235707.079</v>
      </c>
      <c r="C234" s="7">
        <v>198377.64077</v>
      </c>
      <c r="D234" s="7">
        <v>60.606400000000001</v>
      </c>
      <c r="E234" s="7">
        <f t="shared" si="104"/>
        <v>198438.24716999999</v>
      </c>
      <c r="F234" s="7">
        <f t="shared" si="105"/>
        <v>37268.83183000001</v>
      </c>
      <c r="G234" s="7">
        <f t="shared" si="106"/>
        <v>37329.43823</v>
      </c>
      <c r="H234" s="6">
        <f t="shared" si="101"/>
        <v>84.1884970158236</v>
      </c>
    </row>
    <row r="235" spans="1:8" s="66" customFormat="1" ht="11.25" customHeight="1" x14ac:dyDescent="0.2">
      <c r="A235" s="70" t="s">
        <v>237</v>
      </c>
      <c r="B235" s="7">
        <v>156950.00000000003</v>
      </c>
      <c r="C235" s="7">
        <v>141195.89825</v>
      </c>
      <c r="D235" s="7">
        <v>314.24594999999999</v>
      </c>
      <c r="E235" s="7">
        <f t="shared" si="104"/>
        <v>141510.14420000001</v>
      </c>
      <c r="F235" s="7">
        <f t="shared" si="105"/>
        <v>15439.855800000019</v>
      </c>
      <c r="G235" s="7">
        <f t="shared" si="106"/>
        <v>15754.101750000031</v>
      </c>
      <c r="H235" s="6">
        <f t="shared" si="101"/>
        <v>90.162564001274276</v>
      </c>
    </row>
    <row r="236" spans="1:8" s="66" customFormat="1" ht="11.25" customHeight="1" x14ac:dyDescent="0.2">
      <c r="A236" s="70" t="s">
        <v>316</v>
      </c>
      <c r="B236" s="7">
        <v>144505.46599999999</v>
      </c>
      <c r="C236" s="7">
        <v>121140.61040000001</v>
      </c>
      <c r="D236" s="7">
        <v>1264.3515300000001</v>
      </c>
      <c r="E236" s="7">
        <f t="shared" si="104"/>
        <v>122404.96193</v>
      </c>
      <c r="F236" s="7">
        <f t="shared" si="105"/>
        <v>22100.504069999981</v>
      </c>
      <c r="G236" s="7">
        <f t="shared" si="106"/>
        <v>23364.855599999981</v>
      </c>
      <c r="H236" s="6">
        <f t="shared" si="101"/>
        <v>84.706112037312153</v>
      </c>
    </row>
    <row r="237" spans="1:8" s="66" customFormat="1" ht="11.25" customHeight="1" x14ac:dyDescent="0.2">
      <c r="A237" s="70" t="s">
        <v>292</v>
      </c>
      <c r="B237" s="7">
        <v>110618.99999999999</v>
      </c>
      <c r="C237" s="7">
        <v>76994.943639999998</v>
      </c>
      <c r="D237" s="7">
        <v>1800.91427</v>
      </c>
      <c r="E237" s="7">
        <f t="shared" si="104"/>
        <v>78795.857909999992</v>
      </c>
      <c r="F237" s="7">
        <f t="shared" si="105"/>
        <v>31823.142089999994</v>
      </c>
      <c r="G237" s="7">
        <f t="shared" si="106"/>
        <v>33624.056359999988</v>
      </c>
      <c r="H237" s="6">
        <f t="shared" si="101"/>
        <v>71.231757573292114</v>
      </c>
    </row>
    <row r="238" spans="1:8" s="66" customFormat="1" ht="11.25" customHeight="1" x14ac:dyDescent="0.2">
      <c r="A238" s="70" t="s">
        <v>238</v>
      </c>
      <c r="B238" s="7">
        <v>1056921.9519999998</v>
      </c>
      <c r="C238" s="7">
        <v>1055704.5188800001</v>
      </c>
      <c r="D238" s="7">
        <v>1013.19281</v>
      </c>
      <c r="E238" s="7">
        <f t="shared" si="104"/>
        <v>1056717.71169</v>
      </c>
      <c r="F238" s="7">
        <f t="shared" si="105"/>
        <v>204.24030999979004</v>
      </c>
      <c r="G238" s="7">
        <f t="shared" si="106"/>
        <v>1217.4331199997105</v>
      </c>
      <c r="H238" s="6">
        <f t="shared" si="101"/>
        <v>99.980675932635009</v>
      </c>
    </row>
    <row r="239" spans="1:8" s="66" customFormat="1" ht="11.25" customHeight="1" x14ac:dyDescent="0.2">
      <c r="A239" s="70" t="s">
        <v>239</v>
      </c>
      <c r="B239" s="7">
        <v>275847</v>
      </c>
      <c r="C239" s="7">
        <v>221328.09474</v>
      </c>
      <c r="D239" s="7">
        <v>3740.8193500000002</v>
      </c>
      <c r="E239" s="7">
        <f t="shared" si="104"/>
        <v>225068.91409000001</v>
      </c>
      <c r="F239" s="7">
        <f t="shared" si="105"/>
        <v>50778.085909999994</v>
      </c>
      <c r="G239" s="7">
        <f t="shared" si="106"/>
        <v>54518.90526</v>
      </c>
      <c r="H239" s="6">
        <f t="shared" si="101"/>
        <v>81.591938317255583</v>
      </c>
    </row>
    <row r="240" spans="1:8" s="66" customFormat="1" ht="11.25" customHeight="1" x14ac:dyDescent="0.2">
      <c r="A240" s="70" t="s">
        <v>317</v>
      </c>
      <c r="B240" s="7">
        <v>1667180.0000000002</v>
      </c>
      <c r="C240" s="7">
        <v>1386730.03798</v>
      </c>
      <c r="D240" s="7">
        <v>21522.779170000002</v>
      </c>
      <c r="E240" s="7">
        <f t="shared" si="104"/>
        <v>1408252.81715</v>
      </c>
      <c r="F240" s="7">
        <f t="shared" si="105"/>
        <v>258927.18285000022</v>
      </c>
      <c r="G240" s="7">
        <f t="shared" si="106"/>
        <v>280449.96202000021</v>
      </c>
      <c r="H240" s="6">
        <f t="shared" si="101"/>
        <v>84.469152530020736</v>
      </c>
    </row>
    <row r="241" spans="1:8" s="66" customFormat="1" ht="11.25" customHeight="1" x14ac:dyDescent="0.2">
      <c r="A241" s="70" t="s">
        <v>318</v>
      </c>
      <c r="B241" s="7">
        <v>37992.894</v>
      </c>
      <c r="C241" s="7">
        <v>33461.345099999999</v>
      </c>
      <c r="D241" s="7">
        <v>1061.08358</v>
      </c>
      <c r="E241" s="7">
        <f t="shared" si="104"/>
        <v>34522.428679999997</v>
      </c>
      <c r="F241" s="7">
        <f t="shared" si="105"/>
        <v>3470.465320000003</v>
      </c>
      <c r="G241" s="7">
        <f t="shared" si="106"/>
        <v>4531.5489000000016</v>
      </c>
      <c r="H241" s="6">
        <f t="shared" si="101"/>
        <v>90.865488372641465</v>
      </c>
    </row>
    <row r="242" spans="1:8" s="66" customFormat="1" ht="11.25" customHeight="1" x14ac:dyDescent="0.2">
      <c r="A242" s="83" t="s">
        <v>82</v>
      </c>
      <c r="B242" s="7">
        <v>368026.924</v>
      </c>
      <c r="C242" s="7">
        <v>281917.27933999995</v>
      </c>
      <c r="D242" s="7">
        <v>4578.3272800000004</v>
      </c>
      <c r="E242" s="7">
        <f t="shared" si="104"/>
        <v>286495.60661999998</v>
      </c>
      <c r="F242" s="7">
        <f t="shared" si="105"/>
        <v>81531.317380000022</v>
      </c>
      <c r="G242" s="7">
        <f t="shared" si="106"/>
        <v>86109.644660000049</v>
      </c>
      <c r="H242" s="6">
        <f t="shared" si="101"/>
        <v>77.846371538838824</v>
      </c>
    </row>
    <row r="243" spans="1:8" s="66" customFormat="1" ht="11.25" customHeight="1" x14ac:dyDescent="0.2">
      <c r="A243" s="83" t="s">
        <v>240</v>
      </c>
      <c r="B243" s="7">
        <v>2179931.6549999998</v>
      </c>
      <c r="C243" s="7">
        <v>2022658.0157099999</v>
      </c>
      <c r="D243" s="7">
        <v>3172.6030599999999</v>
      </c>
      <c r="E243" s="7">
        <f t="shared" si="104"/>
        <v>2025830.6187700001</v>
      </c>
      <c r="F243" s="7">
        <f t="shared" si="105"/>
        <v>154101.03622999974</v>
      </c>
      <c r="G243" s="7">
        <f t="shared" si="106"/>
        <v>157273.63928999985</v>
      </c>
      <c r="H243" s="6">
        <f t="shared" si="101"/>
        <v>92.930923505030734</v>
      </c>
    </row>
    <row r="244" spans="1:8" s="66" customFormat="1" ht="11.25" customHeight="1" x14ac:dyDescent="0.2">
      <c r="A244" s="83" t="s">
        <v>241</v>
      </c>
      <c r="B244" s="7">
        <v>142598</v>
      </c>
      <c r="C244" s="7">
        <v>125562.35587</v>
      </c>
      <c r="D244" s="7">
        <v>8417.8722500000003</v>
      </c>
      <c r="E244" s="7">
        <f t="shared" si="104"/>
        <v>133980.22811999999</v>
      </c>
      <c r="F244" s="7">
        <f t="shared" si="105"/>
        <v>8617.7718800000148</v>
      </c>
      <c r="G244" s="7">
        <f t="shared" si="106"/>
        <v>17035.644130000001</v>
      </c>
      <c r="H244" s="6">
        <f t="shared" si="101"/>
        <v>93.956596950868871</v>
      </c>
    </row>
    <row r="245" spans="1:8" s="66" customFormat="1" ht="11.25" customHeight="1" x14ac:dyDescent="0.2">
      <c r="A245" s="83" t="s">
        <v>293</v>
      </c>
      <c r="B245" s="7">
        <v>457514.82299999997</v>
      </c>
      <c r="C245" s="7">
        <v>152213.25657</v>
      </c>
      <c r="D245" s="7">
        <v>635.54740000000004</v>
      </c>
      <c r="E245" s="7">
        <f t="shared" si="104"/>
        <v>152848.80397000001</v>
      </c>
      <c r="F245" s="7">
        <f t="shared" si="105"/>
        <v>304666.01902999997</v>
      </c>
      <c r="G245" s="7">
        <f t="shared" si="106"/>
        <v>305301.56643000001</v>
      </c>
      <c r="H245" s="6">
        <f t="shared" si="101"/>
        <v>33.408492203103989</v>
      </c>
    </row>
    <row r="246" spans="1:8" s="66" customFormat="1" ht="11.25" customHeight="1" x14ac:dyDescent="0.2">
      <c r="A246" s="83" t="s">
        <v>242</v>
      </c>
      <c r="B246" s="7">
        <v>1929352.2640000002</v>
      </c>
      <c r="C246" s="7">
        <v>1481649.67187</v>
      </c>
      <c r="D246" s="7">
        <v>59187.738770000004</v>
      </c>
      <c r="E246" s="7">
        <f t="shared" si="104"/>
        <v>1540837.4106399999</v>
      </c>
      <c r="F246" s="7">
        <f t="shared" si="105"/>
        <v>388514.8533600003</v>
      </c>
      <c r="G246" s="7">
        <f t="shared" si="106"/>
        <v>447702.59213000024</v>
      </c>
      <c r="H246" s="6">
        <f t="shared" si="101"/>
        <v>79.862938427090668</v>
      </c>
    </row>
    <row r="247" spans="1:8" s="66" customFormat="1" ht="11.25" customHeight="1" x14ac:dyDescent="0.2">
      <c r="A247" s="83" t="s">
        <v>243</v>
      </c>
      <c r="B247" s="7">
        <v>77165.82799999998</v>
      </c>
      <c r="C247" s="7">
        <v>75939.58008</v>
      </c>
      <c r="D247" s="7">
        <v>1175.8958400000001</v>
      </c>
      <c r="E247" s="7">
        <f t="shared" si="104"/>
        <v>77115.475919999997</v>
      </c>
      <c r="F247" s="7">
        <f t="shared" si="105"/>
        <v>50.352079999982379</v>
      </c>
      <c r="G247" s="7">
        <f t="shared" si="106"/>
        <v>1226.2479199999798</v>
      </c>
      <c r="H247" s="6">
        <f t="shared" si="101"/>
        <v>99.934748215233327</v>
      </c>
    </row>
    <row r="248" spans="1:8" s="66" customFormat="1" ht="11.25" customHeight="1" x14ac:dyDescent="0.2">
      <c r="A248" s="83" t="s">
        <v>244</v>
      </c>
      <c r="B248" s="7">
        <v>1094012.493</v>
      </c>
      <c r="C248" s="7">
        <v>640111.74887999997</v>
      </c>
      <c r="D248" s="7">
        <v>15224.716759999999</v>
      </c>
      <c r="E248" s="7">
        <f t="shared" si="104"/>
        <v>655336.46563999995</v>
      </c>
      <c r="F248" s="7">
        <f t="shared" si="105"/>
        <v>438676.02736000007</v>
      </c>
      <c r="G248" s="7">
        <f t="shared" si="106"/>
        <v>453900.74412000005</v>
      </c>
      <c r="H248" s="6">
        <f t="shared" si="101"/>
        <v>59.902100737710676</v>
      </c>
    </row>
    <row r="249" spans="1:8" s="66" customFormat="1" ht="11.25" customHeight="1" x14ac:dyDescent="0.2">
      <c r="A249" s="70" t="s">
        <v>245</v>
      </c>
      <c r="B249" s="7">
        <v>192372.48824999999</v>
      </c>
      <c r="C249" s="7">
        <v>170247.50209999998</v>
      </c>
      <c r="D249" s="7">
        <v>1339.3654799999999</v>
      </c>
      <c r="E249" s="7">
        <f t="shared" si="104"/>
        <v>171586.86757999999</v>
      </c>
      <c r="F249" s="7">
        <f t="shared" si="105"/>
        <v>20785.620670000004</v>
      </c>
      <c r="G249" s="7">
        <f t="shared" si="106"/>
        <v>22124.986150000012</v>
      </c>
      <c r="H249" s="6">
        <f t="shared" si="101"/>
        <v>89.195117836710722</v>
      </c>
    </row>
    <row r="250" spans="1:8" s="66" customFormat="1" ht="11.25" customHeight="1" x14ac:dyDescent="0.2">
      <c r="A250" s="70" t="s">
        <v>221</v>
      </c>
      <c r="B250" s="7">
        <v>313586.19199999998</v>
      </c>
      <c r="C250" s="7">
        <v>309586.24476999999</v>
      </c>
      <c r="D250" s="7">
        <v>671.66141999999991</v>
      </c>
      <c r="E250" s="7">
        <f t="shared" si="104"/>
        <v>310257.90619000001</v>
      </c>
      <c r="F250" s="7">
        <f t="shared" si="105"/>
        <v>3328.2858099999721</v>
      </c>
      <c r="G250" s="7">
        <f t="shared" si="106"/>
        <v>3999.9472299999907</v>
      </c>
      <c r="H250" s="6">
        <f t="shared" si="101"/>
        <v>98.93863763937668</v>
      </c>
    </row>
    <row r="251" spans="1:8" s="66" customFormat="1" ht="11.25" customHeight="1" x14ac:dyDescent="0.2">
      <c r="A251" s="70" t="s">
        <v>332</v>
      </c>
      <c r="B251" s="7">
        <v>91672.448000000004</v>
      </c>
      <c r="C251" s="7">
        <v>55599.539539999998</v>
      </c>
      <c r="D251" s="7">
        <v>125</v>
      </c>
      <c r="E251" s="7">
        <f t="shared" si="104"/>
        <v>55724.539539999998</v>
      </c>
      <c r="F251" s="7">
        <f t="shared" si="105"/>
        <v>35947.908460000006</v>
      </c>
      <c r="G251" s="7">
        <f t="shared" si="106"/>
        <v>36072.908460000006</v>
      </c>
      <c r="H251" s="6">
        <f t="shared" si="101"/>
        <v>60.786573017009424</v>
      </c>
    </row>
    <row r="252" spans="1:8" s="66" customFormat="1" ht="11.25" customHeight="1" x14ac:dyDescent="0.2">
      <c r="A252" s="73"/>
      <c r="B252" s="7"/>
      <c r="C252" s="8"/>
      <c r="D252" s="7"/>
      <c r="E252" s="8"/>
      <c r="F252" s="8"/>
      <c r="G252" s="8"/>
      <c r="H252" s="6" t="str">
        <f t="shared" si="101"/>
        <v/>
      </c>
    </row>
    <row r="253" spans="1:8" s="66" customFormat="1" ht="11.25" customHeight="1" x14ac:dyDescent="0.2">
      <c r="A253" s="68" t="s">
        <v>246</v>
      </c>
      <c r="B253" s="7">
        <v>2035.1200000000001</v>
      </c>
      <c r="C253" s="7">
        <v>1844.0880500000001</v>
      </c>
      <c r="D253" s="7">
        <v>0</v>
      </c>
      <c r="E253" s="7">
        <f t="shared" ref="E253" si="107">C253+D253</f>
        <v>1844.0880500000001</v>
      </c>
      <c r="F253" s="7">
        <f>B253-E253</f>
        <v>191.03195000000005</v>
      </c>
      <c r="G253" s="7">
        <f>B253-C253</f>
        <v>191.03195000000005</v>
      </c>
      <c r="H253" s="6">
        <f t="shared" si="101"/>
        <v>90.613234109045166</v>
      </c>
    </row>
    <row r="254" spans="1:8" s="66" customFormat="1" ht="11.25" customHeight="1" x14ac:dyDescent="0.2">
      <c r="A254" s="73"/>
      <c r="B254" s="10"/>
      <c r="C254" s="9"/>
      <c r="D254" s="10"/>
      <c r="E254" s="9"/>
      <c r="F254" s="9"/>
      <c r="G254" s="9"/>
      <c r="H254" s="6" t="str">
        <f t="shared" si="101"/>
        <v/>
      </c>
    </row>
    <row r="255" spans="1:8" s="66" customFormat="1" ht="11.25" customHeight="1" x14ac:dyDescent="0.2">
      <c r="A255" s="68" t="s">
        <v>247</v>
      </c>
      <c r="B255" s="13">
        <f t="shared" ref="B255:C255" si="108">SUM(B256:B260)</f>
        <v>33379512.455999993</v>
      </c>
      <c r="C255" s="13">
        <f t="shared" si="108"/>
        <v>29036241.76884</v>
      </c>
      <c r="D255" s="13">
        <f t="shared" ref="D255:G255" si="109">SUM(D256:D260)</f>
        <v>54664.072670000001</v>
      </c>
      <c r="E255" s="13">
        <f t="shared" si="109"/>
        <v>29090905.841510002</v>
      </c>
      <c r="F255" s="13">
        <f t="shared" si="109"/>
        <v>4288606.6144899894</v>
      </c>
      <c r="G255" s="13">
        <f t="shared" si="109"/>
        <v>4343270.6871599909</v>
      </c>
      <c r="H255" s="6">
        <f t="shared" si="101"/>
        <v>87.151979466017906</v>
      </c>
    </row>
    <row r="256" spans="1:8" s="66" customFormat="1" ht="11.25" customHeight="1" x14ac:dyDescent="0.2">
      <c r="A256" s="83" t="s">
        <v>248</v>
      </c>
      <c r="B256" s="7">
        <v>28578870.304999992</v>
      </c>
      <c r="C256" s="7">
        <v>25141428.393830001</v>
      </c>
      <c r="D256" s="7">
        <v>47891.586010000006</v>
      </c>
      <c r="E256" s="7">
        <f t="shared" ref="E256:E260" si="110">C256+D256</f>
        <v>25189319.979840003</v>
      </c>
      <c r="F256" s="7">
        <f>B256-E256</f>
        <v>3389550.3251599893</v>
      </c>
      <c r="G256" s="7">
        <f>B256-C256</f>
        <v>3437441.9111699909</v>
      </c>
      <c r="H256" s="6">
        <f t="shared" si="101"/>
        <v>88.139663013317318</v>
      </c>
    </row>
    <row r="257" spans="1:9" s="66" customFormat="1" ht="11.25" customHeight="1" x14ac:dyDescent="0.2">
      <c r="A257" s="83" t="s">
        <v>249</v>
      </c>
      <c r="B257" s="7">
        <v>97244</v>
      </c>
      <c r="C257" s="7">
        <v>85494.40337</v>
      </c>
      <c r="D257" s="7">
        <v>64.27225</v>
      </c>
      <c r="E257" s="7">
        <f t="shared" si="110"/>
        <v>85558.675619999995</v>
      </c>
      <c r="F257" s="7">
        <f>B257-E257</f>
        <v>11685.324380000005</v>
      </c>
      <c r="G257" s="7">
        <f>B257-C257</f>
        <v>11749.59663</v>
      </c>
      <c r="H257" s="6">
        <f t="shared" si="101"/>
        <v>87.983500904940144</v>
      </c>
    </row>
    <row r="258" spans="1:9" s="66" customFormat="1" ht="11.25" customHeight="1" x14ac:dyDescent="0.2">
      <c r="A258" s="83" t="s">
        <v>250</v>
      </c>
      <c r="B258" s="7">
        <v>1479256</v>
      </c>
      <c r="C258" s="7">
        <v>1222842.2716199998</v>
      </c>
      <c r="D258" s="7">
        <v>1819.02791</v>
      </c>
      <c r="E258" s="7">
        <f t="shared" si="110"/>
        <v>1224661.2995299997</v>
      </c>
      <c r="F258" s="7">
        <f>B258-E258</f>
        <v>254594.70047000027</v>
      </c>
      <c r="G258" s="7">
        <f>B258-C258</f>
        <v>256413.72838000022</v>
      </c>
      <c r="H258" s="6">
        <f t="shared" si="101"/>
        <v>82.789003359121054</v>
      </c>
    </row>
    <row r="259" spans="1:9" s="66" customFormat="1" ht="11.25" customHeight="1" x14ac:dyDescent="0.2">
      <c r="A259" s="83" t="s">
        <v>251</v>
      </c>
      <c r="B259" s="7">
        <v>2577271.5070000002</v>
      </c>
      <c r="C259" s="7">
        <v>2060335.7528400002</v>
      </c>
      <c r="D259" s="7">
        <v>3832.01575</v>
      </c>
      <c r="E259" s="7">
        <f t="shared" si="110"/>
        <v>2064167.7685900002</v>
      </c>
      <c r="F259" s="7">
        <f>B259-E259</f>
        <v>513103.73840999999</v>
      </c>
      <c r="G259" s="7">
        <f>B259-C259</f>
        <v>516935.75416000001</v>
      </c>
      <c r="H259" s="6">
        <f t="shared" si="101"/>
        <v>80.091203545440052</v>
      </c>
    </row>
    <row r="260" spans="1:9" s="66" customFormat="1" ht="11.25" customHeight="1" x14ac:dyDescent="0.2">
      <c r="A260" s="83" t="s">
        <v>252</v>
      </c>
      <c r="B260" s="7">
        <v>646870.64399999997</v>
      </c>
      <c r="C260" s="7">
        <v>526140.94718000002</v>
      </c>
      <c r="D260" s="7">
        <v>1057.17075</v>
      </c>
      <c r="E260" s="7">
        <f t="shared" si="110"/>
        <v>527198.11793000007</v>
      </c>
      <c r="F260" s="7">
        <f>B260-E260</f>
        <v>119672.52606999991</v>
      </c>
      <c r="G260" s="7">
        <f>B260-C260</f>
        <v>120729.69681999995</v>
      </c>
      <c r="H260" s="6">
        <f t="shared" ref="H260:H274" si="111">IFERROR(E260/B260*100,"")</f>
        <v>81.499774772589632</v>
      </c>
    </row>
    <row r="261" spans="1:9" s="66" customFormat="1" ht="11.25" customHeight="1" x14ac:dyDescent="0.2">
      <c r="A261" s="73"/>
      <c r="B261" s="7"/>
      <c r="C261" s="8"/>
      <c r="D261" s="7"/>
      <c r="E261" s="8"/>
      <c r="F261" s="8"/>
      <c r="G261" s="8"/>
      <c r="H261" s="6" t="str">
        <f t="shared" si="111"/>
        <v/>
      </c>
    </row>
    <row r="262" spans="1:9" s="66" customFormat="1" ht="11.25" customHeight="1" x14ac:dyDescent="0.2">
      <c r="A262" s="68" t="s">
        <v>253</v>
      </c>
      <c r="B262" s="11">
        <f t="shared" ref="B262:G262" si="112">+B263+B264</f>
        <v>1344692.419</v>
      </c>
      <c r="C262" s="11">
        <f t="shared" si="112"/>
        <v>1206215.97584</v>
      </c>
      <c r="D262" s="11">
        <f t="shared" si="112"/>
        <v>10679.269949999998</v>
      </c>
      <c r="E262" s="13">
        <f t="shared" si="112"/>
        <v>1216895.2457899998</v>
      </c>
      <c r="F262" s="13">
        <f t="shared" si="112"/>
        <v>127797.17321000028</v>
      </c>
      <c r="G262" s="13">
        <f t="shared" si="112"/>
        <v>138476.44316000017</v>
      </c>
      <c r="H262" s="6">
        <f t="shared" si="111"/>
        <v>90.496178054975701</v>
      </c>
    </row>
    <row r="263" spans="1:9" s="66" customFormat="1" ht="11.25" customHeight="1" x14ac:dyDescent="0.2">
      <c r="A263" s="83" t="s">
        <v>254</v>
      </c>
      <c r="B263" s="7">
        <v>1290430.844</v>
      </c>
      <c r="C263" s="7">
        <v>1157188.4771399999</v>
      </c>
      <c r="D263" s="7">
        <v>9938.480599999999</v>
      </c>
      <c r="E263" s="7">
        <f t="shared" ref="E263:E264" si="113">C263+D263</f>
        <v>1167126.9577399998</v>
      </c>
      <c r="F263" s="7">
        <f>B263-E263</f>
        <v>123303.88626000029</v>
      </c>
      <c r="G263" s="7">
        <f>B263-C263</f>
        <v>133242.36686000018</v>
      </c>
      <c r="H263" s="6">
        <f t="shared" si="111"/>
        <v>90.444750539456237</v>
      </c>
    </row>
    <row r="264" spans="1:9" s="66" customFormat="1" ht="11.25" customHeight="1" x14ac:dyDescent="0.2">
      <c r="A264" s="83" t="s">
        <v>255</v>
      </c>
      <c r="B264" s="7">
        <v>54261.574999999997</v>
      </c>
      <c r="C264" s="7">
        <v>49027.498700000004</v>
      </c>
      <c r="D264" s="7">
        <v>740.78935000000001</v>
      </c>
      <c r="E264" s="7">
        <f t="shared" si="113"/>
        <v>49768.288050000003</v>
      </c>
      <c r="F264" s="7">
        <f>B264-E264</f>
        <v>4493.2869499999942</v>
      </c>
      <c r="G264" s="7">
        <f>B264-C264</f>
        <v>5234.0762999999934</v>
      </c>
      <c r="H264" s="6">
        <f t="shared" si="111"/>
        <v>91.719210233024029</v>
      </c>
    </row>
    <row r="265" spans="1:9" s="66" customFormat="1" ht="11.4" x14ac:dyDescent="0.2">
      <c r="A265" s="73"/>
      <c r="B265" s="9"/>
      <c r="C265" s="9"/>
      <c r="D265" s="9"/>
      <c r="E265" s="9"/>
      <c r="F265" s="9"/>
      <c r="G265" s="9"/>
      <c r="H265" s="6" t="str">
        <f t="shared" si="111"/>
        <v/>
      </c>
    </row>
    <row r="266" spans="1:9" s="66" customFormat="1" ht="11.25" customHeight="1" x14ac:dyDescent="0.2">
      <c r="A266" s="84" t="s">
        <v>256</v>
      </c>
      <c r="B266" s="7">
        <v>8926136.9809999987</v>
      </c>
      <c r="C266" s="7">
        <v>8770689.3670300003</v>
      </c>
      <c r="D266" s="7">
        <v>127676.04972000001</v>
      </c>
      <c r="E266" s="7">
        <f t="shared" ref="E266" si="114">C266+D266</f>
        <v>8898365.4167500008</v>
      </c>
      <c r="F266" s="7">
        <f>B266-E266</f>
        <v>27771.564249997959</v>
      </c>
      <c r="G266" s="7">
        <f>B266-C266</f>
        <v>155447.61396999843</v>
      </c>
      <c r="H266" s="6">
        <f t="shared" si="111"/>
        <v>99.688873649271656</v>
      </c>
    </row>
    <row r="267" spans="1:9" s="66" customFormat="1" ht="11.25" customHeight="1" x14ac:dyDescent="0.2">
      <c r="A267" s="73"/>
      <c r="B267" s="9"/>
      <c r="C267" s="9"/>
      <c r="D267" s="9"/>
      <c r="E267" s="9"/>
      <c r="F267" s="9"/>
      <c r="G267" s="9"/>
      <c r="H267" s="6" t="str">
        <f t="shared" si="111"/>
        <v/>
      </c>
    </row>
    <row r="268" spans="1:9" s="66" customFormat="1" ht="11.25" customHeight="1" x14ac:dyDescent="0.2">
      <c r="A268" s="68" t="s">
        <v>257</v>
      </c>
      <c r="B268" s="7">
        <v>4190322.2090000003</v>
      </c>
      <c r="C268" s="7">
        <v>4040686.35732</v>
      </c>
      <c r="D268" s="7">
        <v>3022.6605199999999</v>
      </c>
      <c r="E268" s="7">
        <f t="shared" ref="E268" si="115">C268+D268</f>
        <v>4043709.0178399999</v>
      </c>
      <c r="F268" s="7">
        <f>B268-E268</f>
        <v>146613.1911600004</v>
      </c>
      <c r="G268" s="7">
        <f>B268-C268</f>
        <v>149635.85168000031</v>
      </c>
      <c r="H268" s="6">
        <f t="shared" si="111"/>
        <v>96.501147552684529</v>
      </c>
    </row>
    <row r="269" spans="1:9" s="66" customFormat="1" ht="11.25" customHeight="1" x14ac:dyDescent="0.2">
      <c r="A269" s="73"/>
      <c r="B269" s="9"/>
      <c r="C269" s="9"/>
      <c r="D269" s="9"/>
      <c r="E269" s="9"/>
      <c r="F269" s="9"/>
      <c r="G269" s="9"/>
      <c r="H269" s="6" t="str">
        <f t="shared" si="111"/>
        <v/>
      </c>
    </row>
    <row r="270" spans="1:9" s="66" customFormat="1" ht="11.25" customHeight="1" x14ac:dyDescent="0.2">
      <c r="A270" s="68" t="s">
        <v>258</v>
      </c>
      <c r="B270" s="7">
        <v>3026095.4449999998</v>
      </c>
      <c r="C270" s="7">
        <v>2508993.4113799999</v>
      </c>
      <c r="D270" s="7">
        <v>5033.2566500000003</v>
      </c>
      <c r="E270" s="7">
        <f t="shared" ref="E270" si="116">C270+D270</f>
        <v>2514026.6680299998</v>
      </c>
      <c r="F270" s="7">
        <f>B270-E270</f>
        <v>512068.77697000001</v>
      </c>
      <c r="G270" s="7">
        <f>B270-C270</f>
        <v>517102.03361999989</v>
      </c>
      <c r="H270" s="6">
        <f t="shared" si="111"/>
        <v>83.078234435199718</v>
      </c>
    </row>
    <row r="271" spans="1:9" s="66" customFormat="1" ht="11.25" customHeight="1" x14ac:dyDescent="0.2">
      <c r="A271" s="85"/>
      <c r="B271" s="7"/>
      <c r="C271" s="7"/>
      <c r="D271" s="7"/>
      <c r="E271" s="7"/>
      <c r="F271" s="7"/>
      <c r="G271" s="7"/>
      <c r="H271" s="6" t="str">
        <f t="shared" si="111"/>
        <v/>
      </c>
      <c r="I271" s="69"/>
    </row>
    <row r="272" spans="1:9" s="66" customFormat="1" ht="11.25" customHeight="1" x14ac:dyDescent="0.2">
      <c r="A272" s="75" t="s">
        <v>259</v>
      </c>
      <c r="B272" s="13">
        <f t="shared" ref="B272:G272" si="117">+B273+B274</f>
        <v>694441.52399999998</v>
      </c>
      <c r="C272" s="13">
        <f t="shared" si="117"/>
        <v>662768.53037000005</v>
      </c>
      <c r="D272" s="13">
        <f t="shared" si="117"/>
        <v>3848.3992200000002</v>
      </c>
      <c r="E272" s="13">
        <f t="shared" si="117"/>
        <v>666616.92959000007</v>
      </c>
      <c r="F272" s="13">
        <f t="shared" si="117"/>
        <v>27824.594409999965</v>
      </c>
      <c r="G272" s="13">
        <f t="shared" si="117"/>
        <v>31672.993630000001</v>
      </c>
      <c r="H272" s="6">
        <f t="shared" si="111"/>
        <v>95.993241554777768</v>
      </c>
    </row>
    <row r="273" spans="1:8" s="66" customFormat="1" ht="11.25" customHeight="1" x14ac:dyDescent="0.2">
      <c r="A273" s="82" t="s">
        <v>260</v>
      </c>
      <c r="B273" s="7">
        <v>667485.696</v>
      </c>
      <c r="C273" s="7">
        <v>636775.75639</v>
      </c>
      <c r="D273" s="7">
        <v>3084.41714</v>
      </c>
      <c r="E273" s="7">
        <f t="shared" ref="E273:E274" si="118">C273+D273</f>
        <v>639860.17353000003</v>
      </c>
      <c r="F273" s="7">
        <f>B273-E273</f>
        <v>27625.522469999967</v>
      </c>
      <c r="G273" s="7">
        <f>B273-C273</f>
        <v>30709.939610000001</v>
      </c>
      <c r="H273" s="6">
        <f t="shared" si="111"/>
        <v>95.861256258291419</v>
      </c>
    </row>
    <row r="274" spans="1:8" s="66" customFormat="1" ht="11.25" customHeight="1" x14ac:dyDescent="0.2">
      <c r="A274" s="82" t="s">
        <v>261</v>
      </c>
      <c r="B274" s="7">
        <v>26955.828000000001</v>
      </c>
      <c r="C274" s="7">
        <v>25992.773980000002</v>
      </c>
      <c r="D274" s="7">
        <v>763.98208</v>
      </c>
      <c r="E274" s="7">
        <f t="shared" si="118"/>
        <v>26756.756060000003</v>
      </c>
      <c r="F274" s="7">
        <f>B274-E274</f>
        <v>199.07193999999799</v>
      </c>
      <c r="G274" s="7">
        <f>B274-C274</f>
        <v>963.05401999999958</v>
      </c>
      <c r="H274" s="6">
        <f t="shared" si="111"/>
        <v>99.261488313399255</v>
      </c>
    </row>
    <row r="275" spans="1:8" s="66" customFormat="1" ht="12" customHeight="1" x14ac:dyDescent="0.2">
      <c r="A275" s="86"/>
      <c r="B275" s="7"/>
      <c r="C275" s="7"/>
      <c r="D275" s="7"/>
      <c r="E275" s="7"/>
      <c r="F275" s="7"/>
      <c r="G275" s="7"/>
      <c r="H275" s="6"/>
    </row>
    <row r="276" spans="1:8" s="66" customFormat="1" ht="11.25" customHeight="1" x14ac:dyDescent="0.2">
      <c r="A276" s="87" t="s">
        <v>262</v>
      </c>
      <c r="B276" s="16">
        <f>B10+B17+B19+B21+B23+B35+B39+B48+B50+B52+B60+B72+B79+B84+B88+B94+B106+B119+B132+B148+B150+B171+B181+B187+B195+B204+B213+B219+B253+B255+B262+B266+B268+B270+B272+B128</f>
        <v>2107310017.1229997</v>
      </c>
      <c r="C276" s="16">
        <f t="shared" ref="C276:G276" si="119">C10+C17+C19+C21+C23+C35+C39+C48+C50+C52+C60+C72+C79+C84+C88+C94+C106+C119+C132+C148+C150+C171+C181+C187+C195+C204+C213+C219+C253+C255+C262+C266+C268+C270+C272+C128</f>
        <v>1879267435.6393301</v>
      </c>
      <c r="D276" s="16">
        <f t="shared" si="119"/>
        <v>32643312.434530001</v>
      </c>
      <c r="E276" s="16">
        <f t="shared" si="119"/>
        <v>1911910748.0738597</v>
      </c>
      <c r="F276" s="16">
        <f t="shared" si="119"/>
        <v>195399269.04913977</v>
      </c>
      <c r="G276" s="16">
        <f t="shared" si="119"/>
        <v>228042581.48366976</v>
      </c>
      <c r="H276" s="6">
        <f t="shared" ref="H276:H285" si="120">IFERROR(E276/B276*100,"")</f>
        <v>90.727549935158166</v>
      </c>
    </row>
    <row r="277" spans="1:8" s="66" customFormat="1" ht="11.25" customHeight="1" x14ac:dyDescent="0.2">
      <c r="A277" s="88"/>
      <c r="B277" s="8"/>
      <c r="C277" s="8"/>
      <c r="D277" s="8"/>
      <c r="E277" s="8"/>
      <c r="F277" s="8"/>
      <c r="G277" s="8"/>
      <c r="H277" s="6" t="str">
        <f t="shared" si="120"/>
        <v/>
      </c>
    </row>
    <row r="278" spans="1:8" s="66" customFormat="1" ht="11.25" customHeight="1" x14ac:dyDescent="0.2">
      <c r="A278" s="67" t="s">
        <v>263</v>
      </c>
      <c r="B278" s="8"/>
      <c r="C278" s="8"/>
      <c r="D278" s="8"/>
      <c r="E278" s="8"/>
      <c r="F278" s="8"/>
      <c r="G278" s="8"/>
      <c r="H278" s="6" t="str">
        <f t="shared" si="120"/>
        <v/>
      </c>
    </row>
    <row r="279" spans="1:8" s="66" customFormat="1" ht="11.25" customHeight="1" x14ac:dyDescent="0.2">
      <c r="A279" s="70" t="s">
        <v>264</v>
      </c>
      <c r="B279" s="7">
        <v>124950209.18545997</v>
      </c>
      <c r="C279" s="7">
        <v>124045544.00575</v>
      </c>
      <c r="D279" s="7">
        <v>9841.1340500000006</v>
      </c>
      <c r="E279" s="7">
        <f t="shared" ref="E279" si="121">C279+D279</f>
        <v>124055385.1398</v>
      </c>
      <c r="F279" s="7">
        <f>B279-E279</f>
        <v>894824.04565997422</v>
      </c>
      <c r="G279" s="7">
        <f>B279-C279</f>
        <v>904665.17970997095</v>
      </c>
      <c r="H279" s="6">
        <f t="shared" si="120"/>
        <v>99.283855504129804</v>
      </c>
    </row>
    <row r="280" spans="1:8" s="66" customFormat="1" ht="11.4" x14ac:dyDescent="0.2">
      <c r="A280" s="89"/>
      <c r="B280" s="8"/>
      <c r="C280" s="8"/>
      <c r="D280" s="8"/>
      <c r="E280" s="8"/>
      <c r="F280" s="8"/>
      <c r="G280" s="8"/>
      <c r="H280" s="6" t="str">
        <f t="shared" si="120"/>
        <v/>
      </c>
    </row>
    <row r="281" spans="1:8" s="66" customFormat="1" ht="11.25" customHeight="1" x14ac:dyDescent="0.2">
      <c r="A281" s="70" t="s">
        <v>265</v>
      </c>
      <c r="B281" s="13">
        <f t="shared" ref="B281:G281" si="122">SUM(B282:B283)</f>
        <v>619685901.88900006</v>
      </c>
      <c r="C281" s="13">
        <f t="shared" si="122"/>
        <v>618045529.31266999</v>
      </c>
      <c r="D281" s="13">
        <f t="shared" ref="D281" si="123">SUM(D282:D283)</f>
        <v>228128.52087000001</v>
      </c>
      <c r="E281" s="13">
        <f t="shared" si="122"/>
        <v>618273657.83353996</v>
      </c>
      <c r="F281" s="13">
        <f t="shared" si="122"/>
        <v>1412244.0554601084</v>
      </c>
      <c r="G281" s="13">
        <f t="shared" si="122"/>
        <v>1640372.576330076</v>
      </c>
      <c r="H281" s="6">
        <f t="shared" si="120"/>
        <v>99.772103245990408</v>
      </c>
    </row>
    <row r="282" spans="1:8" s="66" customFormat="1" ht="11.25" customHeight="1" x14ac:dyDescent="0.2">
      <c r="A282" s="70" t="s">
        <v>266</v>
      </c>
      <c r="B282" s="7">
        <v>616574637.70200002</v>
      </c>
      <c r="C282" s="7">
        <v>614996446.56561995</v>
      </c>
      <c r="D282" s="7">
        <v>181751.36452999999</v>
      </c>
      <c r="E282" s="7">
        <f t="shared" ref="E282:E283" si="124">C282+D282</f>
        <v>615178197.93014991</v>
      </c>
      <c r="F282" s="7">
        <f>B282-E282</f>
        <v>1396439.7718501091</v>
      </c>
      <c r="G282" s="7">
        <f>B282-C282</f>
        <v>1578191.1363800764</v>
      </c>
      <c r="H282" s="6">
        <f t="shared" si="120"/>
        <v>99.773516507741107</v>
      </c>
    </row>
    <row r="283" spans="1:8" s="66" customFormat="1" ht="11.25" customHeight="1" x14ac:dyDescent="0.2">
      <c r="A283" s="90" t="s">
        <v>333</v>
      </c>
      <c r="B283" s="7">
        <v>3111264.1869999999</v>
      </c>
      <c r="C283" s="7">
        <v>3049082.7470500004</v>
      </c>
      <c r="D283" s="7">
        <v>46377.156340000001</v>
      </c>
      <c r="E283" s="7">
        <f t="shared" si="124"/>
        <v>3095459.9033900006</v>
      </c>
      <c r="F283" s="7">
        <f>B283-E283</f>
        <v>15804.283609999344</v>
      </c>
      <c r="G283" s="7">
        <f>B283-C283</f>
        <v>62181.439949999563</v>
      </c>
      <c r="H283" s="6">
        <f t="shared" si="120"/>
        <v>99.492030163300328</v>
      </c>
    </row>
    <row r="284" spans="1:8" s="66" customFormat="1" ht="11.25" customHeight="1" x14ac:dyDescent="0.2">
      <c r="A284" s="90"/>
      <c r="B284" s="8"/>
      <c r="C284" s="8"/>
      <c r="D284" s="8"/>
      <c r="E284" s="8"/>
      <c r="F284" s="8"/>
      <c r="G284" s="8"/>
      <c r="H284" s="6" t="str">
        <f t="shared" si="120"/>
        <v/>
      </c>
    </row>
    <row r="285" spans="1:8" s="66" customFormat="1" ht="11.25" customHeight="1" x14ac:dyDescent="0.2">
      <c r="A285" s="67" t="s">
        <v>267</v>
      </c>
      <c r="B285" s="17">
        <f t="shared" ref="B285:G285" si="125">B279+B281</f>
        <v>744636111.07446003</v>
      </c>
      <c r="C285" s="17">
        <f t="shared" si="125"/>
        <v>742091073.31841993</v>
      </c>
      <c r="D285" s="17">
        <f t="shared" si="125"/>
        <v>237969.65492</v>
      </c>
      <c r="E285" s="17">
        <f t="shared" si="125"/>
        <v>742329042.97333992</v>
      </c>
      <c r="F285" s="17">
        <f t="shared" si="125"/>
        <v>2307068.1011200827</v>
      </c>
      <c r="G285" s="17">
        <f t="shared" si="125"/>
        <v>2545037.7560400469</v>
      </c>
      <c r="H285" s="6">
        <f t="shared" si="120"/>
        <v>99.690175098036661</v>
      </c>
    </row>
    <row r="286" spans="1:8" s="66" customFormat="1" ht="11.25" customHeight="1" x14ac:dyDescent="0.2">
      <c r="A286" s="70"/>
      <c r="B286" s="8"/>
      <c r="C286" s="8"/>
      <c r="D286" s="8"/>
      <c r="E286" s="8"/>
      <c r="F286" s="8"/>
      <c r="G286" s="8"/>
      <c r="H286" s="6"/>
    </row>
    <row r="287" spans="1:8" s="95" customFormat="1" ht="16.5" customHeight="1" thickBot="1" x14ac:dyDescent="0.25">
      <c r="A287" s="91" t="s">
        <v>268</v>
      </c>
      <c r="B287" s="92">
        <f t="shared" ref="B287:G287" si="126">+B285+B276</f>
        <v>2851946128.1974597</v>
      </c>
      <c r="C287" s="92">
        <f t="shared" si="126"/>
        <v>2621358508.9577503</v>
      </c>
      <c r="D287" s="92">
        <f t="shared" si="126"/>
        <v>32881282.089450002</v>
      </c>
      <c r="E287" s="93">
        <f t="shared" si="126"/>
        <v>2654239791.0471997</v>
      </c>
      <c r="F287" s="92">
        <f t="shared" si="126"/>
        <v>197706337.15025985</v>
      </c>
      <c r="G287" s="94">
        <f t="shared" si="126"/>
        <v>230587619.23970979</v>
      </c>
      <c r="H287" s="6">
        <f>IFERROR(E287/B287*100,"")</f>
        <v>93.067669294468118</v>
      </c>
    </row>
    <row r="288" spans="1:8" s="66" customFormat="1" ht="12" customHeight="1" thickTop="1" x14ac:dyDescent="0.2">
      <c r="A288" s="70"/>
      <c r="B288" s="8"/>
      <c r="C288" s="9"/>
      <c r="D288" s="8"/>
      <c r="E288" s="9"/>
      <c r="F288" s="9"/>
      <c r="G288" s="9"/>
      <c r="H288" s="6"/>
    </row>
    <row r="289" spans="1:9" ht="24" customHeight="1" x14ac:dyDescent="0.2">
      <c r="A289" s="107" t="s">
        <v>335</v>
      </c>
      <c r="B289" s="107"/>
      <c r="C289" s="107"/>
      <c r="D289" s="107"/>
      <c r="E289" s="107"/>
      <c r="F289" s="107"/>
      <c r="G289" s="107"/>
      <c r="H289" s="107"/>
    </row>
    <row r="290" spans="1:9" ht="11.4" x14ac:dyDescent="0.2">
      <c r="A290" s="66" t="s">
        <v>294</v>
      </c>
    </row>
    <row r="291" spans="1:9" ht="23.4" customHeight="1" x14ac:dyDescent="0.2">
      <c r="A291" s="107" t="s">
        <v>336</v>
      </c>
      <c r="B291" s="107"/>
      <c r="C291" s="107"/>
      <c r="D291" s="107"/>
      <c r="E291" s="107"/>
      <c r="F291" s="107"/>
      <c r="G291" s="107"/>
      <c r="H291" s="107"/>
    </row>
    <row r="292" spans="1:9" ht="11.4" x14ac:dyDescent="0.2">
      <c r="A292" s="66" t="s">
        <v>295</v>
      </c>
    </row>
    <row r="293" spans="1:9" ht="11.4" x14ac:dyDescent="0.2">
      <c r="A293" s="66" t="s">
        <v>334</v>
      </c>
    </row>
    <row r="294" spans="1:9" ht="11.4" x14ac:dyDescent="0.2">
      <c r="A294" s="66" t="s">
        <v>296</v>
      </c>
    </row>
    <row r="295" spans="1:9" ht="11.4" x14ac:dyDescent="0.2">
      <c r="A295" s="66" t="s">
        <v>297</v>
      </c>
    </row>
    <row r="296" spans="1:9" x14ac:dyDescent="0.2">
      <c r="E296" s="66"/>
      <c r="F296" s="66"/>
      <c r="G296" s="96"/>
      <c r="I296" s="98"/>
    </row>
    <row r="297" spans="1:9" x14ac:dyDescent="0.2">
      <c r="E297" s="66"/>
      <c r="F297" s="66"/>
      <c r="G297" s="96"/>
      <c r="I297" s="98"/>
    </row>
    <row r="298" spans="1:9" x14ac:dyDescent="0.2">
      <c r="E298" s="66"/>
      <c r="F298" s="66"/>
      <c r="G298" s="96"/>
      <c r="I298" s="98"/>
    </row>
    <row r="299" spans="1:9" x14ac:dyDescent="0.2">
      <c r="E299" s="66"/>
      <c r="F299" s="66"/>
      <c r="G299" s="96"/>
      <c r="I299" s="98"/>
    </row>
    <row r="300" spans="1:9" x14ac:dyDescent="0.2">
      <c r="E300" s="66"/>
      <c r="F300" s="66"/>
      <c r="G300" s="96"/>
      <c r="I300" s="98"/>
    </row>
    <row r="301" spans="1:9" x14ac:dyDescent="0.2">
      <c r="E301" s="66"/>
      <c r="F301" s="66"/>
      <c r="G301" s="96"/>
      <c r="I301" s="98"/>
    </row>
    <row r="302" spans="1:9" x14ac:dyDescent="0.2">
      <c r="E302" s="66"/>
      <c r="F302" s="66"/>
      <c r="G302" s="96"/>
      <c r="I302" s="98"/>
    </row>
    <row r="303" spans="1:9" x14ac:dyDescent="0.2">
      <c r="E303" s="66"/>
      <c r="F303" s="66"/>
      <c r="G303" s="96"/>
      <c r="I303" s="98"/>
    </row>
    <row r="304" spans="1:9" x14ac:dyDescent="0.2">
      <c r="E304" s="66"/>
      <c r="F304" s="66"/>
      <c r="G304" s="96"/>
      <c r="I304" s="98"/>
    </row>
    <row r="305" spans="5:9" x14ac:dyDescent="0.2">
      <c r="E305" s="66"/>
      <c r="F305" s="66"/>
      <c r="G305" s="96"/>
      <c r="I305" s="98"/>
    </row>
    <row r="306" spans="5:9" x14ac:dyDescent="0.2">
      <c r="E306" s="66"/>
      <c r="F306" s="66"/>
      <c r="G306" s="96"/>
      <c r="I306" s="98"/>
    </row>
    <row r="307" spans="5:9" x14ac:dyDescent="0.2">
      <c r="E307" s="66"/>
      <c r="F307" s="66"/>
      <c r="G307" s="96"/>
      <c r="I307" s="98"/>
    </row>
    <row r="308" spans="5:9" x14ac:dyDescent="0.2">
      <c r="E308" s="66"/>
      <c r="F308" s="66"/>
      <c r="G308" s="96"/>
      <c r="I308" s="98"/>
    </row>
    <row r="309" spans="5:9" x14ac:dyDescent="0.2">
      <c r="E309" s="66"/>
      <c r="F309" s="66"/>
      <c r="G309" s="96"/>
      <c r="I309" s="98"/>
    </row>
    <row r="310" spans="5:9" x14ac:dyDescent="0.2">
      <c r="E310" s="66"/>
      <c r="F310" s="66"/>
      <c r="G310" s="96"/>
      <c r="I310" s="98"/>
    </row>
    <row r="311" spans="5:9" x14ac:dyDescent="0.2">
      <c r="E311" s="66"/>
      <c r="F311" s="66"/>
      <c r="G311" s="96"/>
      <c r="I311" s="98"/>
    </row>
    <row r="312" spans="5:9" x14ac:dyDescent="0.2">
      <c r="E312" s="66"/>
      <c r="F312" s="66"/>
      <c r="G312" s="96"/>
      <c r="I312" s="98"/>
    </row>
    <row r="313" spans="5:9" x14ac:dyDescent="0.2">
      <c r="E313" s="66"/>
      <c r="F313" s="66"/>
      <c r="G313" s="96"/>
      <c r="I313" s="98"/>
    </row>
    <row r="314" spans="5:9" x14ac:dyDescent="0.2">
      <c r="E314" s="66"/>
      <c r="F314" s="66"/>
      <c r="G314" s="96"/>
      <c r="I314" s="98"/>
    </row>
    <row r="315" spans="5:9" x14ac:dyDescent="0.2">
      <c r="E315" s="66"/>
      <c r="F315" s="66"/>
      <c r="G315" s="96"/>
      <c r="I315" s="98"/>
    </row>
    <row r="316" spans="5:9" x14ac:dyDescent="0.2">
      <c r="E316" s="66"/>
      <c r="F316" s="66"/>
      <c r="G316" s="96"/>
      <c r="I316" s="98"/>
    </row>
    <row r="317" spans="5:9" x14ac:dyDescent="0.2">
      <c r="E317" s="66"/>
      <c r="F317" s="66"/>
      <c r="G317" s="96"/>
      <c r="I317" s="98"/>
    </row>
    <row r="318" spans="5:9" x14ac:dyDescent="0.2">
      <c r="E318" s="66"/>
      <c r="F318" s="66"/>
      <c r="G318" s="96"/>
      <c r="I318" s="98"/>
    </row>
    <row r="319" spans="5:9" x14ac:dyDescent="0.2">
      <c r="E319" s="66"/>
      <c r="F319" s="66"/>
      <c r="G319" s="96"/>
      <c r="I319" s="98"/>
    </row>
    <row r="320" spans="5:9" x14ac:dyDescent="0.2">
      <c r="E320" s="66"/>
      <c r="F320" s="66"/>
      <c r="G320" s="96"/>
      <c r="I320" s="98"/>
    </row>
    <row r="321" spans="5:9" x14ac:dyDescent="0.2">
      <c r="E321" s="66"/>
      <c r="F321" s="66"/>
      <c r="G321" s="96"/>
      <c r="I321" s="98"/>
    </row>
    <row r="322" spans="5:9" x14ac:dyDescent="0.2">
      <c r="E322" s="66"/>
      <c r="F322" s="66"/>
      <c r="G322" s="96"/>
      <c r="I322" s="98"/>
    </row>
    <row r="323" spans="5:9" x14ac:dyDescent="0.2">
      <c r="E323" s="66"/>
      <c r="F323" s="66"/>
      <c r="G323" s="96"/>
      <c r="I323" s="98"/>
    </row>
    <row r="324" spans="5:9" x14ac:dyDescent="0.2">
      <c r="E324" s="66"/>
      <c r="F324" s="66"/>
      <c r="G324" s="96"/>
      <c r="I324" s="98"/>
    </row>
    <row r="325" spans="5:9" x14ac:dyDescent="0.2">
      <c r="E325" s="66"/>
      <c r="F325" s="66"/>
      <c r="G325" s="96"/>
      <c r="I325" s="98"/>
    </row>
    <row r="326" spans="5:9" x14ac:dyDescent="0.2">
      <c r="E326" s="66"/>
      <c r="F326" s="66"/>
      <c r="G326" s="96"/>
      <c r="I326" s="98"/>
    </row>
    <row r="327" spans="5:9" x14ac:dyDescent="0.2">
      <c r="E327" s="66"/>
      <c r="F327" s="66"/>
      <c r="G327" s="96"/>
      <c r="I327" s="98"/>
    </row>
    <row r="328" spans="5:9" x14ac:dyDescent="0.2">
      <c r="E328" s="66"/>
      <c r="F328" s="66"/>
      <c r="G328" s="96"/>
      <c r="I328" s="98"/>
    </row>
    <row r="329" spans="5:9" x14ac:dyDescent="0.2">
      <c r="E329" s="66"/>
      <c r="F329" s="66"/>
      <c r="G329" s="96"/>
      <c r="I329" s="98"/>
    </row>
    <row r="330" spans="5:9" x14ac:dyDescent="0.2">
      <c r="E330" s="66"/>
      <c r="F330" s="66"/>
      <c r="G330" s="96"/>
      <c r="I330" s="98"/>
    </row>
    <row r="331" spans="5:9" x14ac:dyDescent="0.2">
      <c r="E331" s="66"/>
      <c r="F331" s="66"/>
      <c r="G331" s="96"/>
      <c r="I331" s="98"/>
    </row>
  </sheetData>
  <mergeCells count="8">
    <mergeCell ref="C5:E6"/>
    <mergeCell ref="A289:H289"/>
    <mergeCell ref="A291:H291"/>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0" orientation="portrait" r:id="rId1"/>
  <headerFooter alignWithMargins="0">
    <oddFooter>Page &amp;P of &amp;N</oddFooter>
  </headerFooter>
  <rowBreaks count="3" manualBreakCount="3">
    <brk id="87" max="7" man="1"/>
    <brk id="166" max="7" man="1"/>
    <brk id="24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C344-8026-4EDF-A8F4-EAD1A3967172}">
  <sheetPr>
    <pageSetUpPr fitToPage="1"/>
  </sheetPr>
  <dimension ref="A1:T8"/>
  <sheetViews>
    <sheetView view="pageBreakPreview" topLeftCell="A8" zoomScale="70" zoomScaleNormal="70" zoomScaleSheetLayoutView="70" workbookViewId="0">
      <selection activeCell="R15" sqref="R15"/>
    </sheetView>
  </sheetViews>
  <sheetFormatPr defaultRowHeight="13.2" x14ac:dyDescent="0.25"/>
  <cols>
    <col min="1" max="1" width="38.6640625" customWidth="1"/>
    <col min="2" max="2" width="10.6640625" customWidth="1"/>
    <col min="3" max="3" width="11.21875" bestFit="1" customWidth="1"/>
    <col min="4" max="9" width="9.44140625" bestFit="1" customWidth="1"/>
    <col min="10" max="10" width="14.88671875" bestFit="1" customWidth="1"/>
    <col min="11" max="11" width="11.109375" customWidth="1"/>
    <col min="12" max="12" width="10.33203125" bestFit="1" customWidth="1"/>
    <col min="13" max="13" width="11" customWidth="1"/>
    <col min="14" max="14" width="9.44140625" bestFit="1" customWidth="1"/>
    <col min="15" max="15" width="11.33203125" customWidth="1"/>
    <col min="16" max="19" width="11" customWidth="1"/>
  </cols>
  <sheetData>
    <row r="1" spans="1:20" x14ac:dyDescent="0.25">
      <c r="A1" s="1" t="s">
        <v>319</v>
      </c>
    </row>
    <row r="2" spans="1:20" x14ac:dyDescent="0.25">
      <c r="A2" t="s">
        <v>269</v>
      </c>
    </row>
    <row r="3" spans="1:20" x14ac:dyDescent="0.25">
      <c r="A3" t="s">
        <v>270</v>
      </c>
      <c r="L3" t="s">
        <v>271</v>
      </c>
    </row>
    <row r="4" spans="1:20" x14ac:dyDescent="0.25">
      <c r="B4" s="18" t="s">
        <v>281</v>
      </c>
      <c r="C4" s="18" t="s">
        <v>282</v>
      </c>
      <c r="D4" s="18" t="s">
        <v>283</v>
      </c>
      <c r="E4" s="18" t="s">
        <v>284</v>
      </c>
      <c r="F4" s="18" t="s">
        <v>276</v>
      </c>
      <c r="G4" s="18" t="s">
        <v>277</v>
      </c>
      <c r="H4" s="18" t="s">
        <v>278</v>
      </c>
      <c r="I4" s="18" t="s">
        <v>301</v>
      </c>
      <c r="J4" s="18" t="s">
        <v>302</v>
      </c>
      <c r="K4" s="19"/>
      <c r="L4" s="19" t="s">
        <v>272</v>
      </c>
      <c r="M4" s="19" t="s">
        <v>273</v>
      </c>
      <c r="N4" s="19" t="s">
        <v>274</v>
      </c>
      <c r="O4" s="19" t="s">
        <v>275</v>
      </c>
      <c r="P4" s="19" t="s">
        <v>276</v>
      </c>
      <c r="Q4" s="19" t="s">
        <v>298</v>
      </c>
      <c r="R4" s="19" t="s">
        <v>299</v>
      </c>
      <c r="S4" s="19" t="s">
        <v>300</v>
      </c>
    </row>
    <row r="5" spans="1:20" x14ac:dyDescent="0.25">
      <c r="A5" t="s">
        <v>279</v>
      </c>
      <c r="B5" s="20">
        <v>284491.34835624998</v>
      </c>
      <c r="C5" s="20">
        <v>243219.35505767999</v>
      </c>
      <c r="D5" s="20">
        <v>329560.12642863998</v>
      </c>
      <c r="E5" s="20">
        <v>455600.93912341999</v>
      </c>
      <c r="F5" s="20">
        <v>401192.19496639998</v>
      </c>
      <c r="G5" s="20">
        <v>347587.51947557001</v>
      </c>
      <c r="H5" s="20">
        <v>446074.55482671002</v>
      </c>
      <c r="I5" s="20">
        <v>344220.08996279002</v>
      </c>
      <c r="J5" s="21">
        <f>SUM(B5:I5)</f>
        <v>2851946.1281974604</v>
      </c>
      <c r="K5" s="21"/>
      <c r="L5" s="21">
        <f>B5</f>
        <v>284491.34835624998</v>
      </c>
      <c r="M5" s="21">
        <f>+L5+C5</f>
        <v>527710.70341393002</v>
      </c>
      <c r="N5" s="21">
        <f t="shared" ref="N5" si="0">+M5+D5</f>
        <v>857270.82984257</v>
      </c>
      <c r="O5" s="21">
        <f t="shared" ref="O5:O6" si="1">+N5+E5</f>
        <v>1312871.76896599</v>
      </c>
      <c r="P5" s="21">
        <f t="shared" ref="P5:P6" si="2">+O5+F5</f>
        <v>1714063.9639323901</v>
      </c>
      <c r="Q5" s="21">
        <f t="shared" ref="Q5:Q6" si="3">+P5+G5</f>
        <v>2061651.48340796</v>
      </c>
      <c r="R5" s="21">
        <f t="shared" ref="R5:R6" si="4">+Q5+H5</f>
        <v>2507726.0382346702</v>
      </c>
      <c r="S5" s="21">
        <f t="shared" ref="S5:S6" si="5">+R5+I5</f>
        <v>2851946.1281974604</v>
      </c>
      <c r="T5" s="21" t="b">
        <f>S5=J5</f>
        <v>1</v>
      </c>
    </row>
    <row r="6" spans="1:20" x14ac:dyDescent="0.25">
      <c r="A6" t="s">
        <v>280</v>
      </c>
      <c r="B6" s="20">
        <v>187494.09728121999</v>
      </c>
      <c r="C6" s="26">
        <v>263780.84701847</v>
      </c>
      <c r="D6" s="26">
        <v>384642.69908847997</v>
      </c>
      <c r="E6" s="26">
        <v>340474.84048662998</v>
      </c>
      <c r="F6" s="26">
        <v>390791.03829673998</v>
      </c>
      <c r="G6" s="26">
        <v>447421.84406734997</v>
      </c>
      <c r="H6" s="26">
        <v>297662.88572851999</v>
      </c>
      <c r="I6" s="26">
        <v>341971.53907947999</v>
      </c>
      <c r="J6" s="26">
        <f>(SUM(B6:I6))</f>
        <v>2654239.79104689</v>
      </c>
      <c r="K6" s="21"/>
      <c r="L6" s="21">
        <f>B6</f>
        <v>187494.09728121999</v>
      </c>
      <c r="M6" s="21">
        <f>+L6+C6</f>
        <v>451274.94429968996</v>
      </c>
      <c r="N6" s="21">
        <f t="shared" ref="N6" si="6">+M6+D6</f>
        <v>835917.64338816993</v>
      </c>
      <c r="O6" s="21">
        <f t="shared" si="1"/>
        <v>1176392.4838747999</v>
      </c>
      <c r="P6" s="21">
        <f t="shared" si="2"/>
        <v>1567183.52217154</v>
      </c>
      <c r="Q6" s="21">
        <f t="shared" si="3"/>
        <v>2014605.36623889</v>
      </c>
      <c r="R6" s="21">
        <f t="shared" si="4"/>
        <v>2312268.2519674101</v>
      </c>
      <c r="S6" s="21">
        <f t="shared" si="5"/>
        <v>2654239.79104689</v>
      </c>
      <c r="T6" s="21" t="b">
        <f t="shared" ref="T6:T8" si="7">S6=J6</f>
        <v>1</v>
      </c>
    </row>
    <row r="7" spans="1:20" hidden="1" x14ac:dyDescent="0.25">
      <c r="A7" t="s">
        <v>285</v>
      </c>
      <c r="B7" s="20">
        <f t="shared" ref="B7:J7" si="8">+B6/B5*100</f>
        <v>65.905026063018752</v>
      </c>
      <c r="C7" s="20">
        <f t="shared" si="8"/>
        <v>108.45388803695899</v>
      </c>
      <c r="D7" s="20">
        <f t="shared" si="8"/>
        <v>116.71396757148868</v>
      </c>
      <c r="E7" s="20">
        <f t="shared" si="8"/>
        <v>74.730934739007864</v>
      </c>
      <c r="F7" s="20">
        <f t="shared" si="8"/>
        <v>97.407437931206246</v>
      </c>
      <c r="G7" s="20">
        <f t="shared" ref="G7:H7" si="9">+G6/G5*100</f>
        <v>128.72206825561722</v>
      </c>
      <c r="H7" s="20">
        <f t="shared" si="9"/>
        <v>66.729402631843755</v>
      </c>
      <c r="I7" s="20">
        <f t="shared" si="8"/>
        <v>99.34676942198432</v>
      </c>
      <c r="J7" s="20">
        <f t="shared" si="8"/>
        <v>93.067669294457232</v>
      </c>
      <c r="K7" s="22"/>
      <c r="L7" s="22"/>
      <c r="M7" s="22"/>
      <c r="N7" s="22"/>
      <c r="O7" s="22"/>
      <c r="P7" s="22"/>
      <c r="Q7" s="22"/>
      <c r="R7" s="22"/>
      <c r="S7" s="22"/>
      <c r="T7" s="21" t="b">
        <f t="shared" si="7"/>
        <v>0</v>
      </c>
    </row>
    <row r="8" spans="1:20" x14ac:dyDescent="0.25">
      <c r="A8" t="s">
        <v>286</v>
      </c>
      <c r="B8" s="20">
        <f>+B6/B5*100</f>
        <v>65.905026063018752</v>
      </c>
      <c r="C8" s="20">
        <f>M8</f>
        <v>85.515594317160406</v>
      </c>
      <c r="D8" s="20">
        <f>N8</f>
        <v>97.509166798744175</v>
      </c>
      <c r="E8" s="20">
        <f>O8</f>
        <v>89.604522824138385</v>
      </c>
      <c r="F8" s="20">
        <f t="shared" ref="F8" si="10">O8</f>
        <v>89.604522824138385</v>
      </c>
      <c r="G8" s="20">
        <f>P8</f>
        <v>91.430865775634288</v>
      </c>
      <c r="H8" s="20">
        <f>Q8</f>
        <v>97.718037333288663</v>
      </c>
      <c r="I8" s="20">
        <f>S8</f>
        <v>93.067669294457232</v>
      </c>
      <c r="J8" s="20">
        <f>+J6/J5*100</f>
        <v>93.067669294457232</v>
      </c>
      <c r="K8" s="22"/>
      <c r="L8" s="20">
        <f>+L6/L5*100</f>
        <v>65.905026063018752</v>
      </c>
      <c r="M8" s="20">
        <f t="shared" ref="M8" si="11">+M6/M5*100</f>
        <v>85.515594317160406</v>
      </c>
      <c r="N8" s="20">
        <f t="shared" ref="N8" si="12">+N6/N5*100</f>
        <v>97.509166798744175</v>
      </c>
      <c r="O8" s="20">
        <f t="shared" ref="O8:P8" si="13">+O6/O5*100</f>
        <v>89.604522824138385</v>
      </c>
      <c r="P8" s="20">
        <f t="shared" si="13"/>
        <v>91.430865775634288</v>
      </c>
      <c r="Q8" s="20">
        <f t="shared" ref="Q8:S8" si="14">+Q6/Q5*100</f>
        <v>97.718037333288663</v>
      </c>
      <c r="R8" s="20">
        <f t="shared" si="14"/>
        <v>92.205775938552932</v>
      </c>
      <c r="S8" s="20">
        <f t="shared" si="14"/>
        <v>93.067669294457232</v>
      </c>
      <c r="T8" s="21" t="b">
        <f t="shared" si="7"/>
        <v>1</v>
      </c>
    </row>
  </sheetData>
  <printOptions horizontalCentered="1"/>
  <pageMargins left="0.35433070866141736" right="0.35433070866141736" top="0.6692913385826772" bottom="0.47244094488188981" header="0.51181102362204722" footer="0.51181102362204722"/>
  <pageSetup paperSize="9" scale="8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Dianne M. Cruz</cp:lastModifiedBy>
  <cp:lastPrinted>2023-09-20T02:28:01Z</cp:lastPrinted>
  <dcterms:created xsi:type="dcterms:W3CDTF">2014-06-18T02:22:11Z</dcterms:created>
  <dcterms:modified xsi:type="dcterms:W3CDTF">2023-09-20T02:31:39Z</dcterms:modified>
</cp:coreProperties>
</file>