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mc:AlternateContent xmlns:mc="http://schemas.openxmlformats.org/markup-compatibility/2006">
    <mc:Choice Requires="x15">
      <x15ac:absPath xmlns:x15ac="http://schemas.microsoft.com/office/spreadsheetml/2010/11/ac" url="C:\Users\npatricio\Documents\CPD\Bank Reports\Summary_Conso Reports\Monthly Reports\ACTUAL DISBURSEMENT (BANK)\bank reports\2022\WEBSITE\For website\11_November 2022\"/>
    </mc:Choice>
  </mc:AlternateContent>
  <xr:revisionPtr revIDLastSave="0" documentId="13_ncr:1_{9A0A9A6F-D197-4241-8F26-9BA369E912C0}" xr6:coauthVersionLast="36" xr6:coauthVersionMax="36" xr10:uidLastSave="{00000000-0000-0000-0000-000000000000}"/>
  <bookViews>
    <workbookView xWindow="240" yWindow="72" windowWidth="20952" windowHeight="10740" activeTab="1" xr2:uid="{00000000-000D-0000-FFFF-FFFF00000000}"/>
  </bookViews>
  <sheets>
    <sheet name="By Department" sheetId="28" r:id="rId1"/>
    <sheet name="By Agency" sheetId="27" r:id="rId2"/>
    <sheet name="Graph " sheetId="17" r:id="rId3"/>
  </sheets>
  <externalReferences>
    <externalReference r:id="rId4"/>
  </externalReferences>
  <definedNames>
    <definedName name="_xlnm.Print_Area" localSheetId="1">'By Agency'!$A$1:$H$293</definedName>
    <definedName name="_xlnm.Print_Area" localSheetId="0">'By Department'!$A$1:$Z$64</definedName>
    <definedName name="_xlnm.Print_Area" localSheetId="2">'Graph '!$A$12:$R$59</definedName>
    <definedName name="_xlnm.Print_Titles" localSheetId="1">'By Agency'!$1:$8</definedName>
    <definedName name="Z_081E09AD_AB62_433B_A53E_F457872E493D_.wvu.PrintArea" localSheetId="1" hidden="1">'By Agency'!$A$1:$F$287</definedName>
    <definedName name="Z_081E09AD_AB62_433B_A53E_F457872E493D_.wvu.PrintTitles" localSheetId="1" hidden="1">'By Agency'!$1:$8</definedName>
    <definedName name="Z_081E09AD_AB62_433B_A53E_F457872E493D_.wvu.Rows" localSheetId="1" hidden="1">'By Agency'!$131:$131,'By Agency'!$187:$188</definedName>
    <definedName name="Z_0A72D1F9_6F9D_1548_A9BD_D2852F16C0D3_.wvu.PrintArea" localSheetId="1" hidden="1">'By Agency'!$A$1:$F$287</definedName>
    <definedName name="Z_0A72D1F9_6F9D_1548_A9BD_D2852F16C0D3_.wvu.PrintTitles" localSheetId="1" hidden="1">'By Agency'!$1:$8</definedName>
    <definedName name="Z_0A72D1F9_6F9D_1548_A9BD_D2852F16C0D3_.wvu.Rows" localSheetId="1" hidden="1">'By Agency'!$131:$131,'By Agency'!$187:$188</definedName>
    <definedName name="Z_149BABA1_3CBB_4AB5_8307_CDFFE2416884_.wvu.Cols" localSheetId="1" hidden="1">'By Agency'!#REF!</definedName>
    <definedName name="Z_149BABA1_3CBB_4AB5_8307_CDFFE2416884_.wvu.PrintArea" localSheetId="1" hidden="1">'By Agency'!$A$1:$F$287</definedName>
    <definedName name="Z_149BABA1_3CBB_4AB5_8307_CDFFE2416884_.wvu.PrintTitles" localSheetId="1" hidden="1">'By Agency'!$1:$8</definedName>
    <definedName name="Z_149BABA1_3CBB_4AB5_8307_CDFFE2416884_.wvu.Rows" localSheetId="1" hidden="1">'By Agency'!$131:$131,'By Agency'!$187:$188,'By Agency'!$275:$277,'By Agency'!$278:$279,'By Agency'!$280:$283</definedName>
    <definedName name="Z_32FD75DB_C2F2_4294_8471_7CD68BDD134B_.wvu.Rows" localSheetId="1" hidden="1">'By Agency'!#REF!,'By Agency'!#REF!,'By Agency'!#REF!,'By Agency'!#REF!,'By Agency'!#REF!,'By Agency'!#REF!,'By Agency'!#REF!,'By Agency'!#REF!,'By Agency'!#REF!,'By Agency'!#REF!,'By Agency'!#REF!,'By Agency'!#REF!,'By Agency'!#REF!,'By Agency'!#REF!,'By Agency'!#REF!</definedName>
    <definedName name="Z_63CE5467_86C0_4816_A6C7_6C3632652BD9_.wvu.PrintArea" localSheetId="1" hidden="1">'By Agency'!$A$1:$H$291</definedName>
    <definedName name="Z_63CE5467_86C0_4816_A6C7_6C3632652BD9_.wvu.PrintTitles" localSheetId="1" hidden="1">'By Agency'!$1:$8</definedName>
    <definedName name="Z_92A72121_270A_4D07_961C_15515D7CE906_.wvu.Cols" localSheetId="1" hidden="1">'By Agency'!#REF!,'By Agency'!#REF!,'By Agency'!#REF!,'By Agency'!#REF!,'By Agency'!#REF!</definedName>
    <definedName name="Z_92A72121_270A_4D07_961C_15515D7CE906_.wvu.PrintArea" localSheetId="1" hidden="1">'By Agency'!#REF!</definedName>
    <definedName name="Z_92A72121_270A_4D07_961C_15515D7CE906_.wvu.PrintTitles" localSheetId="1" hidden="1">'By Agency'!#REF!</definedName>
    <definedName name="Z_92A72121_270A_4D07_961C_15515D7CE906_.wvu.Rows" localSheetId="1" hidden="1">'By Agency'!#REF!,'By Agency'!#REF!,'By Agency'!#REF!,'By Agency'!#REF!,'By Agency'!#REF!,'By Agency'!#REF!,'By Agency'!#REF!,'By Agency'!#REF!,'By Agency'!#REF!,'By Agency'!#REF!,'By Agency'!#REF!,'By Agency'!#REF!,'By Agency'!#REF!,'By Agency'!#REF!,'By Agency'!#REF!,'By Agency'!#REF!,'By Agency'!#REF!,'By Agency'!#REF!</definedName>
    <definedName name="Z_97AE4AC2_2269_476F_89AE_42BE1A190109_.wvu.Cols" localSheetId="1" hidden="1">'By Agency'!#REF!</definedName>
    <definedName name="Z_97AE4AC2_2269_476F_89AE_42BE1A190109_.wvu.PrintArea" localSheetId="1" hidden="1">'By Agency'!$A$1:$H$287</definedName>
    <definedName name="Z_97AE4AC2_2269_476F_89AE_42BE1A190109_.wvu.PrintTitles" localSheetId="1" hidden="1">'By Agency'!$1:$8</definedName>
    <definedName name="Z_97AE4AC2_2269_476F_89AE_42BE1A190109_.wvu.Rows" localSheetId="1" hidden="1">'By Agency'!$131:$131,'By Agency'!$187:$188,'By Agency'!$273:$277,'By Agency'!$278:$279,'By Agency'!$280:$283</definedName>
    <definedName name="Z_A36966C3_2B91_49EA_8368_0F103F951C33_.wvu.Cols" localSheetId="1" hidden="1">'By Agency'!#REF!,'By Agency'!#REF!,'By Agency'!#REF!,'By Agency'!#REF!</definedName>
    <definedName name="Z_A36966C3_2B91_49EA_8368_0F103F951C33_.wvu.PrintArea" localSheetId="1" hidden="1">'By Agency'!#REF!</definedName>
    <definedName name="Z_A36966C3_2B91_49EA_8368_0F103F951C33_.wvu.PrintTitles" localSheetId="1" hidden="1">'By Agency'!#REF!</definedName>
    <definedName name="Z_A36966C3_2B91_49EA_8368_0F103F951C33_.wvu.Rows" localSheetId="1" hidden="1">'By Agency'!#REF!,'By Agency'!#REF!,'By Agency'!#REF!,'By Agency'!#REF!,'By Agency'!#REF!,'By Agency'!#REF!,'By Agency'!#REF!,'By Agency'!#REF!,'By Agency'!#REF!,'By Agency'!#REF!,'By Agency'!#REF!,'By Agency'!#REF!,'By Agency'!#REF!,'By Agency'!#REF!,'By Agency'!#REF!,'By Agency'!#REF!,'By Agency'!#REF!</definedName>
    <definedName name="Z_D5067B77_BADA_4D46_9CA2_CCC5AFBA88BD_.wvu.PrintArea" localSheetId="1" hidden="1">'By Agency'!$A$1:$H$291</definedName>
    <definedName name="Z_D5067B77_BADA_4D46_9CA2_CCC5AFBA88BD_.wvu.PrintTitles" localSheetId="1" hidden="1">'By Agency'!$1:$8</definedName>
    <definedName name="Z_D5067B77_BADA_4D46_9CA2_CCC5AFBA88BD_.wvu.Rows" localSheetId="1" hidden="1">'By Agency'!$187:$187</definedName>
    <definedName name="Z_E72949E6_F470_4685_A8B8_FC40C2B684D5_.wvu.PrintArea" localSheetId="1" hidden="1">'By Agency'!$A$1:$F$287</definedName>
    <definedName name="Z_E72949E6_F470_4685_A8B8_FC40C2B684D5_.wvu.PrintTitles" localSheetId="1" hidden="1">'By Agency'!$1:$8</definedName>
    <definedName name="Z_E72949E6_F470_4685_A8B8_FC40C2B684D5_.wvu.Rows" localSheetId="1" hidden="1">'By Agency'!$131:$131,'By Agency'!$187:$188</definedName>
  </definedNames>
  <calcPr calcId="191029"/>
</workbook>
</file>

<file path=xl/calcChain.xml><?xml version="1.0" encoding="utf-8"?>
<calcChain xmlns="http://schemas.openxmlformats.org/spreadsheetml/2006/main">
  <c r="G285" i="27" l="1"/>
  <c r="F285" i="27"/>
  <c r="E285" i="27"/>
  <c r="D285" i="27"/>
  <c r="C285" i="27"/>
  <c r="AJ53" i="28" l="1"/>
  <c r="AI53" i="28"/>
  <c r="AG53" i="28"/>
  <c r="S53" i="28"/>
  <c r="R53" i="28"/>
  <c r="M53" i="28"/>
  <c r="Y53" i="28" s="1"/>
  <c r="L53" i="28"/>
  <c r="K53" i="28"/>
  <c r="W53" i="28" s="1"/>
  <c r="J53" i="28"/>
  <c r="I53" i="28"/>
  <c r="G53" i="28"/>
  <c r="F53" i="28"/>
  <c r="X53" i="28" s="1"/>
  <c r="E53" i="28"/>
  <c r="AD53" i="28" s="1"/>
  <c r="D53" i="28"/>
  <c r="AC53" i="28" s="1"/>
  <c r="C53" i="28"/>
  <c r="H53" i="28" s="1"/>
  <c r="AF53" i="28" s="1"/>
  <c r="AI52" i="28"/>
  <c r="U52" i="28"/>
  <c r="M52" i="28"/>
  <c r="L52" i="28"/>
  <c r="K52" i="28"/>
  <c r="J52" i="28"/>
  <c r="I52" i="28"/>
  <c r="AG52" i="28" s="1"/>
  <c r="G52" i="28"/>
  <c r="F52" i="28"/>
  <c r="AE52" i="28" s="1"/>
  <c r="E52" i="28"/>
  <c r="AD52" i="28" s="1"/>
  <c r="D52" i="28"/>
  <c r="C52" i="28"/>
  <c r="AB52" i="28" s="1"/>
  <c r="W50" i="28"/>
  <c r="S50" i="28"/>
  <c r="M50" i="28"/>
  <c r="L50" i="28"/>
  <c r="K50" i="28"/>
  <c r="J50" i="28"/>
  <c r="I50" i="28"/>
  <c r="AG50" i="28" s="1"/>
  <c r="G50" i="28"/>
  <c r="Y50" i="28" s="1"/>
  <c r="F50" i="28"/>
  <c r="R50" i="28" s="1"/>
  <c r="E50" i="28"/>
  <c r="AD50" i="28" s="1"/>
  <c r="D50" i="28"/>
  <c r="C50" i="28"/>
  <c r="L48" i="28"/>
  <c r="X48" i="28" s="1"/>
  <c r="K48" i="28"/>
  <c r="J48" i="28"/>
  <c r="G48" i="28"/>
  <c r="F48" i="28"/>
  <c r="AH46" i="28"/>
  <c r="AE46" i="28"/>
  <c r="AC46" i="28"/>
  <c r="V46" i="28"/>
  <c r="Q46" i="28"/>
  <c r="M46" i="28"/>
  <c r="S46" i="28" s="1"/>
  <c r="L46" i="28"/>
  <c r="AJ46" i="28" s="1"/>
  <c r="K46" i="28"/>
  <c r="AI46" i="28" s="1"/>
  <c r="J46" i="28"/>
  <c r="I46" i="28"/>
  <c r="U46" i="28" s="1"/>
  <c r="H46" i="28"/>
  <c r="AF46" i="28" s="1"/>
  <c r="G46" i="28"/>
  <c r="F46" i="28"/>
  <c r="R46" i="28" s="1"/>
  <c r="E46" i="28"/>
  <c r="AD46" i="28" s="1"/>
  <c r="D46" i="28"/>
  <c r="P46" i="28" s="1"/>
  <c r="C46" i="28"/>
  <c r="AB46" i="28" s="1"/>
  <c r="AJ45" i="28"/>
  <c r="AI45" i="28"/>
  <c r="AG45" i="28"/>
  <c r="AE45" i="28"/>
  <c r="X45" i="28"/>
  <c r="W45" i="28"/>
  <c r="V45" i="28"/>
  <c r="S45" i="28"/>
  <c r="P45" i="28"/>
  <c r="M45" i="28"/>
  <c r="Y45" i="28" s="1"/>
  <c r="L45" i="28"/>
  <c r="K45" i="28"/>
  <c r="J45" i="28"/>
  <c r="I45" i="28"/>
  <c r="H45" i="28"/>
  <c r="AF45" i="28" s="1"/>
  <c r="G45" i="28"/>
  <c r="F45" i="28"/>
  <c r="R45" i="28" s="1"/>
  <c r="E45" i="28"/>
  <c r="AD45" i="28" s="1"/>
  <c r="D45" i="28"/>
  <c r="AC45" i="28" s="1"/>
  <c r="C45" i="28"/>
  <c r="AI44" i="28"/>
  <c r="AH44" i="28"/>
  <c r="Y44" i="28"/>
  <c r="M44" i="28"/>
  <c r="L44" i="28"/>
  <c r="K44" i="28"/>
  <c r="J44" i="28"/>
  <c r="I44" i="28"/>
  <c r="G44" i="28"/>
  <c r="F44" i="28"/>
  <c r="AE44" i="28" s="1"/>
  <c r="E44" i="28"/>
  <c r="D44" i="28"/>
  <c r="H44" i="28" s="1"/>
  <c r="AF44" i="28" s="1"/>
  <c r="C44" i="28"/>
  <c r="AB44" i="28" s="1"/>
  <c r="AJ43" i="28"/>
  <c r="AC43" i="28"/>
  <c r="AB43" i="28"/>
  <c r="O43" i="28"/>
  <c r="M43" i="28"/>
  <c r="L43" i="28"/>
  <c r="K43" i="28"/>
  <c r="N43" i="28" s="1"/>
  <c r="J43" i="28"/>
  <c r="AH43" i="28" s="1"/>
  <c r="I43" i="28"/>
  <c r="AG43" i="28" s="1"/>
  <c r="G43" i="28"/>
  <c r="F43" i="28"/>
  <c r="R43" i="28" s="1"/>
  <c r="E43" i="28"/>
  <c r="AD43" i="28" s="1"/>
  <c r="D43" i="28"/>
  <c r="P43" i="28" s="1"/>
  <c r="C43" i="28"/>
  <c r="AH42" i="28"/>
  <c r="AC42" i="28"/>
  <c r="V42" i="28"/>
  <c r="U42" i="28"/>
  <c r="Q42" i="28"/>
  <c r="P42" i="28"/>
  <c r="M42" i="28"/>
  <c r="S42" i="28" s="1"/>
  <c r="L42" i="28"/>
  <c r="AJ42" i="28" s="1"/>
  <c r="K42" i="28"/>
  <c r="AI42" i="28" s="1"/>
  <c r="J42" i="28"/>
  <c r="I42" i="28"/>
  <c r="AG42" i="28" s="1"/>
  <c r="H42" i="28"/>
  <c r="AF42" i="28" s="1"/>
  <c r="G42" i="28"/>
  <c r="F42" i="28"/>
  <c r="R42" i="28" s="1"/>
  <c r="E42" i="28"/>
  <c r="AD42" i="28" s="1"/>
  <c r="D42" i="28"/>
  <c r="C42" i="28"/>
  <c r="AB42" i="28" s="1"/>
  <c r="AJ41" i="28"/>
  <c r="AG41" i="28"/>
  <c r="AE41" i="28"/>
  <c r="AB41" i="28"/>
  <c r="X41" i="28"/>
  <c r="W41" i="28"/>
  <c r="R41" i="28"/>
  <c r="P41" i="28"/>
  <c r="O41" i="28"/>
  <c r="M41" i="28"/>
  <c r="L41" i="28"/>
  <c r="K41" i="28"/>
  <c r="AI41" i="28" s="1"/>
  <c r="J41" i="28"/>
  <c r="I41" i="28"/>
  <c r="G41" i="28"/>
  <c r="S41" i="28" s="1"/>
  <c r="F41" i="28"/>
  <c r="E41" i="28"/>
  <c r="AD41" i="28" s="1"/>
  <c r="D41" i="28"/>
  <c r="AC41" i="28" s="1"/>
  <c r="C41" i="28"/>
  <c r="U41" i="28" s="1"/>
  <c r="AI40" i="28"/>
  <c r="AD40" i="28"/>
  <c r="AC40" i="28"/>
  <c r="X40" i="28"/>
  <c r="R40" i="28"/>
  <c r="Q40" i="28"/>
  <c r="P40" i="28"/>
  <c r="M40" i="28"/>
  <c r="Y40" i="28" s="1"/>
  <c r="L40" i="28"/>
  <c r="AJ40" i="28" s="1"/>
  <c r="K40" i="28"/>
  <c r="J40" i="28"/>
  <c r="V40" i="28" s="1"/>
  <c r="I40" i="28"/>
  <c r="H40" i="28"/>
  <c r="AF40" i="28" s="1"/>
  <c r="G40" i="28"/>
  <c r="S40" i="28" s="1"/>
  <c r="F40" i="28"/>
  <c r="AE40" i="28" s="1"/>
  <c r="E40" i="28"/>
  <c r="W40" i="28" s="1"/>
  <c r="D40" i="28"/>
  <c r="C40" i="28"/>
  <c r="AB40" i="28" s="1"/>
  <c r="AJ39" i="28"/>
  <c r="AE39" i="28"/>
  <c r="W39" i="28"/>
  <c r="R39" i="28"/>
  <c r="M39" i="28"/>
  <c r="L39" i="28"/>
  <c r="X39" i="28" s="1"/>
  <c r="K39" i="28"/>
  <c r="Q39" i="28" s="1"/>
  <c r="J39" i="28"/>
  <c r="V39" i="28" s="1"/>
  <c r="I39" i="28"/>
  <c r="AG39" i="28" s="1"/>
  <c r="G39" i="28"/>
  <c r="F39" i="28"/>
  <c r="E39" i="28"/>
  <c r="AD39" i="28" s="1"/>
  <c r="D39" i="28"/>
  <c r="C39" i="28"/>
  <c r="AH38" i="28"/>
  <c r="AE38" i="28"/>
  <c r="U38" i="28"/>
  <c r="M38" i="28"/>
  <c r="S38" i="28" s="1"/>
  <c r="L38" i="28"/>
  <c r="AJ38" i="28" s="1"/>
  <c r="K38" i="28"/>
  <c r="AI38" i="28" s="1"/>
  <c r="J38" i="28"/>
  <c r="I38" i="28"/>
  <c r="AG38" i="28" s="1"/>
  <c r="G38" i="28"/>
  <c r="F38" i="28"/>
  <c r="E38" i="28"/>
  <c r="AD38" i="28" s="1"/>
  <c r="D38" i="28"/>
  <c r="V38" i="28" s="1"/>
  <c r="C38" i="28"/>
  <c r="AB38" i="28" s="1"/>
  <c r="AJ37" i="28"/>
  <c r="AG37" i="28"/>
  <c r="AB37" i="28"/>
  <c r="W37" i="28"/>
  <c r="O37" i="28"/>
  <c r="M37" i="28"/>
  <c r="L37" i="28"/>
  <c r="K37" i="28"/>
  <c r="AI37" i="28" s="1"/>
  <c r="J37" i="28"/>
  <c r="I37" i="28"/>
  <c r="G37" i="28"/>
  <c r="S37" i="28" s="1"/>
  <c r="F37" i="28"/>
  <c r="X37" i="28" s="1"/>
  <c r="E37" i="28"/>
  <c r="AD37" i="28" s="1"/>
  <c r="D37" i="28"/>
  <c r="AC37" i="28" s="1"/>
  <c r="C37" i="28"/>
  <c r="U37" i="28" s="1"/>
  <c r="AI36" i="28"/>
  <c r="AH36" i="28"/>
  <c r="AG36" i="28"/>
  <c r="AD36" i="28"/>
  <c r="AC36" i="28"/>
  <c r="X36" i="28"/>
  <c r="R36" i="28"/>
  <c r="P36" i="28"/>
  <c r="M36" i="28"/>
  <c r="Y36" i="28" s="1"/>
  <c r="L36" i="28"/>
  <c r="AJ36" i="28" s="1"/>
  <c r="K36" i="28"/>
  <c r="J36" i="28"/>
  <c r="I36" i="28"/>
  <c r="G36" i="28"/>
  <c r="F36" i="28"/>
  <c r="AE36" i="28" s="1"/>
  <c r="E36" i="28"/>
  <c r="W36" i="28" s="1"/>
  <c r="D36" i="28"/>
  <c r="C36" i="28"/>
  <c r="AB36" i="28" s="1"/>
  <c r="AJ35" i="28"/>
  <c r="AI35" i="28"/>
  <c r="AC35" i="28"/>
  <c r="AB35" i="28"/>
  <c r="O35" i="28"/>
  <c r="M35" i="28"/>
  <c r="L35" i="28"/>
  <c r="K35" i="28"/>
  <c r="Q35" i="28" s="1"/>
  <c r="J35" i="28"/>
  <c r="I35" i="28"/>
  <c r="AG35" i="28" s="1"/>
  <c r="G35" i="28"/>
  <c r="Y35" i="28" s="1"/>
  <c r="F35" i="28"/>
  <c r="R35" i="28" s="1"/>
  <c r="E35" i="28"/>
  <c r="AD35" i="28" s="1"/>
  <c r="D35" i="28"/>
  <c r="C35" i="28"/>
  <c r="AH34" i="28"/>
  <c r="AG34" i="28"/>
  <c r="AE34" i="28"/>
  <c r="AD34" i="28"/>
  <c r="AC34" i="28"/>
  <c r="Y34" i="28"/>
  <c r="Q34" i="28"/>
  <c r="P34" i="28"/>
  <c r="M34" i="28"/>
  <c r="S34" i="28" s="1"/>
  <c r="L34" i="28"/>
  <c r="AJ34" i="28" s="1"/>
  <c r="K34" i="28"/>
  <c r="AI34" i="28" s="1"/>
  <c r="J34" i="28"/>
  <c r="I34" i="28"/>
  <c r="N34" i="28" s="1"/>
  <c r="H34" i="28"/>
  <c r="AF34" i="28" s="1"/>
  <c r="G34" i="28"/>
  <c r="F34" i="28"/>
  <c r="R34" i="28" s="1"/>
  <c r="E34" i="28"/>
  <c r="D34" i="28"/>
  <c r="V34" i="28" s="1"/>
  <c r="C34" i="28"/>
  <c r="AB34" i="28" s="1"/>
  <c r="AJ33" i="28"/>
  <c r="AI33" i="28"/>
  <c r="AG33" i="28"/>
  <c r="AE33" i="28"/>
  <c r="W33" i="28"/>
  <c r="V33" i="28"/>
  <c r="R33" i="28"/>
  <c r="M33" i="28"/>
  <c r="L33" i="28"/>
  <c r="K33" i="28"/>
  <c r="J33" i="28"/>
  <c r="I33" i="28"/>
  <c r="G33" i="28"/>
  <c r="S33" i="28" s="1"/>
  <c r="F33" i="28"/>
  <c r="X33" i="28" s="1"/>
  <c r="E33" i="28"/>
  <c r="AD33" i="28" s="1"/>
  <c r="D33" i="28"/>
  <c r="AC33" i="28" s="1"/>
  <c r="C33" i="28"/>
  <c r="AB33" i="28" s="1"/>
  <c r="AI32" i="28"/>
  <c r="AG32" i="28"/>
  <c r="Y32" i="28"/>
  <c r="X32" i="28"/>
  <c r="U32" i="28"/>
  <c r="R32" i="28"/>
  <c r="M32" i="28"/>
  <c r="L32" i="28"/>
  <c r="AJ32" i="28" s="1"/>
  <c r="K32" i="28"/>
  <c r="J32" i="28"/>
  <c r="I32" i="28"/>
  <c r="H32" i="28"/>
  <c r="AF32" i="28" s="1"/>
  <c r="G32" i="28"/>
  <c r="F32" i="28"/>
  <c r="AE32" i="28" s="1"/>
  <c r="E32" i="28"/>
  <c r="D32" i="28"/>
  <c r="C32" i="28"/>
  <c r="AB32" i="28" s="1"/>
  <c r="AI31" i="28"/>
  <c r="AC31" i="28"/>
  <c r="AB31" i="28"/>
  <c r="W31" i="28"/>
  <c r="M31" i="28"/>
  <c r="L31" i="28"/>
  <c r="K31" i="28"/>
  <c r="J31" i="28"/>
  <c r="N31" i="28" s="1"/>
  <c r="I31" i="28"/>
  <c r="AG31" i="28" s="1"/>
  <c r="G31" i="28"/>
  <c r="Y31" i="28" s="1"/>
  <c r="F31" i="28"/>
  <c r="E31" i="28"/>
  <c r="Q31" i="28" s="1"/>
  <c r="D31" i="28"/>
  <c r="C31" i="28"/>
  <c r="H31" i="28" s="1"/>
  <c r="AF31" i="28" s="1"/>
  <c r="AH30" i="28"/>
  <c r="AD30" i="28"/>
  <c r="U30" i="28"/>
  <c r="M30" i="28"/>
  <c r="Y30" i="28" s="1"/>
  <c r="L30" i="28"/>
  <c r="AJ30" i="28" s="1"/>
  <c r="K30" i="28"/>
  <c r="AI30" i="28" s="1"/>
  <c r="J30" i="28"/>
  <c r="I30" i="28"/>
  <c r="AG30" i="28" s="1"/>
  <c r="G30" i="28"/>
  <c r="F30" i="28"/>
  <c r="E30" i="28"/>
  <c r="Q30" i="28" s="1"/>
  <c r="D30" i="28"/>
  <c r="AC30" i="28" s="1"/>
  <c r="C30" i="28"/>
  <c r="AB30" i="28" s="1"/>
  <c r="AJ29" i="28"/>
  <c r="AG29" i="28"/>
  <c r="AE29" i="28"/>
  <c r="AB29" i="28"/>
  <c r="W29" i="28"/>
  <c r="R29" i="28"/>
  <c r="P29" i="28"/>
  <c r="O29" i="28"/>
  <c r="N29" i="28"/>
  <c r="AK29" i="28" s="1"/>
  <c r="M29" i="28"/>
  <c r="L29" i="28"/>
  <c r="K29" i="28"/>
  <c r="AI29" i="28" s="1"/>
  <c r="J29" i="28"/>
  <c r="AH29" i="28" s="1"/>
  <c r="I29" i="28"/>
  <c r="U29" i="28" s="1"/>
  <c r="G29" i="28"/>
  <c r="S29" i="28" s="1"/>
  <c r="F29" i="28"/>
  <c r="X29" i="28" s="1"/>
  <c r="E29" i="28"/>
  <c r="AD29" i="28" s="1"/>
  <c r="D29" i="28"/>
  <c r="AC29" i="28" s="1"/>
  <c r="C29" i="28"/>
  <c r="AI28" i="28"/>
  <c r="AH28" i="28"/>
  <c r="AC28" i="28"/>
  <c r="X28" i="28"/>
  <c r="R28" i="28"/>
  <c r="M28" i="28"/>
  <c r="Y28" i="28" s="1"/>
  <c r="L28" i="28"/>
  <c r="AJ28" i="28" s="1"/>
  <c r="K28" i="28"/>
  <c r="J28" i="28"/>
  <c r="I28" i="28"/>
  <c r="N28" i="28" s="1"/>
  <c r="AK28" i="28" s="1"/>
  <c r="H28" i="28"/>
  <c r="AF28" i="28" s="1"/>
  <c r="G28" i="28"/>
  <c r="S28" i="28" s="1"/>
  <c r="F28" i="28"/>
  <c r="AE28" i="28" s="1"/>
  <c r="E28" i="28"/>
  <c r="Q28" i="28" s="1"/>
  <c r="D28" i="28"/>
  <c r="C28" i="28"/>
  <c r="AI27" i="28"/>
  <c r="AC27" i="28"/>
  <c r="W27" i="28"/>
  <c r="V27" i="28"/>
  <c r="S27" i="28"/>
  <c r="M27" i="28"/>
  <c r="L27" i="28"/>
  <c r="X27" i="28" s="1"/>
  <c r="K27" i="28"/>
  <c r="J27" i="28"/>
  <c r="I27" i="28"/>
  <c r="AG27" i="28" s="1"/>
  <c r="G27" i="28"/>
  <c r="F27" i="28"/>
  <c r="E27" i="28"/>
  <c r="D27" i="28"/>
  <c r="C27" i="28"/>
  <c r="O27" i="28" s="1"/>
  <c r="AH26" i="28"/>
  <c r="AE26" i="28"/>
  <c r="AD26" i="28"/>
  <c r="X26" i="28"/>
  <c r="V26" i="28"/>
  <c r="Q26" i="28"/>
  <c r="M26" i="28"/>
  <c r="Y26" i="28" s="1"/>
  <c r="L26" i="28"/>
  <c r="AJ26" i="28" s="1"/>
  <c r="K26" i="28"/>
  <c r="AI26" i="28" s="1"/>
  <c r="J26" i="28"/>
  <c r="I26" i="28"/>
  <c r="N26" i="28" s="1"/>
  <c r="AK26" i="28" s="1"/>
  <c r="G26" i="28"/>
  <c r="S26" i="28" s="1"/>
  <c r="F26" i="28"/>
  <c r="E26" i="28"/>
  <c r="D26" i="28"/>
  <c r="C26" i="28"/>
  <c r="AB26" i="28" s="1"/>
  <c r="AJ25" i="28"/>
  <c r="AI25" i="28"/>
  <c r="AG25" i="28"/>
  <c r="X25" i="28"/>
  <c r="P25" i="28"/>
  <c r="O25" i="28"/>
  <c r="M25" i="28"/>
  <c r="L25" i="28"/>
  <c r="K25" i="28"/>
  <c r="N25" i="28" s="1"/>
  <c r="J25" i="28"/>
  <c r="AH25" i="28" s="1"/>
  <c r="I25" i="28"/>
  <c r="G25" i="28"/>
  <c r="S25" i="28" s="1"/>
  <c r="F25" i="28"/>
  <c r="E25" i="28"/>
  <c r="D25" i="28"/>
  <c r="AC25" i="28" s="1"/>
  <c r="C25" i="28"/>
  <c r="AB25" i="28" s="1"/>
  <c r="AI24" i="28"/>
  <c r="X24" i="28"/>
  <c r="R24" i="28"/>
  <c r="Q24" i="28"/>
  <c r="M24" i="28"/>
  <c r="Y24" i="28" s="1"/>
  <c r="L24" i="28"/>
  <c r="AJ24" i="28" s="1"/>
  <c r="K24" i="28"/>
  <c r="J24" i="28"/>
  <c r="V24" i="28" s="1"/>
  <c r="I24" i="28"/>
  <c r="N24" i="28" s="1"/>
  <c r="AK24" i="28" s="1"/>
  <c r="H24" i="28"/>
  <c r="AF24" i="28" s="1"/>
  <c r="G24" i="28"/>
  <c r="F24" i="28"/>
  <c r="AE24" i="28" s="1"/>
  <c r="E24" i="28"/>
  <c r="AD24" i="28" s="1"/>
  <c r="D24" i="28"/>
  <c r="AC24" i="28" s="1"/>
  <c r="C24" i="28"/>
  <c r="AB24" i="28" s="1"/>
  <c r="AJ23" i="28"/>
  <c r="AI23" i="28"/>
  <c r="AC23" i="28"/>
  <c r="AB23" i="28"/>
  <c r="Y23" i="28"/>
  <c r="O23" i="28"/>
  <c r="M23" i="28"/>
  <c r="L23" i="28"/>
  <c r="X23" i="28" s="1"/>
  <c r="K23" i="28"/>
  <c r="Q23" i="28" s="1"/>
  <c r="J23" i="28"/>
  <c r="V23" i="28" s="1"/>
  <c r="I23" i="28"/>
  <c r="G23" i="28"/>
  <c r="S23" i="28" s="1"/>
  <c r="F23" i="28"/>
  <c r="AE23" i="28" s="1"/>
  <c r="E23" i="28"/>
  <c r="AD23" i="28" s="1"/>
  <c r="D23" i="28"/>
  <c r="C23" i="28"/>
  <c r="H23" i="28" s="1"/>
  <c r="AF23" i="28" s="1"/>
  <c r="AJ22" i="28"/>
  <c r="AH22" i="28"/>
  <c r="AC22" i="28"/>
  <c r="Y22" i="28"/>
  <c r="V22" i="28"/>
  <c r="U22" i="28"/>
  <c r="M22" i="28"/>
  <c r="S22" i="28" s="1"/>
  <c r="L22" i="28"/>
  <c r="X22" i="28" s="1"/>
  <c r="K22" i="28"/>
  <c r="N22" i="28" s="1"/>
  <c r="J22" i="28"/>
  <c r="I22" i="28"/>
  <c r="AG22" i="28" s="1"/>
  <c r="G22" i="28"/>
  <c r="F22" i="28"/>
  <c r="AE22" i="28" s="1"/>
  <c r="E22" i="28"/>
  <c r="AD22" i="28" s="1"/>
  <c r="D22" i="28"/>
  <c r="P22" i="28" s="1"/>
  <c r="C22" i="28"/>
  <c r="AJ21" i="28"/>
  <c r="AG21" i="28"/>
  <c r="AD21" i="28"/>
  <c r="V21" i="28"/>
  <c r="U21" i="28"/>
  <c r="P21" i="28"/>
  <c r="M21" i="28"/>
  <c r="L21" i="28"/>
  <c r="K21" i="28"/>
  <c r="AI21" i="28" s="1"/>
  <c r="J21" i="28"/>
  <c r="AH21" i="28" s="1"/>
  <c r="I21" i="28"/>
  <c r="G21" i="28"/>
  <c r="S21" i="28" s="1"/>
  <c r="F21" i="28"/>
  <c r="R21" i="28" s="1"/>
  <c r="E21" i="28"/>
  <c r="D21" i="28"/>
  <c r="AC21" i="28" s="1"/>
  <c r="C21" i="28"/>
  <c r="H21" i="28" s="1"/>
  <c r="AF21" i="28" s="1"/>
  <c r="AI20" i="28"/>
  <c r="AD20" i="28"/>
  <c r="X20" i="28"/>
  <c r="W20" i="28"/>
  <c r="U20" i="28"/>
  <c r="R20" i="28"/>
  <c r="P20" i="28"/>
  <c r="O20" i="28"/>
  <c r="M20" i="28"/>
  <c r="Y20" i="28" s="1"/>
  <c r="L20" i="28"/>
  <c r="AJ20" i="28" s="1"/>
  <c r="K20" i="28"/>
  <c r="J20" i="28"/>
  <c r="V20" i="28" s="1"/>
  <c r="I20" i="28"/>
  <c r="G20" i="28"/>
  <c r="S20" i="28" s="1"/>
  <c r="F20" i="28"/>
  <c r="AE20" i="28" s="1"/>
  <c r="E20" i="28"/>
  <c r="H20" i="28" s="1"/>
  <c r="AF20" i="28" s="1"/>
  <c r="D20" i="28"/>
  <c r="AC20" i="28" s="1"/>
  <c r="C20" i="28"/>
  <c r="AB20" i="28" s="1"/>
  <c r="AI19" i="28"/>
  <c r="AH19" i="28"/>
  <c r="AB19" i="28"/>
  <c r="S19" i="28"/>
  <c r="Q19" i="28"/>
  <c r="O19" i="28"/>
  <c r="M19" i="28"/>
  <c r="L19" i="28"/>
  <c r="X19" i="28" s="1"/>
  <c r="K19" i="28"/>
  <c r="W19" i="28" s="1"/>
  <c r="J19" i="28"/>
  <c r="I19" i="28"/>
  <c r="G19" i="28"/>
  <c r="Y19" i="28" s="1"/>
  <c r="F19" i="28"/>
  <c r="AE19" i="28" s="1"/>
  <c r="E19" i="28"/>
  <c r="AD19" i="28" s="1"/>
  <c r="D19" i="28"/>
  <c r="P19" i="28" s="1"/>
  <c r="C19" i="28"/>
  <c r="AJ18" i="28"/>
  <c r="AH18" i="28"/>
  <c r="AB18" i="28"/>
  <c r="M18" i="28"/>
  <c r="L18" i="28"/>
  <c r="K18" i="28"/>
  <c r="J18" i="28"/>
  <c r="I18" i="28"/>
  <c r="AG18" i="28" s="1"/>
  <c r="G18" i="28"/>
  <c r="F18" i="28"/>
  <c r="R18" i="28" s="1"/>
  <c r="E18" i="28"/>
  <c r="Q18" i="28" s="1"/>
  <c r="D18" i="28"/>
  <c r="P18" i="28" s="1"/>
  <c r="C18" i="28"/>
  <c r="AJ17" i="28"/>
  <c r="AG17" i="28"/>
  <c r="AB17" i="28"/>
  <c r="X17" i="28"/>
  <c r="V17" i="28"/>
  <c r="U17" i="28"/>
  <c r="P17" i="28"/>
  <c r="O17" i="28"/>
  <c r="M17" i="28"/>
  <c r="Y17" i="28" s="1"/>
  <c r="L17" i="28"/>
  <c r="K17" i="28"/>
  <c r="AI17" i="28" s="1"/>
  <c r="J17" i="28"/>
  <c r="AH17" i="28" s="1"/>
  <c r="I17" i="28"/>
  <c r="G17" i="28"/>
  <c r="F17" i="28"/>
  <c r="R17" i="28" s="1"/>
  <c r="E17" i="28"/>
  <c r="Q17" i="28" s="1"/>
  <c r="D17" i="28"/>
  <c r="AC17" i="28" s="1"/>
  <c r="C17" i="28"/>
  <c r="H17" i="28" s="1"/>
  <c r="AF17" i="28" s="1"/>
  <c r="AI16" i="28"/>
  <c r="AD16" i="28"/>
  <c r="X16" i="28"/>
  <c r="W16" i="28"/>
  <c r="U16" i="28"/>
  <c r="R16" i="28"/>
  <c r="Q16" i="28"/>
  <c r="P16" i="28"/>
  <c r="O16" i="28"/>
  <c r="T16" i="28" s="1"/>
  <c r="M16" i="28"/>
  <c r="Y16" i="28" s="1"/>
  <c r="L16" i="28"/>
  <c r="AJ16" i="28" s="1"/>
  <c r="K16" i="28"/>
  <c r="J16" i="28"/>
  <c r="V16" i="28" s="1"/>
  <c r="I16" i="28"/>
  <c r="G16" i="28"/>
  <c r="S16" i="28" s="1"/>
  <c r="F16" i="28"/>
  <c r="AE16" i="28" s="1"/>
  <c r="E16" i="28"/>
  <c r="D16" i="28"/>
  <c r="AC16" i="28" s="1"/>
  <c r="C16" i="28"/>
  <c r="AB16" i="28" s="1"/>
  <c r="AI15" i="28"/>
  <c r="AH15" i="28"/>
  <c r="Y15" i="28"/>
  <c r="S15" i="28"/>
  <c r="R15" i="28"/>
  <c r="Q15" i="28"/>
  <c r="M15" i="28"/>
  <c r="L15" i="28"/>
  <c r="X15" i="28" s="1"/>
  <c r="K15" i="28"/>
  <c r="W15" i="28" s="1"/>
  <c r="J15" i="28"/>
  <c r="I15" i="28"/>
  <c r="H15" i="28"/>
  <c r="AF15" i="28" s="1"/>
  <c r="G15" i="28"/>
  <c r="F15" i="28"/>
  <c r="AE15" i="28" s="1"/>
  <c r="E15" i="28"/>
  <c r="AD15" i="28" s="1"/>
  <c r="D15" i="28"/>
  <c r="P15" i="28" s="1"/>
  <c r="C15" i="28"/>
  <c r="AB15" i="28" s="1"/>
  <c r="AI14" i="28"/>
  <c r="AH14" i="28"/>
  <c r="V14" i="28"/>
  <c r="M14" i="28"/>
  <c r="S14" i="28" s="1"/>
  <c r="L14" i="28"/>
  <c r="K14" i="28"/>
  <c r="J14" i="28"/>
  <c r="I14" i="28"/>
  <c r="AG14" i="28" s="1"/>
  <c r="G14" i="28"/>
  <c r="F14" i="28"/>
  <c r="AE14" i="28" s="1"/>
  <c r="E14" i="28"/>
  <c r="AD14" i="28" s="1"/>
  <c r="D14" i="28"/>
  <c r="P14" i="28" s="1"/>
  <c r="C14" i="28"/>
  <c r="AD13" i="28"/>
  <c r="AC13" i="28"/>
  <c r="AB13" i="28"/>
  <c r="S13" i="28"/>
  <c r="R13" i="28"/>
  <c r="P13" i="28"/>
  <c r="M13" i="28"/>
  <c r="Y13" i="28" s="1"/>
  <c r="L13" i="28"/>
  <c r="X13" i="28" s="1"/>
  <c r="K13" i="28"/>
  <c r="AI13" i="28" s="1"/>
  <c r="J13" i="28"/>
  <c r="AH13" i="28" s="1"/>
  <c r="I13" i="28"/>
  <c r="O13" i="28" s="1"/>
  <c r="T13" i="28" s="1"/>
  <c r="H13" i="28"/>
  <c r="AF13" i="28" s="1"/>
  <c r="G13" i="28"/>
  <c r="F13" i="28"/>
  <c r="AE13" i="28" s="1"/>
  <c r="E13" i="28"/>
  <c r="Q13" i="28" s="1"/>
  <c r="D13" i="28"/>
  <c r="D10" i="28" s="1"/>
  <c r="C13" i="28"/>
  <c r="AJ12" i="28"/>
  <c r="AI12" i="28"/>
  <c r="S12" i="28"/>
  <c r="R12" i="28"/>
  <c r="M12" i="28"/>
  <c r="L12" i="28"/>
  <c r="X12" i="28" s="1"/>
  <c r="K12" i="28"/>
  <c r="Q12" i="28" s="1"/>
  <c r="J12" i="28"/>
  <c r="I12" i="28"/>
  <c r="AG12" i="28" s="1"/>
  <c r="G12" i="28"/>
  <c r="Y12" i="28" s="1"/>
  <c r="F12" i="28"/>
  <c r="AE12" i="28" s="1"/>
  <c r="E12" i="28"/>
  <c r="AD12" i="28" s="1"/>
  <c r="D12" i="28"/>
  <c r="C12" i="28"/>
  <c r="AB12" i="28" s="1"/>
  <c r="J10" i="28"/>
  <c r="F10" i="28"/>
  <c r="F8" i="28" s="1"/>
  <c r="J8" i="28" l="1"/>
  <c r="V10" i="28"/>
  <c r="N18" i="28"/>
  <c r="Y18" i="28"/>
  <c r="S18" i="28"/>
  <c r="V48" i="28"/>
  <c r="Z31" i="28"/>
  <c r="AK31" i="28"/>
  <c r="W48" i="28"/>
  <c r="H14" i="28"/>
  <c r="AF14" i="28" s="1"/>
  <c r="O14" i="28"/>
  <c r="AB14" i="28"/>
  <c r="C10" i="28"/>
  <c r="X14" i="28"/>
  <c r="AJ14" i="28"/>
  <c r="R14" i="28"/>
  <c r="N14" i="28"/>
  <c r="AH12" i="28"/>
  <c r="N12" i="28"/>
  <c r="V12" i="28"/>
  <c r="P12" i="28"/>
  <c r="AK22" i="28"/>
  <c r="T19" i="28"/>
  <c r="AK25" i="28"/>
  <c r="F66" i="28"/>
  <c r="AE8" i="28"/>
  <c r="AK43" i="28"/>
  <c r="K10" i="28"/>
  <c r="Y14" i="28"/>
  <c r="N17" i="28"/>
  <c r="AC18" i="28"/>
  <c r="W23" i="28"/>
  <c r="AG24" i="28"/>
  <c r="L10" i="28"/>
  <c r="AC12" i="28"/>
  <c r="H16" i="28"/>
  <c r="AF16" i="28" s="1"/>
  <c r="AD18" i="28"/>
  <c r="H22" i="28"/>
  <c r="AF22" i="28" s="1"/>
  <c r="O22" i="28"/>
  <c r="T22" i="28" s="1"/>
  <c r="U24" i="28"/>
  <c r="AH24" i="28"/>
  <c r="U25" i="28"/>
  <c r="AJ27" i="28"/>
  <c r="U28" i="28"/>
  <c r="O33" i="28"/>
  <c r="AH40" i="28"/>
  <c r="H41" i="28"/>
  <c r="AF41" i="28" s="1"/>
  <c r="AE43" i="28"/>
  <c r="E10" i="28"/>
  <c r="M10" i="28"/>
  <c r="U12" i="28"/>
  <c r="Q14" i="28"/>
  <c r="Q10" i="28" s="1"/>
  <c r="AJ15" i="28"/>
  <c r="N16" i="28"/>
  <c r="AG16" i="28"/>
  <c r="AE17" i="28"/>
  <c r="AE18" i="28"/>
  <c r="R19" i="28"/>
  <c r="T20" i="28"/>
  <c r="Q21" i="28"/>
  <c r="Y21" i="28"/>
  <c r="X21" i="28"/>
  <c r="AB22" i="28"/>
  <c r="P23" i="28"/>
  <c r="W24" i="28"/>
  <c r="W25" i="28"/>
  <c r="AE27" i="28"/>
  <c r="R27" i="28"/>
  <c r="V28" i="28"/>
  <c r="P28" i="28"/>
  <c r="R30" i="28"/>
  <c r="AE30" i="28"/>
  <c r="P30" i="28"/>
  <c r="P31" i="28"/>
  <c r="Z34" i="28"/>
  <c r="AK34" i="28"/>
  <c r="U34" i="28"/>
  <c r="P35" i="28"/>
  <c r="AE35" i="28"/>
  <c r="S36" i="28"/>
  <c r="Q36" i="28"/>
  <c r="AH37" i="28"/>
  <c r="V37" i="28"/>
  <c r="P37" i="28"/>
  <c r="T37" i="28" s="1"/>
  <c r="Q38" i="28"/>
  <c r="H39" i="28"/>
  <c r="AF39" i="28" s="1"/>
  <c r="O39" i="28"/>
  <c r="AB39" i="28"/>
  <c r="AI39" i="28"/>
  <c r="Y42" i="28"/>
  <c r="AC44" i="28"/>
  <c r="S48" i="28"/>
  <c r="S17" i="28"/>
  <c r="S10" i="28" s="1"/>
  <c r="S8" i="28" s="1"/>
  <c r="AB21" i="28"/>
  <c r="V32" i="28"/>
  <c r="AH32" i="28"/>
  <c r="O40" i="28"/>
  <c r="T40" i="28" s="1"/>
  <c r="N40" i="28"/>
  <c r="AH41" i="28"/>
  <c r="N41" i="28"/>
  <c r="V41" i="28"/>
  <c r="G10" i="28"/>
  <c r="G8" i="28" s="1"/>
  <c r="G66" i="28" s="1"/>
  <c r="W12" i="28"/>
  <c r="U18" i="28"/>
  <c r="Q20" i="28"/>
  <c r="O21" i="28"/>
  <c r="H38" i="28"/>
  <c r="AF38" i="28" s="1"/>
  <c r="AG46" i="28"/>
  <c r="U13" i="28"/>
  <c r="AG19" i="28"/>
  <c r="N19" i="28"/>
  <c r="U19" i="28"/>
  <c r="H26" i="28"/>
  <c r="AF26" i="28" s="1"/>
  <c r="AC26" i="28"/>
  <c r="H36" i="28"/>
  <c r="AF36" i="28" s="1"/>
  <c r="T43" i="28"/>
  <c r="AJ44" i="28"/>
  <c r="R44" i="28"/>
  <c r="O12" i="28"/>
  <c r="V13" i="28"/>
  <c r="Q22" i="28"/>
  <c r="P26" i="28"/>
  <c r="AG26" i="28"/>
  <c r="AE31" i="28"/>
  <c r="R31" i="28"/>
  <c r="Y43" i="28"/>
  <c r="S43" i="28"/>
  <c r="H12" i="28"/>
  <c r="N13" i="28"/>
  <c r="W13" i="28"/>
  <c r="AJ13" i="28"/>
  <c r="O15" i="28"/>
  <c r="T15" i="28" s="1"/>
  <c r="AI18" i="28"/>
  <c r="W18" i="28"/>
  <c r="V18" i="28"/>
  <c r="AJ19" i="28"/>
  <c r="N20" i="28"/>
  <c r="AG20" i="28"/>
  <c r="AE21" i="28"/>
  <c r="R23" i="28"/>
  <c r="O24" i="28"/>
  <c r="Z24" i="28"/>
  <c r="Q25" i="28"/>
  <c r="T25" i="28" s="1"/>
  <c r="AD25" i="28"/>
  <c r="Y25" i="28"/>
  <c r="AH27" i="28"/>
  <c r="N27" i="28"/>
  <c r="AD28" i="28"/>
  <c r="AC32" i="28"/>
  <c r="P32" i="28"/>
  <c r="AH33" i="28"/>
  <c r="P33" i="28"/>
  <c r="N33" i="28"/>
  <c r="S35" i="28"/>
  <c r="T35" i="28" s="1"/>
  <c r="Y37" i="28"/>
  <c r="X38" i="28"/>
  <c r="N42" i="28"/>
  <c r="AE42" i="28"/>
  <c r="V43" i="28"/>
  <c r="W44" i="28"/>
  <c r="AD44" i="28"/>
  <c r="Q44" i="28"/>
  <c r="P44" i="28"/>
  <c r="AH45" i="28"/>
  <c r="N45" i="28"/>
  <c r="N46" i="28"/>
  <c r="X52" i="28"/>
  <c r="AJ52" i="28"/>
  <c r="R52" i="28"/>
  <c r="AC14" i="28"/>
  <c r="AH16" i="28"/>
  <c r="N21" i="28"/>
  <c r="Z28" i="28"/>
  <c r="S30" i="28"/>
  <c r="P39" i="28"/>
  <c r="AC39" i="28"/>
  <c r="R48" i="28"/>
  <c r="AG13" i="28"/>
  <c r="V19" i="28"/>
  <c r="R22" i="28"/>
  <c r="X30" i="28"/>
  <c r="O31" i="28"/>
  <c r="U40" i="28"/>
  <c r="I10" i="28"/>
  <c r="W14" i="28"/>
  <c r="U14" i="28"/>
  <c r="AC15" i="28"/>
  <c r="W17" i="28"/>
  <c r="H18" i="28"/>
  <c r="AF18" i="28" s="1"/>
  <c r="O18" i="28"/>
  <c r="T18" i="28" s="1"/>
  <c r="X18" i="28"/>
  <c r="H19" i="28"/>
  <c r="AF19" i="28" s="1"/>
  <c r="AH20" i="28"/>
  <c r="AG23" i="28"/>
  <c r="N23" i="28"/>
  <c r="U23" i="28"/>
  <c r="AH23" i="28"/>
  <c r="S24" i="28"/>
  <c r="P24" i="28"/>
  <c r="AE25" i="28"/>
  <c r="R25" i="28"/>
  <c r="AG28" i="28"/>
  <c r="H29" i="28"/>
  <c r="W32" i="28"/>
  <c r="AD32" i="28"/>
  <c r="Q32" i="28"/>
  <c r="N37" i="28"/>
  <c r="Y38" i="28"/>
  <c r="Y39" i="28"/>
  <c r="S39" i="28"/>
  <c r="Y41" i="28"/>
  <c r="U45" i="28"/>
  <c r="AB45" i="28"/>
  <c r="O45" i="28"/>
  <c r="T45" i="28" s="1"/>
  <c r="AH50" i="28"/>
  <c r="V50" i="28"/>
  <c r="N50" i="28"/>
  <c r="P52" i="28"/>
  <c r="H52" i="28"/>
  <c r="AF52" i="28" s="1"/>
  <c r="AC52" i="28"/>
  <c r="D48" i="28"/>
  <c r="D8" i="28" s="1"/>
  <c r="Y52" i="28"/>
  <c r="M48" i="28"/>
  <c r="Y48" i="28" s="1"/>
  <c r="Z26" i="28"/>
  <c r="U26" i="28"/>
  <c r="H27" i="28"/>
  <c r="AF27" i="28" s="1"/>
  <c r="AB27" i="28"/>
  <c r="AH31" i="28"/>
  <c r="V31" i="28"/>
  <c r="U33" i="28"/>
  <c r="H33" i="28"/>
  <c r="AF33" i="28" s="1"/>
  <c r="AH35" i="28"/>
  <c r="N35" i="28"/>
  <c r="V35" i="28"/>
  <c r="R37" i="28"/>
  <c r="AE37" i="28"/>
  <c r="T41" i="28"/>
  <c r="Q43" i="28"/>
  <c r="W43" i="28"/>
  <c r="AI43" i="28"/>
  <c r="X44" i="28"/>
  <c r="V30" i="28"/>
  <c r="H30" i="28"/>
  <c r="AF30" i="28" s="1"/>
  <c r="P38" i="28"/>
  <c r="AC38" i="28"/>
  <c r="AH39" i="28"/>
  <c r="N39" i="28"/>
  <c r="AG40" i="28"/>
  <c r="O44" i="28"/>
  <c r="T44" i="28" s="1"/>
  <c r="N44" i="28"/>
  <c r="U44" i="28"/>
  <c r="AG44" i="28"/>
  <c r="AB50" i="28"/>
  <c r="H50" i="28"/>
  <c r="O50" i="28"/>
  <c r="C48" i="28"/>
  <c r="AJ50" i="28"/>
  <c r="X50" i="28"/>
  <c r="AG15" i="28"/>
  <c r="N15" i="28"/>
  <c r="U15" i="28"/>
  <c r="AI22" i="28"/>
  <c r="W22" i="28"/>
  <c r="H25" i="28"/>
  <c r="AF25" i="28" s="1"/>
  <c r="V15" i="28"/>
  <c r="T17" i="28"/>
  <c r="AD17" i="28"/>
  <c r="AC19" i="28"/>
  <c r="W21" i="28"/>
  <c r="N30" i="28"/>
  <c r="X31" i="28"/>
  <c r="AJ31" i="28"/>
  <c r="P53" i="28"/>
  <c r="V53" i="28"/>
  <c r="N53" i="28"/>
  <c r="AH53" i="28"/>
  <c r="P27" i="28"/>
  <c r="T27" i="28" s="1"/>
  <c r="Y27" i="28"/>
  <c r="O28" i="28"/>
  <c r="T28" i="28" s="1"/>
  <c r="W28" i="28"/>
  <c r="Y33" i="28"/>
  <c r="O36" i="28"/>
  <c r="N36" i="28"/>
  <c r="H37" i="28"/>
  <c r="AF37" i="28" s="1"/>
  <c r="R38" i="28"/>
  <c r="N38" i="28"/>
  <c r="S44" i="28"/>
  <c r="X46" i="28"/>
  <c r="P50" i="28"/>
  <c r="P48" i="28" s="1"/>
  <c r="AC50" i="28"/>
  <c r="S52" i="28"/>
  <c r="R26" i="28"/>
  <c r="Q27" i="28"/>
  <c r="V29" i="28"/>
  <c r="S31" i="28"/>
  <c r="S32" i="28"/>
  <c r="X34" i="28"/>
  <c r="H35" i="28"/>
  <c r="AF35" i="28" s="1"/>
  <c r="X35" i="28"/>
  <c r="W35" i="28"/>
  <c r="V36" i="28"/>
  <c r="U36" i="28"/>
  <c r="Y46" i="28"/>
  <c r="AE50" i="28"/>
  <c r="AH52" i="28"/>
  <c r="V52" i="28"/>
  <c r="V25" i="28"/>
  <c r="Y29" i="28"/>
  <c r="O32" i="28"/>
  <c r="N32" i="28"/>
  <c r="X42" i="28"/>
  <c r="H43" i="28"/>
  <c r="AF43" i="28" s="1"/>
  <c r="X43" i="28"/>
  <c r="V44" i="28"/>
  <c r="AI50" i="28"/>
  <c r="Q50" i="28"/>
  <c r="Q52" i="28"/>
  <c r="W52" i="28"/>
  <c r="E48" i="28"/>
  <c r="O26" i="28"/>
  <c r="T26" i="28" s="1"/>
  <c r="W26" i="28"/>
  <c r="U27" i="28"/>
  <c r="AD27" i="28"/>
  <c r="AB28" i="28"/>
  <c r="Q29" i="28"/>
  <c r="T29" i="28" s="1"/>
  <c r="O30" i="28"/>
  <c r="W30" i="28"/>
  <c r="U31" i="28"/>
  <c r="AD31" i="28"/>
  <c r="Q33" i="28"/>
  <c r="O34" i="28"/>
  <c r="T34" i="28" s="1"/>
  <c r="W34" i="28"/>
  <c r="U35" i="28"/>
  <c r="Q37" i="28"/>
  <c r="O38" i="28"/>
  <c r="W38" i="28"/>
  <c r="U39" i="28"/>
  <c r="Q41" i="28"/>
  <c r="O42" i="28"/>
  <c r="T42" i="28" s="1"/>
  <c r="W42" i="28"/>
  <c r="U43" i="28"/>
  <c r="Q45" i="28"/>
  <c r="O46" i="28"/>
  <c r="T46" i="28" s="1"/>
  <c r="W46" i="28"/>
  <c r="U50" i="28"/>
  <c r="Q53" i="28"/>
  <c r="AB53" i="28"/>
  <c r="N52" i="28"/>
  <c r="I48" i="28"/>
  <c r="O52" i="28"/>
  <c r="U53" i="28"/>
  <c r="AE53" i="28"/>
  <c r="O53" i="28"/>
  <c r="T53" i="28" s="1"/>
  <c r="Q8" i="28" l="1"/>
  <c r="AK41" i="28"/>
  <c r="Z41" i="28"/>
  <c r="AK35" i="28"/>
  <c r="Z35" i="28"/>
  <c r="R10" i="28"/>
  <c r="R8" i="28" s="1"/>
  <c r="O48" i="28"/>
  <c r="T50" i="28"/>
  <c r="Z39" i="28"/>
  <c r="AK39" i="28"/>
  <c r="Z50" i="28"/>
  <c r="AK50" i="28"/>
  <c r="N48" i="28"/>
  <c r="AK33" i="28"/>
  <c r="Z33" i="28"/>
  <c r="T21" i="28"/>
  <c r="Z40" i="28"/>
  <c r="AK40" i="28"/>
  <c r="M8" i="28"/>
  <c r="Y10" i="28"/>
  <c r="X10" i="28"/>
  <c r="L8" i="28"/>
  <c r="J66" i="28"/>
  <c r="V8" i="28"/>
  <c r="AH8" i="28"/>
  <c r="T52" i="28"/>
  <c r="T30" i="28"/>
  <c r="AK32" i="28"/>
  <c r="Z32" i="28"/>
  <c r="Z38" i="28"/>
  <c r="AK38" i="28"/>
  <c r="Z30" i="28"/>
  <c r="AK30" i="28"/>
  <c r="H48" i="28"/>
  <c r="AF50" i="28"/>
  <c r="I8" i="28"/>
  <c r="U10" i="28"/>
  <c r="AK20" i="28"/>
  <c r="Z20" i="28"/>
  <c r="Z13" i="28"/>
  <c r="AK13" i="28"/>
  <c r="E8" i="28"/>
  <c r="Z22" i="28"/>
  <c r="K8" i="28"/>
  <c r="W10" i="28"/>
  <c r="T23" i="28"/>
  <c r="Z23" i="28"/>
  <c r="AK23" i="28"/>
  <c r="Z14" i="28"/>
  <c r="AK14" i="28"/>
  <c r="T32" i="28"/>
  <c r="H10" i="28"/>
  <c r="AF12" i="28"/>
  <c r="P10" i="28"/>
  <c r="P8" i="28" s="1"/>
  <c r="Q48" i="28"/>
  <c r="T31" i="28"/>
  <c r="Z46" i="28"/>
  <c r="AK46" i="28"/>
  <c r="O10" i="28"/>
  <c r="O8" i="28" s="1"/>
  <c r="T12" i="28"/>
  <c r="AK19" i="28"/>
  <c r="Z19" i="28"/>
  <c r="Z25" i="28"/>
  <c r="Z36" i="28"/>
  <c r="AK36" i="28"/>
  <c r="D66" i="28"/>
  <c r="AC8" i="28"/>
  <c r="AK45" i="28"/>
  <c r="Z45" i="28"/>
  <c r="Z42" i="28"/>
  <c r="AK42" i="28"/>
  <c r="AK16" i="28"/>
  <c r="Z16" i="28"/>
  <c r="AK17" i="28"/>
  <c r="Z17" i="28"/>
  <c r="N10" i="28"/>
  <c r="AK12" i="28"/>
  <c r="Z12" i="28"/>
  <c r="T14" i="28"/>
  <c r="Z27" i="28"/>
  <c r="AK27" i="28"/>
  <c r="U48" i="28"/>
  <c r="AK37" i="28"/>
  <c r="Z37" i="28"/>
  <c r="C8" i="28"/>
  <c r="Z52" i="28"/>
  <c r="AK52" i="28"/>
  <c r="Z15" i="28"/>
  <c r="AK15" i="28"/>
  <c r="T39" i="28"/>
  <c r="AK53" i="28"/>
  <c r="Z53" i="28"/>
  <c r="T36" i="28"/>
  <c r="AK44" i="28"/>
  <c r="Z44" i="28"/>
  <c r="AK21" i="28"/>
  <c r="Z21" i="28"/>
  <c r="T24" i="28"/>
  <c r="T33" i="28"/>
  <c r="AF29" i="28"/>
  <c r="Z29" i="28"/>
  <c r="Z18" i="28"/>
  <c r="AK18" i="28"/>
  <c r="Z43" i="28"/>
  <c r="T38" i="28"/>
  <c r="M66" i="28" l="1"/>
  <c r="Y8" i="28"/>
  <c r="T48" i="28"/>
  <c r="L66" i="28"/>
  <c r="AJ8" i="28"/>
  <c r="X8" i="28"/>
  <c r="E66" i="28"/>
  <c r="AD8" i="28"/>
  <c r="C66" i="28"/>
  <c r="AB8" i="28"/>
  <c r="Z48" i="28"/>
  <c r="N8" i="28"/>
  <c r="Z10" i="28"/>
  <c r="T10" i="28"/>
  <c r="H8" i="28"/>
  <c r="K66" i="28"/>
  <c r="AI8" i="28"/>
  <c r="W8" i="28"/>
  <c r="I66" i="28"/>
  <c r="AG8" i="28"/>
  <c r="U8" i="28"/>
  <c r="H66" i="28" l="1"/>
  <c r="AF8" i="28"/>
  <c r="T8" i="28"/>
  <c r="N66" i="28"/>
  <c r="Z8" i="28"/>
  <c r="AK8" i="28"/>
  <c r="H284" i="27" l="1"/>
  <c r="H282" i="27"/>
  <c r="D279" i="27"/>
  <c r="H278" i="27"/>
  <c r="H276" i="27"/>
  <c r="H275" i="27"/>
  <c r="H273" i="27"/>
  <c r="H269" i="27"/>
  <c r="H267" i="27"/>
  <c r="H265" i="27"/>
  <c r="H263" i="27"/>
  <c r="H259" i="27"/>
  <c r="E258" i="27"/>
  <c r="H258" i="27" s="1"/>
  <c r="H252" i="27"/>
  <c r="H250" i="27"/>
  <c r="G230" i="27"/>
  <c r="G228" i="27"/>
  <c r="G226" i="27"/>
  <c r="G225" i="27"/>
  <c r="G223" i="27"/>
  <c r="G222" i="27"/>
  <c r="G221" i="27"/>
  <c r="G220" i="27"/>
  <c r="H218" i="27"/>
  <c r="G216" i="27"/>
  <c r="G214" i="27"/>
  <c r="E214" i="27"/>
  <c r="H214" i="27" s="1"/>
  <c r="G213" i="27"/>
  <c r="E212" i="27"/>
  <c r="G212" i="27"/>
  <c r="H209" i="27"/>
  <c r="E208" i="27"/>
  <c r="H208" i="27" s="1"/>
  <c r="G207" i="27"/>
  <c r="E206" i="27"/>
  <c r="H206" i="27" s="1"/>
  <c r="E204" i="27"/>
  <c r="H204" i="27" s="1"/>
  <c r="H200" i="27"/>
  <c r="G193" i="27"/>
  <c r="D192" i="27"/>
  <c r="B192" i="27"/>
  <c r="H191" i="27"/>
  <c r="G189" i="27"/>
  <c r="G187" i="27"/>
  <c r="D183" i="27"/>
  <c r="H182" i="27"/>
  <c r="G179" i="27"/>
  <c r="B178" i="27"/>
  <c r="H177" i="27"/>
  <c r="G173" i="27"/>
  <c r="E171" i="27"/>
  <c r="F171" i="27" s="1"/>
  <c r="E169" i="27"/>
  <c r="B168" i="27"/>
  <c r="H167" i="27"/>
  <c r="E165" i="27"/>
  <c r="E163" i="27"/>
  <c r="E161" i="27"/>
  <c r="E153" i="27"/>
  <c r="E151" i="27"/>
  <c r="H146" i="27"/>
  <c r="H144" i="27"/>
  <c r="G143" i="27"/>
  <c r="G142" i="27" s="1"/>
  <c r="E143" i="27"/>
  <c r="D142" i="27"/>
  <c r="D138" i="27" s="1"/>
  <c r="D135" i="27"/>
  <c r="G132" i="27"/>
  <c r="D130" i="27"/>
  <c r="H128" i="27"/>
  <c r="E124" i="27"/>
  <c r="D118" i="27"/>
  <c r="B118" i="27"/>
  <c r="H117" i="27"/>
  <c r="E116" i="27"/>
  <c r="E114" i="27"/>
  <c r="H104" i="27"/>
  <c r="D93" i="27"/>
  <c r="H92" i="27"/>
  <c r="D87" i="27"/>
  <c r="H86" i="27"/>
  <c r="H82" i="27"/>
  <c r="G79" i="27"/>
  <c r="B78" i="27"/>
  <c r="H77" i="27"/>
  <c r="G76" i="27"/>
  <c r="G74" i="27"/>
  <c r="G73" i="27"/>
  <c r="H70" i="27"/>
  <c r="G69" i="27"/>
  <c r="E68" i="27"/>
  <c r="H68" i="27" s="1"/>
  <c r="E66" i="27"/>
  <c r="H66" i="27" s="1"/>
  <c r="G66" i="27"/>
  <c r="G64" i="27"/>
  <c r="E64" i="27"/>
  <c r="G63" i="27"/>
  <c r="E62" i="27"/>
  <c r="H59" i="27"/>
  <c r="G58" i="27"/>
  <c r="E57" i="27"/>
  <c r="H57" i="27" s="1"/>
  <c r="G57" i="27"/>
  <c r="E56" i="27"/>
  <c r="H56" i="27" s="1"/>
  <c r="G56" i="27"/>
  <c r="G55" i="27"/>
  <c r="E54" i="27"/>
  <c r="E53" i="27"/>
  <c r="D52" i="27"/>
  <c r="B52" i="27"/>
  <c r="H51" i="27"/>
  <c r="G50" i="27"/>
  <c r="H49" i="27"/>
  <c r="H47" i="27"/>
  <c r="B39" i="27"/>
  <c r="H38" i="27"/>
  <c r="B35" i="27"/>
  <c r="D35" i="27"/>
  <c r="H34" i="27"/>
  <c r="B23" i="27"/>
  <c r="D23" i="27"/>
  <c r="H22" i="27"/>
  <c r="H20" i="27"/>
  <c r="H18" i="27"/>
  <c r="H16" i="27"/>
  <c r="D10" i="27"/>
  <c r="B10" i="27"/>
  <c r="F206" i="27" l="1"/>
  <c r="E48" i="27"/>
  <c r="F48" i="27" s="1"/>
  <c r="G48" i="27"/>
  <c r="G45" i="27"/>
  <c r="E45" i="27"/>
  <c r="F45" i="27" s="1"/>
  <c r="H62" i="27"/>
  <c r="G13" i="27"/>
  <c r="G44" i="27"/>
  <c r="E44" i="27"/>
  <c r="H54" i="27"/>
  <c r="E58" i="27"/>
  <c r="H53" i="27"/>
  <c r="H64" i="27"/>
  <c r="E67" i="27"/>
  <c r="F67" i="27" s="1"/>
  <c r="G67" i="27"/>
  <c r="G46" i="27"/>
  <c r="E46" i="27"/>
  <c r="E61" i="27"/>
  <c r="G61" i="27"/>
  <c r="F53" i="27"/>
  <c r="F62" i="27"/>
  <c r="B71" i="27"/>
  <c r="G11" i="27"/>
  <c r="G14" i="27"/>
  <c r="G30" i="27"/>
  <c r="G42" i="27"/>
  <c r="E63" i="27"/>
  <c r="E74" i="27"/>
  <c r="E96" i="27"/>
  <c r="F96" i="27" s="1"/>
  <c r="G108" i="27"/>
  <c r="F54" i="27"/>
  <c r="D60" i="27"/>
  <c r="E122" i="27"/>
  <c r="D39" i="27"/>
  <c r="E50" i="27"/>
  <c r="F50" i="27" s="1"/>
  <c r="F64" i="27"/>
  <c r="D71" i="27"/>
  <c r="E90" i="27"/>
  <c r="E98" i="27"/>
  <c r="F98" i="27" s="1"/>
  <c r="E72" i="27"/>
  <c r="F72" i="27" s="1"/>
  <c r="G84" i="27"/>
  <c r="B83" i="27"/>
  <c r="G85" i="27"/>
  <c r="F58" i="27"/>
  <c r="F66" i="27"/>
  <c r="G68" i="27"/>
  <c r="E108" i="27"/>
  <c r="F108" i="27" s="1"/>
  <c r="G113" i="27"/>
  <c r="E65" i="27"/>
  <c r="F65" i="27" s="1"/>
  <c r="G80" i="27"/>
  <c r="E81" i="27"/>
  <c r="G32" i="27"/>
  <c r="E55" i="27"/>
  <c r="G65" i="27"/>
  <c r="G72" i="27"/>
  <c r="E75" i="27"/>
  <c r="F75" i="27" s="1"/>
  <c r="D78" i="27"/>
  <c r="G53" i="27"/>
  <c r="G54" i="27"/>
  <c r="F56" i="27"/>
  <c r="G62" i="27"/>
  <c r="F68" i="27"/>
  <c r="E69" i="27"/>
  <c r="G81" i="27"/>
  <c r="E84" i="27"/>
  <c r="D83" i="27"/>
  <c r="B93" i="27"/>
  <c r="G96" i="27"/>
  <c r="D105" i="27"/>
  <c r="F46" i="27"/>
  <c r="B60" i="27"/>
  <c r="E73" i="27"/>
  <c r="F73" i="27" s="1"/>
  <c r="G75" i="27"/>
  <c r="E76" i="27"/>
  <c r="F76" i="27" s="1"/>
  <c r="H116" i="27"/>
  <c r="F116" i="27"/>
  <c r="E79" i="27"/>
  <c r="E100" i="27"/>
  <c r="F100" i="27" s="1"/>
  <c r="G110" i="27"/>
  <c r="H114" i="27"/>
  <c r="E140" i="27"/>
  <c r="F151" i="27"/>
  <c r="F57" i="27"/>
  <c r="F61" i="27"/>
  <c r="F63" i="27"/>
  <c r="F69" i="27"/>
  <c r="E102" i="27"/>
  <c r="E106" i="27"/>
  <c r="F106" i="27" s="1"/>
  <c r="E155" i="27"/>
  <c r="G88" i="27"/>
  <c r="B87" i="27"/>
  <c r="E110" i="27"/>
  <c r="G112" i="27"/>
  <c r="G120" i="27"/>
  <c r="H124" i="27"/>
  <c r="F124" i="27"/>
  <c r="G134" i="27"/>
  <c r="H153" i="27"/>
  <c r="D147" i="27"/>
  <c r="G90" i="27"/>
  <c r="F90" i="27"/>
  <c r="G98" i="27"/>
  <c r="G114" i="27"/>
  <c r="F114" i="27"/>
  <c r="G94" i="27"/>
  <c r="G100" i="27"/>
  <c r="H151" i="27"/>
  <c r="E172" i="27"/>
  <c r="E88" i="27"/>
  <c r="F88" i="27" s="1"/>
  <c r="G102" i="27"/>
  <c r="F102" i="27"/>
  <c r="G106" i="27"/>
  <c r="B105" i="27"/>
  <c r="E134" i="27"/>
  <c r="G136" i="27"/>
  <c r="E215" i="27"/>
  <c r="G215" i="27"/>
  <c r="E126" i="27"/>
  <c r="E142" i="27"/>
  <c r="G158" i="27"/>
  <c r="G122" i="27"/>
  <c r="D129" i="27"/>
  <c r="G140" i="27"/>
  <c r="H143" i="27"/>
  <c r="E149" i="27"/>
  <c r="F149" i="27" s="1"/>
  <c r="G153" i="27"/>
  <c r="F153" i="27"/>
  <c r="G116" i="27"/>
  <c r="E159" i="27"/>
  <c r="G124" i="27"/>
  <c r="G126" i="27"/>
  <c r="E132" i="27"/>
  <c r="F143" i="27"/>
  <c r="B142" i="27"/>
  <c r="E157" i="27"/>
  <c r="H161" i="27"/>
  <c r="F161" i="27"/>
  <c r="H163" i="27"/>
  <c r="F163" i="27"/>
  <c r="H171" i="27"/>
  <c r="B135" i="27"/>
  <c r="E198" i="27"/>
  <c r="F198" i="27" s="1"/>
  <c r="E199" i="27"/>
  <c r="G199" i="27"/>
  <c r="G257" i="27"/>
  <c r="B260" i="27"/>
  <c r="E224" i="27"/>
  <c r="F224" i="27" s="1"/>
  <c r="G149" i="27"/>
  <c r="G151" i="27"/>
  <c r="G180" i="27"/>
  <c r="B147" i="27"/>
  <c r="D168" i="27"/>
  <c r="D201" i="27"/>
  <c r="F208" i="27"/>
  <c r="G208" i="27"/>
  <c r="H165" i="27"/>
  <c r="H169" i="27"/>
  <c r="E175" i="27"/>
  <c r="G175" i="27"/>
  <c r="E202" i="27"/>
  <c r="F202" i="27" s="1"/>
  <c r="G162" i="27"/>
  <c r="F165" i="27"/>
  <c r="F169" i="27"/>
  <c r="G155" i="27"/>
  <c r="G157" i="27"/>
  <c r="G159" i="27"/>
  <c r="G161" i="27"/>
  <c r="G163" i="27"/>
  <c r="G165" i="27"/>
  <c r="G169" i="27"/>
  <c r="G171" i="27"/>
  <c r="G172" i="27"/>
  <c r="B183" i="27"/>
  <c r="H212" i="27"/>
  <c r="E217" i="27"/>
  <c r="G217" i="27"/>
  <c r="E220" i="27"/>
  <c r="F220" i="27" s="1"/>
  <c r="E187" i="27"/>
  <c r="G194" i="27"/>
  <c r="E226" i="27"/>
  <c r="F226" i="27" s="1"/>
  <c r="G247" i="27"/>
  <c r="E180" i="27"/>
  <c r="F180" i="27" s="1"/>
  <c r="G184" i="27"/>
  <c r="E189" i="27"/>
  <c r="E193" i="27"/>
  <c r="G198" i="27"/>
  <c r="E222" i="27"/>
  <c r="F222" i="27" s="1"/>
  <c r="G224" i="27"/>
  <c r="E179" i="27"/>
  <c r="E173" i="27"/>
  <c r="D178" i="27"/>
  <c r="F214" i="27"/>
  <c r="E216" i="27"/>
  <c r="F216" i="27" s="1"/>
  <c r="B201" i="27"/>
  <c r="F204" i="27"/>
  <c r="G206" i="27"/>
  <c r="G261" i="27"/>
  <c r="G202" i="27"/>
  <c r="G204" i="27"/>
  <c r="D210" i="27"/>
  <c r="G229" i="27"/>
  <c r="E229" i="27"/>
  <c r="F212" i="27"/>
  <c r="D253" i="27"/>
  <c r="B210" i="27"/>
  <c r="E213" i="27"/>
  <c r="E221" i="27"/>
  <c r="E223" i="27"/>
  <c r="E225" i="27"/>
  <c r="G227" i="27"/>
  <c r="E227" i="27"/>
  <c r="G237" i="27"/>
  <c r="E207" i="27"/>
  <c r="F207" i="27" s="1"/>
  <c r="G233" i="27"/>
  <c r="G251" i="27"/>
  <c r="D232" i="27"/>
  <c r="G243" i="27"/>
  <c r="B253" i="27"/>
  <c r="G258" i="27"/>
  <c r="F258" i="27"/>
  <c r="B232" i="27"/>
  <c r="G234" i="27"/>
  <c r="G241" i="27"/>
  <c r="D260" i="27"/>
  <c r="B279" i="27"/>
  <c r="G249" i="27"/>
  <c r="G231" i="27"/>
  <c r="G238" i="27"/>
  <c r="G255" i="27"/>
  <c r="B270" i="27"/>
  <c r="E228" i="27"/>
  <c r="E230" i="27"/>
  <c r="F230" i="27" s="1"/>
  <c r="G242" i="27"/>
  <c r="D270" i="27"/>
  <c r="D283" i="27"/>
  <c r="G240" i="27"/>
  <c r="G244" i="27"/>
  <c r="G246" i="27"/>
  <c r="G262" i="27"/>
  <c r="G266" i="27"/>
  <c r="G268" i="27"/>
  <c r="G271" i="27"/>
  <c r="G277" i="27"/>
  <c r="G78" i="27" l="1"/>
  <c r="E52" i="27"/>
  <c r="F55" i="27"/>
  <c r="G260" i="27"/>
  <c r="E256" i="27"/>
  <c r="G148" i="27"/>
  <c r="E148" i="27"/>
  <c r="E137" i="27"/>
  <c r="G137" i="27"/>
  <c r="E188" i="27"/>
  <c r="E125" i="27"/>
  <c r="G125" i="27"/>
  <c r="H142" i="27"/>
  <c r="H110" i="27"/>
  <c r="H84" i="27"/>
  <c r="E28" i="27"/>
  <c r="G28" i="27"/>
  <c r="G33" i="27"/>
  <c r="E33" i="27"/>
  <c r="E19" i="27"/>
  <c r="E280" i="27"/>
  <c r="E254" i="27"/>
  <c r="E234" i="27"/>
  <c r="G280" i="27"/>
  <c r="D219" i="27"/>
  <c r="B219" i="27"/>
  <c r="E235" i="27"/>
  <c r="H193" i="27"/>
  <c r="F193" i="27"/>
  <c r="H226" i="27"/>
  <c r="E133" i="27"/>
  <c r="G133" i="27"/>
  <c r="E119" i="27"/>
  <c r="G119" i="27"/>
  <c r="E101" i="27"/>
  <c r="G101" i="27"/>
  <c r="H106" i="27"/>
  <c r="E85" i="27"/>
  <c r="E83" i="27" s="1"/>
  <c r="H75" i="27"/>
  <c r="E42" i="27"/>
  <c r="E26" i="27"/>
  <c r="G26" i="27"/>
  <c r="H65" i="27"/>
  <c r="E80" i="27"/>
  <c r="E78" i="27" s="1"/>
  <c r="G83" i="27"/>
  <c r="H96" i="27"/>
  <c r="E17" i="27"/>
  <c r="H61" i="27"/>
  <c r="E60" i="27"/>
  <c r="G17" i="27"/>
  <c r="E236" i="27"/>
  <c r="H223" i="27"/>
  <c r="F223" i="27"/>
  <c r="E195" i="27"/>
  <c r="G195" i="27"/>
  <c r="E170" i="27"/>
  <c r="G170" i="27"/>
  <c r="H157" i="27"/>
  <c r="F157" i="27"/>
  <c r="E103" i="27"/>
  <c r="G103" i="27"/>
  <c r="G145" i="27"/>
  <c r="E145" i="27"/>
  <c r="F84" i="27"/>
  <c r="H52" i="27"/>
  <c r="H44" i="27"/>
  <c r="E248" i="27"/>
  <c r="E231" i="27"/>
  <c r="E241" i="27"/>
  <c r="B283" i="27"/>
  <c r="E243" i="27"/>
  <c r="G254" i="27"/>
  <c r="H207" i="27"/>
  <c r="H221" i="27"/>
  <c r="F221" i="27"/>
  <c r="G235" i="27"/>
  <c r="E233" i="27"/>
  <c r="G248" i="27"/>
  <c r="E186" i="27"/>
  <c r="H222" i="27"/>
  <c r="G186" i="27"/>
  <c r="H220" i="27"/>
  <c r="E160" i="27"/>
  <c r="G160" i="27"/>
  <c r="E158" i="27"/>
  <c r="B138" i="27"/>
  <c r="E99" i="27"/>
  <c r="G99" i="27"/>
  <c r="E156" i="27"/>
  <c r="H149" i="27"/>
  <c r="H126" i="27"/>
  <c r="F126" i="27"/>
  <c r="H73" i="27"/>
  <c r="F44" i="27"/>
  <c r="E71" i="27"/>
  <c r="H72" i="27"/>
  <c r="G43" i="27"/>
  <c r="E43" i="27"/>
  <c r="E31" i="27"/>
  <c r="G31" i="27"/>
  <c r="E15" i="27"/>
  <c r="H58" i="27"/>
  <c r="E272" i="27"/>
  <c r="H227" i="27"/>
  <c r="F227" i="27"/>
  <c r="H216" i="27"/>
  <c r="E196" i="27"/>
  <c r="E97" i="27"/>
  <c r="G97" i="27"/>
  <c r="E40" i="27"/>
  <c r="E24" i="27"/>
  <c r="G24" i="27"/>
  <c r="H74" i="27"/>
  <c r="D274" i="27"/>
  <c r="E268" i="27"/>
  <c r="E244" i="27"/>
  <c r="G256" i="27"/>
  <c r="H230" i="27"/>
  <c r="G236" i="27"/>
  <c r="G232" i="27" s="1"/>
  <c r="H213" i="27"/>
  <c r="F213" i="27"/>
  <c r="H229" i="27"/>
  <c r="F229" i="27"/>
  <c r="H173" i="27"/>
  <c r="F173" i="27"/>
  <c r="E194" i="27"/>
  <c r="E154" i="27"/>
  <c r="E164" i="27"/>
  <c r="G164" i="27"/>
  <c r="E127" i="27"/>
  <c r="G127" i="27"/>
  <c r="E152" i="27"/>
  <c r="G152" i="27"/>
  <c r="G154" i="27"/>
  <c r="E95" i="27"/>
  <c r="G95" i="27"/>
  <c r="E120" i="27"/>
  <c r="G156" i="27"/>
  <c r="E113" i="27"/>
  <c r="E121" i="27"/>
  <c r="G121" i="27"/>
  <c r="H102" i="27"/>
  <c r="F110" i="27"/>
  <c r="E14" i="27"/>
  <c r="G41" i="27"/>
  <c r="E41" i="27"/>
  <c r="E29" i="27"/>
  <c r="G29" i="27"/>
  <c r="E13" i="27"/>
  <c r="F52" i="27"/>
  <c r="H46" i="27"/>
  <c r="G19" i="27"/>
  <c r="H180" i="27"/>
  <c r="F142" i="27"/>
  <c r="H172" i="27"/>
  <c r="F172" i="27"/>
  <c r="E94" i="27"/>
  <c r="H79" i="27"/>
  <c r="F79" i="27"/>
  <c r="E281" i="27"/>
  <c r="E266" i="27"/>
  <c r="E242" i="27"/>
  <c r="E255" i="27"/>
  <c r="H228" i="27"/>
  <c r="E249" i="27"/>
  <c r="G281" i="27"/>
  <c r="G272" i="27"/>
  <c r="E257" i="27"/>
  <c r="F228" i="27"/>
  <c r="E184" i="27"/>
  <c r="E190" i="27"/>
  <c r="H217" i="27"/>
  <c r="F217" i="27"/>
  <c r="E166" i="27"/>
  <c r="G166" i="27"/>
  <c r="E141" i="27"/>
  <c r="G141" i="27"/>
  <c r="E162" i="27"/>
  <c r="H199" i="27"/>
  <c r="F199" i="27"/>
  <c r="H132" i="27"/>
  <c r="F132" i="27"/>
  <c r="E111" i="27"/>
  <c r="G111" i="27"/>
  <c r="E91" i="27"/>
  <c r="G91" i="27"/>
  <c r="H155" i="27"/>
  <c r="F155" i="27"/>
  <c r="H140" i="27"/>
  <c r="F140" i="27"/>
  <c r="F74" i="27"/>
  <c r="E36" i="27"/>
  <c r="E12" i="27"/>
  <c r="H98" i="27"/>
  <c r="G40" i="27"/>
  <c r="G27" i="27"/>
  <c r="E27" i="27"/>
  <c r="G12" i="27"/>
  <c r="E246" i="27"/>
  <c r="E176" i="27"/>
  <c r="E185" i="27"/>
  <c r="G185" i="27"/>
  <c r="E277" i="27"/>
  <c r="E264" i="27"/>
  <c r="E240" i="27"/>
  <c r="E239" i="27"/>
  <c r="G239" i="27"/>
  <c r="G264" i="27"/>
  <c r="H225" i="27"/>
  <c r="F225" i="27"/>
  <c r="E261" i="27"/>
  <c r="E205" i="27"/>
  <c r="G205" i="27"/>
  <c r="G188" i="27"/>
  <c r="E211" i="27"/>
  <c r="G211" i="27"/>
  <c r="G176" i="27"/>
  <c r="H202" i="27"/>
  <c r="H175" i="27"/>
  <c r="F175" i="27"/>
  <c r="G150" i="27"/>
  <c r="E150" i="27"/>
  <c r="E109" i="27"/>
  <c r="G109" i="27"/>
  <c r="G89" i="27"/>
  <c r="G87" i="27" s="1"/>
  <c r="E89" i="27"/>
  <c r="E115" i="27"/>
  <c r="G115" i="27"/>
  <c r="H134" i="27"/>
  <c r="F134" i="27"/>
  <c r="E136" i="27"/>
  <c r="H69" i="27"/>
  <c r="G52" i="27"/>
  <c r="H55" i="27"/>
  <c r="E32" i="27"/>
  <c r="H108" i="27"/>
  <c r="H122" i="27"/>
  <c r="F122" i="27"/>
  <c r="H63" i="27"/>
  <c r="G37" i="27"/>
  <c r="E37" i="27"/>
  <c r="G25" i="27"/>
  <c r="E25" i="27"/>
  <c r="E11" i="27"/>
  <c r="G15" i="27"/>
  <c r="E245" i="27"/>
  <c r="H189" i="27"/>
  <c r="F189" i="27"/>
  <c r="E131" i="27"/>
  <c r="G131" i="27"/>
  <c r="G71" i="27"/>
  <c r="H67" i="27"/>
  <c r="E271" i="27"/>
  <c r="E262" i="27"/>
  <c r="E238" i="27"/>
  <c r="E237" i="27"/>
  <c r="G245" i="27"/>
  <c r="E197" i="27"/>
  <c r="G197" i="27"/>
  <c r="E251" i="27"/>
  <c r="E203" i="27"/>
  <c r="E201" i="27" s="1"/>
  <c r="G203" i="27"/>
  <c r="H179" i="27"/>
  <c r="F179" i="27"/>
  <c r="E174" i="27"/>
  <c r="G174" i="27"/>
  <c r="E247" i="27"/>
  <c r="H187" i="27"/>
  <c r="F187" i="27"/>
  <c r="E181" i="27"/>
  <c r="E178" i="27" s="1"/>
  <c r="G181" i="27"/>
  <c r="G178" i="27" s="1"/>
  <c r="G196" i="27"/>
  <c r="E139" i="27"/>
  <c r="G139" i="27"/>
  <c r="G190" i="27"/>
  <c r="H224" i="27"/>
  <c r="H198" i="27"/>
  <c r="B130" i="27"/>
  <c r="G135" i="27"/>
  <c r="E107" i="27"/>
  <c r="G107" i="27"/>
  <c r="H159" i="27"/>
  <c r="F159" i="27"/>
  <c r="H215" i="27"/>
  <c r="F215" i="27"/>
  <c r="E87" i="27"/>
  <c r="H88" i="27"/>
  <c r="E112" i="27"/>
  <c r="F60" i="27"/>
  <c r="E123" i="27"/>
  <c r="G123" i="27"/>
  <c r="H100" i="27"/>
  <c r="H76" i="27"/>
  <c r="E30" i="27"/>
  <c r="F81" i="27"/>
  <c r="H81" i="27"/>
  <c r="H90" i="27"/>
  <c r="H50" i="27"/>
  <c r="G36" i="27"/>
  <c r="E21" i="27"/>
  <c r="G21" i="27"/>
  <c r="G60" i="27"/>
  <c r="H45" i="27"/>
  <c r="H48" i="27"/>
  <c r="G105" i="27" l="1"/>
  <c r="E105" i="27"/>
  <c r="E192" i="27"/>
  <c r="H192" i="27" s="1"/>
  <c r="H83" i="27"/>
  <c r="H78" i="27"/>
  <c r="H120" i="27"/>
  <c r="F120" i="27"/>
  <c r="H248" i="27"/>
  <c r="F248" i="27"/>
  <c r="H60" i="27"/>
  <c r="H105" i="27"/>
  <c r="F28" i="27"/>
  <c r="H28" i="27"/>
  <c r="G93" i="27"/>
  <c r="G138" i="27"/>
  <c r="G168" i="27"/>
  <c r="F174" i="27"/>
  <c r="H174" i="27"/>
  <c r="H203" i="27"/>
  <c r="F203" i="27"/>
  <c r="E135" i="27"/>
  <c r="G210" i="27"/>
  <c r="H277" i="27"/>
  <c r="F277" i="27"/>
  <c r="G201" i="27"/>
  <c r="F36" i="27"/>
  <c r="E35" i="27"/>
  <c r="H36" i="27"/>
  <c r="H141" i="27"/>
  <c r="F141" i="27"/>
  <c r="H190" i="27"/>
  <c r="F190" i="27"/>
  <c r="H242" i="27"/>
  <c r="F242" i="27"/>
  <c r="E39" i="27"/>
  <c r="H40" i="27"/>
  <c r="F40" i="27"/>
  <c r="H43" i="27"/>
  <c r="F43" i="27"/>
  <c r="H156" i="27"/>
  <c r="F156" i="27"/>
  <c r="H170" i="27"/>
  <c r="E168" i="27"/>
  <c r="F170" i="27"/>
  <c r="H42" i="27"/>
  <c r="F42" i="27"/>
  <c r="G279" i="27"/>
  <c r="H148" i="27"/>
  <c r="E147" i="27"/>
  <c r="F148" i="27"/>
  <c r="G192" i="27"/>
  <c r="H264" i="27"/>
  <c r="F264" i="27"/>
  <c r="H196" i="27"/>
  <c r="F196" i="27"/>
  <c r="H158" i="27"/>
  <c r="F158" i="27"/>
  <c r="H243" i="27"/>
  <c r="F243" i="27"/>
  <c r="H145" i="27"/>
  <c r="F145" i="27"/>
  <c r="H112" i="27"/>
  <c r="F112" i="27"/>
  <c r="H262" i="27"/>
  <c r="F262" i="27"/>
  <c r="H25" i="27"/>
  <c r="F25" i="27"/>
  <c r="H89" i="27"/>
  <c r="F89" i="27"/>
  <c r="H13" i="27"/>
  <c r="F13" i="27"/>
  <c r="H127" i="27"/>
  <c r="F127" i="27"/>
  <c r="H194" i="27"/>
  <c r="F194" i="27"/>
  <c r="H133" i="27"/>
  <c r="F133" i="27"/>
  <c r="H234" i="27"/>
  <c r="F234" i="27"/>
  <c r="H19" i="27"/>
  <c r="F19" i="27"/>
  <c r="H125" i="27"/>
  <c r="F125" i="27"/>
  <c r="G147" i="27"/>
  <c r="G183" i="27"/>
  <c r="H261" i="27"/>
  <c r="E260" i="27"/>
  <c r="F261" i="27"/>
  <c r="G39" i="27"/>
  <c r="E183" i="27"/>
  <c r="F184" i="27"/>
  <c r="H184" i="27"/>
  <c r="F14" i="27"/>
  <c r="H14" i="27"/>
  <c r="H186" i="27"/>
  <c r="F186" i="27"/>
  <c r="B129" i="27"/>
  <c r="H80" i="27"/>
  <c r="F80" i="27"/>
  <c r="H245" i="27"/>
  <c r="F245" i="27"/>
  <c r="H91" i="27"/>
  <c r="F91" i="27"/>
  <c r="H166" i="27"/>
  <c r="F166" i="27"/>
  <c r="G219" i="27"/>
  <c r="H244" i="27"/>
  <c r="F244" i="27"/>
  <c r="H99" i="27"/>
  <c r="F99" i="27"/>
  <c r="H235" i="27"/>
  <c r="F235" i="27"/>
  <c r="H188" i="27"/>
  <c r="F188" i="27"/>
  <c r="F71" i="27"/>
  <c r="H27" i="27"/>
  <c r="F27" i="27"/>
  <c r="H251" i="27"/>
  <c r="F251" i="27"/>
  <c r="H249" i="27"/>
  <c r="F249" i="27"/>
  <c r="E93" i="27"/>
  <c r="H94" i="27"/>
  <c r="F94" i="27"/>
  <c r="H121" i="27"/>
  <c r="F121" i="27"/>
  <c r="H15" i="27"/>
  <c r="F15" i="27"/>
  <c r="H17" i="27"/>
  <c r="F17" i="27"/>
  <c r="H21" i="27"/>
  <c r="F21" i="27"/>
  <c r="H123" i="27"/>
  <c r="F123" i="27"/>
  <c r="H87" i="27"/>
  <c r="H237" i="27"/>
  <c r="F237" i="27"/>
  <c r="H37" i="27"/>
  <c r="F37" i="27"/>
  <c r="H109" i="27"/>
  <c r="F109" i="27"/>
  <c r="H240" i="27"/>
  <c r="F240" i="27"/>
  <c r="H185" i="27"/>
  <c r="F185" i="27"/>
  <c r="H246" i="27"/>
  <c r="F246" i="27"/>
  <c r="H281" i="27"/>
  <c r="F281" i="27"/>
  <c r="H164" i="27"/>
  <c r="F164" i="27"/>
  <c r="G23" i="27"/>
  <c r="H71" i="27"/>
  <c r="H231" i="27"/>
  <c r="F231" i="27"/>
  <c r="G118" i="27"/>
  <c r="E253" i="27"/>
  <c r="H254" i="27"/>
  <c r="F254" i="27"/>
  <c r="H33" i="27"/>
  <c r="F33" i="27"/>
  <c r="H256" i="27"/>
  <c r="F256" i="27"/>
  <c r="G270" i="27"/>
  <c r="E138" i="27"/>
  <c r="H139" i="27"/>
  <c r="F139" i="27"/>
  <c r="H271" i="27"/>
  <c r="E270" i="27"/>
  <c r="F271" i="27"/>
  <c r="H211" i="27"/>
  <c r="F211" i="27"/>
  <c r="E210" i="27"/>
  <c r="H239" i="27"/>
  <c r="F239" i="27"/>
  <c r="H103" i="27"/>
  <c r="F103" i="27"/>
  <c r="H30" i="27"/>
  <c r="F30" i="27"/>
  <c r="H107" i="27"/>
  <c r="F107" i="27"/>
  <c r="H247" i="27"/>
  <c r="F247" i="27"/>
  <c r="H178" i="27"/>
  <c r="H197" i="27"/>
  <c r="F197" i="27"/>
  <c r="G130" i="27"/>
  <c r="H201" i="27"/>
  <c r="F12" i="27"/>
  <c r="H12" i="27"/>
  <c r="H162" i="27"/>
  <c r="F162" i="27"/>
  <c r="H29" i="27"/>
  <c r="F29" i="27"/>
  <c r="H113" i="27"/>
  <c r="F113" i="27"/>
  <c r="H268" i="27"/>
  <c r="F268" i="27"/>
  <c r="E23" i="27"/>
  <c r="H24" i="27"/>
  <c r="F24" i="27"/>
  <c r="H97" i="27"/>
  <c r="F97" i="27"/>
  <c r="H233" i="27"/>
  <c r="E232" i="27"/>
  <c r="F233" i="27"/>
  <c r="H195" i="27"/>
  <c r="F195" i="27"/>
  <c r="H85" i="27"/>
  <c r="F85" i="27"/>
  <c r="F83" i="27" s="1"/>
  <c r="H266" i="27"/>
  <c r="F266" i="27"/>
  <c r="H95" i="27"/>
  <c r="F95" i="27"/>
  <c r="H160" i="27"/>
  <c r="F160" i="27"/>
  <c r="H241" i="27"/>
  <c r="F241" i="27"/>
  <c r="H236" i="27"/>
  <c r="F236" i="27"/>
  <c r="H101" i="27"/>
  <c r="F101" i="27"/>
  <c r="G35" i="27"/>
  <c r="H181" i="27"/>
  <c r="F181" i="27"/>
  <c r="H238" i="27"/>
  <c r="F238" i="27"/>
  <c r="E130" i="27"/>
  <c r="H131" i="27"/>
  <c r="F131" i="27"/>
  <c r="E10" i="27"/>
  <c r="H11" i="27"/>
  <c r="F11" i="27"/>
  <c r="H32" i="27"/>
  <c r="F32" i="27"/>
  <c r="H136" i="27"/>
  <c r="F136" i="27"/>
  <c r="H115" i="27"/>
  <c r="F115" i="27"/>
  <c r="H150" i="27"/>
  <c r="F150" i="27"/>
  <c r="H205" i="27"/>
  <c r="F205" i="27"/>
  <c r="H176" i="27"/>
  <c r="F176" i="27"/>
  <c r="H111" i="27"/>
  <c r="F111" i="27"/>
  <c r="H257" i="27"/>
  <c r="F257" i="27"/>
  <c r="H255" i="27"/>
  <c r="F255" i="27"/>
  <c r="H41" i="27"/>
  <c r="F41" i="27"/>
  <c r="H152" i="27"/>
  <c r="F152" i="27"/>
  <c r="H154" i="27"/>
  <c r="F154" i="27"/>
  <c r="H272" i="27"/>
  <c r="F272" i="27"/>
  <c r="H31" i="27"/>
  <c r="F31" i="27"/>
  <c r="G253" i="27"/>
  <c r="F26" i="27"/>
  <c r="H26" i="27"/>
  <c r="H119" i="27"/>
  <c r="E118" i="27"/>
  <c r="F119" i="27"/>
  <c r="E279" i="27"/>
  <c r="E283" i="27" s="1"/>
  <c r="H280" i="27"/>
  <c r="F280" i="27"/>
  <c r="H137" i="27"/>
  <c r="F137" i="27"/>
  <c r="G10" i="27"/>
  <c r="H283" i="27" l="1"/>
  <c r="H232" i="27"/>
  <c r="E219" i="27"/>
  <c r="H118" i="27"/>
  <c r="H23" i="27"/>
  <c r="G283" i="27"/>
  <c r="F201" i="27"/>
  <c r="F78" i="27"/>
  <c r="F118" i="27"/>
  <c r="F279" i="27"/>
  <c r="F283" i="27" s="1"/>
  <c r="E129" i="27"/>
  <c r="E274" i="27" s="1"/>
  <c r="H130" i="27"/>
  <c r="H210" i="27"/>
  <c r="F138" i="27"/>
  <c r="H39" i="27"/>
  <c r="H93" i="27"/>
  <c r="F10" i="27"/>
  <c r="F210" i="27"/>
  <c r="F260" i="27"/>
  <c r="H279" i="27"/>
  <c r="G129" i="27"/>
  <c r="H138" i="27"/>
  <c r="F253" i="27"/>
  <c r="H260" i="27"/>
  <c r="F147" i="27"/>
  <c r="F39" i="27"/>
  <c r="F270" i="27"/>
  <c r="F87" i="27"/>
  <c r="H147" i="27"/>
  <c r="F168" i="27"/>
  <c r="F192" i="27"/>
  <c r="H10" i="27"/>
  <c r="F105" i="27"/>
  <c r="H270" i="27"/>
  <c r="H253" i="27"/>
  <c r="F93" i="27"/>
  <c r="B274" i="27"/>
  <c r="F183" i="27"/>
  <c r="H168" i="27"/>
  <c r="H35" i="27"/>
  <c r="F232" i="27"/>
  <c r="F219" i="27" s="1"/>
  <c r="F23" i="27"/>
  <c r="H183" i="27"/>
  <c r="F178" i="27"/>
  <c r="F35" i="27"/>
  <c r="H135" i="27"/>
  <c r="F135" i="27"/>
  <c r="H274" i="27" l="1"/>
  <c r="H129" i="27"/>
  <c r="H219" i="27"/>
  <c r="G274" i="27"/>
  <c r="B285" i="27"/>
  <c r="F130" i="27"/>
  <c r="F129" i="27" l="1"/>
  <c r="H285" i="27"/>
  <c r="F274" i="27" l="1"/>
  <c r="M6" i="17" l="1"/>
  <c r="K7" i="17" l="1"/>
  <c r="J7" i="17" l="1"/>
  <c r="I7" i="17" l="1"/>
  <c r="B8" i="17"/>
  <c r="L7" i="17"/>
  <c r="H7" i="17"/>
  <c r="G7" i="17"/>
  <c r="F7" i="17"/>
  <c r="E7" i="17"/>
  <c r="D7" i="17"/>
  <c r="C7" i="17"/>
  <c r="B7" i="17"/>
  <c r="O6" i="17"/>
  <c r="P6" i="17" s="1"/>
  <c r="O5" i="17"/>
  <c r="P5" i="17" s="1"/>
  <c r="Q5" i="17" s="1"/>
  <c r="M5" i="17"/>
  <c r="Q6" i="17" l="1"/>
  <c r="P8" i="17"/>
  <c r="C8" i="17" s="1"/>
  <c r="O8" i="17"/>
  <c r="R5" i="17"/>
  <c r="M8" i="17"/>
  <c r="M7" i="17"/>
  <c r="Z7" i="17" s="1"/>
  <c r="R6" i="17" l="1"/>
  <c r="Q8" i="17"/>
  <c r="D8" i="17" s="1"/>
  <c r="S5" i="17"/>
  <c r="S6" i="17" l="1"/>
  <c r="R8" i="17"/>
  <c r="E8" i="17" s="1"/>
  <c r="T5" i="17"/>
  <c r="T6" i="17" l="1"/>
  <c r="S8" i="17"/>
  <c r="F8" i="17" s="1"/>
  <c r="U5" i="17"/>
  <c r="U6" i="17" l="1"/>
  <c r="T8" i="17"/>
  <c r="G8" i="17" s="1"/>
  <c r="V5" i="17"/>
  <c r="V6" i="17" l="1"/>
  <c r="U8" i="17"/>
  <c r="H8" i="17" s="1"/>
  <c r="W5" i="17"/>
  <c r="X5" i="17" s="1"/>
  <c r="W6" i="17" l="1"/>
  <c r="V8" i="17"/>
  <c r="I8" i="17" s="1"/>
  <c r="Y5" i="17"/>
  <c r="X6" i="17" l="1"/>
  <c r="W8" i="17"/>
  <c r="J8" i="17" s="1"/>
  <c r="Z5" i="17"/>
  <c r="Y6" i="17" l="1"/>
  <c r="X8" i="17"/>
  <c r="K8" i="17" s="1"/>
  <c r="Y8" i="17" l="1"/>
  <c r="Z6" i="17"/>
  <c r="L8" i="17" l="1"/>
  <c r="Z8" i="17"/>
</calcChain>
</file>

<file path=xl/sharedStrings.xml><?xml version="1.0" encoding="utf-8"?>
<sst xmlns="http://schemas.openxmlformats.org/spreadsheetml/2006/main" count="377" uniqueCount="343">
  <si>
    <t>All Departments</t>
  </si>
  <si>
    <t>in millions</t>
  </si>
  <si>
    <t>CUMULATIVE</t>
  </si>
  <si>
    <t>JAN</t>
  </si>
  <si>
    <t>FEB</t>
  </si>
  <si>
    <t>MAR</t>
  </si>
  <si>
    <t>APR</t>
  </si>
  <si>
    <t>Monthly NCA Credited</t>
  </si>
  <si>
    <t>Monthly NCA Utilized</t>
  </si>
  <si>
    <t>MAY</t>
  </si>
  <si>
    <t>JUNE</t>
  </si>
  <si>
    <t>JULY</t>
  </si>
  <si>
    <t>AUGUST</t>
  </si>
  <si>
    <t>SEPTEMBER</t>
  </si>
  <si>
    <t>TOTAL</t>
  </si>
  <si>
    <t>Based on Report of MDS-Government Servicing Banks</t>
  </si>
  <si>
    <t>In Thousand Pesos</t>
  </si>
  <si>
    <t>PARTICULARS</t>
  </si>
  <si>
    <r>
      <t xml:space="preserve">NCA RELEASES </t>
    </r>
    <r>
      <rPr>
        <b/>
        <vertAlign val="superscript"/>
        <sz val="8.5"/>
        <rFont val="Arial"/>
        <family val="2"/>
      </rPr>
      <t>/1</t>
    </r>
  </si>
  <si>
    <r>
      <t xml:space="preserve">BOOK BALANCE </t>
    </r>
    <r>
      <rPr>
        <b/>
        <vertAlign val="superscript"/>
        <sz val="8"/>
        <rFont val="Arial"/>
        <family val="2"/>
      </rPr>
      <t>/5</t>
    </r>
  </si>
  <si>
    <r>
      <t xml:space="preserve">BANK BALANCE </t>
    </r>
    <r>
      <rPr>
        <b/>
        <vertAlign val="superscript"/>
        <sz val="8"/>
        <rFont val="Arial"/>
        <family val="2"/>
      </rPr>
      <t>/6</t>
    </r>
  </si>
  <si>
    <t>RATIO OF NCA UTILIZED to NCA RELEASED (%)</t>
  </si>
  <si>
    <r>
      <t xml:space="preserve">CASH DISBURSEMENT </t>
    </r>
    <r>
      <rPr>
        <b/>
        <vertAlign val="superscript"/>
        <sz val="8"/>
        <rFont val="Arial"/>
        <family val="2"/>
      </rPr>
      <t>/3</t>
    </r>
  </si>
  <si>
    <r>
      <t xml:space="preserve">OUTSTANDING CHECKS </t>
    </r>
    <r>
      <rPr>
        <b/>
        <vertAlign val="superscript"/>
        <sz val="8"/>
        <rFont val="Arial"/>
        <family val="2"/>
      </rPr>
      <t>/4</t>
    </r>
  </si>
  <si>
    <r>
      <t>DEPARTMENTS</t>
    </r>
    <r>
      <rPr>
        <b/>
        <sz val="9"/>
        <rFont val="Arial"/>
        <family val="2"/>
      </rPr>
      <t xml:space="preserve"> </t>
    </r>
    <r>
      <rPr>
        <vertAlign val="superscript"/>
        <sz val="9"/>
        <rFont val="Arial"/>
        <family val="2"/>
      </rPr>
      <t>/7</t>
    </r>
  </si>
  <si>
    <t>CONGRESS</t>
  </si>
  <si>
    <t xml:space="preserve">   Senate </t>
  </si>
  <si>
    <t xml:space="preserve">   SET</t>
  </si>
  <si>
    <t xml:space="preserve">   CA  </t>
  </si>
  <si>
    <t xml:space="preserve">   HOR</t>
  </si>
  <si>
    <t xml:space="preserve">   HET</t>
  </si>
  <si>
    <t>OP</t>
  </si>
  <si>
    <t>OVP</t>
  </si>
  <si>
    <t>DAR</t>
  </si>
  <si>
    <t xml:space="preserve">   OSEC</t>
  </si>
  <si>
    <t>DA</t>
  </si>
  <si>
    <t xml:space="preserve">   ACPC</t>
  </si>
  <si>
    <t xml:space="preserve">   BFAR</t>
  </si>
  <si>
    <t xml:space="preserve">   NMIS</t>
  </si>
  <si>
    <t xml:space="preserve">   PCC</t>
  </si>
  <si>
    <t xml:space="preserve">   PHILMECH</t>
  </si>
  <si>
    <t xml:space="preserve">   PCAF</t>
  </si>
  <si>
    <t xml:space="preserve">DBM </t>
  </si>
  <si>
    <t xml:space="preserve">   OSEC </t>
  </si>
  <si>
    <t xml:space="preserve">   GPPB-TSO</t>
  </si>
  <si>
    <t>DepEd</t>
  </si>
  <si>
    <t xml:space="preserve">  OSEC</t>
  </si>
  <si>
    <t xml:space="preserve">  NBDB</t>
  </si>
  <si>
    <t xml:space="preserve">  NCCT </t>
  </si>
  <si>
    <t xml:space="preserve">  NM</t>
  </si>
  <si>
    <t xml:space="preserve">  ECCDC</t>
  </si>
  <si>
    <t xml:space="preserve">  PHSA</t>
  </si>
  <si>
    <t xml:space="preserve">SUCS  </t>
  </si>
  <si>
    <t>DOE</t>
  </si>
  <si>
    <t>DENR</t>
  </si>
  <si>
    <t xml:space="preserve">   EMB</t>
  </si>
  <si>
    <t xml:space="preserve">   MGB</t>
  </si>
  <si>
    <t xml:space="preserve">   NAMRIA</t>
  </si>
  <si>
    <t xml:space="preserve">   NWRB</t>
  </si>
  <si>
    <t xml:space="preserve">   PCSDS</t>
  </si>
  <si>
    <t>DOF</t>
  </si>
  <si>
    <t xml:space="preserve">   OSEC  </t>
  </si>
  <si>
    <t xml:space="preserve">   BOC  </t>
  </si>
  <si>
    <t xml:space="preserve">   BIR   </t>
  </si>
  <si>
    <t xml:space="preserve">   BLGF</t>
  </si>
  <si>
    <t xml:space="preserve">   BTR  </t>
  </si>
  <si>
    <t xml:space="preserve">   CBAA </t>
  </si>
  <si>
    <t xml:space="preserve">   IC</t>
  </si>
  <si>
    <t xml:space="preserve">   NTRC</t>
  </si>
  <si>
    <t xml:space="preserve">   PMO  </t>
  </si>
  <si>
    <t>DFA</t>
  </si>
  <si>
    <t xml:space="preserve">   FSI</t>
  </si>
  <si>
    <t xml:space="preserve">   TCCP </t>
  </si>
  <si>
    <t xml:space="preserve">   UNESCO</t>
  </si>
  <si>
    <t>DOH</t>
  </si>
  <si>
    <t xml:space="preserve">  OSEC  </t>
  </si>
  <si>
    <t xml:space="preserve">  NNC</t>
  </si>
  <si>
    <t>DILG</t>
  </si>
  <si>
    <t xml:space="preserve">   BFP</t>
  </si>
  <si>
    <t xml:space="preserve">   BJMP</t>
  </si>
  <si>
    <t xml:space="preserve">   LGA</t>
  </si>
  <si>
    <t xml:space="preserve">   NAPOLCOM</t>
  </si>
  <si>
    <t xml:space="preserve">   PNP</t>
  </si>
  <si>
    <t xml:space="preserve">   PPSC</t>
  </si>
  <si>
    <t>DOJ</t>
  </si>
  <si>
    <t xml:space="preserve">   BC</t>
  </si>
  <si>
    <t xml:space="preserve">   BI</t>
  </si>
  <si>
    <t xml:space="preserve">   LRA</t>
  </si>
  <si>
    <t xml:space="preserve">   NBI</t>
  </si>
  <si>
    <t xml:space="preserve">   OGCC</t>
  </si>
  <si>
    <t xml:space="preserve">   OSG</t>
  </si>
  <si>
    <t xml:space="preserve">   PPA</t>
  </si>
  <si>
    <t xml:space="preserve">   PCGG</t>
  </si>
  <si>
    <t xml:space="preserve">   PAO</t>
  </si>
  <si>
    <t>DOLE</t>
  </si>
  <si>
    <t xml:space="preserve">   ILS</t>
  </si>
  <si>
    <t xml:space="preserve">   NCMB</t>
  </si>
  <si>
    <t xml:space="preserve">   NLRC</t>
  </si>
  <si>
    <t xml:space="preserve">   NMP</t>
  </si>
  <si>
    <t xml:space="preserve">   NWPC</t>
  </si>
  <si>
    <t xml:space="preserve">   POEA</t>
  </si>
  <si>
    <t xml:space="preserve">   PRC</t>
  </si>
  <si>
    <t>DND</t>
  </si>
  <si>
    <t>DND-Level Central Adm. &amp;  Support</t>
  </si>
  <si>
    <t>OSEC</t>
  </si>
  <si>
    <t>GA</t>
  </si>
  <si>
    <t>NDCP</t>
  </si>
  <si>
    <t>OCD</t>
  </si>
  <si>
    <t>PVAO</t>
  </si>
  <si>
    <t>VMMC</t>
  </si>
  <si>
    <t>AFP</t>
  </si>
  <si>
    <t>PA</t>
  </si>
  <si>
    <t>PAF</t>
  </si>
  <si>
    <t>PN</t>
  </si>
  <si>
    <t>Joint Level Central Adm. &amp; Support</t>
  </si>
  <si>
    <t>GHQ</t>
  </si>
  <si>
    <t>DPWH</t>
  </si>
  <si>
    <t>DOST</t>
  </si>
  <si>
    <t xml:space="preserve">    OSEC</t>
  </si>
  <si>
    <t xml:space="preserve">    ASTI</t>
  </si>
  <si>
    <t xml:space="preserve">    FNRI</t>
  </si>
  <si>
    <t xml:space="preserve">    FPRDI</t>
  </si>
  <si>
    <t xml:space="preserve">    ITDI</t>
  </si>
  <si>
    <t xml:space="preserve">    MIRDC</t>
  </si>
  <si>
    <t xml:space="preserve">    NAST</t>
  </si>
  <si>
    <t xml:space="preserve">    NRCP</t>
  </si>
  <si>
    <t xml:space="preserve">    PAGASA</t>
  </si>
  <si>
    <t xml:space="preserve">    PCHRD</t>
  </si>
  <si>
    <t xml:space="preserve">    PIVS</t>
  </si>
  <si>
    <t xml:space="preserve">    PNRI</t>
  </si>
  <si>
    <t xml:space="preserve">    PSHS</t>
  </si>
  <si>
    <t xml:space="preserve">    PTRI</t>
  </si>
  <si>
    <t xml:space="preserve">    SEI</t>
  </si>
  <si>
    <t xml:space="preserve">    STII</t>
  </si>
  <si>
    <t xml:space="preserve">    TAPI</t>
  </si>
  <si>
    <t>DSWD</t>
  </si>
  <si>
    <t xml:space="preserve">   CWC</t>
  </si>
  <si>
    <t xml:space="preserve">   ICAB</t>
  </si>
  <si>
    <t xml:space="preserve">   NCDA</t>
  </si>
  <si>
    <t xml:space="preserve">   NYC</t>
  </si>
  <si>
    <t xml:space="preserve">   JJWC</t>
  </si>
  <si>
    <t>DOT</t>
  </si>
  <si>
    <t xml:space="preserve">    IA</t>
  </si>
  <si>
    <t xml:space="preserve">    NPDC</t>
  </si>
  <si>
    <t xml:space="preserve"> </t>
  </si>
  <si>
    <t>DTI</t>
  </si>
  <si>
    <t xml:space="preserve">    BOI</t>
  </si>
  <si>
    <t xml:space="preserve">    CIAP</t>
  </si>
  <si>
    <t xml:space="preserve">    PTTC</t>
  </si>
  <si>
    <t xml:space="preserve">    CAB</t>
  </si>
  <si>
    <t xml:space="preserve">    MARINA</t>
  </si>
  <si>
    <t xml:space="preserve">    OTC</t>
  </si>
  <si>
    <t xml:space="preserve">    OTS</t>
  </si>
  <si>
    <t xml:space="preserve">    PCG</t>
  </si>
  <si>
    <t xml:space="preserve">    TRB</t>
  </si>
  <si>
    <t>NEDA</t>
  </si>
  <si>
    <t xml:space="preserve">    PNVSCA</t>
  </si>
  <si>
    <t xml:space="preserve">    PPPCP</t>
  </si>
  <si>
    <t xml:space="preserve">    TARIFF</t>
  </si>
  <si>
    <t xml:space="preserve">    PSA</t>
  </si>
  <si>
    <t xml:space="preserve">    BBS</t>
  </si>
  <si>
    <t xml:space="preserve">    BCS</t>
  </si>
  <si>
    <t xml:space="preserve">    NPO</t>
  </si>
  <si>
    <t xml:space="preserve">    NIB</t>
  </si>
  <si>
    <t xml:space="preserve">    PIA</t>
  </si>
  <si>
    <t xml:space="preserve">    PBS-RTVM</t>
  </si>
  <si>
    <t>OEOs</t>
  </si>
  <si>
    <t xml:space="preserve">    AMLC</t>
  </si>
  <si>
    <t xml:space="preserve">    CCC</t>
  </si>
  <si>
    <t xml:space="preserve">    CFO</t>
  </si>
  <si>
    <t xml:space="preserve">    CHED  </t>
  </si>
  <si>
    <t xml:space="preserve">    CFL</t>
  </si>
  <si>
    <t xml:space="preserve">    DDB</t>
  </si>
  <si>
    <t xml:space="preserve">    ERC</t>
  </si>
  <si>
    <t xml:space="preserve">    FDCP</t>
  </si>
  <si>
    <t xml:space="preserve">    GAB</t>
  </si>
  <si>
    <t xml:space="preserve">    GCGOCC</t>
  </si>
  <si>
    <t xml:space="preserve">    MDA</t>
  </si>
  <si>
    <t xml:space="preserve">    MTRCB</t>
  </si>
  <si>
    <t xml:space="preserve">    NCCA</t>
  </si>
  <si>
    <t xml:space="preserve">     NLP</t>
  </si>
  <si>
    <t xml:space="preserve">   NCIP</t>
  </si>
  <si>
    <t xml:space="preserve">   NICA</t>
  </si>
  <si>
    <t xml:space="preserve">   NSC  </t>
  </si>
  <si>
    <t xml:space="preserve">   PDEA</t>
  </si>
  <si>
    <t xml:space="preserve">   PHILRACOM</t>
  </si>
  <si>
    <t xml:space="preserve">   PSC  </t>
  </si>
  <si>
    <t xml:space="preserve">   PCUP</t>
  </si>
  <si>
    <t xml:space="preserve">   PLLO</t>
  </si>
  <si>
    <t xml:space="preserve">   PMS</t>
  </si>
  <si>
    <t>JLEC</t>
  </si>
  <si>
    <t>JUDICIARY</t>
  </si>
  <si>
    <t xml:space="preserve">     SCPLC </t>
  </si>
  <si>
    <t xml:space="preserve">     PET   </t>
  </si>
  <si>
    <t xml:space="preserve">     SB</t>
  </si>
  <si>
    <t xml:space="preserve">     CA</t>
  </si>
  <si>
    <t xml:space="preserve">     CTA</t>
  </si>
  <si>
    <t>CSC</t>
  </si>
  <si>
    <t xml:space="preserve">     CSC</t>
  </si>
  <si>
    <t xml:space="preserve">     CESB</t>
  </si>
  <si>
    <t>COA</t>
  </si>
  <si>
    <t>COMELEC</t>
  </si>
  <si>
    <t>OMBUDSMAN</t>
  </si>
  <si>
    <t>CHR</t>
  </si>
  <si>
    <t>Sub-Total, Departments</t>
  </si>
  <si>
    <t>Special Purpose Funds (SPFs)</t>
  </si>
  <si>
    <t xml:space="preserve">BSGC   </t>
  </si>
  <si>
    <t>ALGU</t>
  </si>
  <si>
    <t xml:space="preserve">    o.w. MMDA (Fund 101)</t>
  </si>
  <si>
    <t>Sub-Total, SPFs</t>
  </si>
  <si>
    <t>TOTAL (Departments &amp; SPFs)</t>
  </si>
  <si>
    <t>DICT</t>
  </si>
  <si>
    <t xml:space="preserve">  CICC</t>
  </si>
  <si>
    <t xml:space="preserve">  NPC</t>
  </si>
  <si>
    <t xml:space="preserve">  NTC</t>
  </si>
  <si>
    <t xml:space="preserve">   OWWA</t>
  </si>
  <si>
    <t xml:space="preserve">    PCAANRRD </t>
  </si>
  <si>
    <t>DOTr</t>
  </si>
  <si>
    <t xml:space="preserve">    CDA</t>
  </si>
  <si>
    <t xml:space="preserve">     NCCA-Proper</t>
  </si>
  <si>
    <t xml:space="preserve">    DCP</t>
  </si>
  <si>
    <t xml:space="preserve">    PSRTI</t>
  </si>
  <si>
    <t xml:space="preserve">    LGUs</t>
  </si>
  <si>
    <t xml:space="preserve">   FPA</t>
  </si>
  <si>
    <t xml:space="preserve">   NCMF</t>
  </si>
  <si>
    <t xml:space="preserve">   PCW</t>
  </si>
  <si>
    <t xml:space="preserve">   NAPC</t>
  </si>
  <si>
    <t xml:space="preserve">    TESDA</t>
  </si>
  <si>
    <t xml:space="preserve">     CHR</t>
  </si>
  <si>
    <t xml:space="preserve">     HRVVMC</t>
  </si>
  <si>
    <r>
      <t xml:space="preserve">REPORT ON UTILIZATION </t>
    </r>
    <r>
      <rPr>
        <vertAlign val="superscript"/>
        <sz val="10"/>
        <rFont val="Arial"/>
        <family val="2"/>
      </rPr>
      <t>/1</t>
    </r>
    <r>
      <rPr>
        <sz val="10"/>
        <rFont val="Arial"/>
        <family val="2"/>
      </rPr>
      <t xml:space="preserve"> OF NOTICES OF CASH ALLOCATIONS (NCAs) </t>
    </r>
    <r>
      <rPr>
        <vertAlign val="superscript"/>
        <sz val="10"/>
        <rFont val="Arial"/>
        <family val="2"/>
      </rPr>
      <t>/2</t>
    </r>
    <r>
      <rPr>
        <sz val="10"/>
        <rFont val="Arial"/>
        <family val="2"/>
      </rPr>
      <t xml:space="preserve"> FOR NATIONAL GOVERNMENT AGENCIES AND BUDGETARY SUPPORT TO GOCCs AND LGUs</t>
    </r>
  </si>
  <si>
    <t>(in thousand pesos)</t>
  </si>
  <si>
    <t>DEPARTMENT</t>
  </si>
  <si>
    <r>
      <t>NCA RELEASES</t>
    </r>
    <r>
      <rPr>
        <vertAlign val="superscript"/>
        <sz val="10"/>
        <rFont val="Arial"/>
        <family val="2"/>
      </rPr>
      <t>/3</t>
    </r>
  </si>
  <si>
    <r>
      <t>NCAs UTILIZED</t>
    </r>
    <r>
      <rPr>
        <vertAlign val="superscript"/>
        <sz val="10"/>
        <rFont val="Arial"/>
        <family val="2"/>
      </rPr>
      <t>/4</t>
    </r>
  </si>
  <si>
    <t xml:space="preserve">UNUSED NCAs </t>
  </si>
  <si>
    <r>
      <t>UTILIZATION RATIO (%)</t>
    </r>
    <r>
      <rPr>
        <vertAlign val="superscript"/>
        <sz val="10"/>
        <rFont val="Arial"/>
        <family val="2"/>
      </rPr>
      <t>/5</t>
    </r>
  </si>
  <si>
    <t>Q1</t>
  </si>
  <si>
    <t>Q2</t>
  </si>
  <si>
    <t>Q3</t>
  </si>
  <si>
    <t>DEPARTMENTS</t>
  </si>
  <si>
    <t>Congress of the Philippines</t>
  </si>
  <si>
    <t>Office of the President</t>
  </si>
  <si>
    <t>Office of the Vice-President</t>
  </si>
  <si>
    <t>Department of Agrarian Reform</t>
  </si>
  <si>
    <t>Department of Agriculture</t>
  </si>
  <si>
    <t>Department of Education</t>
  </si>
  <si>
    <t>State Universities and Colleges</t>
  </si>
  <si>
    <t>Department of Energy</t>
  </si>
  <si>
    <t>Department of Finance</t>
  </si>
  <si>
    <t>Department of Foreign Affairs</t>
  </si>
  <si>
    <t>Department of Health</t>
  </si>
  <si>
    <t>Department of Interior and Local Government</t>
  </si>
  <si>
    <t>Department of Justice</t>
  </si>
  <si>
    <t>Department of Labor and Employment</t>
  </si>
  <si>
    <t>Department of National Defense</t>
  </si>
  <si>
    <t>Department of Public Works and Highways</t>
  </si>
  <si>
    <t>Department of Science and Technology</t>
  </si>
  <si>
    <t>Dept. of Social Welfare and Development</t>
  </si>
  <si>
    <t>Department of Tourism</t>
  </si>
  <si>
    <t>Department of Trade and Industry</t>
  </si>
  <si>
    <t>National Economic and Development Authority</t>
  </si>
  <si>
    <t>Other Executive Offices</t>
  </si>
  <si>
    <t>Joint Legislative-Executive Councils</t>
  </si>
  <si>
    <t>The Judiciary</t>
  </si>
  <si>
    <t>Civil Service Commission</t>
  </si>
  <si>
    <t>Commission on Audit</t>
  </si>
  <si>
    <t>Commission on Elections</t>
  </si>
  <si>
    <t>Office of the Ombudsman</t>
  </si>
  <si>
    <t>Commission on Human Rights</t>
  </si>
  <si>
    <t>OTHERS</t>
  </si>
  <si>
    <t xml:space="preserve">Budgetary Support to Government </t>
  </si>
  <si>
    <t xml:space="preserve">  o.w.  Metropolitan Manila Development Authority
          (Fund 101)</t>
  </si>
  <si>
    <t>/1</t>
  </si>
  <si>
    <t>/2</t>
  </si>
  <si>
    <t xml:space="preserve">Notice of Cash Allocation (NCA) refers to cash authority issued by the DBM to central, regional and provincial offices and operating units through the authorized government servicing banks of the MDS, to cover the cash requirements of the agencies. </t>
  </si>
  <si>
    <t>/3</t>
  </si>
  <si>
    <t>NCAs credited by MDS-Government Servicing Banks inclusive of Lapsed NCA, but net of NCAs for Trust and Working Fund</t>
  </si>
  <si>
    <t>/4</t>
  </si>
  <si>
    <t>Refers to checks issued/ADA chargeable against NCAs credited</t>
  </si>
  <si>
    <t>/5</t>
  </si>
  <si>
    <t>Percent of NCAs utilized over NCA releases</t>
  </si>
  <si>
    <t>/6</t>
  </si>
  <si>
    <t>/7</t>
  </si>
  <si>
    <t>BSGC: Total budget support covered by NCA releases (i.e. subsidy and equity). Details to be coordinated with Bureau of Treasury</t>
  </si>
  <si>
    <r>
      <t xml:space="preserve">     Owned and Controlled Corporations</t>
    </r>
    <r>
      <rPr>
        <vertAlign val="superscript"/>
        <sz val="10"/>
        <rFont val="Arial"/>
        <family val="2"/>
      </rPr>
      <t>/6</t>
    </r>
  </si>
  <si>
    <r>
      <t>Allotment to Local Government Units</t>
    </r>
    <r>
      <rPr>
        <vertAlign val="superscript"/>
        <sz val="10"/>
        <rFont val="Arial"/>
        <family val="2"/>
      </rPr>
      <t>/7</t>
    </r>
  </si>
  <si>
    <t>Department of Budget and Management</t>
  </si>
  <si>
    <t xml:space="preserve">   NFRDI</t>
  </si>
  <si>
    <t>DHSUD</t>
  </si>
  <si>
    <t xml:space="preserve">   HSAC</t>
  </si>
  <si>
    <t xml:space="preserve">    CPD</t>
  </si>
  <si>
    <t xml:space="preserve">   PHILSA</t>
  </si>
  <si>
    <t xml:space="preserve">   ARTA</t>
  </si>
  <si>
    <t>JANUARY</t>
  </si>
  <si>
    <t>FEBRUARY</t>
  </si>
  <si>
    <t>MARCH</t>
  </si>
  <si>
    <t>APRIL</t>
  </si>
  <si>
    <t>JUN</t>
  </si>
  <si>
    <t>JUL</t>
  </si>
  <si>
    <t>AUG</t>
  </si>
  <si>
    <t>NCA Utilized / NCAs Credited - Flow</t>
  </si>
  <si>
    <t>NCA Utilized / NCAs Credited - Cumulative</t>
  </si>
  <si>
    <t>SEP</t>
  </si>
  <si>
    <t xml:space="preserve">Department of Transportation </t>
  </si>
  <si>
    <r>
      <t xml:space="preserve">NCAs UTILIZED </t>
    </r>
    <r>
      <rPr>
        <b/>
        <vertAlign val="superscript"/>
        <sz val="8"/>
        <rFont val="Arial"/>
        <family val="2"/>
      </rPr>
      <t>/2</t>
    </r>
  </si>
  <si>
    <t xml:space="preserve">   PFIDA</t>
  </si>
  <si>
    <t xml:space="preserve">   PCVF</t>
  </si>
  <si>
    <t xml:space="preserve">    PCIEERD </t>
  </si>
  <si>
    <t xml:space="preserve">   NCSC</t>
  </si>
  <si>
    <r>
      <rPr>
        <vertAlign val="superscript"/>
        <sz val="8"/>
        <rFont val="Arial"/>
        <family val="2"/>
      </rPr>
      <t>/2</t>
    </r>
    <r>
      <rPr>
        <sz val="8"/>
        <rFont val="Arial"/>
        <family val="2"/>
      </rPr>
      <t xml:space="preserve"> NCA Utilization refers to agency issuance of checks or Advice to Debit Account (ADA) against the NCAs issued.</t>
    </r>
  </si>
  <si>
    <r>
      <rPr>
        <vertAlign val="superscript"/>
        <sz val="8"/>
        <rFont val="Arial"/>
        <family val="2"/>
      </rPr>
      <t>/4</t>
    </r>
    <r>
      <rPr>
        <sz val="8"/>
        <rFont val="Arial"/>
        <family val="2"/>
      </rPr>
      <t xml:space="preserve"> Outstanding Checks refer to those checks issued by the agency but not yet encashed at the banks by the creditor/payee.</t>
    </r>
  </si>
  <si>
    <r>
      <rPr>
        <vertAlign val="superscript"/>
        <sz val="8"/>
        <rFont val="Arial"/>
        <family val="2"/>
      </rPr>
      <t>/5</t>
    </r>
    <r>
      <rPr>
        <sz val="8"/>
        <rFont val="Arial"/>
        <family val="2"/>
      </rPr>
      <t xml:space="preserve"> Book Balance refers to the NCAs which remain unutilized or the NCA balances for which no checks/ADA has been charged.</t>
    </r>
  </si>
  <si>
    <r>
      <rPr>
        <vertAlign val="superscript"/>
        <sz val="8"/>
        <rFont val="Arial"/>
        <family val="2"/>
      </rPr>
      <t>/6</t>
    </r>
    <r>
      <rPr>
        <sz val="8"/>
        <rFont val="Arial"/>
        <family val="2"/>
      </rPr>
      <t xml:space="preserve"> Bank Balance refers to the difference between the NCAs credited by the banks to the agency's MDS sub-accounts and the cash disbursement.</t>
    </r>
  </si>
  <si>
    <r>
      <rPr>
        <vertAlign val="superscript"/>
        <sz val="8"/>
        <rFont val="Arial"/>
        <family val="2"/>
      </rPr>
      <t>/7</t>
    </r>
    <r>
      <rPr>
        <sz val="8"/>
        <rFont val="Arial"/>
        <family val="2"/>
      </rPr>
      <t xml:space="preserve"> Amounts presented for Departments/Agencies include transfers from SPFs.</t>
    </r>
  </si>
  <si>
    <r>
      <rPr>
        <vertAlign val="superscript"/>
        <sz val="8"/>
        <rFont val="Arial"/>
        <family val="2"/>
      </rPr>
      <t>/1</t>
    </r>
    <r>
      <rPr>
        <sz val="8"/>
        <rFont val="Arial"/>
        <family val="2"/>
      </rPr>
      <t xml:space="preserve"> NCA Releases refer to NCAs credited by the Modified Disbursement Scheme (MDS)-Government Servicing Banks (GSBs) to the agencies' MDS sub accounts, 
   inclusive of lapsed NCAs.</t>
    </r>
  </si>
  <si>
    <t>OCTOBER</t>
  </si>
  <si>
    <t>OCT</t>
  </si>
  <si>
    <t>October</t>
  </si>
  <si>
    <t>NOVEMBER</t>
  </si>
  <si>
    <t>AS OF NOVEMBER</t>
  </si>
  <si>
    <t>NOV</t>
  </si>
  <si>
    <t>November</t>
  </si>
  <si>
    <t>As of end       November</t>
  </si>
  <si>
    <t>ALGU: inclusive of IRA, special shares for LGUs, MMDA and other transfers to LGUs</t>
  </si>
  <si>
    <t>AS OF NOVEMBER 30, 2022</t>
  </si>
  <si>
    <t>Office of the Press Secretary</t>
  </si>
  <si>
    <t>Source: Report of MDS-Government Servicing Banks as of November 2022</t>
  </si>
  <si>
    <t>STATUS OF NCA UTILIZATION (Net Trust and Working Fund), as of November 30, 2022</t>
  </si>
  <si>
    <t xml:space="preserve">  NAS</t>
  </si>
  <si>
    <t xml:space="preserve">  PNAC</t>
  </si>
  <si>
    <t xml:space="preserve">   OADR</t>
  </si>
  <si>
    <t>OPS</t>
  </si>
  <si>
    <t xml:space="preserve">    OPS-Proper</t>
  </si>
  <si>
    <t xml:space="preserve">     NHCP</t>
  </si>
  <si>
    <t xml:space="preserve">     NAP</t>
  </si>
  <si>
    <t xml:space="preserve">   OPAPRU</t>
  </si>
  <si>
    <t xml:space="preserve">   OMB</t>
  </si>
  <si>
    <t>NCAs CREDITED VS NCA UTILIZATION, JANUARY-NOVEMBER 2022</t>
  </si>
  <si>
    <r>
      <rPr>
        <vertAlign val="superscript"/>
        <sz val="8"/>
        <rFont val="Arial"/>
        <family val="2"/>
      </rPr>
      <t>/3</t>
    </r>
    <r>
      <rPr>
        <sz val="8"/>
        <rFont val="Arial"/>
        <family val="2"/>
      </rPr>
      <t xml:space="preserve"> Cash Disbursement refers to negotiated checks (checks presented for encashment at the banks) and to the ADA credited by the banks 
   to the bank accounts of the agency's creditors/payees</t>
    </r>
  </si>
  <si>
    <t>Department of Environment and 
  Natural Resources</t>
  </si>
  <si>
    <t>Department of Human Settlements and 
  Urban Development</t>
  </si>
  <si>
    <t>Department of Info and Communication 
  Technology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</si>
</sst>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_);_(* \(#,##0\);_(* &quot;-&quot;_);_(@_)"/>
    <numFmt numFmtId="165" formatCode="_(* #,##0.00_);_(* \(#,##0.00\);_(* &quot;-&quot;??_);_(@_)"/>
    <numFmt numFmtId="166" formatCode="_(* #,##0.0_);_(* \(#,##0.0\);_(* &quot;-&quot;??_);_(@_)"/>
    <numFmt numFmtId="167" formatCode="_(* #,##0_);_(* \(#,##0\);_(* &quot;-&quot;??_);_(@_)"/>
  </numFmts>
  <fonts count="40" x14ac:knownFonts="1">
    <font>
      <sz val="10"/>
      <name val="Arial"/>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vertAlign val="superscript"/>
      <sz val="10"/>
      <name val="Arial"/>
      <family val="2"/>
    </font>
    <font>
      <b/>
      <sz val="9"/>
      <name val="Arial"/>
      <family val="2"/>
    </font>
    <font>
      <b/>
      <sz val="9"/>
      <name val="Arial Black"/>
      <family val="2"/>
    </font>
    <font>
      <b/>
      <sz val="8"/>
      <name val="Arial"/>
      <family val="2"/>
    </font>
    <font>
      <b/>
      <sz val="8.5"/>
      <name val="Arial"/>
      <family val="2"/>
    </font>
    <font>
      <b/>
      <vertAlign val="superscript"/>
      <sz val="8.5"/>
      <name val="Arial"/>
      <family val="2"/>
    </font>
    <font>
      <b/>
      <vertAlign val="superscript"/>
      <sz val="8"/>
      <name val="Arial"/>
      <family val="2"/>
    </font>
    <font>
      <b/>
      <sz val="7"/>
      <name val="Arial"/>
      <family val="2"/>
    </font>
    <font>
      <vertAlign val="superscript"/>
      <sz val="9"/>
      <name val="Arial"/>
      <family val="2"/>
    </font>
    <font>
      <b/>
      <sz val="8"/>
      <color indexed="12"/>
      <name val="Arial"/>
      <family val="2"/>
    </font>
    <font>
      <sz val="9"/>
      <name val="Arial"/>
      <family val="2"/>
    </font>
    <font>
      <i/>
      <sz val="9"/>
      <name val="Arial"/>
      <family val="2"/>
    </font>
    <font>
      <sz val="8"/>
      <color indexed="12"/>
      <name val="Arial"/>
      <family val="2"/>
    </font>
    <font>
      <b/>
      <sz val="10"/>
      <name val="Arial"/>
      <family val="2"/>
    </font>
    <font>
      <b/>
      <i/>
      <sz val="10"/>
      <name val="Arial"/>
      <family val="2"/>
    </font>
    <font>
      <i/>
      <sz val="10"/>
      <name val="Arial"/>
      <family val="2"/>
    </font>
    <font>
      <u val="singleAccounting"/>
      <sz val="10"/>
      <name val="Arial"/>
      <family val="2"/>
    </font>
    <font>
      <sz val="8"/>
      <color theme="1"/>
      <name val="Arial"/>
      <family val="2"/>
    </font>
    <font>
      <vertAlign val="superscript"/>
      <sz val="8"/>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2"/>
        <bgColor indexed="64"/>
      </patternFill>
    </fill>
    <fill>
      <patternFill patternType="solid">
        <fgColor theme="0"/>
        <bgColor indexed="64"/>
      </patternFill>
    </fill>
  </fills>
  <borders count="2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8"/>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double">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46">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5" fillId="0" borderId="0"/>
    <xf numFmtId="0" fontId="15" fillId="23" borderId="7" applyNumberFormat="0" applyFon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xf numFmtId="165" fontId="15" fillId="0" borderId="0" applyFont="0" applyFill="0" applyBorder="0" applyAlignment="0" applyProtection="0"/>
    <xf numFmtId="0" fontId="1" fillId="0" borderId="0"/>
    <xf numFmtId="0" fontId="15" fillId="0" borderId="0"/>
  </cellStyleXfs>
  <cellXfs count="119">
    <xf numFmtId="0" fontId="0" fillId="0" borderId="0" xfId="0"/>
    <xf numFmtId="0" fontId="0" fillId="0" borderId="0" xfId="0" applyAlignment="1">
      <alignment horizontal="center"/>
    </xf>
    <xf numFmtId="164" fontId="0" fillId="0" borderId="0" xfId="0" applyNumberFormat="1"/>
    <xf numFmtId="166" fontId="0" fillId="0" borderId="0" xfId="0" applyNumberFormat="1"/>
    <xf numFmtId="167" fontId="0" fillId="0" borderId="0" xfId="0" applyNumberFormat="1"/>
    <xf numFmtId="167" fontId="31" fillId="0" borderId="11" xfId="43" applyNumberFormat="1" applyFont="1" applyBorder="1" applyAlignment="1">
      <alignment horizontal="right"/>
    </xf>
    <xf numFmtId="167" fontId="32" fillId="0" borderId="0" xfId="43" applyNumberFormat="1" applyFont="1" applyBorder="1" applyAlignment="1"/>
    <xf numFmtId="167" fontId="31" fillId="0" borderId="0" xfId="43" applyNumberFormat="1" applyFont="1"/>
    <xf numFmtId="167" fontId="31" fillId="0" borderId="0" xfId="43" applyNumberFormat="1" applyFont="1" applyBorder="1"/>
    <xf numFmtId="167" fontId="31" fillId="0" borderId="11" xfId="43" applyNumberFormat="1" applyFont="1" applyBorder="1"/>
    <xf numFmtId="167" fontId="31" fillId="0" borderId="0" xfId="43" applyNumberFormat="1" applyFont="1" applyFill="1" applyBorder="1"/>
    <xf numFmtId="167" fontId="31" fillId="0" borderId="0" xfId="43" applyNumberFormat="1" applyFont="1" applyFill="1"/>
    <xf numFmtId="37" fontId="31" fillId="0" borderId="11" xfId="43" applyNumberFormat="1" applyFont="1" applyBorder="1" applyAlignment="1">
      <alignment horizontal="right"/>
    </xf>
    <xf numFmtId="0" fontId="33" fillId="0" borderId="0" xfId="0" applyFont="1" applyBorder="1"/>
    <xf numFmtId="0" fontId="15" fillId="0" borderId="0" xfId="45" applyFont="1" applyFill="1" applyAlignment="1">
      <alignment horizontal="left" indent="2"/>
    </xf>
    <xf numFmtId="37" fontId="31" fillId="0" borderId="11" xfId="43" applyNumberFormat="1" applyFont="1" applyBorder="1"/>
    <xf numFmtId="37" fontId="31" fillId="0" borderId="20" xfId="43" applyNumberFormat="1" applyFont="1" applyFill="1" applyBorder="1"/>
    <xf numFmtId="37" fontId="31" fillId="0" borderId="11" xfId="43" applyNumberFormat="1" applyFont="1" applyFill="1" applyBorder="1"/>
    <xf numFmtId="167" fontId="31" fillId="0" borderId="11" xfId="43" applyNumberFormat="1" applyFont="1" applyFill="1" applyBorder="1"/>
    <xf numFmtId="167" fontId="31" fillId="0" borderId="11" xfId="43" applyNumberFormat="1" applyFont="1" applyFill="1" applyBorder="1" applyAlignment="1">
      <alignment horizontal="right" vertical="top"/>
    </xf>
    <xf numFmtId="167" fontId="31" fillId="0" borderId="20" xfId="43" applyNumberFormat="1" applyFont="1" applyBorder="1" applyAlignment="1">
      <alignment horizontal="right" vertical="top"/>
    </xf>
    <xf numFmtId="167" fontId="31" fillId="0" borderId="11" xfId="43" applyNumberFormat="1" applyFont="1" applyBorder="1" applyAlignment="1"/>
    <xf numFmtId="167" fontId="31" fillId="0" borderId="20" xfId="43" applyNumberFormat="1" applyFont="1" applyFill="1" applyBorder="1"/>
    <xf numFmtId="0" fontId="15" fillId="0" borderId="0" xfId="0" applyNumberFormat="1" applyFont="1" applyAlignment="1"/>
    <xf numFmtId="0" fontId="15" fillId="0" borderId="0" xfId="0" applyNumberFormat="1" applyFont="1"/>
    <xf numFmtId="0" fontId="15" fillId="0" borderId="0" xfId="0" applyFont="1"/>
    <xf numFmtId="0" fontId="15" fillId="0" borderId="0" xfId="0" applyNumberFormat="1" applyFont="1" applyAlignment="1">
      <alignment horizontal="center"/>
    </xf>
    <xf numFmtId="164" fontId="15" fillId="0" borderId="0" xfId="0" applyNumberFormat="1" applyFont="1"/>
    <xf numFmtId="165" fontId="15" fillId="0" borderId="0" xfId="0" applyNumberFormat="1" applyFont="1"/>
    <xf numFmtId="0" fontId="34" fillId="0" borderId="0" xfId="0" applyNumberFormat="1" applyFont="1"/>
    <xf numFmtId="164" fontId="34" fillId="0" borderId="0" xfId="0" applyNumberFormat="1" applyFont="1"/>
    <xf numFmtId="0" fontId="34" fillId="0" borderId="0" xfId="0" applyFont="1"/>
    <xf numFmtId="164" fontId="37" fillId="0" borderId="0" xfId="0" applyNumberFormat="1" applyFont="1"/>
    <xf numFmtId="0" fontId="15" fillId="0" borderId="0" xfId="43" applyNumberFormat="1" applyFont="1"/>
    <xf numFmtId="0" fontId="15" fillId="0" borderId="0" xfId="0" applyNumberFormat="1" applyFont="1" applyFill="1"/>
    <xf numFmtId="0" fontId="15" fillId="0" borderId="11" xfId="0" applyNumberFormat="1" applyFont="1" applyBorder="1"/>
    <xf numFmtId="164" fontId="15" fillId="0" borderId="11" xfId="0" applyNumberFormat="1" applyFont="1" applyBorder="1"/>
    <xf numFmtId="0" fontId="15" fillId="0" borderId="0" xfId="0" applyNumberFormat="1" applyFont="1" applyBorder="1"/>
    <xf numFmtId="164" fontId="15" fillId="0" borderId="0" xfId="0" applyNumberFormat="1" applyFont="1" applyBorder="1"/>
    <xf numFmtId="0" fontId="15" fillId="0" borderId="0" xfId="0" applyFont="1" applyBorder="1"/>
    <xf numFmtId="0" fontId="15" fillId="0" borderId="0" xfId="0" applyNumberFormat="1" applyFont="1" applyBorder="1" applyAlignment="1"/>
    <xf numFmtId="167" fontId="35" fillId="0" borderId="0" xfId="0" applyNumberFormat="1" applyFont="1"/>
    <xf numFmtId="167" fontId="36" fillId="0" borderId="0" xfId="0" applyNumberFormat="1" applyFont="1"/>
    <xf numFmtId="167" fontId="20" fillId="26" borderId="0" xfId="43" applyNumberFormat="1" applyFont="1" applyFill="1" applyBorder="1"/>
    <xf numFmtId="0" fontId="20" fillId="0" borderId="0" xfId="0" applyFont="1" applyFill="1" applyBorder="1"/>
    <xf numFmtId="167" fontId="20" fillId="0" borderId="0" xfId="43" applyNumberFormat="1" applyFont="1" applyBorder="1"/>
    <xf numFmtId="0" fontId="20" fillId="0" borderId="0" xfId="0" applyFont="1"/>
    <xf numFmtId="0" fontId="20" fillId="0" borderId="0" xfId="0" applyFont="1" applyBorder="1"/>
    <xf numFmtId="0" fontId="15" fillId="0" borderId="0" xfId="0" applyFont="1" applyAlignment="1">
      <alignment horizontal="center" vertical="center" wrapText="1"/>
    </xf>
    <xf numFmtId="0" fontId="15" fillId="0" borderId="0" xfId="0" applyFont="1" applyAlignment="1">
      <alignment horizontal="center"/>
    </xf>
    <xf numFmtId="0" fontId="21" fillId="0" borderId="0" xfId="0" applyNumberFormat="1" applyFont="1" applyBorder="1"/>
    <xf numFmtId="0" fontId="21" fillId="0" borderId="0" xfId="0" applyNumberFormat="1" applyFont="1" applyBorder="1" applyAlignment="1">
      <alignment vertical="center"/>
    </xf>
    <xf numFmtId="167" fontId="24" fillId="25" borderId="12" xfId="43" applyNumberFormat="1" applyFont="1" applyFill="1" applyBorder="1" applyAlignment="1">
      <alignment horizontal="center" vertical="center"/>
    </xf>
    <xf numFmtId="0" fontId="31" fillId="0" borderId="0" xfId="0" applyNumberFormat="1" applyFont="1" applyAlignment="1">
      <alignment wrapText="1"/>
    </xf>
    <xf numFmtId="0" fontId="15" fillId="0" borderId="11" xfId="0" applyFont="1" applyBorder="1"/>
    <xf numFmtId="0" fontId="22" fillId="26" borderId="0" xfId="0" applyFont="1" applyFill="1" applyAlignment="1"/>
    <xf numFmtId="0" fontId="20" fillId="26" borderId="0" xfId="0" applyFont="1" applyFill="1"/>
    <xf numFmtId="0" fontId="23" fillId="24" borderId="0" xfId="0" applyFont="1" applyFill="1" applyBorder="1" applyAlignment="1">
      <alignment horizontal="left"/>
    </xf>
    <xf numFmtId="164" fontId="20" fillId="26" borderId="0" xfId="0" applyNumberFormat="1" applyFont="1" applyFill="1" applyBorder="1" applyAlignment="1">
      <alignment horizontal="left"/>
    </xf>
    <xf numFmtId="0" fontId="20" fillId="26" borderId="0" xfId="0" applyFont="1" applyFill="1" applyBorder="1"/>
    <xf numFmtId="0" fontId="24" fillId="26" borderId="0" xfId="0" applyFont="1" applyFill="1" applyBorder="1" applyAlignment="1">
      <alignment horizontal="left"/>
    </xf>
    <xf numFmtId="164" fontId="20" fillId="26" borderId="0" xfId="0" applyNumberFormat="1" applyFont="1" applyFill="1"/>
    <xf numFmtId="0" fontId="24" fillId="26" borderId="0" xfId="0" applyFont="1" applyFill="1" applyBorder="1"/>
    <xf numFmtId="164" fontId="20" fillId="26" borderId="0" xfId="0" applyNumberFormat="1" applyFont="1" applyFill="1" applyBorder="1"/>
    <xf numFmtId="0" fontId="20" fillId="0" borderId="0" xfId="0" applyFont="1" applyFill="1" applyAlignment="1">
      <alignment horizontal="center" vertical="center"/>
    </xf>
    <xf numFmtId="0" fontId="24" fillId="25" borderId="10" xfId="0" applyFont="1" applyFill="1" applyBorder="1" applyAlignment="1">
      <alignment horizontal="center" vertical="center" wrapText="1"/>
    </xf>
    <xf numFmtId="0" fontId="24" fillId="0" borderId="0" xfId="0" applyFont="1" applyAlignment="1">
      <alignment horizontal="center"/>
    </xf>
    <xf numFmtId="0" fontId="24" fillId="0" borderId="0" xfId="0" applyFont="1" applyAlignment="1">
      <alignment horizontal="left"/>
    </xf>
    <xf numFmtId="0" fontId="30" fillId="0" borderId="0" xfId="0" applyFont="1" applyAlignment="1">
      <alignment horizontal="left" indent="1"/>
    </xf>
    <xf numFmtId="167" fontId="20" fillId="0" borderId="0" xfId="0" applyNumberFormat="1" applyFont="1"/>
    <xf numFmtId="0" fontId="20" fillId="0" borderId="0" xfId="0" applyFont="1" applyAlignment="1">
      <alignment horizontal="left" indent="1"/>
    </xf>
    <xf numFmtId="0" fontId="20" fillId="0" borderId="0" xfId="0" applyFont="1" applyAlignment="1" applyProtection="1">
      <alignment horizontal="left" indent="1"/>
      <protection locked="0"/>
    </xf>
    <xf numFmtId="0" fontId="20" fillId="0" borderId="0" xfId="0" quotePrefix="1" applyFont="1" applyAlignment="1">
      <alignment horizontal="left" indent="1"/>
    </xf>
    <xf numFmtId="0" fontId="33" fillId="0" borderId="0" xfId="0" applyFont="1" applyAlignment="1">
      <alignment horizontal="left" indent="1"/>
    </xf>
    <xf numFmtId="0" fontId="30" fillId="0" borderId="0" xfId="0" applyFont="1" applyFill="1" applyAlignment="1">
      <alignment horizontal="left" indent="1"/>
    </xf>
    <xf numFmtId="0" fontId="20" fillId="0" borderId="0" xfId="0" applyFont="1" applyAlignment="1">
      <alignment horizontal="left" wrapText="1" indent="2"/>
    </xf>
    <xf numFmtId="0" fontId="20" fillId="0" borderId="0" xfId="0" applyFont="1" applyAlignment="1">
      <alignment horizontal="left" indent="2"/>
    </xf>
    <xf numFmtId="0" fontId="20" fillId="0" borderId="0" xfId="0" applyFont="1" applyAlignment="1">
      <alignment horizontal="left" indent="3"/>
    </xf>
    <xf numFmtId="0" fontId="20" fillId="0" borderId="0" xfId="0" applyFont="1" applyAlignment="1">
      <alignment horizontal="left" wrapText="1" indent="3"/>
    </xf>
    <xf numFmtId="0" fontId="20" fillId="0" borderId="0" xfId="0" applyFont="1" applyFill="1" applyAlignment="1">
      <alignment horizontal="left" indent="1"/>
    </xf>
    <xf numFmtId="0" fontId="38" fillId="0" borderId="0" xfId="0" applyFont="1" applyAlignment="1">
      <alignment horizontal="left" indent="1"/>
    </xf>
    <xf numFmtId="0" fontId="30" fillId="0" borderId="0" xfId="0" applyFont="1" applyAlignment="1">
      <alignment horizontal="left" vertical="top" indent="1"/>
    </xf>
    <xf numFmtId="0" fontId="33" fillId="0" borderId="0" xfId="0" applyFont="1" applyFill="1" applyAlignment="1">
      <alignment horizontal="left" indent="1"/>
    </xf>
    <xf numFmtId="0" fontId="20" fillId="0" borderId="0" xfId="0" applyFont="1" applyFill="1" applyAlignment="1"/>
    <xf numFmtId="0" fontId="24" fillId="0" borderId="0" xfId="0" applyFont="1" applyFill="1" applyAlignment="1">
      <alignment wrapText="1"/>
    </xf>
    <xf numFmtId="0" fontId="20" fillId="0" borderId="0" xfId="0" applyFont="1" applyAlignment="1"/>
    <xf numFmtId="0" fontId="24" fillId="0" borderId="0" xfId="0" applyFont="1" applyAlignment="1">
      <alignment horizontal="left" indent="1"/>
    </xf>
    <xf numFmtId="0" fontId="20" fillId="0" borderId="0" xfId="0" applyFont="1" applyAlignment="1">
      <alignment horizontal="left"/>
    </xf>
    <xf numFmtId="0" fontId="24" fillId="0" borderId="0" xfId="0" applyFont="1" applyAlignment="1">
      <alignment horizontal="left" vertical="center"/>
    </xf>
    <xf numFmtId="167" fontId="22" fillId="0" borderId="21" xfId="0" applyNumberFormat="1" applyFont="1" applyBorder="1" applyAlignment="1">
      <alignment vertical="center"/>
    </xf>
    <xf numFmtId="0" fontId="20" fillId="0" borderId="0" xfId="0" applyFont="1" applyAlignment="1">
      <alignment vertical="center"/>
    </xf>
    <xf numFmtId="167" fontId="31" fillId="0" borderId="11" xfId="43" applyNumberFormat="1" applyFont="1" applyFill="1" applyBorder="1" applyAlignment="1">
      <alignment horizontal="right"/>
    </xf>
    <xf numFmtId="37" fontId="31" fillId="0" borderId="11" xfId="43" applyNumberFormat="1" applyFont="1" applyFill="1" applyBorder="1" applyAlignment="1">
      <alignment horizontal="right"/>
    </xf>
    <xf numFmtId="167" fontId="31" fillId="0" borderId="11" xfId="43" applyNumberFormat="1" applyFont="1" applyFill="1" applyBorder="1" applyAlignment="1"/>
    <xf numFmtId="0" fontId="15" fillId="0" borderId="10" xfId="0" applyFont="1" applyBorder="1" applyAlignment="1">
      <alignment horizontal="center" vertical="center" wrapText="1"/>
    </xf>
    <xf numFmtId="167" fontId="24" fillId="25" borderId="14" xfId="43" applyNumberFormat="1" applyFont="1" applyFill="1" applyBorder="1" applyAlignment="1">
      <alignment horizontal="center" vertical="center"/>
    </xf>
    <xf numFmtId="0" fontId="20" fillId="0" borderId="0" xfId="0" applyFont="1" applyAlignment="1">
      <alignment horizontal="left" vertical="top" indent="1"/>
    </xf>
    <xf numFmtId="0" fontId="15" fillId="0" borderId="10" xfId="0" applyNumberFormat="1" applyFont="1" applyBorder="1" applyAlignment="1">
      <alignment horizontal="center" vertical="center" wrapText="1"/>
    </xf>
    <xf numFmtId="0" fontId="15" fillId="0" borderId="10" xfId="0" applyFont="1" applyBorder="1" applyAlignment="1">
      <alignment horizontal="center" vertical="center" wrapText="1"/>
    </xf>
    <xf numFmtId="0" fontId="20" fillId="0" borderId="0" xfId="0" applyFont="1" applyAlignment="1">
      <alignment horizontal="left" vertical="top" wrapText="1"/>
    </xf>
    <xf numFmtId="0" fontId="20" fillId="0" borderId="0" xfId="0" applyFont="1" applyAlignment="1">
      <alignment horizontal="left" vertical="top"/>
    </xf>
    <xf numFmtId="167" fontId="24" fillId="25" borderId="23" xfId="43" applyNumberFormat="1" applyFont="1" applyFill="1" applyBorder="1" applyAlignment="1">
      <alignment horizontal="center" vertical="center"/>
    </xf>
    <xf numFmtId="167" fontId="24" fillId="25" borderId="13" xfId="43" applyNumberFormat="1" applyFont="1" applyFill="1" applyBorder="1" applyAlignment="1">
      <alignment horizontal="center" vertical="center"/>
    </xf>
    <xf numFmtId="167" fontId="24" fillId="25" borderId="14" xfId="43" applyNumberFormat="1" applyFont="1" applyFill="1" applyBorder="1" applyAlignment="1">
      <alignment horizontal="center" vertical="center"/>
    </xf>
    <xf numFmtId="167" fontId="24" fillId="25" borderId="22" xfId="43" applyNumberFormat="1" applyFont="1" applyFill="1" applyBorder="1" applyAlignment="1">
      <alignment horizontal="center" vertical="center"/>
    </xf>
    <xf numFmtId="167" fontId="24" fillId="25" borderId="11" xfId="43" applyNumberFormat="1" applyFont="1" applyFill="1" applyBorder="1" applyAlignment="1">
      <alignment horizontal="center" vertical="center"/>
    </xf>
    <xf numFmtId="167" fontId="24" fillId="25" borderId="16" xfId="43" applyNumberFormat="1" applyFont="1" applyFill="1" applyBorder="1" applyAlignment="1">
      <alignment horizontal="center" vertical="center"/>
    </xf>
    <xf numFmtId="0" fontId="24" fillId="25" borderId="12" xfId="0" applyFont="1" applyFill="1" applyBorder="1" applyAlignment="1">
      <alignment horizontal="center" vertical="center"/>
    </xf>
    <xf numFmtId="0" fontId="24" fillId="25" borderId="15" xfId="0" applyFont="1" applyFill="1" applyBorder="1" applyAlignment="1">
      <alignment horizontal="center" vertical="center"/>
    </xf>
    <xf numFmtId="0" fontId="24" fillId="25" borderId="18" xfId="0" applyFont="1" applyFill="1" applyBorder="1" applyAlignment="1">
      <alignment horizontal="center" vertical="center"/>
    </xf>
    <xf numFmtId="0" fontId="25" fillId="25" borderId="15" xfId="0" applyFont="1" applyFill="1" applyBorder="1" applyAlignment="1">
      <alignment horizontal="center" vertical="center" wrapText="1"/>
    </xf>
    <xf numFmtId="0" fontId="0" fillId="0" borderId="19" xfId="0" applyBorder="1" applyAlignment="1">
      <alignment horizontal="center" vertical="center"/>
    </xf>
    <xf numFmtId="0" fontId="24" fillId="25" borderId="15" xfId="0" applyFont="1" applyFill="1" applyBorder="1" applyAlignment="1">
      <alignment horizontal="center" vertical="center" wrapText="1"/>
    </xf>
    <xf numFmtId="0" fontId="24" fillId="25" borderId="19" xfId="0" applyFont="1" applyFill="1" applyBorder="1" applyAlignment="1">
      <alignment horizontal="center" vertical="center" wrapText="1"/>
    </xf>
    <xf numFmtId="0" fontId="24" fillId="25" borderId="17" xfId="0" applyFont="1" applyFill="1" applyBorder="1" applyAlignment="1">
      <alignment horizontal="center" vertical="center" wrapText="1"/>
    </xf>
    <xf numFmtId="0" fontId="24" fillId="25" borderId="16" xfId="0" applyFont="1" applyFill="1" applyBorder="1" applyAlignment="1">
      <alignment horizontal="center" vertical="center" wrapText="1"/>
    </xf>
    <xf numFmtId="167" fontId="28" fillId="25" borderId="17" xfId="43" applyNumberFormat="1" applyFont="1" applyFill="1" applyBorder="1" applyAlignment="1">
      <alignment horizontal="center" vertical="center" wrapText="1"/>
    </xf>
    <xf numFmtId="167" fontId="28" fillId="25" borderId="16" xfId="43" applyNumberFormat="1" applyFont="1" applyFill="1" applyBorder="1" applyAlignment="1">
      <alignment horizontal="center" vertical="center" wrapText="1"/>
    </xf>
    <xf numFmtId="0" fontId="15" fillId="0" borderId="0" xfId="43" applyNumberFormat="1" applyFont="1" applyAlignment="1">
      <alignment wrapText="1"/>
    </xf>
  </cellXfs>
  <cellStyles count="4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43" xr:uid="{00000000-0005-0000-0000-00001B000000}"/>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xr:uid="{00000000-0005-0000-0000-000026000000}"/>
    <cellStyle name="Normal 3" xfId="45" xr:uid="{00000000-0005-0000-0000-000027000000}"/>
    <cellStyle name="Normal 3 2" xfId="44" xr:uid="{00000000-0005-0000-0000-00002800000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colors>
    <mruColors>
      <color rgb="FF919A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000" b="0" i="0" u="none" strike="noStrike" kern="1200" baseline="0">
                <a:solidFill>
                  <a:srgbClr val="000000"/>
                </a:solidFill>
                <a:latin typeface="Arial"/>
                <a:ea typeface="Arial"/>
                <a:cs typeface="Arial"/>
              </a:defRPr>
            </a:pPr>
            <a:r>
              <a:rPr lang="en-PH" sz="1400" b="1" i="0" u="none" strike="noStrike" baseline="0">
                <a:solidFill>
                  <a:srgbClr val="000000"/>
                </a:solidFill>
                <a:latin typeface="Arial"/>
                <a:cs typeface="Arial"/>
              </a:rPr>
              <a:t>NCAs CREDITED VS NCA UTILIZATION </a:t>
            </a:r>
          </a:p>
          <a:p>
            <a:pPr>
              <a:defRPr sz="1000"/>
            </a:pPr>
            <a:r>
              <a:rPr lang="en-PH" sz="1400" b="1" i="0" u="none" strike="noStrike" baseline="0">
                <a:solidFill>
                  <a:srgbClr val="000000"/>
                </a:solidFill>
                <a:latin typeface="Arial"/>
                <a:cs typeface="Arial"/>
              </a:rPr>
              <a:t>JANUARY - NOVEMBER 2022</a:t>
            </a:r>
            <a:endParaRPr lang="en-PH" sz="800" b="1" i="0" u="none" strike="noStrike" baseline="0">
              <a:solidFill>
                <a:srgbClr val="000000"/>
              </a:solidFill>
              <a:latin typeface="Arial"/>
              <a:cs typeface="Arial"/>
            </a:endParaRPr>
          </a:p>
          <a:p>
            <a:pPr>
              <a:defRPr sz="1000"/>
            </a:pPr>
            <a:endParaRPr lang="en-PH" sz="800" b="1" i="0" u="none" strike="noStrike" baseline="0">
              <a:solidFill>
                <a:srgbClr val="000000"/>
              </a:solidFill>
              <a:latin typeface="Arial"/>
              <a:cs typeface="Arial"/>
            </a:endParaRPr>
          </a:p>
        </c:rich>
      </c:tx>
      <c:layout>
        <c:manualLayout>
          <c:xMode val="edge"/>
          <c:yMode val="edge"/>
          <c:x val="0.40885706084831375"/>
          <c:y val="3.2073804599325337E-2"/>
        </c:manualLayout>
      </c:layout>
      <c:overlay val="0"/>
      <c:spPr>
        <a:solidFill>
          <a:srgbClr val="FFFFFF"/>
        </a:solidFill>
        <a:ln w="25400">
          <a:noFill/>
        </a:ln>
        <a:effectLst/>
      </c:spPr>
      <c:txPr>
        <a:bodyPr rot="0" spcFirstLastPara="1" vertOverflow="ellipsis" vert="horz" wrap="square" anchor="ctr" anchorCtr="1"/>
        <a:lstStyle/>
        <a:p>
          <a:pPr>
            <a:defRPr sz="1000" b="0" i="0" u="none" strike="noStrike" kern="1200" baseline="0">
              <a:solidFill>
                <a:srgbClr val="000000"/>
              </a:solidFill>
              <a:latin typeface="Arial"/>
              <a:ea typeface="Arial"/>
              <a:cs typeface="Arial"/>
            </a:defRPr>
          </a:pPr>
          <a:endParaRPr lang="en-US"/>
        </a:p>
      </c:txPr>
    </c:title>
    <c:autoTitleDeleted val="0"/>
    <c:plotArea>
      <c:layout>
        <c:manualLayout>
          <c:layoutTarget val="inner"/>
          <c:xMode val="edge"/>
          <c:yMode val="edge"/>
          <c:x val="0.23662309742142049"/>
          <c:y val="0.13341770354431259"/>
          <c:w val="0.69585384181912391"/>
          <c:h val="0.70662517364583133"/>
        </c:manualLayout>
      </c:layout>
      <c:barChart>
        <c:barDir val="col"/>
        <c:grouping val="clustered"/>
        <c:varyColors val="0"/>
        <c:ser>
          <c:idx val="0"/>
          <c:order val="0"/>
          <c:tx>
            <c:strRef>
              <c:f>'Graph '!$A$5</c:f>
              <c:strCache>
                <c:ptCount val="1"/>
                <c:pt idx="0">
                  <c:v>Monthly NCA Credited</c:v>
                </c:pt>
              </c:strCache>
            </c:strRef>
          </c:tx>
          <c:spPr>
            <a:solidFill>
              <a:schemeClr val="accent2">
                <a:shade val="53000"/>
              </a:schemeClr>
            </a:solidFill>
            <a:ln>
              <a:solidFill>
                <a:srgbClr val="F4D35A"/>
              </a:solidFill>
            </a:ln>
            <a:effectLst/>
          </c:spPr>
          <c:invertIfNegative val="0"/>
          <c:cat>
            <c:strRef>
              <c:f>'Graph '!$B$4:$L$4</c:f>
              <c:strCache>
                <c:ptCount val="11"/>
                <c:pt idx="0">
                  <c:v>JANUARY</c:v>
                </c:pt>
                <c:pt idx="1">
                  <c:v>FEBRUARY</c:v>
                </c:pt>
                <c:pt idx="2">
                  <c:v>MARCH</c:v>
                </c:pt>
                <c:pt idx="3">
                  <c:v>APRIL</c:v>
                </c:pt>
                <c:pt idx="4">
                  <c:v>MAY</c:v>
                </c:pt>
                <c:pt idx="5">
                  <c:v>JUNE</c:v>
                </c:pt>
                <c:pt idx="6">
                  <c:v>JULY</c:v>
                </c:pt>
                <c:pt idx="7">
                  <c:v>AUGUST</c:v>
                </c:pt>
                <c:pt idx="8">
                  <c:v>SEPTEMBER</c:v>
                </c:pt>
                <c:pt idx="9">
                  <c:v>OCTOBER</c:v>
                </c:pt>
                <c:pt idx="10">
                  <c:v>NOVEMBER</c:v>
                </c:pt>
              </c:strCache>
            </c:strRef>
          </c:cat>
          <c:val>
            <c:numRef>
              <c:f>'Graph '!$B$5:$L$5</c:f>
              <c:numCache>
                <c:formatCode>_(* #,##0_);_(* \(#,##0\);_(* "-"??_);_(@_)</c:formatCode>
                <c:ptCount val="11"/>
                <c:pt idx="0">
                  <c:v>265283.09108395001</c:v>
                </c:pt>
                <c:pt idx="1">
                  <c:v>288729.88239632995</c:v>
                </c:pt>
                <c:pt idx="2">
                  <c:v>333545.40042916994</c:v>
                </c:pt>
                <c:pt idx="3">
                  <c:v>360575.46406101016</c:v>
                </c:pt>
                <c:pt idx="4">
                  <c:v>394834.44927548</c:v>
                </c:pt>
                <c:pt idx="5">
                  <c:v>390281.98526424001</c:v>
                </c:pt>
                <c:pt idx="6">
                  <c:v>406274.81324434001</c:v>
                </c:pt>
                <c:pt idx="7">
                  <c:v>347917.78020028997</c:v>
                </c:pt>
                <c:pt idx="8">
                  <c:v>325840.29977488011</c:v>
                </c:pt>
                <c:pt idx="9">
                  <c:v>450815.31433452014</c:v>
                </c:pt>
                <c:pt idx="10">
                  <c:v>442621.00021847972</c:v>
                </c:pt>
              </c:numCache>
            </c:numRef>
          </c:val>
          <c:extLst>
            <c:ext xmlns:c16="http://schemas.microsoft.com/office/drawing/2014/chart" uri="{C3380CC4-5D6E-409C-BE32-E72D297353CC}">
              <c16:uniqueId val="{00000000-7CD3-41DF-B630-EAAB03642D57}"/>
            </c:ext>
          </c:extLst>
        </c:ser>
        <c:ser>
          <c:idx val="2"/>
          <c:order val="1"/>
          <c:tx>
            <c:strRef>
              <c:f>'Graph '!$A$6</c:f>
              <c:strCache>
                <c:ptCount val="1"/>
                <c:pt idx="0">
                  <c:v>Monthly NCA Utilized</c:v>
                </c:pt>
              </c:strCache>
            </c:strRef>
          </c:tx>
          <c:spPr>
            <a:solidFill>
              <a:schemeClr val="accent2"/>
            </a:solidFill>
            <a:ln>
              <a:noFill/>
            </a:ln>
            <a:effectLst/>
          </c:spPr>
          <c:invertIfNegative val="0"/>
          <c:cat>
            <c:strRef>
              <c:f>'Graph '!$B$4:$L$4</c:f>
              <c:strCache>
                <c:ptCount val="11"/>
                <c:pt idx="0">
                  <c:v>JANUARY</c:v>
                </c:pt>
                <c:pt idx="1">
                  <c:v>FEBRUARY</c:v>
                </c:pt>
                <c:pt idx="2">
                  <c:v>MARCH</c:v>
                </c:pt>
                <c:pt idx="3">
                  <c:v>APRIL</c:v>
                </c:pt>
                <c:pt idx="4">
                  <c:v>MAY</c:v>
                </c:pt>
                <c:pt idx="5">
                  <c:v>JUNE</c:v>
                </c:pt>
                <c:pt idx="6">
                  <c:v>JULY</c:v>
                </c:pt>
                <c:pt idx="7">
                  <c:v>AUGUST</c:v>
                </c:pt>
                <c:pt idx="8">
                  <c:v>SEPTEMBER</c:v>
                </c:pt>
                <c:pt idx="9">
                  <c:v>OCTOBER</c:v>
                </c:pt>
                <c:pt idx="10">
                  <c:v>NOVEMBER</c:v>
                </c:pt>
              </c:strCache>
            </c:strRef>
          </c:cat>
          <c:val>
            <c:numRef>
              <c:f>'Graph '!$B$6:$L$6</c:f>
              <c:numCache>
                <c:formatCode>_(* #,##0_);_(* \(#,##0\);_(* "-"??_);_(@_)</c:formatCode>
                <c:ptCount val="11"/>
                <c:pt idx="0">
                  <c:v>194503.24133078003</c:v>
                </c:pt>
                <c:pt idx="1">
                  <c:v>274070.71397683996</c:v>
                </c:pt>
                <c:pt idx="2">
                  <c:v>411435.16409438004</c:v>
                </c:pt>
                <c:pt idx="3">
                  <c:v>271681.28229021013</c:v>
                </c:pt>
                <c:pt idx="4">
                  <c:v>381147.14327147993</c:v>
                </c:pt>
                <c:pt idx="5">
                  <c:v>476192.29445689003</c:v>
                </c:pt>
                <c:pt idx="6">
                  <c:v>290253.16976591002</c:v>
                </c:pt>
                <c:pt idx="7">
                  <c:v>336778.01814870001</c:v>
                </c:pt>
                <c:pt idx="8">
                  <c:v>425076.36027499987</c:v>
                </c:pt>
                <c:pt idx="9">
                  <c:v>300051.84555120999</c:v>
                </c:pt>
                <c:pt idx="10">
                  <c:v>387583.43904147996</c:v>
                </c:pt>
              </c:numCache>
            </c:numRef>
          </c:val>
          <c:extLst>
            <c:ext xmlns:c16="http://schemas.microsoft.com/office/drawing/2014/chart" uri="{C3380CC4-5D6E-409C-BE32-E72D297353CC}">
              <c16:uniqueId val="{00000001-7CD3-41DF-B630-EAAB03642D57}"/>
            </c:ext>
          </c:extLst>
        </c:ser>
        <c:dLbls>
          <c:showLegendKey val="0"/>
          <c:showVal val="0"/>
          <c:showCatName val="0"/>
          <c:showSerName val="0"/>
          <c:showPercent val="0"/>
          <c:showBubbleSize val="0"/>
        </c:dLbls>
        <c:gapWidth val="150"/>
        <c:axId val="472837872"/>
        <c:axId val="472838432"/>
      </c:barChart>
      <c:lineChart>
        <c:grouping val="standard"/>
        <c:varyColors val="0"/>
        <c:ser>
          <c:idx val="4"/>
          <c:order val="2"/>
          <c:tx>
            <c:strRef>
              <c:f>'Graph '!$A$8</c:f>
              <c:strCache>
                <c:ptCount val="1"/>
                <c:pt idx="0">
                  <c:v>NCA Utilized / NCAs Credited - Cumulative</c:v>
                </c:pt>
              </c:strCache>
            </c:strRef>
          </c:tx>
          <c:spPr>
            <a:ln w="19050" cap="rnd" cmpd="sng" algn="ctr">
              <a:solidFill>
                <a:schemeClr val="tx1"/>
              </a:solidFill>
              <a:prstDash val="solid"/>
              <a:round/>
            </a:ln>
            <a:effectLst/>
          </c:spPr>
          <c:marker>
            <c:symbol val="triangle"/>
            <c:size val="9"/>
            <c:spPr>
              <a:solidFill>
                <a:schemeClr val="tx1"/>
              </a:solidFill>
              <a:ln w="6350" cap="flat" cmpd="sng" algn="ctr">
                <a:solidFill>
                  <a:schemeClr val="tx1"/>
                </a:solidFill>
                <a:prstDash val="solid"/>
                <a:round/>
              </a:ln>
              <a:effectLst/>
            </c:spPr>
          </c:marker>
          <c:cat>
            <c:strRef>
              <c:f>'Graph '!$B$4:$L$4</c:f>
              <c:strCache>
                <c:ptCount val="11"/>
                <c:pt idx="0">
                  <c:v>JANUARY</c:v>
                </c:pt>
                <c:pt idx="1">
                  <c:v>FEBRUARY</c:v>
                </c:pt>
                <c:pt idx="2">
                  <c:v>MARCH</c:v>
                </c:pt>
                <c:pt idx="3">
                  <c:v>APRIL</c:v>
                </c:pt>
                <c:pt idx="4">
                  <c:v>MAY</c:v>
                </c:pt>
                <c:pt idx="5">
                  <c:v>JUNE</c:v>
                </c:pt>
                <c:pt idx="6">
                  <c:v>JULY</c:v>
                </c:pt>
                <c:pt idx="7">
                  <c:v>AUGUST</c:v>
                </c:pt>
                <c:pt idx="8">
                  <c:v>SEPTEMBER</c:v>
                </c:pt>
                <c:pt idx="9">
                  <c:v>OCTOBER</c:v>
                </c:pt>
                <c:pt idx="10">
                  <c:v>NOVEMBER</c:v>
                </c:pt>
              </c:strCache>
            </c:strRef>
          </c:cat>
          <c:val>
            <c:numRef>
              <c:f>'Graph '!$B$8:$L$8</c:f>
              <c:numCache>
                <c:formatCode>_(* #,##0_);_(* \(#,##0\);_(* "-"??_);_(@_)</c:formatCode>
                <c:ptCount val="11"/>
                <c:pt idx="0">
                  <c:v>73.319125065995479</c:v>
                </c:pt>
                <c:pt idx="1">
                  <c:v>84.578155699868063</c:v>
                </c:pt>
                <c:pt idx="2">
                  <c:v>99.149435718329428</c:v>
                </c:pt>
                <c:pt idx="3">
                  <c:v>92.272989214436123</c:v>
                </c:pt>
                <c:pt idx="4">
                  <c:v>93.296843089597388</c:v>
                </c:pt>
                <c:pt idx="5">
                  <c:v>98.808782498787124</c:v>
                </c:pt>
                <c:pt idx="6">
                  <c:v>94.251254992745672</c:v>
                </c:pt>
                <c:pt idx="7">
                  <c:v>94.569150081296257</c:v>
                </c:pt>
                <c:pt idx="8">
                  <c:v>98.325055083536597</c:v>
                </c:pt>
                <c:pt idx="9">
                  <c:v>94.30685633301708</c:v>
                </c:pt>
                <c:pt idx="10">
                  <c:v>93.562144558679933</c:v>
                </c:pt>
              </c:numCache>
            </c:numRef>
          </c:val>
          <c:smooth val="0"/>
          <c:extLst>
            <c:ext xmlns:c16="http://schemas.microsoft.com/office/drawing/2014/chart" uri="{C3380CC4-5D6E-409C-BE32-E72D297353CC}">
              <c16:uniqueId val="{00000002-7CD3-41DF-B630-EAAB03642D57}"/>
            </c:ext>
          </c:extLst>
        </c:ser>
        <c:dLbls>
          <c:showLegendKey val="0"/>
          <c:showVal val="0"/>
          <c:showCatName val="0"/>
          <c:showSerName val="0"/>
          <c:showPercent val="0"/>
          <c:showBubbleSize val="0"/>
        </c:dLbls>
        <c:marker val="1"/>
        <c:smooth val="0"/>
        <c:axId val="699143520"/>
        <c:axId val="699144080"/>
      </c:lineChart>
      <c:catAx>
        <c:axId val="472837872"/>
        <c:scaling>
          <c:orientation val="minMax"/>
        </c:scaling>
        <c:delete val="0"/>
        <c:axPos val="b"/>
        <c:title>
          <c:tx>
            <c:rich>
              <a:bodyPr rot="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PH"/>
                  <a:t>MONTHLY FLOW</a:t>
                </a:r>
              </a:p>
            </c:rich>
          </c:tx>
          <c:layout>
            <c:manualLayout>
              <c:xMode val="edge"/>
              <c:yMode val="edge"/>
              <c:x val="0.56659212812957171"/>
              <c:y val="0.95791430727238125"/>
            </c:manualLayout>
          </c:layout>
          <c:overlay val="0"/>
          <c:spPr>
            <a:noFill/>
            <a:ln w="25400">
              <a:noFill/>
            </a:ln>
            <a:effectLst/>
          </c:spPr>
          <c:txPr>
            <a:bodyPr rot="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General" sourceLinked="1"/>
        <c:majorTickMark val="cross"/>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472838432"/>
        <c:crossesAt val="0"/>
        <c:auto val="0"/>
        <c:lblAlgn val="ctr"/>
        <c:lblOffset val="100"/>
        <c:tickLblSkip val="1"/>
        <c:tickMarkSkip val="1"/>
        <c:noMultiLvlLbl val="0"/>
      </c:catAx>
      <c:valAx>
        <c:axId val="472838432"/>
        <c:scaling>
          <c:orientation val="minMax"/>
          <c:max val="550000"/>
          <c:min val="0"/>
        </c:scaling>
        <c:delete val="0"/>
        <c:axPos val="l"/>
        <c:minorGridlines>
          <c:spPr>
            <a:ln w="3175" cap="flat" cmpd="sng" algn="ctr">
              <a:solidFill>
                <a:srgbClr val="000000"/>
              </a:solidFill>
              <a:prstDash val="solid"/>
              <a:round/>
            </a:ln>
            <a:effectLst/>
          </c:spPr>
        </c:minorGridlines>
        <c:title>
          <c:tx>
            <c:rich>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PH"/>
                  <a:t>LEVELS (P MIllion)</a:t>
                </a:r>
              </a:p>
            </c:rich>
          </c:tx>
          <c:layout>
            <c:manualLayout>
              <c:xMode val="edge"/>
              <c:yMode val="edge"/>
              <c:x val="0.16746007697414453"/>
              <c:y val="0.37826084703050489"/>
            </c:manualLayout>
          </c:layout>
          <c:overlay val="0"/>
          <c:spPr>
            <a:noFill/>
            <a:ln w="25400">
              <a:noFill/>
            </a:ln>
            <a:effectLst/>
          </c:spPr>
          <c:txPr>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_(* #,##0_);_(* \(#,##0\);_(* &quot;-&quot;??_);_(@_)" sourceLinked="1"/>
        <c:majorTickMark val="cross"/>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472837872"/>
        <c:crosses val="autoZero"/>
        <c:crossBetween val="between"/>
        <c:majorUnit val="50000"/>
        <c:minorUnit val="10000"/>
      </c:valAx>
      <c:catAx>
        <c:axId val="699143520"/>
        <c:scaling>
          <c:orientation val="minMax"/>
        </c:scaling>
        <c:delete val="1"/>
        <c:axPos val="b"/>
        <c:numFmt formatCode="General" sourceLinked="1"/>
        <c:majorTickMark val="out"/>
        <c:minorTickMark val="none"/>
        <c:tickLblPos val="nextTo"/>
        <c:crossAx val="699144080"/>
        <c:crossesAt val="85"/>
        <c:auto val="0"/>
        <c:lblAlgn val="ctr"/>
        <c:lblOffset val="100"/>
        <c:noMultiLvlLbl val="0"/>
      </c:catAx>
      <c:valAx>
        <c:axId val="699144080"/>
        <c:scaling>
          <c:orientation val="minMax"/>
          <c:max val="100"/>
          <c:min val="0"/>
        </c:scaling>
        <c:delete val="0"/>
        <c:axPos val="r"/>
        <c:title>
          <c:tx>
            <c:rich>
              <a:bodyPr rot="5400000" spcFirstLastPara="1" vertOverflow="ellipsis" wrap="square" anchor="ctr" anchorCtr="1"/>
              <a:lstStyle/>
              <a:p>
                <a:pPr algn="ctr">
                  <a:defRPr sz="1000" b="1" i="0" u="none" strike="noStrike" kern="1200" baseline="0">
                    <a:solidFill>
                      <a:srgbClr val="000000"/>
                    </a:solidFill>
                    <a:latin typeface="Arial"/>
                    <a:ea typeface="Arial"/>
                    <a:cs typeface="Arial"/>
                  </a:defRPr>
                </a:pPr>
                <a:r>
                  <a:rPr lang="en-PH"/>
                  <a:t>NCA UTILIZATION RATES (%)</a:t>
                </a:r>
              </a:p>
            </c:rich>
          </c:tx>
          <c:layout>
            <c:manualLayout>
              <c:xMode val="edge"/>
              <c:yMode val="edge"/>
              <c:x val="0.96709332947216042"/>
              <c:y val="0.30751843641924559"/>
            </c:manualLayout>
          </c:layout>
          <c:overlay val="0"/>
          <c:spPr>
            <a:noFill/>
            <a:ln w="25400">
              <a:noFill/>
            </a:ln>
            <a:effectLst/>
          </c:spPr>
          <c:txPr>
            <a:bodyPr rot="5400000" spcFirstLastPara="1" vertOverflow="ellipsis" wrap="square" anchor="ctr" anchorCtr="1"/>
            <a:lstStyle/>
            <a:p>
              <a:pPr algn="ctr">
                <a:defRPr sz="1000" b="1" i="0" u="none" strike="noStrike" kern="1200" baseline="0">
                  <a:solidFill>
                    <a:srgbClr val="000000"/>
                  </a:solidFill>
                  <a:latin typeface="Arial"/>
                  <a:ea typeface="Arial"/>
                  <a:cs typeface="Arial"/>
                </a:defRPr>
              </a:pPr>
              <a:endParaRPr lang="en-US"/>
            </a:p>
          </c:txPr>
        </c:title>
        <c:numFmt formatCode="_(* #,##0_);_(* \(#,##0\);_(* &quot;-&quot;_);_(@_)" sourceLinked="0"/>
        <c:majorTickMark val="out"/>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699143520"/>
        <c:crosses val="max"/>
        <c:crossBetween val="between"/>
        <c:majorUnit val="10"/>
        <c:minorUnit val="1"/>
      </c:valAx>
      <c:dTable>
        <c:showHorzBorder val="1"/>
        <c:showVertBorder val="1"/>
        <c:showOutline val="1"/>
        <c:showKeys val="1"/>
        <c:spPr>
          <a:noFill/>
          <a:ln w="3175" cap="flat" cmpd="sng" algn="ctr">
            <a:solidFill>
              <a:srgbClr val="000000"/>
            </a:solidFill>
            <a:prstDash val="solid"/>
            <a:round/>
          </a:ln>
          <a:effectLst/>
        </c:spPr>
        <c:txPr>
          <a:bodyPr rot="0" spcFirstLastPara="1" vertOverflow="ellipsis" vert="horz" wrap="square" anchor="ctr" anchorCtr="1"/>
          <a:lstStyle/>
          <a:p>
            <a:pPr rtl="0">
              <a:defRPr sz="950" b="0" i="0" u="none" strike="noStrike" kern="1200" baseline="0">
                <a:solidFill>
                  <a:srgbClr val="000000"/>
                </a:solidFill>
                <a:latin typeface="Cambria"/>
                <a:ea typeface="Cambria"/>
                <a:cs typeface="Cambria"/>
              </a:defRPr>
            </a:pPr>
            <a:endParaRPr lang="en-US"/>
          </a:p>
        </c:txPr>
      </c:dTable>
      <c:spPr>
        <a:solidFill>
          <a:srgbClr val="FFFFFF"/>
        </a:solidFill>
        <a:ln w="12700">
          <a:solidFill>
            <a:srgbClr val="FFFFFF"/>
          </a:solidFill>
          <a:prstDash val="solid"/>
        </a:ln>
        <a:effectLst/>
      </c:spPr>
    </c:plotArea>
    <c:plotVisOnly val="1"/>
    <c:dispBlanksAs val="gap"/>
    <c:showDLblsOverMax val="0"/>
  </c:chart>
  <c:spPr>
    <a:solidFill>
      <a:srgbClr val="FFFFFF"/>
    </a:solidFill>
    <a:ln w="3175" cap="flat" cmpd="sng" algn="ctr">
      <a:solidFill>
        <a:srgbClr val="000000"/>
      </a:solidFill>
      <a:prstDash val="solid"/>
      <a:round/>
    </a:ln>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134868</xdr:colOff>
      <xdr:row>12</xdr:row>
      <xdr:rowOff>37944</xdr:rowOff>
    </xdr:from>
    <xdr:to>
      <xdr:col>17</xdr:col>
      <xdr:colOff>146538</xdr:colOff>
      <xdr:row>57</xdr:row>
      <xdr:rowOff>21771</xdr:rowOff>
    </xdr:to>
    <xdr:graphicFrame macro="">
      <xdr:nvGraphicFramePr>
        <xdr:cNvPr id="2" name="Chart 1">
          <a:extLst>
            <a:ext uri="{FF2B5EF4-FFF2-40B4-BE49-F238E27FC236}">
              <a16:creationId xmlns:a16="http://schemas.microsoft.com/office/drawing/2014/main" id="{E52540F1-093B-4412-8C9A-42C857215C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patricio/Documents/CPD/Bank%20Reports/Summary_Conso%20Reports/Monthly%20Reports/ACTUAL%20DISBURSEMENT%20(BANK)/bank%20reports/2022/WEBSITE/2022%20REPORT%20ON%20NCA%20RELEASES%20AND%20UTILIZATION%20(posted%20in%20DBM%20websi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 of December"/>
      <sheetName val="As of November"/>
      <sheetName val="As of October"/>
      <sheetName val="As of September"/>
      <sheetName val="As of August"/>
      <sheetName val="As of July"/>
      <sheetName val="As of June"/>
      <sheetName val="As of May"/>
      <sheetName val="As of April"/>
      <sheetName val="As of March"/>
      <sheetName val="As of February"/>
      <sheetName val="As of January"/>
      <sheetName val="NCA RELEASES (2)"/>
      <sheetName val="all(net trust &amp;WF) (2)"/>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8">
          <cell r="P8">
            <v>27542268</v>
          </cell>
        </row>
        <row r="9">
          <cell r="P9">
            <v>8246439.5599999996</v>
          </cell>
        </row>
        <row r="10">
          <cell r="P10">
            <v>707882.25899999996</v>
          </cell>
        </row>
        <row r="11">
          <cell r="P11">
            <v>8151280.2845700001</v>
          </cell>
        </row>
        <row r="12">
          <cell r="P12">
            <v>59488379.2337</v>
          </cell>
        </row>
        <row r="13">
          <cell r="P13">
            <v>1777380.4779999997</v>
          </cell>
        </row>
        <row r="14">
          <cell r="P14">
            <v>590096805.73297</v>
          </cell>
        </row>
        <row r="15">
          <cell r="P15">
            <v>81692538.450000003</v>
          </cell>
        </row>
        <row r="16">
          <cell r="P16">
            <v>2192555.0350000001</v>
          </cell>
        </row>
        <row r="17">
          <cell r="P17">
            <v>23713461.103</v>
          </cell>
        </row>
        <row r="18">
          <cell r="P18">
            <v>19467194.775459949</v>
          </cell>
        </row>
        <row r="19">
          <cell r="P19">
            <v>16861404.967999998</v>
          </cell>
        </row>
        <row r="20">
          <cell r="P20">
            <v>158497572.40000001</v>
          </cell>
        </row>
        <row r="21">
          <cell r="P21">
            <v>1220284.6779999998</v>
          </cell>
        </row>
        <row r="22">
          <cell r="P22">
            <v>6942348.7715799995</v>
          </cell>
        </row>
        <row r="23">
          <cell r="P23">
            <v>290402106.71916997</v>
          </cell>
        </row>
        <row r="24">
          <cell r="P24">
            <v>25690939.311999999</v>
          </cell>
        </row>
        <row r="25">
          <cell r="P25">
            <v>59890692.159000002</v>
          </cell>
        </row>
        <row r="26">
          <cell r="P26">
            <v>297506701.05571997</v>
          </cell>
        </row>
        <row r="27">
          <cell r="P27">
            <v>658980893.06202006</v>
          </cell>
        </row>
        <row r="28">
          <cell r="P28">
            <v>23924383.858980004</v>
          </cell>
        </row>
        <row r="29">
          <cell r="P29">
            <v>199101713.45504001</v>
          </cell>
        </row>
        <row r="30">
          <cell r="P30">
            <v>2888263.7299999995</v>
          </cell>
        </row>
        <row r="31">
          <cell r="P31">
            <v>21130821.616999999</v>
          </cell>
        </row>
        <row r="32">
          <cell r="P32">
            <v>64625580.845209993</v>
          </cell>
        </row>
        <row r="33">
          <cell r="P33">
            <v>11849125.808</v>
          </cell>
        </row>
        <row r="34">
          <cell r="P34">
            <v>1945541.2949999999</v>
          </cell>
        </row>
        <row r="35">
          <cell r="P35">
            <v>52784502.641270012</v>
          </cell>
        </row>
        <row r="36">
          <cell r="P36">
            <v>3744</v>
          </cell>
        </row>
        <row r="37">
          <cell r="P37">
            <v>41889006.978</v>
          </cell>
        </row>
        <row r="38">
          <cell r="P38">
            <v>1784169.0430000001</v>
          </cell>
        </row>
        <row r="39">
          <cell r="P39">
            <v>12703048.154000001</v>
          </cell>
        </row>
        <row r="40">
          <cell r="P40">
            <v>24827584</v>
          </cell>
        </row>
        <row r="41">
          <cell r="P41">
            <v>4234575.3930000002</v>
          </cell>
        </row>
        <row r="42">
          <cell r="P42">
            <v>990211.82700000005</v>
          </cell>
        </row>
        <row r="43">
          <cell r="P43">
            <v>199168292.80499998</v>
          </cell>
        </row>
        <row r="44">
          <cell r="P44">
            <v>999510908.20100009</v>
          </cell>
        </row>
        <row r="45">
          <cell r="P45">
            <v>4288878.5939999996</v>
          </cell>
        </row>
        <row r="46">
          <cell r="P46">
            <v>4006719480.2826915</v>
          </cell>
        </row>
        <row r="51">
          <cell r="F51">
            <v>5030858</v>
          </cell>
          <cell r="J51">
            <v>8325424</v>
          </cell>
          <cell r="N51">
            <v>7624064</v>
          </cell>
          <cell r="O51">
            <v>3873770</v>
          </cell>
          <cell r="P51">
            <v>2688152</v>
          </cell>
        </row>
        <row r="52">
          <cell r="F52">
            <v>1807279</v>
          </cell>
          <cell r="J52">
            <v>2008729.0040000002</v>
          </cell>
          <cell r="N52">
            <v>1756077.9939999995</v>
          </cell>
          <cell r="O52">
            <v>861163.93900000025</v>
          </cell>
          <cell r="P52">
            <v>1813189.6229999997</v>
          </cell>
        </row>
        <row r="53">
          <cell r="F53">
            <v>176539.70600000001</v>
          </cell>
          <cell r="J53">
            <v>198815.636</v>
          </cell>
          <cell r="N53">
            <v>188385.99999999994</v>
          </cell>
          <cell r="O53">
            <v>65748</v>
          </cell>
          <cell r="P53">
            <v>78392.917000000016</v>
          </cell>
        </row>
        <row r="54">
          <cell r="F54">
            <v>1690715</v>
          </cell>
          <cell r="J54">
            <v>2298386.0830000001</v>
          </cell>
          <cell r="N54">
            <v>2284675.3465699996</v>
          </cell>
          <cell r="O54">
            <v>919266.50600000005</v>
          </cell>
          <cell r="P54">
            <v>958237.34900000039</v>
          </cell>
        </row>
        <row r="55">
          <cell r="F55">
            <v>8909559.2652099989</v>
          </cell>
          <cell r="J55">
            <v>16187648.793489996</v>
          </cell>
          <cell r="N55">
            <v>22345369.346000001</v>
          </cell>
          <cell r="O55">
            <v>6346781.261500001</v>
          </cell>
          <cell r="P55">
            <v>5699020.5675000027</v>
          </cell>
        </row>
        <row r="56">
          <cell r="F56">
            <v>406796</v>
          </cell>
          <cell r="J56">
            <v>444752.73600000003</v>
          </cell>
          <cell r="N56">
            <v>561806.66599999974</v>
          </cell>
          <cell r="O56">
            <v>193693</v>
          </cell>
          <cell r="P56">
            <v>170332.07599999988</v>
          </cell>
        </row>
        <row r="57">
          <cell r="F57">
            <v>141046033.67899999</v>
          </cell>
          <cell r="J57">
            <v>167925821.99000004</v>
          </cell>
          <cell r="N57">
            <v>131160548.27399999</v>
          </cell>
          <cell r="O57">
            <v>67284336.871000111</v>
          </cell>
          <cell r="P57">
            <v>82680064.91896987</v>
          </cell>
        </row>
        <row r="58">
          <cell r="F58">
            <v>15237086.561000001</v>
          </cell>
          <cell r="J58">
            <v>24011692.929999996</v>
          </cell>
          <cell r="N58">
            <v>21434925.745000005</v>
          </cell>
          <cell r="O58">
            <v>7843583.5279999971</v>
          </cell>
          <cell r="P58">
            <v>13165249.686000004</v>
          </cell>
        </row>
        <row r="59">
          <cell r="F59">
            <v>254514</v>
          </cell>
          <cell r="J59">
            <v>808217.71099999989</v>
          </cell>
          <cell r="N59">
            <v>482700.31300000008</v>
          </cell>
          <cell r="O59">
            <v>289893</v>
          </cell>
          <cell r="P59">
            <v>357230.01100000017</v>
          </cell>
        </row>
        <row r="60">
          <cell r="F60">
            <v>4593846.5010000002</v>
          </cell>
          <cell r="J60">
            <v>7571230.5800000001</v>
          </cell>
          <cell r="N60">
            <v>6140148.3099999987</v>
          </cell>
          <cell r="O60">
            <v>2606217.1270000003</v>
          </cell>
          <cell r="P60">
            <v>2802018.5850000009</v>
          </cell>
        </row>
        <row r="61">
          <cell r="F61">
            <v>4145711.7547499696</v>
          </cell>
          <cell r="J61">
            <v>5515768.0500200847</v>
          </cell>
          <cell r="N61">
            <v>4928494.4586299863</v>
          </cell>
          <cell r="O61">
            <v>2214381.0429999717</v>
          </cell>
          <cell r="P61">
            <v>2662839.4690599367</v>
          </cell>
        </row>
        <row r="62">
          <cell r="F62">
            <v>4214753.3260000004</v>
          </cell>
          <cell r="J62">
            <v>3729535.0519999992</v>
          </cell>
          <cell r="N62">
            <v>4785070.4670000011</v>
          </cell>
          <cell r="O62">
            <v>2129351.7749999985</v>
          </cell>
          <cell r="P62">
            <v>2002694.3479999993</v>
          </cell>
        </row>
        <row r="63">
          <cell r="F63">
            <v>32329043.283</v>
          </cell>
          <cell r="J63">
            <v>43081225.82</v>
          </cell>
          <cell r="N63">
            <v>38975339.047999993</v>
          </cell>
          <cell r="O63">
            <v>27725457.971000016</v>
          </cell>
          <cell r="P63">
            <v>16386506.277999997</v>
          </cell>
        </row>
        <row r="64">
          <cell r="F64">
            <v>203457.20699999999</v>
          </cell>
          <cell r="J64">
            <v>390179.38900000002</v>
          </cell>
          <cell r="N64">
            <v>357997.77399999998</v>
          </cell>
          <cell r="O64">
            <v>111613.6579999997</v>
          </cell>
          <cell r="P64">
            <v>157036.65000000014</v>
          </cell>
        </row>
        <row r="65">
          <cell r="F65">
            <v>1556853.0220000001</v>
          </cell>
          <cell r="J65">
            <v>2755320.6669999999</v>
          </cell>
          <cell r="N65">
            <v>1429441.3569999998</v>
          </cell>
          <cell r="O65">
            <v>254611.09599999897</v>
          </cell>
          <cell r="P65">
            <v>946122.62958000042</v>
          </cell>
        </row>
        <row r="66">
          <cell r="F66">
            <v>68372973.894999996</v>
          </cell>
          <cell r="J66">
            <v>81831255.482690021</v>
          </cell>
          <cell r="N66">
            <v>70651258.776709944</v>
          </cell>
          <cell r="O66">
            <v>28751197.859939992</v>
          </cell>
          <cell r="P66">
            <v>40795420.704830021</v>
          </cell>
        </row>
        <row r="67">
          <cell r="F67">
            <v>5529829.676</v>
          </cell>
          <cell r="J67">
            <v>7581118.8099999996</v>
          </cell>
          <cell r="N67">
            <v>6317621.2009999994</v>
          </cell>
          <cell r="O67">
            <v>2327342.319000002</v>
          </cell>
          <cell r="P67">
            <v>3935027.305999998</v>
          </cell>
        </row>
        <row r="68">
          <cell r="F68">
            <v>12721480.051999999</v>
          </cell>
          <cell r="J68">
            <v>17919002.938000001</v>
          </cell>
          <cell r="N68">
            <v>19241629.408000004</v>
          </cell>
          <cell r="O68">
            <v>5767847.3610000014</v>
          </cell>
          <cell r="P68">
            <v>4240732.3999999985</v>
          </cell>
        </row>
        <row r="69">
          <cell r="F69">
            <v>61671145.512669995</v>
          </cell>
          <cell r="J69">
            <v>89800248.861850038</v>
          </cell>
          <cell r="N69">
            <v>88364116.762739986</v>
          </cell>
          <cell r="O69">
            <v>24322259.024289966</v>
          </cell>
          <cell r="P69">
            <v>33348930.894169986</v>
          </cell>
        </row>
        <row r="70">
          <cell r="F70">
            <v>124683702.82053</v>
          </cell>
          <cell r="J70">
            <v>210776168.14793998</v>
          </cell>
          <cell r="N70">
            <v>172960929.03655005</v>
          </cell>
          <cell r="O70">
            <v>81621140.427000046</v>
          </cell>
          <cell r="P70">
            <v>68938952.629999995</v>
          </cell>
        </row>
        <row r="71">
          <cell r="F71">
            <v>6586251.2060000002</v>
          </cell>
          <cell r="J71">
            <v>6857578.3339999989</v>
          </cell>
          <cell r="N71">
            <v>6452015.1790000014</v>
          </cell>
          <cell r="O71">
            <v>2228614.8000000007</v>
          </cell>
          <cell r="P71">
            <v>1799924.3399800025</v>
          </cell>
        </row>
        <row r="72">
          <cell r="F72">
            <v>33486027.215879999</v>
          </cell>
          <cell r="J72">
            <v>59370888.449159995</v>
          </cell>
          <cell r="N72">
            <v>58925786.877000019</v>
          </cell>
          <cell r="O72">
            <v>22203348</v>
          </cell>
          <cell r="P72">
            <v>25115662.912999988</v>
          </cell>
        </row>
        <row r="73">
          <cell r="F73">
            <v>727416</v>
          </cell>
          <cell r="J73">
            <v>704710.81499999994</v>
          </cell>
          <cell r="N73">
            <v>968926.19499999983</v>
          </cell>
          <cell r="O73">
            <v>240502.71399999969</v>
          </cell>
          <cell r="P73">
            <v>246708.00600000005</v>
          </cell>
        </row>
        <row r="74">
          <cell r="F74">
            <v>3857013.3393600001</v>
          </cell>
          <cell r="J74">
            <v>5697373.8936399985</v>
          </cell>
          <cell r="N74">
            <v>5556430.5890000015</v>
          </cell>
          <cell r="O74">
            <v>4084702.2239999995</v>
          </cell>
          <cell r="P74">
            <v>1935301.5709999986</v>
          </cell>
        </row>
        <row r="75">
          <cell r="F75">
            <v>20727053.421</v>
          </cell>
          <cell r="J75">
            <v>12412265.566</v>
          </cell>
          <cell r="N75">
            <v>17030603.173999999</v>
          </cell>
          <cell r="O75">
            <v>9596480.5299500003</v>
          </cell>
          <cell r="P75">
            <v>4859178.1542599946</v>
          </cell>
        </row>
        <row r="76">
          <cell r="F76">
            <v>2256542.9070000001</v>
          </cell>
          <cell r="J76">
            <v>3161275.2839999995</v>
          </cell>
          <cell r="N76">
            <v>3654461.9790000003</v>
          </cell>
          <cell r="O76">
            <v>1750299.3619999997</v>
          </cell>
          <cell r="P76">
            <v>1026546.2760000005</v>
          </cell>
        </row>
        <row r="77">
          <cell r="F77">
            <v>389035.48100000003</v>
          </cell>
          <cell r="J77">
            <v>511015.03200000001</v>
          </cell>
          <cell r="N77">
            <v>380067.53100000019</v>
          </cell>
          <cell r="O77">
            <v>377901.99999999977</v>
          </cell>
          <cell r="P77">
            <v>287521.25099999993</v>
          </cell>
        </row>
        <row r="78">
          <cell r="F78">
            <v>10985724.124049999</v>
          </cell>
          <cell r="J78">
            <v>12413662.476940002</v>
          </cell>
          <cell r="N78">
            <v>18443194.953310002</v>
          </cell>
          <cell r="O78">
            <v>5896169.4618400037</v>
          </cell>
          <cell r="P78">
            <v>5045751.6251300052</v>
          </cell>
        </row>
        <row r="79">
          <cell r="F79">
            <v>856</v>
          </cell>
          <cell r="J79">
            <v>1160</v>
          </cell>
          <cell r="N79">
            <v>853</v>
          </cell>
          <cell r="O79">
            <v>313</v>
          </cell>
          <cell r="P79">
            <v>562</v>
          </cell>
        </row>
        <row r="80">
          <cell r="F80">
            <v>9413739.0370000005</v>
          </cell>
          <cell r="J80">
            <v>12780822.941</v>
          </cell>
          <cell r="N80">
            <v>10659670</v>
          </cell>
          <cell r="O80">
            <v>3675710</v>
          </cell>
          <cell r="P80">
            <v>5359065</v>
          </cell>
        </row>
        <row r="81">
          <cell r="F81">
            <v>490889.18699999998</v>
          </cell>
          <cell r="J81">
            <v>500748.00000000006</v>
          </cell>
          <cell r="N81">
            <v>414719.99999999988</v>
          </cell>
          <cell r="O81">
            <v>149366.41500000004</v>
          </cell>
          <cell r="P81">
            <v>228445.44100000011</v>
          </cell>
        </row>
        <row r="82">
          <cell r="F82">
            <v>1945490.253</v>
          </cell>
          <cell r="J82">
            <v>3952301.8539999998</v>
          </cell>
          <cell r="N82">
            <v>3969531.2930000005</v>
          </cell>
          <cell r="O82">
            <v>1185198.171000002</v>
          </cell>
          <cell r="P82">
            <v>1650526.5829999987</v>
          </cell>
        </row>
        <row r="83">
          <cell r="F83">
            <v>4272171</v>
          </cell>
          <cell r="J83">
            <v>11375483</v>
          </cell>
          <cell r="N83">
            <v>2820491</v>
          </cell>
          <cell r="O83">
            <v>5309248</v>
          </cell>
          <cell r="P83">
            <v>1050191</v>
          </cell>
        </row>
        <row r="84">
          <cell r="F84">
            <v>862722</v>
          </cell>
          <cell r="J84">
            <v>1334343.3930000002</v>
          </cell>
          <cell r="N84">
            <v>1122807</v>
          </cell>
          <cell r="O84">
            <v>374269</v>
          </cell>
          <cell r="P84">
            <v>540434</v>
          </cell>
        </row>
        <row r="85">
          <cell r="F85">
            <v>197538.845</v>
          </cell>
          <cell r="J85">
            <v>395280.69700000004</v>
          </cell>
          <cell r="N85">
            <v>221389.41799999995</v>
          </cell>
          <cell r="O85">
            <v>72903.569000000018</v>
          </cell>
          <cell r="P85">
            <v>103099.29800000007</v>
          </cell>
        </row>
        <row r="86">
          <cell r="F86">
            <v>27897343.039999999</v>
          </cell>
          <cell r="J86">
            <v>54402278.090999998</v>
          </cell>
          <cell r="N86">
            <v>53999598.125000015</v>
          </cell>
          <cell r="O86">
            <v>40479792.840999961</v>
          </cell>
          <cell r="P86">
            <v>22389280.708000004</v>
          </cell>
        </row>
        <row r="87">
          <cell r="F87">
            <v>267721385.47100002</v>
          </cell>
          <cell r="J87">
            <v>265807332.23899996</v>
          </cell>
          <cell r="N87">
            <v>292290991.05900007</v>
          </cell>
          <cell r="O87">
            <v>87346310.51000011</v>
          </cell>
          <cell r="P87">
            <v>86344888.921999931</v>
          </cell>
        </row>
        <row r="88">
          <cell r="F88">
            <v>1158997.121</v>
          </cell>
          <cell r="J88">
            <v>852835.85299999989</v>
          </cell>
          <cell r="N88">
            <v>1130755.5630000001</v>
          </cell>
          <cell r="O88">
            <v>334527.9700000002</v>
          </cell>
          <cell r="P88">
            <v>811762.08699999936</v>
          </cell>
        </row>
        <row r="89">
          <cell r="F89">
            <v>887558373.90944982</v>
          </cell>
          <cell r="J89">
            <v>1145691898.6007302</v>
          </cell>
          <cell r="N89">
            <v>1080032893.2195101</v>
          </cell>
          <cell r="O89">
            <v>450815314.33452016</v>
          </cell>
          <cell r="P89">
            <v>442621000.21847969</v>
          </cell>
        </row>
      </sheetData>
      <sheetData sheetId="13">
        <row r="8">
          <cell r="P8">
            <v>24834960.177330002</v>
          </cell>
        </row>
        <row r="9">
          <cell r="P9">
            <v>6625462.7492700005</v>
          </cell>
        </row>
        <row r="10">
          <cell r="P10">
            <v>660015.01439999999</v>
          </cell>
        </row>
        <row r="11">
          <cell r="P11">
            <v>7496934.641090001</v>
          </cell>
        </row>
        <row r="12">
          <cell r="P12">
            <v>51639676.337360002</v>
          </cell>
        </row>
        <row r="13">
          <cell r="P13">
            <v>1556385.34216</v>
          </cell>
        </row>
        <row r="14">
          <cell r="P14">
            <v>550447956.98464</v>
          </cell>
        </row>
        <row r="15">
          <cell r="P15">
            <v>75753191.803669989</v>
          </cell>
        </row>
        <row r="16">
          <cell r="P16">
            <v>1755616.34886</v>
          </cell>
        </row>
        <row r="17">
          <cell r="P17">
            <v>21721008.216999996</v>
          </cell>
        </row>
        <row r="18">
          <cell r="P18">
            <v>16640328.774750071</v>
          </cell>
        </row>
        <row r="19">
          <cell r="P19">
            <v>13790920.23277</v>
          </cell>
        </row>
        <row r="20">
          <cell r="P20">
            <v>146662376.02903</v>
          </cell>
        </row>
        <row r="21">
          <cell r="P21">
            <v>1052882.69682</v>
          </cell>
        </row>
        <row r="22">
          <cell r="P22">
            <v>4345509.9915100001</v>
          </cell>
        </row>
        <row r="23">
          <cell r="P23">
            <v>274253452.64607</v>
          </cell>
        </row>
        <row r="24">
          <cell r="P24">
            <v>23512399.392629996</v>
          </cell>
        </row>
        <row r="25">
          <cell r="P25">
            <v>40830263.191939995</v>
          </cell>
        </row>
        <row r="26">
          <cell r="P26">
            <v>287783390.77572</v>
          </cell>
        </row>
        <row r="27">
          <cell r="P27">
            <v>601528241.41601002</v>
          </cell>
        </row>
        <row r="28">
          <cell r="P28">
            <v>22281496.649460003</v>
          </cell>
        </row>
        <row r="29">
          <cell r="P29">
            <v>175771834.16907999</v>
          </cell>
        </row>
        <row r="30">
          <cell r="P30">
            <v>2350082.49492</v>
          </cell>
        </row>
        <row r="31">
          <cell r="P31">
            <v>20022771.54129</v>
          </cell>
        </row>
        <row r="32">
          <cell r="P32">
            <v>60058699.582429998</v>
          </cell>
        </row>
        <row r="33">
          <cell r="P33">
            <v>9927576.89016</v>
          </cell>
        </row>
        <row r="34">
          <cell r="P34">
            <v>1538308.9010399999</v>
          </cell>
        </row>
        <row r="35">
          <cell r="P35">
            <v>46230255.86979001</v>
          </cell>
        </row>
        <row r="36">
          <cell r="P36">
            <v>3148.3231899999996</v>
          </cell>
        </row>
        <row r="37">
          <cell r="P37">
            <v>37106910.087439999</v>
          </cell>
        </row>
        <row r="38">
          <cell r="P38">
            <v>1670310.6749799999</v>
          </cell>
        </row>
        <row r="39">
          <cell r="P39">
            <v>11773355.97022</v>
          </cell>
        </row>
        <row r="40">
          <cell r="P40">
            <v>17475446.086100001</v>
          </cell>
        </row>
        <row r="41">
          <cell r="P41">
            <v>3633537.1535499999</v>
          </cell>
        </row>
        <row r="42">
          <cell r="P42">
            <v>976293.58180000004</v>
          </cell>
        </row>
        <row r="43">
          <cell r="P43">
            <v>182508854.17520997</v>
          </cell>
        </row>
        <row r="44">
          <cell r="P44">
            <v>998546994.37683988</v>
          </cell>
        </row>
        <row r="45">
          <cell r="P45">
            <v>4005822.9123499999</v>
          </cell>
        </row>
        <row r="46">
          <cell r="P46">
            <v>3748772672.2028804</v>
          </cell>
        </row>
        <row r="51">
          <cell r="F51">
            <v>4995871.0977300005</v>
          </cell>
          <cell r="J51">
            <v>8050099.3544699987</v>
          </cell>
          <cell r="N51">
            <v>7232133.6714599989</v>
          </cell>
          <cell r="O51">
            <v>1890592.1917300038</v>
          </cell>
          <cell r="P51">
            <v>2666263.8619400002</v>
          </cell>
        </row>
        <row r="52">
          <cell r="F52">
            <v>1807143.8925800002</v>
          </cell>
          <cell r="J52">
            <v>1688709.4714899999</v>
          </cell>
          <cell r="N52">
            <v>562958.66775999963</v>
          </cell>
          <cell r="O52">
            <v>485654.29033000022</v>
          </cell>
          <cell r="P52">
            <v>2080996.4271100005</v>
          </cell>
        </row>
        <row r="53">
          <cell r="F53">
            <v>176505.86255000002</v>
          </cell>
          <cell r="J53">
            <v>198805.81273000001</v>
          </cell>
          <cell r="N53">
            <v>177398.40820999997</v>
          </cell>
          <cell r="O53">
            <v>62239.173429999966</v>
          </cell>
          <cell r="P53">
            <v>45065.757480000029</v>
          </cell>
        </row>
        <row r="54">
          <cell r="F54">
            <v>1673937.0848700001</v>
          </cell>
          <cell r="J54">
            <v>2294795.4997699996</v>
          </cell>
          <cell r="N54">
            <v>2195671.0395400003</v>
          </cell>
          <cell r="O54">
            <v>478630.93872999959</v>
          </cell>
          <cell r="P54">
            <v>853900.07818000112</v>
          </cell>
        </row>
        <row r="55">
          <cell r="F55">
            <v>8792479.6000100002</v>
          </cell>
          <cell r="J55">
            <v>15650499.639580004</v>
          </cell>
          <cell r="N55">
            <v>20852121.471750006</v>
          </cell>
          <cell r="O55">
            <v>2332688.4336699918</v>
          </cell>
          <cell r="P55">
            <v>4011887.1923500001</v>
          </cell>
        </row>
        <row r="56">
          <cell r="F56">
            <v>312553.75185</v>
          </cell>
          <cell r="J56">
            <v>423202.21724999999</v>
          </cell>
          <cell r="N56">
            <v>490725.83412000013</v>
          </cell>
          <cell r="O56">
            <v>154538.31094</v>
          </cell>
          <cell r="P56">
            <v>175365.22799999989</v>
          </cell>
        </row>
        <row r="57">
          <cell r="F57">
            <v>140517375.05978996</v>
          </cell>
          <cell r="J57">
            <v>167179171.53670001</v>
          </cell>
          <cell r="N57">
            <v>126162575.78827</v>
          </cell>
          <cell r="O57">
            <v>38742648.87342</v>
          </cell>
          <cell r="P57">
            <v>77846185.72646004</v>
          </cell>
        </row>
        <row r="58">
          <cell r="F58">
            <v>15123986.472009998</v>
          </cell>
          <cell r="J58">
            <v>23817190.088440005</v>
          </cell>
          <cell r="N58">
            <v>21009078.086459994</v>
          </cell>
          <cell r="O58">
            <v>5125401.3364900127</v>
          </cell>
          <cell r="P58">
            <v>10677535.82026998</v>
          </cell>
        </row>
        <row r="59">
          <cell r="F59">
            <v>254489.34449000002</v>
          </cell>
          <cell r="J59">
            <v>800055.83493999997</v>
          </cell>
          <cell r="N59">
            <v>404302.61729999981</v>
          </cell>
          <cell r="O59">
            <v>100440.34815000021</v>
          </cell>
          <cell r="P59">
            <v>196328.20397999999</v>
          </cell>
        </row>
        <row r="60">
          <cell r="F60">
            <v>4582347.8909099996</v>
          </cell>
          <cell r="J60">
            <v>7447727.031109998</v>
          </cell>
          <cell r="N60">
            <v>5952771.4837300014</v>
          </cell>
          <cell r="O60">
            <v>1423661.2441200018</v>
          </cell>
          <cell r="P60">
            <v>2314500.5671299957</v>
          </cell>
        </row>
        <row r="61">
          <cell r="F61">
            <v>3839096.6047099871</v>
          </cell>
          <cell r="J61">
            <v>5248336.8165300991</v>
          </cell>
          <cell r="N61">
            <v>4359915.0645100046</v>
          </cell>
          <cell r="O61">
            <v>1260888.3230499942</v>
          </cell>
          <cell r="P61">
            <v>1932091.9659499861</v>
          </cell>
        </row>
        <row r="62">
          <cell r="F62">
            <v>4211066.6774500003</v>
          </cell>
          <cell r="J62">
            <v>3727440.9100399995</v>
          </cell>
          <cell r="N62">
            <v>4781959.2129999995</v>
          </cell>
          <cell r="O62">
            <v>313642.35351000167</v>
          </cell>
          <cell r="P62">
            <v>756811.07876999862</v>
          </cell>
        </row>
        <row r="63">
          <cell r="F63">
            <v>32183414.977359995</v>
          </cell>
          <cell r="J63">
            <v>42964092.732560009</v>
          </cell>
          <cell r="N63">
            <v>38823332.590090007</v>
          </cell>
          <cell r="O63">
            <v>11925286.527779996</v>
          </cell>
          <cell r="P63">
            <v>20766249.201239988</v>
          </cell>
        </row>
        <row r="64">
          <cell r="F64">
            <v>203333.19468000002</v>
          </cell>
          <cell r="J64">
            <v>370748.55553000007</v>
          </cell>
          <cell r="N64">
            <v>328010.43009999988</v>
          </cell>
          <cell r="O64">
            <v>44158.711160000064</v>
          </cell>
          <cell r="P64">
            <v>106631.80534999992</v>
          </cell>
        </row>
        <row r="65">
          <cell r="F65">
            <v>1074196.1977899999</v>
          </cell>
          <cell r="J65">
            <v>1652010.89625</v>
          </cell>
          <cell r="N65">
            <v>1130653.23355</v>
          </cell>
          <cell r="O65">
            <v>164758.47423999943</v>
          </cell>
          <cell r="P65">
            <v>323891.18968000077</v>
          </cell>
        </row>
        <row r="66">
          <cell r="F66">
            <v>68345071.038420007</v>
          </cell>
          <cell r="J66">
            <v>81669007.38165997</v>
          </cell>
          <cell r="N66">
            <v>70116294.986710042</v>
          </cell>
          <cell r="O66">
            <v>17650899.164880008</v>
          </cell>
          <cell r="P66">
            <v>36472180.074399978</v>
          </cell>
        </row>
        <row r="67">
          <cell r="F67">
            <v>5232678.7557599992</v>
          </cell>
          <cell r="J67">
            <v>7357702.5045299996</v>
          </cell>
          <cell r="N67">
            <v>6187106.8359200004</v>
          </cell>
          <cell r="O67">
            <v>1817941.8801800013</v>
          </cell>
          <cell r="P67">
            <v>2916969.4162399955</v>
          </cell>
        </row>
        <row r="68">
          <cell r="F68">
            <v>9666982.2459699996</v>
          </cell>
          <cell r="J68">
            <v>15319623.918420002</v>
          </cell>
          <cell r="N68">
            <v>12526898.315539997</v>
          </cell>
          <cell r="O68">
            <v>948862.61669999361</v>
          </cell>
          <cell r="P68">
            <v>2367896.0953100026</v>
          </cell>
        </row>
        <row r="69">
          <cell r="F69">
            <v>61442676.459969997</v>
          </cell>
          <cell r="J69">
            <v>89358061.953840017</v>
          </cell>
          <cell r="N69">
            <v>88030327.808029979</v>
          </cell>
          <cell r="O69">
            <v>19541484.645940036</v>
          </cell>
          <cell r="P69">
            <v>29410839.90793997</v>
          </cell>
        </row>
        <row r="70">
          <cell r="F70">
            <v>124208591.43366</v>
          </cell>
          <cell r="J70">
            <v>205721765.27778003</v>
          </cell>
          <cell r="N70">
            <v>172456699.92840999</v>
          </cell>
          <cell r="O70">
            <v>47793833.772199988</v>
          </cell>
          <cell r="P70">
            <v>51347351.003960013</v>
          </cell>
        </row>
        <row r="71">
          <cell r="F71">
            <v>6551865.6567299999</v>
          </cell>
          <cell r="J71">
            <v>6544033.3937599994</v>
          </cell>
          <cell r="N71">
            <v>6030652.8679800034</v>
          </cell>
          <cell r="O71">
            <v>1724427.5891299993</v>
          </cell>
          <cell r="P71">
            <v>1430517.1418600008</v>
          </cell>
        </row>
        <row r="72">
          <cell r="F72">
            <v>33000705.318300001</v>
          </cell>
          <cell r="J72">
            <v>57650639.615570001</v>
          </cell>
          <cell r="N72">
            <v>51219870.551150009</v>
          </cell>
          <cell r="O72">
            <v>5854330.9467999935</v>
          </cell>
          <cell r="P72">
            <v>28046287.737259984</v>
          </cell>
        </row>
        <row r="73">
          <cell r="F73">
            <v>580179.22537999996</v>
          </cell>
          <cell r="J73">
            <v>701170.57661000011</v>
          </cell>
          <cell r="N73">
            <v>820104.41696000006</v>
          </cell>
          <cell r="O73">
            <v>85238.568939999677</v>
          </cell>
          <cell r="P73">
            <v>163389.70703000017</v>
          </cell>
        </row>
        <row r="74">
          <cell r="F74">
            <v>3789466.0775800003</v>
          </cell>
          <cell r="J74">
            <v>5678013.1185900001</v>
          </cell>
          <cell r="N74">
            <v>5537930.3980400003</v>
          </cell>
          <cell r="O74">
            <v>2226926.6922199968</v>
          </cell>
          <cell r="P74">
            <v>2790435.2548600025</v>
          </cell>
        </row>
        <row r="75">
          <cell r="F75">
            <v>20721553.656599998</v>
          </cell>
          <cell r="J75">
            <v>12401160.094580002</v>
          </cell>
          <cell r="N75">
            <v>17004831.585239999</v>
          </cell>
          <cell r="O75">
            <v>4994618.853050001</v>
          </cell>
          <cell r="P75">
            <v>4936535.3929599971</v>
          </cell>
        </row>
        <row r="76">
          <cell r="F76">
            <v>2244826.6385999997</v>
          </cell>
          <cell r="J76">
            <v>3115689.2220999994</v>
          </cell>
          <cell r="N76">
            <v>3232146.1479700012</v>
          </cell>
          <cell r="O76">
            <v>398529.98145999946</v>
          </cell>
          <cell r="P76">
            <v>936384.90003000014</v>
          </cell>
        </row>
        <row r="77">
          <cell r="F77">
            <v>385784.23960999999</v>
          </cell>
          <cell r="J77">
            <v>486132.60433000006</v>
          </cell>
          <cell r="N77">
            <v>379416.61042000004</v>
          </cell>
          <cell r="O77">
            <v>95839.815269999905</v>
          </cell>
          <cell r="P77">
            <v>191135.63140999991</v>
          </cell>
        </row>
        <row r="78">
          <cell r="F78">
            <v>10235097.468199998</v>
          </cell>
          <cell r="J78">
            <v>12093688.341390003</v>
          </cell>
          <cell r="N78">
            <v>18029608.182779994</v>
          </cell>
          <cell r="O78">
            <v>2506805.9321700111</v>
          </cell>
          <cell r="P78">
            <v>3365055.9452500045</v>
          </cell>
        </row>
        <row r="79">
          <cell r="F79">
            <v>855.64143999999999</v>
          </cell>
          <cell r="J79">
            <v>1054.1049800000001</v>
          </cell>
          <cell r="N79">
            <v>526.70347000000038</v>
          </cell>
          <cell r="O79">
            <v>275.27009999999927</v>
          </cell>
          <cell r="P79">
            <v>436.60320000000002</v>
          </cell>
        </row>
        <row r="80">
          <cell r="F80">
            <v>9412348.9713499993</v>
          </cell>
          <cell r="J80">
            <v>12777561.327229999</v>
          </cell>
          <cell r="N80">
            <v>10657908.193450004</v>
          </cell>
          <cell r="O80">
            <v>1277946.6475899965</v>
          </cell>
          <cell r="P80">
            <v>2981144.9478200004</v>
          </cell>
        </row>
        <row r="81">
          <cell r="F81">
            <v>490873.89364999998</v>
          </cell>
          <cell r="J81">
            <v>500353.03411000001</v>
          </cell>
          <cell r="N81">
            <v>411509.99104000011</v>
          </cell>
          <cell r="O81">
            <v>105795.24448999972</v>
          </cell>
          <cell r="P81">
            <v>161778.51169000007</v>
          </cell>
        </row>
        <row r="82">
          <cell r="F82">
            <v>1941653.4112099998</v>
          </cell>
          <cell r="J82">
            <v>3951579.2812400004</v>
          </cell>
          <cell r="N82">
            <v>3967181.8221700005</v>
          </cell>
          <cell r="O82">
            <v>700132.30984999985</v>
          </cell>
          <cell r="P82">
            <v>1212809.1457499992</v>
          </cell>
        </row>
        <row r="83">
          <cell r="F83">
            <v>4272171</v>
          </cell>
          <cell r="J83">
            <v>9583379.9656099994</v>
          </cell>
          <cell r="N83">
            <v>2487527.1264500003</v>
          </cell>
          <cell r="O83">
            <v>438486.34593999758</v>
          </cell>
          <cell r="P83">
            <v>693881.6481000036</v>
          </cell>
        </row>
        <row r="84">
          <cell r="F84">
            <v>862722</v>
          </cell>
          <cell r="J84">
            <v>1334343.3930000002</v>
          </cell>
          <cell r="N84">
            <v>1122807</v>
          </cell>
          <cell r="O84">
            <v>128255.04014999978</v>
          </cell>
          <cell r="P84">
            <v>185409.72039999999</v>
          </cell>
        </row>
        <row r="85">
          <cell r="F85">
            <v>197534.19019999998</v>
          </cell>
          <cell r="J85">
            <v>395242.81228000007</v>
          </cell>
          <cell r="N85">
            <v>221358.24312</v>
          </cell>
          <cell r="O85">
            <v>68779.669909999939</v>
          </cell>
          <cell r="P85">
            <v>93378.666290000081</v>
          </cell>
        </row>
        <row r="86">
          <cell r="F86">
            <v>27798745.750569995</v>
          </cell>
          <cell r="J86">
            <v>54216692.044059992</v>
          </cell>
          <cell r="N86">
            <v>53833913.318200022</v>
          </cell>
          <cell r="O86">
            <v>40358863.068639994</v>
          </cell>
          <cell r="P86">
            <v>6300639.9937399626</v>
          </cell>
        </row>
        <row r="87">
          <cell r="F87">
            <v>267719941.85421005</v>
          </cell>
          <cell r="J87">
            <v>265798103.96082988</v>
          </cell>
          <cell r="N87">
            <v>292238564.11982995</v>
          </cell>
          <cell r="O87">
            <v>86513602.669090033</v>
          </cell>
          <cell r="P87">
            <v>86276781.772879958</v>
          </cell>
        </row>
        <row r="88">
          <cell r="F88">
            <v>1158996.7658100002</v>
          </cell>
          <cell r="J88">
            <v>852835.6946899998</v>
          </cell>
          <cell r="N88">
            <v>1130755.4368799995</v>
          </cell>
          <cell r="O88">
            <v>314739.29576000012</v>
          </cell>
          <cell r="P88">
            <v>548495.71921000024</v>
          </cell>
        </row>
        <row r="89">
          <cell r="F89">
            <v>880009119.40199983</v>
          </cell>
          <cell r="J89">
            <v>1129020720.01858</v>
          </cell>
          <cell r="N89">
            <v>1052107548.1896099</v>
          </cell>
          <cell r="O89">
            <v>300051845.55120999</v>
          </cell>
          <cell r="P89">
            <v>387583439.04147995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DD79B-39EB-4872-AB29-F905984A497F}">
  <sheetPr>
    <pageSetUpPr fitToPage="1"/>
  </sheetPr>
  <dimension ref="A1:AL75"/>
  <sheetViews>
    <sheetView view="pageBreakPreview" zoomScale="85" zoomScaleNormal="100" zoomScaleSheetLayoutView="85" workbookViewId="0">
      <pane xSplit="2" ySplit="6" topLeftCell="C22" activePane="bottomRight" state="frozen"/>
      <selection pane="topRight" activeCell="C1" sqref="C1"/>
      <selection pane="bottomLeft" activeCell="A7" sqref="A7"/>
      <selection pane="bottomRight" activeCell="B26" sqref="B26"/>
    </sheetView>
  </sheetViews>
  <sheetFormatPr defaultColWidth="9.109375" defaultRowHeight="13.2" x14ac:dyDescent="0.25"/>
  <cols>
    <col min="1" max="1" width="1.88671875" style="24" customWidth="1"/>
    <col min="2" max="2" width="41.109375" style="24" customWidth="1"/>
    <col min="3" max="3" width="13" style="25" customWidth="1"/>
    <col min="4" max="4" width="14.109375" style="25" bestFit="1" customWidth="1"/>
    <col min="5" max="5" width="14.33203125" style="25" bestFit="1" customWidth="1"/>
    <col min="6" max="6" width="13" style="25" customWidth="1"/>
    <col min="7" max="8" width="14" style="25" bestFit="1" customWidth="1"/>
    <col min="9" max="9" width="12.6640625" style="25" bestFit="1" customWidth="1"/>
    <col min="10" max="10" width="14.109375" style="25" bestFit="1" customWidth="1"/>
    <col min="11" max="11" width="14.33203125" style="25" bestFit="1" customWidth="1"/>
    <col min="12" max="12" width="12.44140625" style="25" bestFit="1" customWidth="1"/>
    <col min="13" max="13" width="14" style="25" bestFit="1" customWidth="1"/>
    <col min="14" max="14" width="14.109375" style="25" customWidth="1"/>
    <col min="15" max="15" width="12" style="25" customWidth="1"/>
    <col min="16" max="16" width="12.44140625" style="25" bestFit="1" customWidth="1"/>
    <col min="17" max="17" width="12" style="25" customWidth="1"/>
    <col min="18" max="18" width="12.44140625" style="25" bestFit="1" customWidth="1"/>
    <col min="19" max="19" width="13.33203125" style="25" bestFit="1" customWidth="1"/>
    <col min="20" max="20" width="13.33203125" style="25" customWidth="1"/>
    <col min="21" max="23" width="9.109375" style="25"/>
    <col min="24" max="24" width="0" style="25" hidden="1" customWidth="1"/>
    <col min="25" max="25" width="12.6640625" style="25" hidden="1" customWidth="1"/>
    <col min="26" max="26" width="10.44140625" style="25" customWidth="1"/>
    <col min="27" max="16384" width="9.109375" style="25"/>
  </cols>
  <sheetData>
    <row r="1" spans="1:37" ht="15.6" x14ac:dyDescent="0.25">
      <c r="A1" s="23" t="s">
        <v>230</v>
      </c>
    </row>
    <row r="2" spans="1:37" x14ac:dyDescent="0.25">
      <c r="A2" s="24" t="s">
        <v>325</v>
      </c>
    </row>
    <row r="3" spans="1:37" x14ac:dyDescent="0.25">
      <c r="A3" s="24" t="s">
        <v>231</v>
      </c>
    </row>
    <row r="5" spans="1:37" s="48" customFormat="1" ht="18.75" customHeight="1" x14ac:dyDescent="0.25">
      <c r="A5" s="97" t="s">
        <v>232</v>
      </c>
      <c r="B5" s="97"/>
      <c r="C5" s="98" t="s">
        <v>233</v>
      </c>
      <c r="D5" s="98"/>
      <c r="E5" s="98"/>
      <c r="F5" s="98"/>
      <c r="G5" s="98"/>
      <c r="H5" s="98"/>
      <c r="I5" s="98" t="s">
        <v>234</v>
      </c>
      <c r="J5" s="98"/>
      <c r="K5" s="98"/>
      <c r="L5" s="98"/>
      <c r="M5" s="98"/>
      <c r="N5" s="98"/>
      <c r="O5" s="98" t="s">
        <v>235</v>
      </c>
      <c r="P5" s="98"/>
      <c r="Q5" s="98"/>
      <c r="R5" s="98"/>
      <c r="S5" s="98"/>
      <c r="T5" s="98"/>
      <c r="U5" s="98" t="s">
        <v>236</v>
      </c>
      <c r="V5" s="98"/>
      <c r="W5" s="98"/>
      <c r="X5" s="98"/>
      <c r="Y5" s="98"/>
      <c r="Z5" s="98"/>
    </row>
    <row r="6" spans="1:37" s="48" customFormat="1" ht="26.4" x14ac:dyDescent="0.25">
      <c r="A6" s="97"/>
      <c r="B6" s="97"/>
      <c r="C6" s="94" t="s">
        <v>237</v>
      </c>
      <c r="D6" s="94" t="s">
        <v>238</v>
      </c>
      <c r="E6" s="94" t="s">
        <v>239</v>
      </c>
      <c r="F6" s="94" t="s">
        <v>318</v>
      </c>
      <c r="G6" s="94" t="s">
        <v>322</v>
      </c>
      <c r="H6" s="94" t="s">
        <v>323</v>
      </c>
      <c r="I6" s="94" t="s">
        <v>237</v>
      </c>
      <c r="J6" s="94" t="s">
        <v>238</v>
      </c>
      <c r="K6" s="94" t="s">
        <v>239</v>
      </c>
      <c r="L6" s="94" t="s">
        <v>318</v>
      </c>
      <c r="M6" s="94" t="s">
        <v>322</v>
      </c>
      <c r="N6" s="94" t="s">
        <v>323</v>
      </c>
      <c r="O6" s="94" t="s">
        <v>237</v>
      </c>
      <c r="P6" s="94" t="s">
        <v>238</v>
      </c>
      <c r="Q6" s="94" t="s">
        <v>239</v>
      </c>
      <c r="R6" s="94" t="s">
        <v>318</v>
      </c>
      <c r="S6" s="94" t="s">
        <v>322</v>
      </c>
      <c r="T6" s="94" t="s">
        <v>323</v>
      </c>
      <c r="U6" s="94" t="s">
        <v>237</v>
      </c>
      <c r="V6" s="94" t="s">
        <v>238</v>
      </c>
      <c r="W6" s="94" t="s">
        <v>239</v>
      </c>
      <c r="X6" s="94" t="s">
        <v>318</v>
      </c>
      <c r="Y6" s="94" t="s">
        <v>322</v>
      </c>
      <c r="Z6" s="94" t="s">
        <v>323</v>
      </c>
    </row>
    <row r="7" spans="1:37" x14ac:dyDescent="0.25">
      <c r="A7" s="26"/>
      <c r="B7" s="26"/>
      <c r="C7" s="27"/>
      <c r="D7" s="27"/>
      <c r="E7" s="27"/>
      <c r="F7" s="27"/>
      <c r="G7" s="27"/>
      <c r="H7" s="27"/>
      <c r="I7" s="27"/>
      <c r="J7" s="27"/>
      <c r="K7" s="27"/>
      <c r="L7" s="27"/>
      <c r="M7" s="27"/>
      <c r="N7" s="27"/>
      <c r="O7" s="27"/>
      <c r="P7" s="27"/>
      <c r="Q7" s="27"/>
      <c r="R7" s="27"/>
      <c r="S7" s="27"/>
      <c r="T7" s="27"/>
      <c r="U7" s="28"/>
      <c r="V7" s="28"/>
      <c r="W7" s="28"/>
      <c r="X7" s="28"/>
      <c r="Y7" s="28"/>
      <c r="Z7" s="28"/>
    </row>
    <row r="8" spans="1:37" s="31" customFormat="1" x14ac:dyDescent="0.25">
      <c r="A8" s="29" t="s">
        <v>14</v>
      </c>
      <c r="B8" s="29"/>
      <c r="C8" s="30">
        <f t="shared" ref="C8:T8" si="0">+C10+C48</f>
        <v>887558373.90944982</v>
      </c>
      <c r="D8" s="30">
        <f t="shared" si="0"/>
        <v>1145691898.6007302</v>
      </c>
      <c r="E8" s="30">
        <f t="shared" si="0"/>
        <v>1080032893.2195101</v>
      </c>
      <c r="F8" s="30">
        <f t="shared" si="0"/>
        <v>450815314.3345201</v>
      </c>
      <c r="G8" s="30">
        <f t="shared" si="0"/>
        <v>442621000.21847969</v>
      </c>
      <c r="H8" s="30">
        <f t="shared" si="0"/>
        <v>4006719480.282692</v>
      </c>
      <c r="I8" s="30">
        <f t="shared" si="0"/>
        <v>880009119.40199995</v>
      </c>
      <c r="J8" s="30">
        <f t="shared" si="0"/>
        <v>1129020720.01858</v>
      </c>
      <c r="K8" s="30">
        <f t="shared" si="0"/>
        <v>1052107548.18961</v>
      </c>
      <c r="L8" s="30">
        <f t="shared" si="0"/>
        <v>300051845.55121005</v>
      </c>
      <c r="M8" s="30">
        <f t="shared" si="0"/>
        <v>387583439.04147995</v>
      </c>
      <c r="N8" s="30">
        <f t="shared" si="0"/>
        <v>3748772672.2028799</v>
      </c>
      <c r="O8" s="30">
        <f t="shared" si="0"/>
        <v>7549254.5074499873</v>
      </c>
      <c r="P8" s="30">
        <f t="shared" si="0"/>
        <v>16671178.582150089</v>
      </c>
      <c r="Q8" s="30">
        <f t="shared" si="0"/>
        <v>27925345.029900093</v>
      </c>
      <c r="R8" s="30">
        <f t="shared" si="0"/>
        <v>150763468.78331015</v>
      </c>
      <c r="S8" s="30">
        <f t="shared" si="0"/>
        <v>55037561.176999867</v>
      </c>
      <c r="T8" s="30">
        <f t="shared" si="0"/>
        <v>257946808.0798102</v>
      </c>
      <c r="U8" s="41">
        <f t="shared" ref="U8:Z8" si="1">+I8/C8*100</f>
        <v>99.149435718329443</v>
      </c>
      <c r="V8" s="41">
        <f t="shared" si="1"/>
        <v>98.544881167222073</v>
      </c>
      <c r="W8" s="41">
        <f t="shared" si="1"/>
        <v>97.414398653483943</v>
      </c>
      <c r="X8" s="41">
        <f t="shared" si="1"/>
        <v>66.557598202744614</v>
      </c>
      <c r="Y8" s="41">
        <f t="shared" si="1"/>
        <v>87.565533232758284</v>
      </c>
      <c r="Z8" s="41">
        <f t="shared" si="1"/>
        <v>93.56214455867989</v>
      </c>
      <c r="AB8" s="31" t="b">
        <f>+C8='[1]NCA RELEASES (2)'!F89</f>
        <v>1</v>
      </c>
      <c r="AC8" s="31" t="b">
        <f>+D8='[1]NCA RELEASES (2)'!J89</f>
        <v>1</v>
      </c>
      <c r="AD8" s="31" t="b">
        <f>+E8='[1]NCA RELEASES (2)'!N89</f>
        <v>1</v>
      </c>
      <c r="AE8" s="31" t="b">
        <f>+F8='[1]NCA RELEASES (2)'!O89</f>
        <v>1</v>
      </c>
      <c r="AF8" s="31" t="b">
        <f>+H8='[1]NCA RELEASES (2)'!P46</f>
        <v>1</v>
      </c>
      <c r="AG8" s="31" t="b">
        <f>+I8='[1]all(net trust &amp;WF) (2)'!F89</f>
        <v>1</v>
      </c>
      <c r="AH8" s="31" t="b">
        <f>+J8='[1]all(net trust &amp;WF) (2)'!J89</f>
        <v>1</v>
      </c>
      <c r="AI8" s="31" t="b">
        <f>+K8='[1]all(net trust &amp;WF) (2)'!N89</f>
        <v>1</v>
      </c>
      <c r="AJ8" s="31" t="b">
        <f>+L8='[1]all(net trust &amp;WF) (2)'!O89</f>
        <v>1</v>
      </c>
      <c r="AK8" s="31" t="b">
        <f>+N8='[1]all(net trust &amp;WF) (2)'!P46</f>
        <v>1</v>
      </c>
    </row>
    <row r="9" spans="1:37" x14ac:dyDescent="0.25">
      <c r="C9" s="27"/>
      <c r="D9" s="27"/>
      <c r="E9" s="27"/>
      <c r="F9" s="27"/>
      <c r="G9" s="27"/>
      <c r="H9" s="27"/>
      <c r="I9" s="27"/>
      <c r="J9" s="27"/>
      <c r="K9" s="27"/>
      <c r="L9" s="27"/>
      <c r="M9" s="27"/>
      <c r="N9" s="27"/>
      <c r="O9" s="27"/>
      <c r="P9" s="27"/>
      <c r="Q9" s="27"/>
      <c r="R9" s="27"/>
      <c r="S9" s="27"/>
      <c r="T9" s="27"/>
      <c r="U9" s="42"/>
      <c r="V9" s="42"/>
      <c r="W9" s="42"/>
      <c r="X9" s="42"/>
      <c r="Y9" s="42"/>
      <c r="Z9" s="42"/>
    </row>
    <row r="10" spans="1:37" ht="15" x14ac:dyDescent="0.4">
      <c r="A10" s="24" t="s">
        <v>240</v>
      </c>
      <c r="C10" s="32">
        <f t="shared" ref="C10:T10" si="2">SUM(C12:C46)</f>
        <v>590780648.27744985</v>
      </c>
      <c r="D10" s="32">
        <f t="shared" si="2"/>
        <v>824629452.41773021</v>
      </c>
      <c r="E10" s="32">
        <f t="shared" si="2"/>
        <v>732611548.47250998</v>
      </c>
      <c r="F10" s="32">
        <f t="shared" si="2"/>
        <v>322654683.01352006</v>
      </c>
      <c r="G10" s="32">
        <f t="shared" si="2"/>
        <v>333075068.50147974</v>
      </c>
      <c r="H10" s="32">
        <f t="shared" si="2"/>
        <v>2803751400.6826916</v>
      </c>
      <c r="I10" s="32">
        <f t="shared" si="2"/>
        <v>583331435.03140986</v>
      </c>
      <c r="J10" s="32">
        <f t="shared" si="2"/>
        <v>808153088.31900012</v>
      </c>
      <c r="K10" s="32">
        <f t="shared" si="2"/>
        <v>704904315.31470001</v>
      </c>
      <c r="L10" s="32">
        <f t="shared" si="2"/>
        <v>172864640.51771998</v>
      </c>
      <c r="M10" s="32">
        <f t="shared" si="2"/>
        <v>294457521.55565</v>
      </c>
      <c r="N10" s="32">
        <f t="shared" si="2"/>
        <v>2563711000.7384801</v>
      </c>
      <c r="O10" s="32">
        <f t="shared" si="2"/>
        <v>7449213.246040008</v>
      </c>
      <c r="P10" s="32">
        <f t="shared" si="2"/>
        <v>16476364.098730007</v>
      </c>
      <c r="Q10" s="32">
        <f t="shared" si="2"/>
        <v>27707233.157809947</v>
      </c>
      <c r="R10" s="32">
        <f t="shared" si="2"/>
        <v>149790042.49580011</v>
      </c>
      <c r="S10" s="32">
        <f t="shared" si="2"/>
        <v>38617546.945829853</v>
      </c>
      <c r="T10" s="32">
        <f t="shared" si="2"/>
        <v>240040399.94420993</v>
      </c>
      <c r="U10" s="42">
        <f t="shared" ref="U10:Z10" si="3">+I10/C10*100</f>
        <v>98.73908983515966</v>
      </c>
      <c r="V10" s="42">
        <f t="shared" si="3"/>
        <v>98.001967544280276</v>
      </c>
      <c r="W10" s="42">
        <f t="shared" si="3"/>
        <v>96.21801850986661</v>
      </c>
      <c r="X10" s="42">
        <f t="shared" si="3"/>
        <v>53.575741998598701</v>
      </c>
      <c r="Y10" s="42">
        <f t="shared" si="3"/>
        <v>88.405752757307269</v>
      </c>
      <c r="Z10" s="42">
        <f t="shared" si="3"/>
        <v>91.438599018238094</v>
      </c>
    </row>
    <row r="11" spans="1:37" x14ac:dyDescent="0.25">
      <c r="C11" s="27"/>
      <c r="D11" s="27"/>
      <c r="E11" s="27"/>
      <c r="F11" s="27"/>
      <c r="G11" s="27"/>
      <c r="H11" s="27"/>
      <c r="I11" s="27"/>
      <c r="J11" s="27"/>
      <c r="K11" s="27"/>
      <c r="L11" s="27"/>
      <c r="M11" s="27"/>
      <c r="N11" s="27"/>
      <c r="O11" s="27"/>
      <c r="P11" s="27"/>
      <c r="Q11" s="27"/>
      <c r="R11" s="27"/>
      <c r="S11" s="27"/>
      <c r="T11" s="27"/>
      <c r="U11" s="42"/>
      <c r="V11" s="42"/>
      <c r="W11" s="42"/>
      <c r="X11" s="42"/>
      <c r="Y11" s="42"/>
      <c r="Z11" s="42"/>
    </row>
    <row r="12" spans="1:37" x14ac:dyDescent="0.25">
      <c r="B12" s="33" t="s">
        <v>241</v>
      </c>
      <c r="C12" s="27">
        <f>+'[1]NCA RELEASES (2)'!F51</f>
        <v>5030858</v>
      </c>
      <c r="D12" s="27">
        <f>+'[1]NCA RELEASES (2)'!J51</f>
        <v>8325424</v>
      </c>
      <c r="E12" s="27">
        <f>+'[1]NCA RELEASES (2)'!N51</f>
        <v>7624064</v>
      </c>
      <c r="F12" s="27">
        <f>+'[1]NCA RELEASES (2)'!O51</f>
        <v>3873770</v>
      </c>
      <c r="G12" s="27">
        <f>+'[1]NCA RELEASES (2)'!P51</f>
        <v>2688152</v>
      </c>
      <c r="H12" s="27">
        <f>SUM(C12:G12)</f>
        <v>27542268</v>
      </c>
      <c r="I12" s="27">
        <f>+'[1]all(net trust &amp;WF) (2)'!F51</f>
        <v>4995871.0977300005</v>
      </c>
      <c r="J12" s="27">
        <f>+'[1]all(net trust &amp;WF) (2)'!J51</f>
        <v>8050099.3544699987</v>
      </c>
      <c r="K12" s="27">
        <f>+'[1]all(net trust &amp;WF) (2)'!N51</f>
        <v>7232133.6714599989</v>
      </c>
      <c r="L12" s="27">
        <f>+'[1]all(net trust &amp;WF) (2)'!O51</f>
        <v>1890592.1917300038</v>
      </c>
      <c r="M12" s="27">
        <f>+'[1]all(net trust &amp;WF) (2)'!P51</f>
        <v>2666263.8619400002</v>
      </c>
      <c r="N12" s="27">
        <f>SUM(I12:M12)</f>
        <v>24834960.177330002</v>
      </c>
      <c r="O12" s="27">
        <f t="shared" ref="O12:S46" si="4">+C12-I12</f>
        <v>34986.902269999497</v>
      </c>
      <c r="P12" s="27">
        <f t="shared" si="4"/>
        <v>275324.64553000126</v>
      </c>
      <c r="Q12" s="27">
        <f t="shared" si="4"/>
        <v>391930.32854000106</v>
      </c>
      <c r="R12" s="27">
        <f t="shared" si="4"/>
        <v>1983177.8082699962</v>
      </c>
      <c r="S12" s="27">
        <f t="shared" si="4"/>
        <v>21888.138059999794</v>
      </c>
      <c r="T12" s="27">
        <f>SUM(O12:S12)</f>
        <v>2707307.8226699978</v>
      </c>
      <c r="U12" s="42">
        <f t="shared" ref="U12:Z46" si="5">+I12/C12*100</f>
        <v>99.304553969322939</v>
      </c>
      <c r="V12" s="42">
        <f t="shared" si="5"/>
        <v>96.692965481037348</v>
      </c>
      <c r="W12" s="42">
        <f t="shared" si="5"/>
        <v>94.859299075401239</v>
      </c>
      <c r="X12" s="42">
        <f t="shared" si="5"/>
        <v>48.804967556927849</v>
      </c>
      <c r="Y12" s="42">
        <f t="shared" si="5"/>
        <v>99.185755193158727</v>
      </c>
      <c r="Z12" s="42">
        <f t="shared" si="5"/>
        <v>90.170352627931734</v>
      </c>
      <c r="AB12" s="25" t="b">
        <f>+C12='[1]NCA RELEASES (2)'!F51</f>
        <v>1</v>
      </c>
      <c r="AC12" s="25" t="b">
        <f>+D12='[1]NCA RELEASES (2)'!J51</f>
        <v>1</v>
      </c>
      <c r="AD12" s="25" t="b">
        <f>+E12='[1]NCA RELEASES (2)'!N51</f>
        <v>1</v>
      </c>
      <c r="AE12" s="25" t="b">
        <f>+F12='[1]NCA RELEASES (2)'!O51</f>
        <v>1</v>
      </c>
      <c r="AF12" s="25" t="b">
        <f>+H12='[1]NCA RELEASES (2)'!P8</f>
        <v>1</v>
      </c>
      <c r="AG12" s="25" t="b">
        <f>+I12='[1]all(net trust &amp;WF) (2)'!F51</f>
        <v>1</v>
      </c>
      <c r="AH12" s="25" t="b">
        <f>+J12='[1]all(net trust &amp;WF) (2)'!J51</f>
        <v>1</v>
      </c>
      <c r="AI12" s="25" t="b">
        <f>+K12='[1]all(net trust &amp;WF) (2)'!N51</f>
        <v>1</v>
      </c>
      <c r="AJ12" s="25" t="b">
        <f>+L12='[1]all(net trust &amp;WF) (2)'!O51</f>
        <v>1</v>
      </c>
      <c r="AK12" s="25" t="b">
        <f>+N12='[1]all(net trust &amp;WF) (2)'!P8</f>
        <v>1</v>
      </c>
    </row>
    <row r="13" spans="1:37" x14ac:dyDescent="0.25">
      <c r="B13" s="33" t="s">
        <v>242</v>
      </c>
      <c r="C13" s="27">
        <f>+'[1]NCA RELEASES (2)'!F52</f>
        <v>1807279</v>
      </c>
      <c r="D13" s="27">
        <f>+'[1]NCA RELEASES (2)'!J52</f>
        <v>2008729.0040000002</v>
      </c>
      <c r="E13" s="27">
        <f>+'[1]NCA RELEASES (2)'!N52</f>
        <v>1756077.9939999995</v>
      </c>
      <c r="F13" s="27">
        <f>+'[1]NCA RELEASES (2)'!O52</f>
        <v>861163.93900000025</v>
      </c>
      <c r="G13" s="27">
        <f>+'[1]NCA RELEASES (2)'!P52</f>
        <v>1813189.6229999997</v>
      </c>
      <c r="H13" s="27">
        <f t="shared" ref="H13:H46" si="6">SUM(C13:G13)</f>
        <v>8246439.5599999996</v>
      </c>
      <c r="I13" s="27">
        <f>+'[1]all(net trust &amp;WF) (2)'!F52</f>
        <v>1807143.8925800002</v>
      </c>
      <c r="J13" s="27">
        <f>+'[1]all(net trust &amp;WF) (2)'!J52</f>
        <v>1688709.4714899999</v>
      </c>
      <c r="K13" s="27">
        <f>+'[1]all(net trust &amp;WF) (2)'!N52</f>
        <v>562958.66775999963</v>
      </c>
      <c r="L13" s="27">
        <f>+'[1]all(net trust &amp;WF) (2)'!O52</f>
        <v>485654.29033000022</v>
      </c>
      <c r="M13" s="27">
        <f>+'[1]all(net trust &amp;WF) (2)'!P52</f>
        <v>2080996.4271100005</v>
      </c>
      <c r="N13" s="27">
        <f t="shared" ref="N13:N46" si="7">SUM(I13:M13)</f>
        <v>6625462.7492700005</v>
      </c>
      <c r="O13" s="27">
        <f t="shared" si="4"/>
        <v>135.107419999782</v>
      </c>
      <c r="P13" s="27">
        <f t="shared" si="4"/>
        <v>320019.53251000028</v>
      </c>
      <c r="Q13" s="27">
        <f t="shared" si="4"/>
        <v>1193119.3262399998</v>
      </c>
      <c r="R13" s="27">
        <f t="shared" si="4"/>
        <v>375509.64867000002</v>
      </c>
      <c r="S13" s="27">
        <f t="shared" si="4"/>
        <v>-267806.80411000084</v>
      </c>
      <c r="T13" s="27">
        <f t="shared" ref="T13:T46" si="8">SUM(O13:S13)</f>
        <v>1620976.8107299991</v>
      </c>
      <c r="U13" s="42">
        <f t="shared" si="5"/>
        <v>99.992524263270937</v>
      </c>
      <c r="V13" s="42">
        <f t="shared" si="5"/>
        <v>84.068556192859148</v>
      </c>
      <c r="W13" s="42">
        <f t="shared" si="5"/>
        <v>32.057725777753795</v>
      </c>
      <c r="X13" s="42">
        <f t="shared" si="5"/>
        <v>56.395102992114502</v>
      </c>
      <c r="Y13" s="42">
        <f t="shared" si="5"/>
        <v>114.7699281262653</v>
      </c>
      <c r="Z13" s="42">
        <f t="shared" si="5"/>
        <v>80.343313026961667</v>
      </c>
      <c r="AB13" s="25" t="b">
        <f>+C13='[1]NCA RELEASES (2)'!F52</f>
        <v>1</v>
      </c>
      <c r="AC13" s="25" t="b">
        <f>+D13='[1]NCA RELEASES (2)'!J52</f>
        <v>1</v>
      </c>
      <c r="AD13" s="25" t="b">
        <f>+E13='[1]NCA RELEASES (2)'!N52</f>
        <v>1</v>
      </c>
      <c r="AE13" s="25" t="b">
        <f>+F13='[1]NCA RELEASES (2)'!O52</f>
        <v>1</v>
      </c>
      <c r="AF13" s="25" t="b">
        <f>+H13='[1]NCA RELEASES (2)'!P9</f>
        <v>1</v>
      </c>
      <c r="AG13" s="25" t="b">
        <f>+I13='[1]all(net trust &amp;WF) (2)'!F52</f>
        <v>1</v>
      </c>
      <c r="AH13" s="25" t="b">
        <f>+J13='[1]all(net trust &amp;WF) (2)'!J52</f>
        <v>1</v>
      </c>
      <c r="AI13" s="25" t="b">
        <f>+K13='[1]all(net trust &amp;WF) (2)'!N52</f>
        <v>1</v>
      </c>
      <c r="AJ13" s="25" t="b">
        <f>+L13='[1]all(net trust &amp;WF) (2)'!O52</f>
        <v>1</v>
      </c>
      <c r="AK13" s="25" t="b">
        <f>+N13='[1]all(net trust &amp;WF) (2)'!P9</f>
        <v>1</v>
      </c>
    </row>
    <row r="14" spans="1:37" x14ac:dyDescent="0.25">
      <c r="B14" s="33" t="s">
        <v>243</v>
      </c>
      <c r="C14" s="27">
        <f>+'[1]NCA RELEASES (2)'!F53</f>
        <v>176539.70600000001</v>
      </c>
      <c r="D14" s="27">
        <f>+'[1]NCA RELEASES (2)'!J53</f>
        <v>198815.636</v>
      </c>
      <c r="E14" s="27">
        <f>+'[1]NCA RELEASES (2)'!N53</f>
        <v>188385.99999999994</v>
      </c>
      <c r="F14" s="27">
        <f>+'[1]NCA RELEASES (2)'!O53</f>
        <v>65748</v>
      </c>
      <c r="G14" s="27">
        <f>+'[1]NCA RELEASES (2)'!P53</f>
        <v>78392.917000000016</v>
      </c>
      <c r="H14" s="27">
        <f t="shared" si="6"/>
        <v>707882.25899999996</v>
      </c>
      <c r="I14" s="27">
        <f>+'[1]all(net trust &amp;WF) (2)'!F53</f>
        <v>176505.86255000002</v>
      </c>
      <c r="J14" s="27">
        <f>+'[1]all(net trust &amp;WF) (2)'!J53</f>
        <v>198805.81273000001</v>
      </c>
      <c r="K14" s="27">
        <f>+'[1]all(net trust &amp;WF) (2)'!N53</f>
        <v>177398.40820999997</v>
      </c>
      <c r="L14" s="27">
        <f>+'[1]all(net trust &amp;WF) (2)'!O53</f>
        <v>62239.173429999966</v>
      </c>
      <c r="M14" s="27">
        <f>+'[1]all(net trust &amp;WF) (2)'!P53</f>
        <v>45065.757480000029</v>
      </c>
      <c r="N14" s="27">
        <f t="shared" si="7"/>
        <v>660015.01439999999</v>
      </c>
      <c r="O14" s="27">
        <f t="shared" si="4"/>
        <v>33.843449999985751</v>
      </c>
      <c r="P14" s="27">
        <f t="shared" si="4"/>
        <v>9.8232699999934994</v>
      </c>
      <c r="Q14" s="27">
        <f t="shared" si="4"/>
        <v>10987.591789999977</v>
      </c>
      <c r="R14" s="27">
        <f t="shared" si="4"/>
        <v>3508.8265700000338</v>
      </c>
      <c r="S14" s="27">
        <f t="shared" si="4"/>
        <v>33327.159519999987</v>
      </c>
      <c r="T14" s="27">
        <f t="shared" si="8"/>
        <v>47867.244599999976</v>
      </c>
      <c r="U14" s="42">
        <f t="shared" si="5"/>
        <v>99.980829553437687</v>
      </c>
      <c r="V14" s="42">
        <f t="shared" si="5"/>
        <v>99.995059105914592</v>
      </c>
      <c r="W14" s="42">
        <f t="shared" si="5"/>
        <v>94.167511497669693</v>
      </c>
      <c r="X14" s="42">
        <f t="shared" si="5"/>
        <v>94.663219307051122</v>
      </c>
      <c r="Y14" s="42">
        <f t="shared" si="5"/>
        <v>57.487027150679978</v>
      </c>
      <c r="Z14" s="42">
        <f t="shared" si="5"/>
        <v>93.237965213647215</v>
      </c>
      <c r="AB14" s="25" t="b">
        <f>+C14='[1]NCA RELEASES (2)'!F53</f>
        <v>1</v>
      </c>
      <c r="AC14" s="25" t="b">
        <f>+D14='[1]NCA RELEASES (2)'!J53</f>
        <v>1</v>
      </c>
      <c r="AD14" s="25" t="b">
        <f>+E14='[1]NCA RELEASES (2)'!N53</f>
        <v>1</v>
      </c>
      <c r="AE14" s="25" t="b">
        <f>+F14='[1]NCA RELEASES (2)'!O53</f>
        <v>1</v>
      </c>
      <c r="AF14" s="25" t="b">
        <f>+H14='[1]NCA RELEASES (2)'!P10</f>
        <v>1</v>
      </c>
      <c r="AG14" s="25" t="b">
        <f>+I14='[1]all(net trust &amp;WF) (2)'!F53</f>
        <v>1</v>
      </c>
      <c r="AH14" s="25" t="b">
        <f>+J14='[1]all(net trust &amp;WF) (2)'!J53</f>
        <v>1</v>
      </c>
      <c r="AI14" s="25" t="b">
        <f>+K14='[1]all(net trust &amp;WF) (2)'!N53</f>
        <v>1</v>
      </c>
      <c r="AJ14" s="25" t="b">
        <f>+L14='[1]all(net trust &amp;WF) (2)'!O53</f>
        <v>1</v>
      </c>
      <c r="AK14" s="25" t="b">
        <f>+N14='[1]all(net trust &amp;WF) (2)'!P10</f>
        <v>1</v>
      </c>
    </row>
    <row r="15" spans="1:37" x14ac:dyDescent="0.25">
      <c r="B15" s="33" t="s">
        <v>244</v>
      </c>
      <c r="C15" s="27">
        <f>+'[1]NCA RELEASES (2)'!F54</f>
        <v>1690715</v>
      </c>
      <c r="D15" s="27">
        <f>+'[1]NCA RELEASES (2)'!J54</f>
        <v>2298386.0830000001</v>
      </c>
      <c r="E15" s="27">
        <f>+'[1]NCA RELEASES (2)'!N54</f>
        <v>2284675.3465699996</v>
      </c>
      <c r="F15" s="27">
        <f>+'[1]NCA RELEASES (2)'!O54</f>
        <v>919266.50600000005</v>
      </c>
      <c r="G15" s="27">
        <f>+'[1]NCA RELEASES (2)'!P54</f>
        <v>958237.34900000039</v>
      </c>
      <c r="H15" s="27">
        <f t="shared" si="6"/>
        <v>8151280.2845700001</v>
      </c>
      <c r="I15" s="27">
        <f>+'[1]all(net trust &amp;WF) (2)'!F54</f>
        <v>1673937.0848700001</v>
      </c>
      <c r="J15" s="27">
        <f>+'[1]all(net trust &amp;WF) (2)'!J54</f>
        <v>2294795.4997699996</v>
      </c>
      <c r="K15" s="27">
        <f>+'[1]all(net trust &amp;WF) (2)'!N54</f>
        <v>2195671.0395400003</v>
      </c>
      <c r="L15" s="27">
        <f>+'[1]all(net trust &amp;WF) (2)'!O54</f>
        <v>478630.93872999959</v>
      </c>
      <c r="M15" s="27">
        <f>+'[1]all(net trust &amp;WF) (2)'!P54</f>
        <v>853900.07818000112</v>
      </c>
      <c r="N15" s="27">
        <f t="shared" si="7"/>
        <v>7496934.641090001</v>
      </c>
      <c r="O15" s="27">
        <f t="shared" si="4"/>
        <v>16777.915129999863</v>
      </c>
      <c r="P15" s="27">
        <f t="shared" si="4"/>
        <v>3590.5832300004549</v>
      </c>
      <c r="Q15" s="27">
        <f t="shared" si="4"/>
        <v>89004.307029999327</v>
      </c>
      <c r="R15" s="27">
        <f t="shared" si="4"/>
        <v>440635.56727000047</v>
      </c>
      <c r="S15" s="27">
        <f t="shared" si="4"/>
        <v>104337.27081999928</v>
      </c>
      <c r="T15" s="27">
        <f t="shared" si="8"/>
        <v>654345.64347999939</v>
      </c>
      <c r="U15" s="42">
        <f t="shared" si="5"/>
        <v>99.007643799812513</v>
      </c>
      <c r="V15" s="42">
        <f t="shared" si="5"/>
        <v>99.843778064244376</v>
      </c>
      <c r="W15" s="42">
        <f t="shared" si="5"/>
        <v>96.104290827857781</v>
      </c>
      <c r="X15" s="42">
        <f t="shared" si="5"/>
        <v>52.066613501743262</v>
      </c>
      <c r="Y15" s="42">
        <f t="shared" si="5"/>
        <v>89.111542048649667</v>
      </c>
      <c r="Z15" s="42">
        <f t="shared" si="5"/>
        <v>91.972480142553252</v>
      </c>
      <c r="AB15" s="25" t="b">
        <f>+C15='[1]NCA RELEASES (2)'!F54</f>
        <v>1</v>
      </c>
      <c r="AC15" s="25" t="b">
        <f>+D15='[1]NCA RELEASES (2)'!J54</f>
        <v>1</v>
      </c>
      <c r="AD15" s="25" t="b">
        <f>+E15='[1]NCA RELEASES (2)'!N54</f>
        <v>1</v>
      </c>
      <c r="AE15" s="25" t="b">
        <f>+F15='[1]NCA RELEASES (2)'!O54</f>
        <v>1</v>
      </c>
      <c r="AF15" s="25" t="b">
        <f>+H15='[1]NCA RELEASES (2)'!P11</f>
        <v>1</v>
      </c>
      <c r="AG15" s="25" t="b">
        <f>+I15='[1]all(net trust &amp;WF) (2)'!F54</f>
        <v>1</v>
      </c>
      <c r="AH15" s="25" t="b">
        <f>+J15='[1]all(net trust &amp;WF) (2)'!J54</f>
        <v>1</v>
      </c>
      <c r="AI15" s="25" t="b">
        <f>+K15='[1]all(net trust &amp;WF) (2)'!N54</f>
        <v>1</v>
      </c>
      <c r="AJ15" s="25" t="b">
        <f>+L15='[1]all(net trust &amp;WF) (2)'!O54</f>
        <v>1</v>
      </c>
      <c r="AK15" s="25" t="b">
        <f>+N15='[1]all(net trust &amp;WF) (2)'!P11</f>
        <v>1</v>
      </c>
    </row>
    <row r="16" spans="1:37" x14ac:dyDescent="0.25">
      <c r="B16" s="33" t="s">
        <v>245</v>
      </c>
      <c r="C16" s="27">
        <f>+'[1]NCA RELEASES (2)'!F55</f>
        <v>8909559.2652099989</v>
      </c>
      <c r="D16" s="27">
        <f>+'[1]NCA RELEASES (2)'!J55</f>
        <v>16187648.793489996</v>
      </c>
      <c r="E16" s="27">
        <f>+'[1]NCA RELEASES (2)'!N55</f>
        <v>22345369.346000001</v>
      </c>
      <c r="F16" s="27">
        <f>+'[1]NCA RELEASES (2)'!O55</f>
        <v>6346781.261500001</v>
      </c>
      <c r="G16" s="27">
        <f>+'[1]NCA RELEASES (2)'!P55</f>
        <v>5699020.5675000027</v>
      </c>
      <c r="H16" s="27">
        <f t="shared" si="6"/>
        <v>59488379.2337</v>
      </c>
      <c r="I16" s="27">
        <f>+'[1]all(net trust &amp;WF) (2)'!F55</f>
        <v>8792479.6000100002</v>
      </c>
      <c r="J16" s="27">
        <f>+'[1]all(net trust &amp;WF) (2)'!J55</f>
        <v>15650499.639580004</v>
      </c>
      <c r="K16" s="27">
        <f>+'[1]all(net trust &amp;WF) (2)'!N55</f>
        <v>20852121.471750006</v>
      </c>
      <c r="L16" s="27">
        <f>+'[1]all(net trust &amp;WF) (2)'!O55</f>
        <v>2332688.4336699918</v>
      </c>
      <c r="M16" s="27">
        <f>+'[1]all(net trust &amp;WF) (2)'!P55</f>
        <v>4011887.1923500001</v>
      </c>
      <c r="N16" s="27">
        <f t="shared" si="7"/>
        <v>51639676.337360002</v>
      </c>
      <c r="O16" s="27">
        <f t="shared" si="4"/>
        <v>117079.66519999877</v>
      </c>
      <c r="P16" s="27">
        <f t="shared" si="4"/>
        <v>537149.15390999243</v>
      </c>
      <c r="Q16" s="27">
        <f t="shared" si="4"/>
        <v>1493247.8742499948</v>
      </c>
      <c r="R16" s="27">
        <f t="shared" si="4"/>
        <v>4014092.8278300092</v>
      </c>
      <c r="S16" s="27">
        <f t="shared" si="4"/>
        <v>1687133.3751500025</v>
      </c>
      <c r="T16" s="27">
        <f t="shared" si="8"/>
        <v>7848702.8963399976</v>
      </c>
      <c r="U16" s="42">
        <f t="shared" si="5"/>
        <v>98.685909575155179</v>
      </c>
      <c r="V16" s="42">
        <f t="shared" si="5"/>
        <v>96.681734569593502</v>
      </c>
      <c r="W16" s="42">
        <f t="shared" si="5"/>
        <v>93.317416905810518</v>
      </c>
      <c r="X16" s="42">
        <f t="shared" si="5"/>
        <v>36.753881023444677</v>
      </c>
      <c r="Y16" s="42">
        <f t="shared" si="5"/>
        <v>70.396082007998444</v>
      </c>
      <c r="Z16" s="42">
        <f t="shared" si="5"/>
        <v>86.806325878359573</v>
      </c>
      <c r="AB16" s="25" t="b">
        <f>+C16='[1]NCA RELEASES (2)'!F55</f>
        <v>1</v>
      </c>
      <c r="AC16" s="25" t="b">
        <f>+D16='[1]NCA RELEASES (2)'!J55</f>
        <v>1</v>
      </c>
      <c r="AD16" s="25" t="b">
        <f>+E16='[1]NCA RELEASES (2)'!N55</f>
        <v>1</v>
      </c>
      <c r="AE16" s="25" t="b">
        <f>+F16='[1]NCA RELEASES (2)'!O55</f>
        <v>1</v>
      </c>
      <c r="AF16" s="25" t="b">
        <f>+H16='[1]NCA RELEASES (2)'!P12</f>
        <v>1</v>
      </c>
      <c r="AG16" s="25" t="b">
        <f>+I16='[1]all(net trust &amp;WF) (2)'!F55</f>
        <v>1</v>
      </c>
      <c r="AH16" s="25" t="b">
        <f>+J16='[1]all(net trust &amp;WF) (2)'!J55</f>
        <v>1</v>
      </c>
      <c r="AI16" s="25" t="b">
        <f>+K16='[1]all(net trust &amp;WF) (2)'!N55</f>
        <v>1</v>
      </c>
      <c r="AJ16" s="25" t="b">
        <f>+L16='[1]all(net trust &amp;WF) (2)'!O55</f>
        <v>1</v>
      </c>
      <c r="AK16" s="25" t="b">
        <f>+N16='[1]all(net trust &amp;WF) (2)'!P12</f>
        <v>1</v>
      </c>
    </row>
    <row r="17" spans="2:37" x14ac:dyDescent="0.25">
      <c r="B17" s="33" t="s">
        <v>287</v>
      </c>
      <c r="C17" s="27">
        <f>+'[1]NCA RELEASES (2)'!F56</f>
        <v>406796</v>
      </c>
      <c r="D17" s="27">
        <f>+'[1]NCA RELEASES (2)'!J56</f>
        <v>444752.73600000003</v>
      </c>
      <c r="E17" s="27">
        <f>+'[1]NCA RELEASES (2)'!N56</f>
        <v>561806.66599999974</v>
      </c>
      <c r="F17" s="27">
        <f>+'[1]NCA RELEASES (2)'!O56</f>
        <v>193693</v>
      </c>
      <c r="G17" s="27">
        <f>+'[1]NCA RELEASES (2)'!P56</f>
        <v>170332.07599999988</v>
      </c>
      <c r="H17" s="27">
        <f t="shared" si="6"/>
        <v>1777380.4779999997</v>
      </c>
      <c r="I17" s="27">
        <f>+'[1]all(net trust &amp;WF) (2)'!F56</f>
        <v>312553.75185</v>
      </c>
      <c r="J17" s="27">
        <f>+'[1]all(net trust &amp;WF) (2)'!J56</f>
        <v>423202.21724999999</v>
      </c>
      <c r="K17" s="27">
        <f>+'[1]all(net trust &amp;WF) (2)'!N56</f>
        <v>490725.83412000013</v>
      </c>
      <c r="L17" s="27">
        <f>+'[1]all(net trust &amp;WF) (2)'!O56</f>
        <v>154538.31094</v>
      </c>
      <c r="M17" s="27">
        <f>+'[1]all(net trust &amp;WF) (2)'!P56</f>
        <v>175365.22799999989</v>
      </c>
      <c r="N17" s="27">
        <f t="shared" si="7"/>
        <v>1556385.34216</v>
      </c>
      <c r="O17" s="27">
        <f t="shared" si="4"/>
        <v>94242.248149999999</v>
      </c>
      <c r="P17" s="27">
        <f t="shared" si="4"/>
        <v>21550.518750000047</v>
      </c>
      <c r="Q17" s="27">
        <f t="shared" si="4"/>
        <v>71080.831879999605</v>
      </c>
      <c r="R17" s="27">
        <f t="shared" si="4"/>
        <v>39154.689060000004</v>
      </c>
      <c r="S17" s="27">
        <f t="shared" si="4"/>
        <v>-5033.1520000000019</v>
      </c>
      <c r="T17" s="27">
        <f t="shared" si="8"/>
        <v>220995.13583999965</v>
      </c>
      <c r="U17" s="42">
        <f t="shared" si="5"/>
        <v>76.833044535836152</v>
      </c>
      <c r="V17" s="42">
        <f t="shared" si="5"/>
        <v>95.154494395285738</v>
      </c>
      <c r="W17" s="42">
        <f t="shared" si="5"/>
        <v>87.347812658385294</v>
      </c>
      <c r="X17" s="42">
        <f t="shared" si="5"/>
        <v>79.785181157811593</v>
      </c>
      <c r="Y17" s="42">
        <f t="shared" si="5"/>
        <v>102.95490556928337</v>
      </c>
      <c r="Z17" s="42">
        <f t="shared" si="5"/>
        <v>87.566244899422159</v>
      </c>
      <c r="AB17" s="25" t="b">
        <f>+C17='[1]NCA RELEASES (2)'!F56</f>
        <v>1</v>
      </c>
      <c r="AC17" s="25" t="b">
        <f>+D17='[1]NCA RELEASES (2)'!J56</f>
        <v>1</v>
      </c>
      <c r="AD17" s="25" t="b">
        <f>+E17='[1]NCA RELEASES (2)'!N56</f>
        <v>1</v>
      </c>
      <c r="AE17" s="25" t="b">
        <f>+F17='[1]NCA RELEASES (2)'!O56</f>
        <v>1</v>
      </c>
      <c r="AF17" s="25" t="b">
        <f>+H17='[1]NCA RELEASES (2)'!P13</f>
        <v>1</v>
      </c>
      <c r="AG17" s="25" t="b">
        <f>+I17='[1]all(net trust &amp;WF) (2)'!F56</f>
        <v>1</v>
      </c>
      <c r="AH17" s="25" t="b">
        <f>+J17='[1]all(net trust &amp;WF) (2)'!J56</f>
        <v>1</v>
      </c>
      <c r="AI17" s="25" t="b">
        <f>+K17='[1]all(net trust &amp;WF) (2)'!N56</f>
        <v>1</v>
      </c>
      <c r="AJ17" s="25" t="b">
        <f>+L17='[1]all(net trust &amp;WF) (2)'!O56</f>
        <v>1</v>
      </c>
      <c r="AK17" s="25" t="b">
        <f>+N17='[1]all(net trust &amp;WF) (2)'!P13</f>
        <v>1</v>
      </c>
    </row>
    <row r="18" spans="2:37" x14ac:dyDescent="0.25">
      <c r="B18" s="33" t="s">
        <v>246</v>
      </c>
      <c r="C18" s="27">
        <f>+'[1]NCA RELEASES (2)'!F57</f>
        <v>141046033.67899999</v>
      </c>
      <c r="D18" s="27">
        <f>+'[1]NCA RELEASES (2)'!J57</f>
        <v>167925821.99000004</v>
      </c>
      <c r="E18" s="27">
        <f>+'[1]NCA RELEASES (2)'!N57</f>
        <v>131160548.27399999</v>
      </c>
      <c r="F18" s="27">
        <f>+'[1]NCA RELEASES (2)'!O57</f>
        <v>67284336.871000111</v>
      </c>
      <c r="G18" s="27">
        <f>+'[1]NCA RELEASES (2)'!P57</f>
        <v>82680064.91896987</v>
      </c>
      <c r="H18" s="27">
        <f t="shared" si="6"/>
        <v>590096805.73297</v>
      </c>
      <c r="I18" s="27">
        <f>+'[1]all(net trust &amp;WF) (2)'!F57</f>
        <v>140517375.05978996</v>
      </c>
      <c r="J18" s="27">
        <f>+'[1]all(net trust &amp;WF) (2)'!J57</f>
        <v>167179171.53670001</v>
      </c>
      <c r="K18" s="27">
        <f>+'[1]all(net trust &amp;WF) (2)'!N57</f>
        <v>126162575.78827</v>
      </c>
      <c r="L18" s="27">
        <f>+'[1]all(net trust &amp;WF) (2)'!O57</f>
        <v>38742648.87342</v>
      </c>
      <c r="M18" s="27">
        <f>+'[1]all(net trust &amp;WF) (2)'!P57</f>
        <v>77846185.72646004</v>
      </c>
      <c r="N18" s="27">
        <f t="shared" si="7"/>
        <v>550447956.98464</v>
      </c>
      <c r="O18" s="27">
        <f t="shared" si="4"/>
        <v>528658.61921003461</v>
      </c>
      <c r="P18" s="27">
        <f t="shared" si="4"/>
        <v>746650.45330002904</v>
      </c>
      <c r="Q18" s="27">
        <f t="shared" si="4"/>
        <v>4997972.4857299924</v>
      </c>
      <c r="R18" s="27">
        <f t="shared" si="4"/>
        <v>28541687.997580111</v>
      </c>
      <c r="S18" s="27">
        <f t="shared" si="4"/>
        <v>4833879.19250983</v>
      </c>
      <c r="T18" s="27">
        <f t="shared" si="8"/>
        <v>39648848.748329997</v>
      </c>
      <c r="U18" s="42">
        <f t="shared" si="5"/>
        <v>99.625187177958381</v>
      </c>
      <c r="V18" s="42">
        <f t="shared" si="5"/>
        <v>99.555368885825985</v>
      </c>
      <c r="W18" s="42">
        <f t="shared" si="5"/>
        <v>96.189423914812394</v>
      </c>
      <c r="X18" s="42">
        <f t="shared" si="5"/>
        <v>57.580487042175598</v>
      </c>
      <c r="Y18" s="42">
        <f t="shared" si="5"/>
        <v>94.153513066000556</v>
      </c>
      <c r="Z18" s="42">
        <f t="shared" si="5"/>
        <v>93.280958587958892</v>
      </c>
      <c r="AB18" s="25" t="b">
        <f>+C18='[1]NCA RELEASES (2)'!F57</f>
        <v>1</v>
      </c>
      <c r="AC18" s="25" t="b">
        <f>+D18='[1]NCA RELEASES (2)'!J57</f>
        <v>1</v>
      </c>
      <c r="AD18" s="25" t="b">
        <f>+E18='[1]NCA RELEASES (2)'!N57</f>
        <v>1</v>
      </c>
      <c r="AE18" s="25" t="b">
        <f>+F18='[1]NCA RELEASES (2)'!O57</f>
        <v>1</v>
      </c>
      <c r="AF18" s="25" t="b">
        <f>+H18='[1]NCA RELEASES (2)'!P14</f>
        <v>1</v>
      </c>
      <c r="AG18" s="25" t="b">
        <f>+I18='[1]all(net trust &amp;WF) (2)'!F57</f>
        <v>1</v>
      </c>
      <c r="AH18" s="25" t="b">
        <f>+J18='[1]all(net trust &amp;WF) (2)'!J57</f>
        <v>1</v>
      </c>
      <c r="AI18" s="25" t="b">
        <f>+K18='[1]all(net trust &amp;WF) (2)'!N57</f>
        <v>1</v>
      </c>
      <c r="AJ18" s="25" t="b">
        <f>+L18='[1]all(net trust &amp;WF) (2)'!O57</f>
        <v>1</v>
      </c>
      <c r="AK18" s="25" t="b">
        <f>+N18='[1]all(net trust &amp;WF) (2)'!P14</f>
        <v>1</v>
      </c>
    </row>
    <row r="19" spans="2:37" x14ac:dyDescent="0.25">
      <c r="B19" s="33" t="s">
        <v>247</v>
      </c>
      <c r="C19" s="27">
        <f>+'[1]NCA RELEASES (2)'!F58</f>
        <v>15237086.561000001</v>
      </c>
      <c r="D19" s="27">
        <f>+'[1]NCA RELEASES (2)'!J58</f>
        <v>24011692.929999996</v>
      </c>
      <c r="E19" s="27">
        <f>+'[1]NCA RELEASES (2)'!N58</f>
        <v>21434925.745000005</v>
      </c>
      <c r="F19" s="27">
        <f>+'[1]NCA RELEASES (2)'!O58</f>
        <v>7843583.5279999971</v>
      </c>
      <c r="G19" s="27">
        <f>+'[1]NCA RELEASES (2)'!P58</f>
        <v>13165249.686000004</v>
      </c>
      <c r="H19" s="27">
        <f t="shared" si="6"/>
        <v>81692538.450000003</v>
      </c>
      <c r="I19" s="27">
        <f>+'[1]all(net trust &amp;WF) (2)'!F58</f>
        <v>15123986.472009998</v>
      </c>
      <c r="J19" s="27">
        <f>+'[1]all(net trust &amp;WF) (2)'!J58</f>
        <v>23817190.088440005</v>
      </c>
      <c r="K19" s="27">
        <f>+'[1]all(net trust &amp;WF) (2)'!N58</f>
        <v>21009078.086459994</v>
      </c>
      <c r="L19" s="27">
        <f>+'[1]all(net trust &amp;WF) (2)'!O58</f>
        <v>5125401.3364900127</v>
      </c>
      <c r="M19" s="27">
        <f>+'[1]all(net trust &amp;WF) (2)'!P58</f>
        <v>10677535.82026998</v>
      </c>
      <c r="N19" s="27">
        <f t="shared" si="7"/>
        <v>75753191.803669989</v>
      </c>
      <c r="O19" s="27">
        <f t="shared" si="4"/>
        <v>113100.08899000287</v>
      </c>
      <c r="P19" s="27">
        <f t="shared" si="4"/>
        <v>194502.84155999124</v>
      </c>
      <c r="Q19" s="27">
        <f t="shared" si="4"/>
        <v>425847.65854001045</v>
      </c>
      <c r="R19" s="27">
        <f t="shared" si="4"/>
        <v>2718182.1915099844</v>
      </c>
      <c r="S19" s="27">
        <f t="shared" si="4"/>
        <v>2487713.8657300249</v>
      </c>
      <c r="T19" s="27">
        <f t="shared" si="8"/>
        <v>5939346.6463300139</v>
      </c>
      <c r="U19" s="42">
        <f t="shared" si="5"/>
        <v>99.25773153196171</v>
      </c>
      <c r="V19" s="42">
        <f t="shared" si="5"/>
        <v>99.189966146381209</v>
      </c>
      <c r="W19" s="42">
        <f t="shared" si="5"/>
        <v>98.013300052418671</v>
      </c>
      <c r="X19" s="42">
        <f t="shared" si="5"/>
        <v>65.345148913036667</v>
      </c>
      <c r="Y19" s="42">
        <f t="shared" si="5"/>
        <v>81.103937068694776</v>
      </c>
      <c r="Z19" s="42">
        <f t="shared" si="5"/>
        <v>92.729633869848229</v>
      </c>
      <c r="AB19" s="25" t="b">
        <f>+C19='[1]NCA RELEASES (2)'!F58</f>
        <v>1</v>
      </c>
      <c r="AC19" s="25" t="b">
        <f>+D19='[1]NCA RELEASES (2)'!J58</f>
        <v>1</v>
      </c>
      <c r="AD19" s="25" t="b">
        <f>+E19='[1]NCA RELEASES (2)'!N58</f>
        <v>1</v>
      </c>
      <c r="AE19" s="25" t="b">
        <f>+F19='[1]NCA RELEASES (2)'!O58</f>
        <v>1</v>
      </c>
      <c r="AF19" s="25" t="b">
        <f>+H19='[1]NCA RELEASES (2)'!P15</f>
        <v>1</v>
      </c>
      <c r="AG19" s="25" t="b">
        <f>+I19='[1]all(net trust &amp;WF) (2)'!F58</f>
        <v>1</v>
      </c>
      <c r="AH19" s="25" t="b">
        <f>+J19='[1]all(net trust &amp;WF) (2)'!J58</f>
        <v>1</v>
      </c>
      <c r="AI19" s="25" t="b">
        <f>+K19='[1]all(net trust &amp;WF) (2)'!N58</f>
        <v>1</v>
      </c>
      <c r="AJ19" s="25" t="b">
        <f>+L19='[1]all(net trust &amp;WF) (2)'!O58</f>
        <v>1</v>
      </c>
      <c r="AK19" s="25" t="b">
        <f>+N19='[1]all(net trust &amp;WF) (2)'!P15</f>
        <v>1</v>
      </c>
    </row>
    <row r="20" spans="2:37" x14ac:dyDescent="0.25">
      <c r="B20" s="33" t="s">
        <v>248</v>
      </c>
      <c r="C20" s="27">
        <f>+'[1]NCA RELEASES (2)'!F59</f>
        <v>254514</v>
      </c>
      <c r="D20" s="27">
        <f>+'[1]NCA RELEASES (2)'!J59</f>
        <v>808217.71099999989</v>
      </c>
      <c r="E20" s="27">
        <f>+'[1]NCA RELEASES (2)'!N59</f>
        <v>482700.31300000008</v>
      </c>
      <c r="F20" s="27">
        <f>+'[1]NCA RELEASES (2)'!O59</f>
        <v>289893</v>
      </c>
      <c r="G20" s="27">
        <f>+'[1]NCA RELEASES (2)'!P59</f>
        <v>357230.01100000017</v>
      </c>
      <c r="H20" s="27">
        <f t="shared" si="6"/>
        <v>2192555.0350000001</v>
      </c>
      <c r="I20" s="27">
        <f>+'[1]all(net trust &amp;WF) (2)'!F59</f>
        <v>254489.34449000002</v>
      </c>
      <c r="J20" s="27">
        <f>+'[1]all(net trust &amp;WF) (2)'!J59</f>
        <v>800055.83493999997</v>
      </c>
      <c r="K20" s="27">
        <f>+'[1]all(net trust &amp;WF) (2)'!N59</f>
        <v>404302.61729999981</v>
      </c>
      <c r="L20" s="27">
        <f>+'[1]all(net trust &amp;WF) (2)'!O59</f>
        <v>100440.34815000021</v>
      </c>
      <c r="M20" s="27">
        <f>+'[1]all(net trust &amp;WF) (2)'!P59</f>
        <v>196328.20397999999</v>
      </c>
      <c r="N20" s="27">
        <f t="shared" si="7"/>
        <v>1755616.34886</v>
      </c>
      <c r="O20" s="27">
        <f t="shared" si="4"/>
        <v>24.655509999982314</v>
      </c>
      <c r="P20" s="27">
        <f t="shared" si="4"/>
        <v>8161.8760599999223</v>
      </c>
      <c r="Q20" s="27">
        <f t="shared" si="4"/>
        <v>78397.695700000273</v>
      </c>
      <c r="R20" s="27">
        <f t="shared" si="4"/>
        <v>189452.65184999979</v>
      </c>
      <c r="S20" s="27">
        <f t="shared" si="4"/>
        <v>160901.80702000018</v>
      </c>
      <c r="T20" s="27">
        <f t="shared" si="8"/>
        <v>436938.68614000012</v>
      </c>
      <c r="U20" s="42">
        <f t="shared" si="5"/>
        <v>99.990312709713422</v>
      </c>
      <c r="V20" s="42">
        <f t="shared" si="5"/>
        <v>98.99013892557474</v>
      </c>
      <c r="W20" s="42">
        <f t="shared" si="5"/>
        <v>83.758515669327878</v>
      </c>
      <c r="X20" s="42">
        <f t="shared" si="5"/>
        <v>34.647386501226386</v>
      </c>
      <c r="Y20" s="42">
        <f t="shared" si="5"/>
        <v>54.95848555120412</v>
      </c>
      <c r="Z20" s="42">
        <f t="shared" si="5"/>
        <v>80.07171180813711</v>
      </c>
      <c r="AB20" s="25" t="b">
        <f>+C20='[1]NCA RELEASES (2)'!F59</f>
        <v>1</v>
      </c>
      <c r="AC20" s="25" t="b">
        <f>+D20='[1]NCA RELEASES (2)'!J59</f>
        <v>1</v>
      </c>
      <c r="AD20" s="25" t="b">
        <f>+E20='[1]NCA RELEASES (2)'!N59</f>
        <v>1</v>
      </c>
      <c r="AE20" s="25" t="b">
        <f>+F20='[1]NCA RELEASES (2)'!O59</f>
        <v>1</v>
      </c>
      <c r="AF20" s="25" t="b">
        <f>+H20='[1]NCA RELEASES (2)'!P16</f>
        <v>1</v>
      </c>
      <c r="AG20" s="25" t="b">
        <f>+I20='[1]all(net trust &amp;WF) (2)'!F59</f>
        <v>1</v>
      </c>
      <c r="AH20" s="25" t="b">
        <f>+J20='[1]all(net trust &amp;WF) (2)'!J59</f>
        <v>1</v>
      </c>
      <c r="AI20" s="25" t="b">
        <f>+K20='[1]all(net trust &amp;WF) (2)'!N59</f>
        <v>1</v>
      </c>
      <c r="AJ20" s="25" t="b">
        <f>+L20='[1]all(net trust &amp;WF) (2)'!O59</f>
        <v>1</v>
      </c>
      <c r="AK20" s="25" t="b">
        <f>+N20='[1]all(net trust &amp;WF) (2)'!P16</f>
        <v>1</v>
      </c>
    </row>
    <row r="21" spans="2:37" ht="26.4" x14ac:dyDescent="0.25">
      <c r="B21" s="118" t="s">
        <v>340</v>
      </c>
      <c r="C21" s="27">
        <f>+'[1]NCA RELEASES (2)'!F60</f>
        <v>4593846.5010000002</v>
      </c>
      <c r="D21" s="27">
        <f>+'[1]NCA RELEASES (2)'!J60</f>
        <v>7571230.5800000001</v>
      </c>
      <c r="E21" s="27">
        <f>+'[1]NCA RELEASES (2)'!N60</f>
        <v>6140148.3099999987</v>
      </c>
      <c r="F21" s="27">
        <f>+'[1]NCA RELEASES (2)'!O60</f>
        <v>2606217.1270000003</v>
      </c>
      <c r="G21" s="27">
        <f>+'[1]NCA RELEASES (2)'!P60</f>
        <v>2802018.5850000009</v>
      </c>
      <c r="H21" s="27">
        <f t="shared" si="6"/>
        <v>23713461.103</v>
      </c>
      <c r="I21" s="27">
        <f>+'[1]all(net trust &amp;WF) (2)'!F60</f>
        <v>4582347.8909099996</v>
      </c>
      <c r="J21" s="27">
        <f>+'[1]all(net trust &amp;WF) (2)'!J60</f>
        <v>7447727.031109998</v>
      </c>
      <c r="K21" s="27">
        <f>+'[1]all(net trust &amp;WF) (2)'!N60</f>
        <v>5952771.4837300014</v>
      </c>
      <c r="L21" s="27">
        <f>+'[1]all(net trust &amp;WF) (2)'!O60</f>
        <v>1423661.2441200018</v>
      </c>
      <c r="M21" s="27">
        <f>+'[1]all(net trust &amp;WF) (2)'!P60</f>
        <v>2314500.5671299957</v>
      </c>
      <c r="N21" s="27">
        <f t="shared" si="7"/>
        <v>21721008.216999996</v>
      </c>
      <c r="O21" s="27">
        <f t="shared" si="4"/>
        <v>11498.610090000555</v>
      </c>
      <c r="P21" s="27">
        <f t="shared" si="4"/>
        <v>123503.54889000207</v>
      </c>
      <c r="Q21" s="27">
        <f t="shared" si="4"/>
        <v>187376.82626999728</v>
      </c>
      <c r="R21" s="27">
        <f t="shared" si="4"/>
        <v>1182555.8828799985</v>
      </c>
      <c r="S21" s="27">
        <f t="shared" si="4"/>
        <v>487518.01787000522</v>
      </c>
      <c r="T21" s="27">
        <f t="shared" si="8"/>
        <v>1992452.8860000037</v>
      </c>
      <c r="U21" s="42">
        <f t="shared" si="5"/>
        <v>99.749695378644077</v>
      </c>
      <c r="V21" s="42">
        <f t="shared" si="5"/>
        <v>98.368778396259032</v>
      </c>
      <c r="W21" s="42">
        <f t="shared" si="5"/>
        <v>96.948333870619535</v>
      </c>
      <c r="X21" s="42">
        <f t="shared" si="5"/>
        <v>54.625580860899682</v>
      </c>
      <c r="Y21" s="42">
        <f t="shared" si="5"/>
        <v>82.601185428254226</v>
      </c>
      <c r="Z21" s="42">
        <f t="shared" si="5"/>
        <v>91.597798071965386</v>
      </c>
      <c r="AB21" s="25" t="b">
        <f>+C21='[1]NCA RELEASES (2)'!F60</f>
        <v>1</v>
      </c>
      <c r="AC21" s="25" t="b">
        <f>+D21='[1]NCA RELEASES (2)'!J60</f>
        <v>1</v>
      </c>
      <c r="AD21" s="25" t="b">
        <f>+E21='[1]NCA RELEASES (2)'!N60</f>
        <v>1</v>
      </c>
      <c r="AE21" s="25" t="b">
        <f>+F21='[1]NCA RELEASES (2)'!O60</f>
        <v>1</v>
      </c>
      <c r="AF21" s="25" t="b">
        <f>+H21='[1]NCA RELEASES (2)'!P17</f>
        <v>1</v>
      </c>
      <c r="AG21" s="25" t="b">
        <f>+I21='[1]all(net trust &amp;WF) (2)'!F60</f>
        <v>1</v>
      </c>
      <c r="AH21" s="25" t="b">
        <f>+J21='[1]all(net trust &amp;WF) (2)'!J60</f>
        <v>1</v>
      </c>
      <c r="AI21" s="25" t="b">
        <f>+K21='[1]all(net trust &amp;WF) (2)'!N60</f>
        <v>1</v>
      </c>
      <c r="AJ21" s="25" t="b">
        <f>+L21='[1]all(net trust &amp;WF) (2)'!O60</f>
        <v>1</v>
      </c>
      <c r="AK21" s="25" t="b">
        <f>+N21='[1]all(net trust &amp;WF) (2)'!P17</f>
        <v>1</v>
      </c>
    </row>
    <row r="22" spans="2:37" x14ac:dyDescent="0.25">
      <c r="B22" s="33" t="s">
        <v>249</v>
      </c>
      <c r="C22" s="27">
        <f>+'[1]NCA RELEASES (2)'!F61</f>
        <v>4145711.7547499696</v>
      </c>
      <c r="D22" s="27">
        <f>+'[1]NCA RELEASES (2)'!J61</f>
        <v>5515768.0500200847</v>
      </c>
      <c r="E22" s="27">
        <f>+'[1]NCA RELEASES (2)'!N61</f>
        <v>4928494.4586299863</v>
      </c>
      <c r="F22" s="27">
        <f>+'[1]NCA RELEASES (2)'!O61</f>
        <v>2214381.0429999717</v>
      </c>
      <c r="G22" s="27">
        <f>+'[1]NCA RELEASES (2)'!P61</f>
        <v>2662839.4690599367</v>
      </c>
      <c r="H22" s="27">
        <f t="shared" si="6"/>
        <v>19467194.775459949</v>
      </c>
      <c r="I22" s="27">
        <f>+'[1]all(net trust &amp;WF) (2)'!F61</f>
        <v>3839096.6047099871</v>
      </c>
      <c r="J22" s="27">
        <f>+'[1]all(net trust &amp;WF) (2)'!J61</f>
        <v>5248336.8165300991</v>
      </c>
      <c r="K22" s="27">
        <f>+'[1]all(net trust &amp;WF) (2)'!N61</f>
        <v>4359915.0645100046</v>
      </c>
      <c r="L22" s="27">
        <f>+'[1]all(net trust &amp;WF) (2)'!O61</f>
        <v>1260888.3230499942</v>
      </c>
      <c r="M22" s="27">
        <f>+'[1]all(net trust &amp;WF) (2)'!P61</f>
        <v>1932091.9659499861</v>
      </c>
      <c r="N22" s="27">
        <f t="shared" si="7"/>
        <v>16640328.774750071</v>
      </c>
      <c r="O22" s="27">
        <f t="shared" si="4"/>
        <v>306615.15003998252</v>
      </c>
      <c r="P22" s="27">
        <f t="shared" si="4"/>
        <v>267431.23348998558</v>
      </c>
      <c r="Q22" s="27">
        <f t="shared" si="4"/>
        <v>568579.39411998168</v>
      </c>
      <c r="R22" s="27">
        <f t="shared" si="4"/>
        <v>953492.71994997747</v>
      </c>
      <c r="S22" s="27">
        <f t="shared" si="4"/>
        <v>730747.50310995057</v>
      </c>
      <c r="T22" s="27">
        <f t="shared" si="8"/>
        <v>2826866.0007098778</v>
      </c>
      <c r="U22" s="42">
        <f t="shared" si="5"/>
        <v>92.604040797369066</v>
      </c>
      <c r="V22" s="42">
        <f t="shared" si="5"/>
        <v>95.151514148804509</v>
      </c>
      <c r="W22" s="42">
        <f t="shared" si="5"/>
        <v>88.46342632841197</v>
      </c>
      <c r="X22" s="42">
        <f t="shared" si="5"/>
        <v>56.940892220689513</v>
      </c>
      <c r="Y22" s="42">
        <f t="shared" si="5"/>
        <v>72.557583301560172</v>
      </c>
      <c r="Z22" s="42">
        <f t="shared" si="5"/>
        <v>85.478822021787224</v>
      </c>
      <c r="AB22" s="25" t="b">
        <f>+C22='[1]NCA RELEASES (2)'!F61</f>
        <v>1</v>
      </c>
      <c r="AC22" s="25" t="b">
        <f>+D22='[1]NCA RELEASES (2)'!J61</f>
        <v>1</v>
      </c>
      <c r="AD22" s="25" t="b">
        <f>+E22='[1]NCA RELEASES (2)'!N61</f>
        <v>1</v>
      </c>
      <c r="AE22" s="25" t="b">
        <f>+F22='[1]NCA RELEASES (2)'!O61</f>
        <v>1</v>
      </c>
      <c r="AF22" s="25" t="b">
        <f>+H22='[1]NCA RELEASES (2)'!P18</f>
        <v>1</v>
      </c>
      <c r="AG22" s="25" t="b">
        <f>+I22='[1]all(net trust &amp;WF) (2)'!F61</f>
        <v>1</v>
      </c>
      <c r="AH22" s="25" t="b">
        <f>+J22='[1]all(net trust &amp;WF) (2)'!J61</f>
        <v>1</v>
      </c>
      <c r="AI22" s="25" t="b">
        <f>+K22='[1]all(net trust &amp;WF) (2)'!N61</f>
        <v>1</v>
      </c>
      <c r="AJ22" s="25" t="b">
        <f>+L22='[1]all(net trust &amp;WF) (2)'!O61</f>
        <v>1</v>
      </c>
      <c r="AK22" s="25" t="b">
        <f>+N22='[1]all(net trust &amp;WF) (2)'!P18</f>
        <v>1</v>
      </c>
    </row>
    <row r="23" spans="2:37" x14ac:dyDescent="0.25">
      <c r="B23" s="33" t="s">
        <v>250</v>
      </c>
      <c r="C23" s="27">
        <f>+'[1]NCA RELEASES (2)'!F62</f>
        <v>4214753.3260000004</v>
      </c>
      <c r="D23" s="27">
        <f>+'[1]NCA RELEASES (2)'!J62</f>
        <v>3729535.0519999992</v>
      </c>
      <c r="E23" s="27">
        <f>+'[1]NCA RELEASES (2)'!N62</f>
        <v>4785070.4670000011</v>
      </c>
      <c r="F23" s="27">
        <f>+'[1]NCA RELEASES (2)'!O62</f>
        <v>2129351.7749999985</v>
      </c>
      <c r="G23" s="27">
        <f>+'[1]NCA RELEASES (2)'!P62</f>
        <v>2002694.3479999993</v>
      </c>
      <c r="H23" s="27">
        <f t="shared" si="6"/>
        <v>16861404.967999998</v>
      </c>
      <c r="I23" s="27">
        <f>+'[1]all(net trust &amp;WF) (2)'!F62</f>
        <v>4211066.6774500003</v>
      </c>
      <c r="J23" s="27">
        <f>+'[1]all(net trust &amp;WF) (2)'!J62</f>
        <v>3727440.9100399995</v>
      </c>
      <c r="K23" s="27">
        <f>+'[1]all(net trust &amp;WF) (2)'!N62</f>
        <v>4781959.2129999995</v>
      </c>
      <c r="L23" s="27">
        <f>+'[1]all(net trust &amp;WF) (2)'!O62</f>
        <v>313642.35351000167</v>
      </c>
      <c r="M23" s="27">
        <f>+'[1]all(net trust &amp;WF) (2)'!P62</f>
        <v>756811.07876999862</v>
      </c>
      <c r="N23" s="27">
        <f t="shared" si="7"/>
        <v>13790920.23277</v>
      </c>
      <c r="O23" s="27">
        <f t="shared" si="4"/>
        <v>3686.6485500000417</v>
      </c>
      <c r="P23" s="27">
        <f t="shared" si="4"/>
        <v>2094.141959999688</v>
      </c>
      <c r="Q23" s="27">
        <f t="shared" si="4"/>
        <v>3111.254000001587</v>
      </c>
      <c r="R23" s="27">
        <f t="shared" si="4"/>
        <v>1815709.4214899968</v>
      </c>
      <c r="S23" s="27">
        <f t="shared" si="4"/>
        <v>1245883.2692300007</v>
      </c>
      <c r="T23" s="27">
        <f t="shared" si="8"/>
        <v>3070484.7352299988</v>
      </c>
      <c r="U23" s="42">
        <f t="shared" si="5"/>
        <v>99.912529909466869</v>
      </c>
      <c r="V23" s="42">
        <f t="shared" si="5"/>
        <v>99.943849784737196</v>
      </c>
      <c r="W23" s="42">
        <f t="shared" si="5"/>
        <v>99.934979975290688</v>
      </c>
      <c r="X23" s="42">
        <f t="shared" si="5"/>
        <v>14.729475758414875</v>
      </c>
      <c r="Y23" s="42">
        <f t="shared" si="5"/>
        <v>37.789644711675138</v>
      </c>
      <c r="Z23" s="42">
        <f t="shared" si="5"/>
        <v>81.789864242883425</v>
      </c>
      <c r="AB23" s="25" t="b">
        <f>+C23='[1]NCA RELEASES (2)'!F62</f>
        <v>1</v>
      </c>
      <c r="AC23" s="25" t="b">
        <f>+D23='[1]NCA RELEASES (2)'!J62</f>
        <v>1</v>
      </c>
      <c r="AD23" s="25" t="b">
        <f>+E23='[1]NCA RELEASES (2)'!N62</f>
        <v>1</v>
      </c>
      <c r="AE23" s="25" t="b">
        <f>+F23='[1]NCA RELEASES (2)'!O62</f>
        <v>1</v>
      </c>
      <c r="AF23" s="25" t="b">
        <f>+H23='[1]NCA RELEASES (2)'!P19</f>
        <v>1</v>
      </c>
      <c r="AG23" s="25" t="b">
        <f>+I23='[1]all(net trust &amp;WF) (2)'!F62</f>
        <v>1</v>
      </c>
      <c r="AH23" s="25" t="b">
        <f>+J23='[1]all(net trust &amp;WF) (2)'!J62</f>
        <v>1</v>
      </c>
      <c r="AI23" s="25" t="b">
        <f>+K23='[1]all(net trust &amp;WF) (2)'!N62</f>
        <v>1</v>
      </c>
      <c r="AJ23" s="25" t="b">
        <f>+L23='[1]all(net trust &amp;WF) (2)'!O62</f>
        <v>1</v>
      </c>
      <c r="AK23" s="25" t="b">
        <f>+N23='[1]all(net trust &amp;WF) (2)'!P19</f>
        <v>1</v>
      </c>
    </row>
    <row r="24" spans="2:37" x14ac:dyDescent="0.25">
      <c r="B24" s="33" t="s">
        <v>251</v>
      </c>
      <c r="C24" s="27">
        <f>+'[1]NCA RELEASES (2)'!F63</f>
        <v>32329043.283</v>
      </c>
      <c r="D24" s="27">
        <f>+'[1]NCA RELEASES (2)'!J63</f>
        <v>43081225.82</v>
      </c>
      <c r="E24" s="27">
        <f>+'[1]NCA RELEASES (2)'!N63</f>
        <v>38975339.047999993</v>
      </c>
      <c r="F24" s="27">
        <f>+'[1]NCA RELEASES (2)'!O63</f>
        <v>27725457.971000016</v>
      </c>
      <c r="G24" s="27">
        <f>+'[1]NCA RELEASES (2)'!P63</f>
        <v>16386506.277999997</v>
      </c>
      <c r="H24" s="27">
        <f t="shared" si="6"/>
        <v>158497572.40000001</v>
      </c>
      <c r="I24" s="27">
        <f>+'[1]all(net trust &amp;WF) (2)'!F63</f>
        <v>32183414.977359995</v>
      </c>
      <c r="J24" s="27">
        <f>+'[1]all(net trust &amp;WF) (2)'!J63</f>
        <v>42964092.732560009</v>
      </c>
      <c r="K24" s="27">
        <f>+'[1]all(net trust &amp;WF) (2)'!N63</f>
        <v>38823332.590090007</v>
      </c>
      <c r="L24" s="27">
        <f>+'[1]all(net trust &amp;WF) (2)'!O63</f>
        <v>11925286.527779996</v>
      </c>
      <c r="M24" s="27">
        <f>+'[1]all(net trust &amp;WF) (2)'!P63</f>
        <v>20766249.201239988</v>
      </c>
      <c r="N24" s="27">
        <f t="shared" si="7"/>
        <v>146662376.02903</v>
      </c>
      <c r="O24" s="27">
        <f t="shared" si="4"/>
        <v>145628.30564000458</v>
      </c>
      <c r="P24" s="27">
        <f t="shared" si="4"/>
        <v>117133.08743999153</v>
      </c>
      <c r="Q24" s="27">
        <f t="shared" si="4"/>
        <v>152006.45790998638</v>
      </c>
      <c r="R24" s="27">
        <f t="shared" si="4"/>
        <v>15800171.443220019</v>
      </c>
      <c r="S24" s="27">
        <f t="shared" si="4"/>
        <v>-4379742.9232399911</v>
      </c>
      <c r="T24" s="27">
        <f t="shared" si="8"/>
        <v>11835196.370970011</v>
      </c>
      <c r="U24" s="42">
        <f t="shared" si="5"/>
        <v>99.549543410965754</v>
      </c>
      <c r="V24" s="42">
        <f t="shared" si="5"/>
        <v>99.728111061812882</v>
      </c>
      <c r="W24" s="42">
        <f t="shared" si="5"/>
        <v>99.60999323771685</v>
      </c>
      <c r="X24" s="42">
        <f t="shared" si="5"/>
        <v>43.01204524828222</v>
      </c>
      <c r="Y24" s="42">
        <f t="shared" si="5"/>
        <v>126.72774079438823</v>
      </c>
      <c r="Z24" s="42">
        <f t="shared" si="5"/>
        <v>92.532884768038244</v>
      </c>
      <c r="AB24" s="25" t="b">
        <f>+C24='[1]NCA RELEASES (2)'!F63</f>
        <v>1</v>
      </c>
      <c r="AC24" s="25" t="b">
        <f>+D24='[1]NCA RELEASES (2)'!J63</f>
        <v>1</v>
      </c>
      <c r="AD24" s="25" t="b">
        <f>+E24='[1]NCA RELEASES (2)'!N63</f>
        <v>1</v>
      </c>
      <c r="AE24" s="25" t="b">
        <f>+F24='[1]NCA RELEASES (2)'!O63</f>
        <v>1</v>
      </c>
      <c r="AF24" s="25" t="b">
        <f>+H24='[1]NCA RELEASES (2)'!P20</f>
        <v>1</v>
      </c>
      <c r="AG24" s="25" t="b">
        <f>+I24='[1]all(net trust &amp;WF) (2)'!F63</f>
        <v>1</v>
      </c>
      <c r="AH24" s="25" t="b">
        <f>+J24='[1]all(net trust &amp;WF) (2)'!J63</f>
        <v>1</v>
      </c>
      <c r="AI24" s="25" t="b">
        <f>+K24='[1]all(net trust &amp;WF) (2)'!N63</f>
        <v>1</v>
      </c>
      <c r="AJ24" s="25" t="b">
        <f>+L24='[1]all(net trust &amp;WF) (2)'!O63</f>
        <v>1</v>
      </c>
      <c r="AK24" s="25" t="b">
        <f>+N24='[1]all(net trust &amp;WF) (2)'!P20</f>
        <v>1</v>
      </c>
    </row>
    <row r="25" spans="2:37" ht="26.4" x14ac:dyDescent="0.25">
      <c r="B25" s="118" t="s">
        <v>341</v>
      </c>
      <c r="C25" s="27">
        <f>+'[1]NCA RELEASES (2)'!F64</f>
        <v>203457.20699999999</v>
      </c>
      <c r="D25" s="27">
        <f>+'[1]NCA RELEASES (2)'!J64</f>
        <v>390179.38900000002</v>
      </c>
      <c r="E25" s="27">
        <f>+'[1]NCA RELEASES (2)'!N64</f>
        <v>357997.77399999998</v>
      </c>
      <c r="F25" s="27">
        <f>+'[1]NCA RELEASES (2)'!O64</f>
        <v>111613.6579999997</v>
      </c>
      <c r="G25" s="27">
        <f>+'[1]NCA RELEASES (2)'!P64</f>
        <v>157036.65000000014</v>
      </c>
      <c r="H25" s="27">
        <f t="shared" si="6"/>
        <v>1220284.6779999998</v>
      </c>
      <c r="I25" s="27">
        <f>+'[1]all(net trust &amp;WF) (2)'!F64</f>
        <v>203333.19468000002</v>
      </c>
      <c r="J25" s="27">
        <f>+'[1]all(net trust &amp;WF) (2)'!J64</f>
        <v>370748.55553000007</v>
      </c>
      <c r="K25" s="27">
        <f>+'[1]all(net trust &amp;WF) (2)'!N64</f>
        <v>328010.43009999988</v>
      </c>
      <c r="L25" s="27">
        <f>+'[1]all(net trust &amp;WF) (2)'!O64</f>
        <v>44158.711160000064</v>
      </c>
      <c r="M25" s="27">
        <f>+'[1]all(net trust &amp;WF) (2)'!P64</f>
        <v>106631.80534999992</v>
      </c>
      <c r="N25" s="27">
        <f t="shared" si="7"/>
        <v>1052882.69682</v>
      </c>
      <c r="O25" s="27">
        <f t="shared" si="4"/>
        <v>124.01231999997981</v>
      </c>
      <c r="P25" s="27">
        <f t="shared" si="4"/>
        <v>19430.833469999954</v>
      </c>
      <c r="Q25" s="27">
        <f t="shared" si="4"/>
        <v>29987.343900000094</v>
      </c>
      <c r="R25" s="27">
        <f t="shared" si="4"/>
        <v>67454.94683999964</v>
      </c>
      <c r="S25" s="27">
        <f t="shared" si="4"/>
        <v>50404.844650000217</v>
      </c>
      <c r="T25" s="27">
        <f t="shared" si="8"/>
        <v>167401.98117999989</v>
      </c>
      <c r="U25" s="42">
        <f t="shared" si="5"/>
        <v>99.939047467608276</v>
      </c>
      <c r="V25" s="42">
        <f t="shared" si="5"/>
        <v>95.020025655430004</v>
      </c>
      <c r="W25" s="42">
        <f t="shared" si="5"/>
        <v>91.623594871849662</v>
      </c>
      <c r="X25" s="42">
        <f t="shared" si="5"/>
        <v>39.563895630049309</v>
      </c>
      <c r="Y25" s="42">
        <f t="shared" si="5"/>
        <v>67.902496232567259</v>
      </c>
      <c r="Z25" s="42">
        <f t="shared" si="5"/>
        <v>86.281727190546604</v>
      </c>
      <c r="AB25" s="25" t="b">
        <f>+C25='[1]NCA RELEASES (2)'!F64</f>
        <v>1</v>
      </c>
      <c r="AC25" s="25" t="b">
        <f>+D25='[1]NCA RELEASES (2)'!J64</f>
        <v>1</v>
      </c>
      <c r="AD25" s="25" t="b">
        <f>+E25='[1]NCA RELEASES (2)'!N64</f>
        <v>1</v>
      </c>
      <c r="AE25" s="25" t="b">
        <f>+F25='[1]NCA RELEASES (2)'!O64</f>
        <v>1</v>
      </c>
      <c r="AF25" s="25" t="b">
        <f>+H25='[1]NCA RELEASES (2)'!P21</f>
        <v>1</v>
      </c>
      <c r="AG25" s="25" t="b">
        <f>+I25='[1]all(net trust &amp;WF) (2)'!F64</f>
        <v>1</v>
      </c>
      <c r="AH25" s="25" t="b">
        <f>+J25='[1]all(net trust &amp;WF) (2)'!J64</f>
        <v>1</v>
      </c>
      <c r="AI25" s="25" t="b">
        <f>+K25='[1]all(net trust &amp;WF) (2)'!N64</f>
        <v>1</v>
      </c>
      <c r="AJ25" s="25" t="b">
        <f>+L25='[1]all(net trust &amp;WF) (2)'!O64</f>
        <v>1</v>
      </c>
      <c r="AK25" s="25" t="b">
        <f>+N25='[1]all(net trust &amp;WF) (2)'!P21</f>
        <v>1</v>
      </c>
    </row>
    <row r="26" spans="2:37" ht="26.4" x14ac:dyDescent="0.25">
      <c r="B26" s="118" t="s">
        <v>342</v>
      </c>
      <c r="C26" s="27">
        <f>+'[1]NCA RELEASES (2)'!F65</f>
        <v>1556853.0220000001</v>
      </c>
      <c r="D26" s="27">
        <f>+'[1]NCA RELEASES (2)'!J65</f>
        <v>2755320.6669999999</v>
      </c>
      <c r="E26" s="27">
        <f>+'[1]NCA RELEASES (2)'!N65</f>
        <v>1429441.3569999998</v>
      </c>
      <c r="F26" s="27">
        <f>+'[1]NCA RELEASES (2)'!O65</f>
        <v>254611.09599999897</v>
      </c>
      <c r="G26" s="27">
        <f>+'[1]NCA RELEASES (2)'!P65</f>
        <v>946122.62958000042</v>
      </c>
      <c r="H26" s="27">
        <f>SUM(C26:G26)</f>
        <v>6942348.7715799995</v>
      </c>
      <c r="I26" s="27">
        <f>+'[1]all(net trust &amp;WF) (2)'!F65</f>
        <v>1074196.1977899999</v>
      </c>
      <c r="J26" s="27">
        <f>+'[1]all(net trust &amp;WF) (2)'!J65</f>
        <v>1652010.89625</v>
      </c>
      <c r="K26" s="27">
        <f>+'[1]all(net trust &amp;WF) (2)'!N65</f>
        <v>1130653.23355</v>
      </c>
      <c r="L26" s="27">
        <f>+'[1]all(net trust &amp;WF) (2)'!O65</f>
        <v>164758.47423999943</v>
      </c>
      <c r="M26" s="27">
        <f>+'[1]all(net trust &amp;WF) (2)'!P65</f>
        <v>323891.18968000077</v>
      </c>
      <c r="N26" s="27">
        <f>SUM(I26:M26)</f>
        <v>4345509.9915100001</v>
      </c>
      <c r="O26" s="27">
        <f>+C26-I26</f>
        <v>482656.82421000022</v>
      </c>
      <c r="P26" s="27">
        <f>+D26-J26</f>
        <v>1103309.7707499999</v>
      </c>
      <c r="Q26" s="27">
        <f>+E26-K26</f>
        <v>298788.12344999984</v>
      </c>
      <c r="R26" s="27">
        <f>+F26-L26</f>
        <v>89852.621759999543</v>
      </c>
      <c r="S26" s="27">
        <f>+G26-M26</f>
        <v>622231.43989999965</v>
      </c>
      <c r="T26" s="27">
        <f>SUM(O26:S26)</f>
        <v>2596838.7800699994</v>
      </c>
      <c r="U26" s="42">
        <f t="shared" si="5"/>
        <v>68.99791968865766</v>
      </c>
      <c r="V26" s="42">
        <f t="shared" si="5"/>
        <v>59.957119185285748</v>
      </c>
      <c r="W26" s="42">
        <f t="shared" si="5"/>
        <v>79.097559897310305</v>
      </c>
      <c r="X26" s="42">
        <f t="shared" si="5"/>
        <v>64.709856258581937</v>
      </c>
      <c r="Y26" s="42">
        <f t="shared" si="5"/>
        <v>34.233531632551845</v>
      </c>
      <c r="Z26" s="42">
        <f t="shared" si="5"/>
        <v>62.594233370977868</v>
      </c>
      <c r="AB26" s="25" t="b">
        <f>+C26='[1]NCA RELEASES (2)'!F65</f>
        <v>1</v>
      </c>
      <c r="AC26" s="25" t="b">
        <f>+D26='[1]NCA RELEASES (2)'!J65</f>
        <v>1</v>
      </c>
      <c r="AD26" s="25" t="b">
        <f>+E26='[1]NCA RELEASES (2)'!N65</f>
        <v>1</v>
      </c>
      <c r="AE26" s="25" t="b">
        <f>+F26='[1]NCA RELEASES (2)'!O65</f>
        <v>1</v>
      </c>
      <c r="AF26" s="25" t="b">
        <f>+H26='[1]NCA RELEASES (2)'!P22</f>
        <v>1</v>
      </c>
      <c r="AG26" s="25" t="b">
        <f>+I26='[1]all(net trust &amp;WF) (2)'!F65</f>
        <v>1</v>
      </c>
      <c r="AH26" s="25" t="b">
        <f>+J26='[1]all(net trust &amp;WF) (2)'!J65</f>
        <v>1</v>
      </c>
      <c r="AI26" s="25" t="b">
        <f>+K26='[1]all(net trust &amp;WF) (2)'!N65</f>
        <v>1</v>
      </c>
      <c r="AJ26" s="25" t="b">
        <f>+L26='[1]all(net trust &amp;WF) (2)'!O65</f>
        <v>1</v>
      </c>
      <c r="AK26" s="25" t="b">
        <f>+N26='[1]all(net trust &amp;WF) (2)'!P22</f>
        <v>1</v>
      </c>
    </row>
    <row r="27" spans="2:37" x14ac:dyDescent="0.25">
      <c r="B27" s="33" t="s">
        <v>252</v>
      </c>
      <c r="C27" s="27">
        <f>+'[1]NCA RELEASES (2)'!F66</f>
        <v>68372973.894999996</v>
      </c>
      <c r="D27" s="27">
        <f>+'[1]NCA RELEASES (2)'!J66</f>
        <v>81831255.482690021</v>
      </c>
      <c r="E27" s="27">
        <f>+'[1]NCA RELEASES (2)'!N66</f>
        <v>70651258.776709944</v>
      </c>
      <c r="F27" s="27">
        <f>+'[1]NCA RELEASES (2)'!O66</f>
        <v>28751197.859939992</v>
      </c>
      <c r="G27" s="27">
        <f>+'[1]NCA RELEASES (2)'!P66</f>
        <v>40795420.704830021</v>
      </c>
      <c r="H27" s="27">
        <f t="shared" si="6"/>
        <v>290402106.71916997</v>
      </c>
      <c r="I27" s="27">
        <f>+'[1]all(net trust &amp;WF) (2)'!F66</f>
        <v>68345071.038420007</v>
      </c>
      <c r="J27" s="27">
        <f>+'[1]all(net trust &amp;WF) (2)'!J66</f>
        <v>81669007.38165997</v>
      </c>
      <c r="K27" s="27">
        <f>+'[1]all(net trust &amp;WF) (2)'!N66</f>
        <v>70116294.986710042</v>
      </c>
      <c r="L27" s="27">
        <f>+'[1]all(net trust &amp;WF) (2)'!O66</f>
        <v>17650899.164880008</v>
      </c>
      <c r="M27" s="27">
        <f>+'[1]all(net trust &amp;WF) (2)'!P66</f>
        <v>36472180.074399978</v>
      </c>
      <c r="N27" s="27">
        <f t="shared" si="7"/>
        <v>274253452.64607</v>
      </c>
      <c r="O27" s="27">
        <f t="shared" si="4"/>
        <v>27902.856579989195</v>
      </c>
      <c r="P27" s="27">
        <f t="shared" si="4"/>
        <v>162248.10103005171</v>
      </c>
      <c r="Q27" s="27">
        <f t="shared" si="4"/>
        <v>534963.78999990225</v>
      </c>
      <c r="R27" s="27">
        <f t="shared" si="4"/>
        <v>11100298.695059985</v>
      </c>
      <c r="S27" s="27">
        <f t="shared" si="4"/>
        <v>4323240.6304300427</v>
      </c>
      <c r="T27" s="27">
        <f t="shared" si="8"/>
        <v>16148654.073099971</v>
      </c>
      <c r="U27" s="42">
        <f t="shared" si="5"/>
        <v>99.959190225332534</v>
      </c>
      <c r="V27" s="42">
        <f t="shared" si="5"/>
        <v>99.801728447067063</v>
      </c>
      <c r="W27" s="42">
        <f t="shared" si="5"/>
        <v>99.242810674200967</v>
      </c>
      <c r="X27" s="42">
        <f t="shared" si="5"/>
        <v>61.391874004225741</v>
      </c>
      <c r="Y27" s="42">
        <f t="shared" si="5"/>
        <v>89.402632560869293</v>
      </c>
      <c r="Z27" s="42">
        <f t="shared" si="5"/>
        <v>94.439209048605036</v>
      </c>
      <c r="AB27" s="25" t="b">
        <f>+C27='[1]NCA RELEASES (2)'!F66</f>
        <v>1</v>
      </c>
      <c r="AC27" s="25" t="b">
        <f>+D27='[1]NCA RELEASES (2)'!J66</f>
        <v>1</v>
      </c>
      <c r="AD27" s="25" t="b">
        <f>+E27='[1]NCA RELEASES (2)'!N66</f>
        <v>1</v>
      </c>
      <c r="AE27" s="25" t="b">
        <f>+F27='[1]NCA RELEASES (2)'!O66</f>
        <v>1</v>
      </c>
      <c r="AF27" s="25" t="b">
        <f>+H27='[1]NCA RELEASES (2)'!P23</f>
        <v>1</v>
      </c>
      <c r="AG27" s="25" t="b">
        <f>+I27='[1]all(net trust &amp;WF) (2)'!F66</f>
        <v>1</v>
      </c>
      <c r="AH27" s="25" t="b">
        <f>+J27='[1]all(net trust &amp;WF) (2)'!J66</f>
        <v>1</v>
      </c>
      <c r="AI27" s="25" t="b">
        <f>+K27='[1]all(net trust &amp;WF) (2)'!N66</f>
        <v>1</v>
      </c>
      <c r="AJ27" s="25" t="b">
        <f>+L27='[1]all(net trust &amp;WF) (2)'!O66</f>
        <v>1</v>
      </c>
      <c r="AK27" s="25" t="b">
        <f>+N27='[1]all(net trust &amp;WF) (2)'!P23</f>
        <v>1</v>
      </c>
    </row>
    <row r="28" spans="2:37" x14ac:dyDescent="0.25">
      <c r="B28" s="33" t="s">
        <v>253</v>
      </c>
      <c r="C28" s="27">
        <f>+'[1]NCA RELEASES (2)'!F67</f>
        <v>5529829.676</v>
      </c>
      <c r="D28" s="27">
        <f>+'[1]NCA RELEASES (2)'!J67</f>
        <v>7581118.8099999996</v>
      </c>
      <c r="E28" s="27">
        <f>+'[1]NCA RELEASES (2)'!N67</f>
        <v>6317621.2009999994</v>
      </c>
      <c r="F28" s="27">
        <f>+'[1]NCA RELEASES (2)'!O67</f>
        <v>2327342.319000002</v>
      </c>
      <c r="G28" s="27">
        <f>+'[1]NCA RELEASES (2)'!P67</f>
        <v>3935027.305999998</v>
      </c>
      <c r="H28" s="27">
        <f t="shared" si="6"/>
        <v>25690939.311999999</v>
      </c>
      <c r="I28" s="27">
        <f>+'[1]all(net trust &amp;WF) (2)'!F67</f>
        <v>5232678.7557599992</v>
      </c>
      <c r="J28" s="27">
        <f>+'[1]all(net trust &amp;WF) (2)'!J67</f>
        <v>7357702.5045299996</v>
      </c>
      <c r="K28" s="27">
        <f>+'[1]all(net trust &amp;WF) (2)'!N67</f>
        <v>6187106.8359200004</v>
      </c>
      <c r="L28" s="27">
        <f>+'[1]all(net trust &amp;WF) (2)'!O67</f>
        <v>1817941.8801800013</v>
      </c>
      <c r="M28" s="27">
        <f>+'[1]all(net trust &amp;WF) (2)'!P67</f>
        <v>2916969.4162399955</v>
      </c>
      <c r="N28" s="27">
        <f t="shared" si="7"/>
        <v>23512399.392629996</v>
      </c>
      <c r="O28" s="27">
        <f t="shared" si="4"/>
        <v>297150.92024000082</v>
      </c>
      <c r="P28" s="27">
        <f t="shared" si="4"/>
        <v>223416.30547000002</v>
      </c>
      <c r="Q28" s="27">
        <f t="shared" si="4"/>
        <v>130514.36507999897</v>
      </c>
      <c r="R28" s="27">
        <f t="shared" si="4"/>
        <v>509400.43882000074</v>
      </c>
      <c r="S28" s="27">
        <f t="shared" si="4"/>
        <v>1018057.8897600025</v>
      </c>
      <c r="T28" s="27">
        <f t="shared" si="8"/>
        <v>2178539.919370003</v>
      </c>
      <c r="U28" s="42">
        <f t="shared" si="5"/>
        <v>94.626400130737025</v>
      </c>
      <c r="V28" s="42">
        <f t="shared" si="5"/>
        <v>97.052990316214292</v>
      </c>
      <c r="W28" s="42">
        <f t="shared" si="5"/>
        <v>97.934121706136153</v>
      </c>
      <c r="X28" s="42">
        <f t="shared" si="5"/>
        <v>78.112354394050783</v>
      </c>
      <c r="Y28" s="42">
        <f t="shared" si="5"/>
        <v>74.128314479350578</v>
      </c>
      <c r="Z28" s="42">
        <f t="shared" si="5"/>
        <v>91.520201371724752</v>
      </c>
      <c r="AB28" s="25" t="b">
        <f>+C28='[1]NCA RELEASES (2)'!F67</f>
        <v>1</v>
      </c>
      <c r="AC28" s="25" t="b">
        <f>+D28='[1]NCA RELEASES (2)'!J67</f>
        <v>1</v>
      </c>
      <c r="AD28" s="25" t="b">
        <f>+E28='[1]NCA RELEASES (2)'!N67</f>
        <v>1</v>
      </c>
      <c r="AE28" s="25" t="b">
        <f>+F28='[1]NCA RELEASES (2)'!O67</f>
        <v>1</v>
      </c>
      <c r="AF28" s="25" t="b">
        <f>+H28='[1]NCA RELEASES (2)'!P24</f>
        <v>1</v>
      </c>
      <c r="AG28" s="25" t="b">
        <f>+I28='[1]all(net trust &amp;WF) (2)'!F67</f>
        <v>1</v>
      </c>
      <c r="AH28" s="25" t="b">
        <f>+J28='[1]all(net trust &amp;WF) (2)'!J67</f>
        <v>1</v>
      </c>
      <c r="AI28" s="25" t="b">
        <f>+K28='[1]all(net trust &amp;WF) (2)'!N67</f>
        <v>1</v>
      </c>
      <c r="AJ28" s="25" t="b">
        <f>+L28='[1]all(net trust &amp;WF) (2)'!O67</f>
        <v>1</v>
      </c>
      <c r="AK28" s="25" t="b">
        <f>+N28='[1]all(net trust &amp;WF) (2)'!P24</f>
        <v>1</v>
      </c>
    </row>
    <row r="29" spans="2:37" x14ac:dyDescent="0.25">
      <c r="B29" s="24" t="s">
        <v>254</v>
      </c>
      <c r="C29" s="27">
        <f>+'[1]NCA RELEASES (2)'!F68</f>
        <v>12721480.051999999</v>
      </c>
      <c r="D29" s="27">
        <f>+'[1]NCA RELEASES (2)'!J68</f>
        <v>17919002.938000001</v>
      </c>
      <c r="E29" s="27">
        <f>+'[1]NCA RELEASES (2)'!N68</f>
        <v>19241629.408000004</v>
      </c>
      <c r="F29" s="27">
        <f>+'[1]NCA RELEASES (2)'!O68</f>
        <v>5767847.3610000014</v>
      </c>
      <c r="G29" s="27">
        <f>+'[1]NCA RELEASES (2)'!P68</f>
        <v>4240732.3999999985</v>
      </c>
      <c r="H29" s="27">
        <f t="shared" si="6"/>
        <v>59890692.159000002</v>
      </c>
      <c r="I29" s="27">
        <f>+'[1]all(net trust &amp;WF) (2)'!F68</f>
        <v>9666982.2459699996</v>
      </c>
      <c r="J29" s="27">
        <f>+'[1]all(net trust &amp;WF) (2)'!J68</f>
        <v>15319623.918420002</v>
      </c>
      <c r="K29" s="27">
        <f>+'[1]all(net trust &amp;WF) (2)'!N68</f>
        <v>12526898.315539997</v>
      </c>
      <c r="L29" s="27">
        <f>+'[1]all(net trust &amp;WF) (2)'!O68</f>
        <v>948862.61669999361</v>
      </c>
      <c r="M29" s="27">
        <f>+'[1]all(net trust &amp;WF) (2)'!P68</f>
        <v>2367896.0953100026</v>
      </c>
      <c r="N29" s="27">
        <f t="shared" si="7"/>
        <v>40830263.191939995</v>
      </c>
      <c r="O29" s="27">
        <f t="shared" si="4"/>
        <v>3054497.8060299996</v>
      </c>
      <c r="P29" s="27">
        <f t="shared" si="4"/>
        <v>2599379.0195799991</v>
      </c>
      <c r="Q29" s="27">
        <f t="shared" si="4"/>
        <v>6714731.0924600065</v>
      </c>
      <c r="R29" s="27">
        <f t="shared" si="4"/>
        <v>4818984.7443000078</v>
      </c>
      <c r="S29" s="27">
        <f t="shared" si="4"/>
        <v>1872836.3046899959</v>
      </c>
      <c r="T29" s="27">
        <f t="shared" si="8"/>
        <v>19060428.967060007</v>
      </c>
      <c r="U29" s="42">
        <f t="shared" si="5"/>
        <v>75.989446247256524</v>
      </c>
      <c r="V29" s="42">
        <f t="shared" si="5"/>
        <v>85.493729597713184</v>
      </c>
      <c r="W29" s="42">
        <f t="shared" si="5"/>
        <v>65.10310561501484</v>
      </c>
      <c r="X29" s="42">
        <f t="shared" si="5"/>
        <v>16.450896795845242</v>
      </c>
      <c r="Y29" s="42">
        <f t="shared" si="5"/>
        <v>55.836960976599315</v>
      </c>
      <c r="Z29" s="42">
        <f t="shared" si="5"/>
        <v>68.174639029955301</v>
      </c>
      <c r="AB29" s="25" t="b">
        <f>+C29='[1]NCA RELEASES (2)'!F68</f>
        <v>1</v>
      </c>
      <c r="AC29" s="25" t="b">
        <f>+D29='[1]NCA RELEASES (2)'!J68</f>
        <v>1</v>
      </c>
      <c r="AD29" s="25" t="b">
        <f>+E29='[1]NCA RELEASES (2)'!N68</f>
        <v>1</v>
      </c>
      <c r="AE29" s="25" t="b">
        <f>+F29='[1]NCA RELEASES (2)'!O68</f>
        <v>1</v>
      </c>
      <c r="AF29" s="25" t="b">
        <f>+H29='[1]NCA RELEASES (2)'!P25</f>
        <v>1</v>
      </c>
      <c r="AG29" s="25" t="b">
        <f>+I29='[1]all(net trust &amp;WF) (2)'!F68</f>
        <v>1</v>
      </c>
      <c r="AH29" s="25" t="b">
        <f>+J29='[1]all(net trust &amp;WF) (2)'!J68</f>
        <v>1</v>
      </c>
      <c r="AI29" s="25" t="b">
        <f>+K29='[1]all(net trust &amp;WF) (2)'!N68</f>
        <v>1</v>
      </c>
      <c r="AJ29" s="25" t="b">
        <f>+L29='[1]all(net trust &amp;WF) (2)'!O68</f>
        <v>1</v>
      </c>
      <c r="AK29" s="25" t="b">
        <f>+N29='[1]all(net trust &amp;WF) (2)'!P25</f>
        <v>1</v>
      </c>
    </row>
    <row r="30" spans="2:37" x14ac:dyDescent="0.25">
      <c r="B30" s="24" t="s">
        <v>255</v>
      </c>
      <c r="C30" s="27">
        <f>+'[1]NCA RELEASES (2)'!F69</f>
        <v>61671145.512669995</v>
      </c>
      <c r="D30" s="27">
        <f>+'[1]NCA RELEASES (2)'!J69</f>
        <v>89800248.861850038</v>
      </c>
      <c r="E30" s="27">
        <f>+'[1]NCA RELEASES (2)'!N69</f>
        <v>88364116.762739986</v>
      </c>
      <c r="F30" s="27">
        <f>+'[1]NCA RELEASES (2)'!O69</f>
        <v>24322259.024289966</v>
      </c>
      <c r="G30" s="27">
        <f>+'[1]NCA RELEASES (2)'!P69</f>
        <v>33348930.894169986</v>
      </c>
      <c r="H30" s="27">
        <f t="shared" si="6"/>
        <v>297506701.05571997</v>
      </c>
      <c r="I30" s="27">
        <f>+'[1]all(net trust &amp;WF) (2)'!F69</f>
        <v>61442676.459969997</v>
      </c>
      <c r="J30" s="27">
        <f>+'[1]all(net trust &amp;WF) (2)'!J69</f>
        <v>89358061.953840017</v>
      </c>
      <c r="K30" s="27">
        <f>+'[1]all(net trust &amp;WF) (2)'!N69</f>
        <v>88030327.808029979</v>
      </c>
      <c r="L30" s="27">
        <f>+'[1]all(net trust &amp;WF) (2)'!O69</f>
        <v>19541484.645940036</v>
      </c>
      <c r="M30" s="27">
        <f>+'[1]all(net trust &amp;WF) (2)'!P69</f>
        <v>29410839.90793997</v>
      </c>
      <c r="N30" s="27">
        <f t="shared" si="7"/>
        <v>287783390.77572</v>
      </c>
      <c r="O30" s="27">
        <f t="shared" si="4"/>
        <v>228469.05269999802</v>
      </c>
      <c r="P30" s="27">
        <f t="shared" si="4"/>
        <v>442186.90801002085</v>
      </c>
      <c r="Q30" s="27">
        <f t="shared" si="4"/>
        <v>333788.95471000671</v>
      </c>
      <c r="R30" s="27">
        <f t="shared" si="4"/>
        <v>4780774.37834993</v>
      </c>
      <c r="S30" s="27">
        <f t="shared" si="4"/>
        <v>3938090.9862300158</v>
      </c>
      <c r="T30" s="27">
        <f t="shared" si="8"/>
        <v>9723310.2799999714</v>
      </c>
      <c r="U30" s="42">
        <f t="shared" si="5"/>
        <v>99.629536551006552</v>
      </c>
      <c r="V30" s="42">
        <f t="shared" si="5"/>
        <v>99.507588326742507</v>
      </c>
      <c r="W30" s="42">
        <f t="shared" si="5"/>
        <v>99.622257351809168</v>
      </c>
      <c r="X30" s="42">
        <f t="shared" si="5"/>
        <v>80.344036408889892</v>
      </c>
      <c r="Y30" s="42">
        <f t="shared" si="5"/>
        <v>88.191252670956032</v>
      </c>
      <c r="Z30" s="42">
        <f t="shared" si="5"/>
        <v>96.731734026327402</v>
      </c>
      <c r="AB30" s="25" t="b">
        <f>+C30='[1]NCA RELEASES (2)'!F69</f>
        <v>1</v>
      </c>
      <c r="AC30" s="25" t="b">
        <f>+D30='[1]NCA RELEASES (2)'!J69</f>
        <v>1</v>
      </c>
      <c r="AD30" s="25" t="b">
        <f>+E30='[1]NCA RELEASES (2)'!N69</f>
        <v>1</v>
      </c>
      <c r="AE30" s="25" t="b">
        <f>+F30='[1]NCA RELEASES (2)'!O69</f>
        <v>1</v>
      </c>
      <c r="AF30" s="25" t="b">
        <f>+H30='[1]NCA RELEASES (2)'!P26</f>
        <v>1</v>
      </c>
      <c r="AG30" s="25" t="b">
        <f>+I30='[1]all(net trust &amp;WF) (2)'!F69</f>
        <v>1</v>
      </c>
      <c r="AH30" s="25" t="b">
        <f>+J30='[1]all(net trust &amp;WF) (2)'!J69</f>
        <v>1</v>
      </c>
      <c r="AI30" s="25" t="b">
        <f>+K30='[1]all(net trust &amp;WF) (2)'!N69</f>
        <v>1</v>
      </c>
      <c r="AJ30" s="25" t="b">
        <f>+L30='[1]all(net trust &amp;WF) (2)'!O69</f>
        <v>1</v>
      </c>
      <c r="AK30" s="25" t="b">
        <f>+N30='[1]all(net trust &amp;WF) (2)'!P26</f>
        <v>1</v>
      </c>
    </row>
    <row r="31" spans="2:37" x14ac:dyDescent="0.25">
      <c r="B31" s="24" t="s">
        <v>256</v>
      </c>
      <c r="C31" s="27">
        <f>+'[1]NCA RELEASES (2)'!F70</f>
        <v>124683702.82053</v>
      </c>
      <c r="D31" s="27">
        <f>+'[1]NCA RELEASES (2)'!J70</f>
        <v>210776168.14793998</v>
      </c>
      <c r="E31" s="27">
        <f>+'[1]NCA RELEASES (2)'!N70</f>
        <v>172960929.03655005</v>
      </c>
      <c r="F31" s="27">
        <f>+'[1]NCA RELEASES (2)'!O70</f>
        <v>81621140.427000046</v>
      </c>
      <c r="G31" s="27">
        <f>+'[1]NCA RELEASES (2)'!P70</f>
        <v>68938952.629999995</v>
      </c>
      <c r="H31" s="27">
        <f t="shared" si="6"/>
        <v>658980893.06202006</v>
      </c>
      <c r="I31" s="27">
        <f>+'[1]all(net trust &amp;WF) (2)'!F70</f>
        <v>124208591.43366</v>
      </c>
      <c r="J31" s="27">
        <f>+'[1]all(net trust &amp;WF) (2)'!J70</f>
        <v>205721765.27778003</v>
      </c>
      <c r="K31" s="27">
        <f>+'[1]all(net trust &amp;WF) (2)'!N70</f>
        <v>172456699.92840999</v>
      </c>
      <c r="L31" s="27">
        <f>+'[1]all(net trust &amp;WF) (2)'!O70</f>
        <v>47793833.772199988</v>
      </c>
      <c r="M31" s="27">
        <f>+'[1]all(net trust &amp;WF) (2)'!P70</f>
        <v>51347351.003960013</v>
      </c>
      <c r="N31" s="27">
        <f t="shared" si="7"/>
        <v>601528241.41601002</v>
      </c>
      <c r="O31" s="27">
        <f t="shared" si="4"/>
        <v>475111.38686999679</v>
      </c>
      <c r="P31" s="27">
        <f t="shared" si="4"/>
        <v>5054402.8701599538</v>
      </c>
      <c r="Q31" s="27">
        <f t="shared" si="4"/>
        <v>504229.10814005136</v>
      </c>
      <c r="R31" s="27">
        <f t="shared" si="4"/>
        <v>33827306.654800057</v>
      </c>
      <c r="S31" s="27">
        <f t="shared" si="4"/>
        <v>17591601.626039982</v>
      </c>
      <c r="T31" s="27">
        <f t="shared" si="8"/>
        <v>57452651.646010041</v>
      </c>
      <c r="U31" s="42">
        <f t="shared" si="5"/>
        <v>99.618946681785772</v>
      </c>
      <c r="V31" s="42">
        <f t="shared" si="5"/>
        <v>97.602004574534078</v>
      </c>
      <c r="W31" s="42">
        <f t="shared" si="5"/>
        <v>99.708472248068531</v>
      </c>
      <c r="X31" s="42">
        <f t="shared" si="5"/>
        <v>58.555704468434413</v>
      </c>
      <c r="Y31" s="42">
        <f t="shared" si="5"/>
        <v>74.482348578088647</v>
      </c>
      <c r="Z31" s="42">
        <f t="shared" si="5"/>
        <v>91.28159067267481</v>
      </c>
      <c r="AB31" s="25" t="b">
        <f>+C31='[1]NCA RELEASES (2)'!F70</f>
        <v>1</v>
      </c>
      <c r="AC31" s="25" t="b">
        <f>+D31='[1]NCA RELEASES (2)'!J70</f>
        <v>1</v>
      </c>
      <c r="AD31" s="25" t="b">
        <f>+E31='[1]NCA RELEASES (2)'!N70</f>
        <v>1</v>
      </c>
      <c r="AE31" s="25" t="b">
        <f>+F31='[1]NCA RELEASES (2)'!O70</f>
        <v>1</v>
      </c>
      <c r="AF31" s="25" t="b">
        <f>+H31='[1]NCA RELEASES (2)'!P27</f>
        <v>1</v>
      </c>
      <c r="AG31" s="25" t="b">
        <f>+I31='[1]all(net trust &amp;WF) (2)'!F70</f>
        <v>1</v>
      </c>
      <c r="AH31" s="25" t="b">
        <f>+J31='[1]all(net trust &amp;WF) (2)'!J70</f>
        <v>1</v>
      </c>
      <c r="AI31" s="25" t="b">
        <f>+K31='[1]all(net trust &amp;WF) (2)'!N70</f>
        <v>1</v>
      </c>
      <c r="AJ31" s="25" t="b">
        <f>+L31='[1]all(net trust &amp;WF) (2)'!O70</f>
        <v>1</v>
      </c>
      <c r="AK31" s="25" t="b">
        <f>+N31='[1]all(net trust &amp;WF) (2)'!P27</f>
        <v>1</v>
      </c>
    </row>
    <row r="32" spans="2:37" x14ac:dyDescent="0.25">
      <c r="B32" s="24" t="s">
        <v>257</v>
      </c>
      <c r="C32" s="27">
        <f>+'[1]NCA RELEASES (2)'!F71</f>
        <v>6586251.2060000002</v>
      </c>
      <c r="D32" s="27">
        <f>+'[1]NCA RELEASES (2)'!J71</f>
        <v>6857578.3339999989</v>
      </c>
      <c r="E32" s="27">
        <f>+'[1]NCA RELEASES (2)'!N71</f>
        <v>6452015.1790000014</v>
      </c>
      <c r="F32" s="27">
        <f>+'[1]NCA RELEASES (2)'!O71</f>
        <v>2228614.8000000007</v>
      </c>
      <c r="G32" s="27">
        <f>+'[1]NCA RELEASES (2)'!P71</f>
        <v>1799924.3399800025</v>
      </c>
      <c r="H32" s="27">
        <f t="shared" si="6"/>
        <v>23924383.858980004</v>
      </c>
      <c r="I32" s="27">
        <f>+'[1]all(net trust &amp;WF) (2)'!F71</f>
        <v>6551865.6567299999</v>
      </c>
      <c r="J32" s="27">
        <f>+'[1]all(net trust &amp;WF) (2)'!J71</f>
        <v>6544033.3937599994</v>
      </c>
      <c r="K32" s="27">
        <f>+'[1]all(net trust &amp;WF) (2)'!N71</f>
        <v>6030652.8679800034</v>
      </c>
      <c r="L32" s="27">
        <f>+'[1]all(net trust &amp;WF) (2)'!O71</f>
        <v>1724427.5891299993</v>
      </c>
      <c r="M32" s="27">
        <f>+'[1]all(net trust &amp;WF) (2)'!P71</f>
        <v>1430517.1418600008</v>
      </c>
      <c r="N32" s="27">
        <f t="shared" si="7"/>
        <v>22281496.649460003</v>
      </c>
      <c r="O32" s="27">
        <f t="shared" si="4"/>
        <v>34385.549270000309</v>
      </c>
      <c r="P32" s="27">
        <f t="shared" si="4"/>
        <v>313544.94023999944</v>
      </c>
      <c r="Q32" s="27">
        <f t="shared" si="4"/>
        <v>421362.31101999804</v>
      </c>
      <c r="R32" s="27">
        <f t="shared" si="4"/>
        <v>504187.21087000147</v>
      </c>
      <c r="S32" s="27">
        <f t="shared" si="4"/>
        <v>369407.1981200017</v>
      </c>
      <c r="T32" s="27">
        <f t="shared" si="8"/>
        <v>1642887.209520001</v>
      </c>
      <c r="U32" s="42">
        <f t="shared" si="5"/>
        <v>99.477919256425025</v>
      </c>
      <c r="V32" s="42">
        <f t="shared" si="5"/>
        <v>95.427759990936778</v>
      </c>
      <c r="W32" s="42">
        <f t="shared" si="5"/>
        <v>93.469291386798858</v>
      </c>
      <c r="X32" s="42">
        <f t="shared" si="5"/>
        <v>77.37665518195422</v>
      </c>
      <c r="Y32" s="42">
        <f t="shared" si="5"/>
        <v>79.476515211516841</v>
      </c>
      <c r="Z32" s="42">
        <f t="shared" si="5"/>
        <v>93.133000961680594</v>
      </c>
      <c r="AB32" s="25" t="b">
        <f>+C32='[1]NCA RELEASES (2)'!F71</f>
        <v>1</v>
      </c>
      <c r="AC32" s="25" t="b">
        <f>+D32='[1]NCA RELEASES (2)'!J71</f>
        <v>1</v>
      </c>
      <c r="AD32" s="25" t="b">
        <f>+E32='[1]NCA RELEASES (2)'!N71</f>
        <v>1</v>
      </c>
      <c r="AE32" s="25" t="b">
        <f>+F32='[1]NCA RELEASES (2)'!O71</f>
        <v>1</v>
      </c>
      <c r="AF32" s="25" t="b">
        <f>+H32='[1]NCA RELEASES (2)'!P28</f>
        <v>1</v>
      </c>
      <c r="AG32" s="25" t="b">
        <f>+I32='[1]all(net trust &amp;WF) (2)'!F71</f>
        <v>1</v>
      </c>
      <c r="AH32" s="25" t="b">
        <f>+J32='[1]all(net trust &amp;WF) (2)'!J71</f>
        <v>1</v>
      </c>
      <c r="AI32" s="25" t="b">
        <f>+K32='[1]all(net trust &amp;WF) (2)'!N71</f>
        <v>1</v>
      </c>
      <c r="AJ32" s="25" t="b">
        <f>+L32='[1]all(net trust &amp;WF) (2)'!O71</f>
        <v>1</v>
      </c>
      <c r="AK32" s="25" t="b">
        <f>+N32='[1]all(net trust &amp;WF) (2)'!P28</f>
        <v>1</v>
      </c>
    </row>
    <row r="33" spans="1:38" x14ac:dyDescent="0.25">
      <c r="B33" s="24" t="s">
        <v>258</v>
      </c>
      <c r="C33" s="27">
        <f>+'[1]NCA RELEASES (2)'!F72</f>
        <v>33486027.215879999</v>
      </c>
      <c r="D33" s="27">
        <f>+'[1]NCA RELEASES (2)'!J72</f>
        <v>59370888.449159995</v>
      </c>
      <c r="E33" s="27">
        <f>+'[1]NCA RELEASES (2)'!N72</f>
        <v>58925786.877000019</v>
      </c>
      <c r="F33" s="27">
        <f>+'[1]NCA RELEASES (2)'!O72</f>
        <v>22203348</v>
      </c>
      <c r="G33" s="27">
        <f>+'[1]NCA RELEASES (2)'!P72</f>
        <v>25115662.912999988</v>
      </c>
      <c r="H33" s="27">
        <f t="shared" si="6"/>
        <v>199101713.45503998</v>
      </c>
      <c r="I33" s="27">
        <f>+'[1]all(net trust &amp;WF) (2)'!F72</f>
        <v>33000705.318300001</v>
      </c>
      <c r="J33" s="27">
        <f>+'[1]all(net trust &amp;WF) (2)'!J72</f>
        <v>57650639.615570001</v>
      </c>
      <c r="K33" s="27">
        <f>+'[1]all(net trust &amp;WF) (2)'!N72</f>
        <v>51219870.551150009</v>
      </c>
      <c r="L33" s="27">
        <f>+'[1]all(net trust &amp;WF) (2)'!O72</f>
        <v>5854330.9467999935</v>
      </c>
      <c r="M33" s="27">
        <f>+'[1]all(net trust &amp;WF) (2)'!P72</f>
        <v>28046287.737259984</v>
      </c>
      <c r="N33" s="27">
        <f t="shared" si="7"/>
        <v>175771834.16907999</v>
      </c>
      <c r="O33" s="27">
        <f t="shared" si="4"/>
        <v>485321.89757999778</v>
      </c>
      <c r="P33" s="27">
        <f t="shared" si="4"/>
        <v>1720248.8335899934</v>
      </c>
      <c r="Q33" s="27">
        <f t="shared" si="4"/>
        <v>7705916.3258500099</v>
      </c>
      <c r="R33" s="27">
        <f t="shared" si="4"/>
        <v>16349017.053200006</v>
      </c>
      <c r="S33" s="27">
        <f t="shared" si="4"/>
        <v>-2930624.8242599964</v>
      </c>
      <c r="T33" s="27">
        <f t="shared" si="8"/>
        <v>23329879.285960011</v>
      </c>
      <c r="U33" s="42">
        <f t="shared" si="5"/>
        <v>98.550673406399653</v>
      </c>
      <c r="V33" s="42">
        <f t="shared" si="5"/>
        <v>97.102538165547131</v>
      </c>
      <c r="W33" s="42">
        <f t="shared" si="5"/>
        <v>86.922675564884486</v>
      </c>
      <c r="X33" s="42">
        <f t="shared" si="5"/>
        <v>26.36688370960989</v>
      </c>
      <c r="Y33" s="42">
        <f t="shared" si="5"/>
        <v>111.66851472091979</v>
      </c>
      <c r="Z33" s="42">
        <f t="shared" si="5"/>
        <v>88.282431687245023</v>
      </c>
      <c r="AB33" s="25" t="b">
        <f>+C33='[1]NCA RELEASES (2)'!F72</f>
        <v>1</v>
      </c>
      <c r="AC33" s="25" t="b">
        <f>+D33='[1]NCA RELEASES (2)'!J72</f>
        <v>1</v>
      </c>
      <c r="AD33" s="25" t="b">
        <f>+E33='[1]NCA RELEASES (2)'!N72</f>
        <v>1</v>
      </c>
      <c r="AE33" s="25" t="b">
        <f>+F33='[1]NCA RELEASES (2)'!O72</f>
        <v>1</v>
      </c>
      <c r="AF33" s="25" t="b">
        <f>+H33='[1]NCA RELEASES (2)'!P29</f>
        <v>1</v>
      </c>
      <c r="AG33" s="25" t="b">
        <f>+I33='[1]all(net trust &amp;WF) (2)'!F72</f>
        <v>1</v>
      </c>
      <c r="AH33" s="25" t="b">
        <f>+J33='[1]all(net trust &amp;WF) (2)'!J72</f>
        <v>1</v>
      </c>
      <c r="AI33" s="25" t="b">
        <f>+K33='[1]all(net trust &amp;WF) (2)'!N72</f>
        <v>1</v>
      </c>
      <c r="AJ33" s="25" t="b">
        <f>+L33='[1]all(net trust &amp;WF) (2)'!O72</f>
        <v>1</v>
      </c>
      <c r="AK33" s="25" t="b">
        <f>+N33='[1]all(net trust &amp;WF) (2)'!P29</f>
        <v>1</v>
      </c>
    </row>
    <row r="34" spans="1:38" x14ac:dyDescent="0.25">
      <c r="B34" s="24" t="s">
        <v>259</v>
      </c>
      <c r="C34" s="27">
        <f>+'[1]NCA RELEASES (2)'!F73</f>
        <v>727416</v>
      </c>
      <c r="D34" s="27">
        <f>+'[1]NCA RELEASES (2)'!J73</f>
        <v>704710.81499999994</v>
      </c>
      <c r="E34" s="27">
        <f>+'[1]NCA RELEASES (2)'!N73</f>
        <v>968926.19499999983</v>
      </c>
      <c r="F34" s="27">
        <f>+'[1]NCA RELEASES (2)'!O73</f>
        <v>240502.71399999969</v>
      </c>
      <c r="G34" s="27">
        <f>+'[1]NCA RELEASES (2)'!P73</f>
        <v>246708.00600000005</v>
      </c>
      <c r="H34" s="27">
        <f t="shared" si="6"/>
        <v>2888263.7299999995</v>
      </c>
      <c r="I34" s="27">
        <f>+'[1]all(net trust &amp;WF) (2)'!F73</f>
        <v>580179.22537999996</v>
      </c>
      <c r="J34" s="27">
        <f>+'[1]all(net trust &amp;WF) (2)'!J73</f>
        <v>701170.57661000011</v>
      </c>
      <c r="K34" s="27">
        <f>+'[1]all(net trust &amp;WF) (2)'!N73</f>
        <v>820104.41696000006</v>
      </c>
      <c r="L34" s="27">
        <f>+'[1]all(net trust &amp;WF) (2)'!O73</f>
        <v>85238.568939999677</v>
      </c>
      <c r="M34" s="27">
        <f>+'[1]all(net trust &amp;WF) (2)'!P73</f>
        <v>163389.70703000017</v>
      </c>
      <c r="N34" s="27">
        <f t="shared" si="7"/>
        <v>2350082.49492</v>
      </c>
      <c r="O34" s="27">
        <f t="shared" si="4"/>
        <v>147236.77462000004</v>
      </c>
      <c r="P34" s="27">
        <f t="shared" si="4"/>
        <v>3540.2383899998385</v>
      </c>
      <c r="Q34" s="27">
        <f t="shared" si="4"/>
        <v>148821.77803999977</v>
      </c>
      <c r="R34" s="27">
        <f t="shared" si="4"/>
        <v>155264.14506000001</v>
      </c>
      <c r="S34" s="27">
        <f t="shared" si="4"/>
        <v>83318.298969999887</v>
      </c>
      <c r="T34" s="27">
        <f t="shared" si="8"/>
        <v>538181.23507999955</v>
      </c>
      <c r="U34" s="42">
        <f t="shared" si="5"/>
        <v>79.758930980346861</v>
      </c>
      <c r="V34" s="42">
        <f t="shared" si="5"/>
        <v>99.497632459351451</v>
      </c>
      <c r="W34" s="42">
        <f t="shared" si="5"/>
        <v>84.640545502023528</v>
      </c>
      <c r="X34" s="42">
        <f t="shared" si="5"/>
        <v>35.441832452668201</v>
      </c>
      <c r="Y34" s="42">
        <f t="shared" si="5"/>
        <v>66.227971146587009</v>
      </c>
      <c r="Z34" s="42">
        <f t="shared" si="5"/>
        <v>81.366617269400138</v>
      </c>
      <c r="AB34" s="25" t="b">
        <f>+C34='[1]NCA RELEASES (2)'!F73</f>
        <v>1</v>
      </c>
      <c r="AC34" s="25" t="b">
        <f>+D34='[1]NCA RELEASES (2)'!J73</f>
        <v>1</v>
      </c>
      <c r="AD34" s="25" t="b">
        <f>+E34='[1]NCA RELEASES (2)'!N73</f>
        <v>1</v>
      </c>
      <c r="AE34" s="25" t="b">
        <f>+F34='[1]NCA RELEASES (2)'!O73</f>
        <v>1</v>
      </c>
      <c r="AF34" s="25" t="b">
        <f>+H34='[1]NCA RELEASES (2)'!P30</f>
        <v>1</v>
      </c>
      <c r="AG34" s="25" t="b">
        <f>+I34='[1]all(net trust &amp;WF) (2)'!F73</f>
        <v>1</v>
      </c>
      <c r="AH34" s="25" t="b">
        <f>+J34='[1]all(net trust &amp;WF) (2)'!J73</f>
        <v>1</v>
      </c>
      <c r="AI34" s="25" t="b">
        <f>+K34='[1]all(net trust &amp;WF) (2)'!N73</f>
        <v>1</v>
      </c>
      <c r="AJ34" s="25" t="b">
        <f>+L34='[1]all(net trust &amp;WF) (2)'!O73</f>
        <v>1</v>
      </c>
      <c r="AK34" s="25" t="b">
        <f>+N34='[1]all(net trust &amp;WF) (2)'!P30</f>
        <v>1</v>
      </c>
    </row>
    <row r="35" spans="1:38" x14ac:dyDescent="0.25">
      <c r="B35" s="24" t="s">
        <v>260</v>
      </c>
      <c r="C35" s="27">
        <f>+'[1]NCA RELEASES (2)'!F74</f>
        <v>3857013.3393600001</v>
      </c>
      <c r="D35" s="27">
        <f>+'[1]NCA RELEASES (2)'!J74</f>
        <v>5697373.8936399985</v>
      </c>
      <c r="E35" s="27">
        <f>+'[1]NCA RELEASES (2)'!N74</f>
        <v>5556430.5890000015</v>
      </c>
      <c r="F35" s="27">
        <f>+'[1]NCA RELEASES (2)'!O74</f>
        <v>4084702.2239999995</v>
      </c>
      <c r="G35" s="27">
        <f>+'[1]NCA RELEASES (2)'!P74</f>
        <v>1935301.5709999986</v>
      </c>
      <c r="H35" s="27">
        <f t="shared" si="6"/>
        <v>21130821.616999999</v>
      </c>
      <c r="I35" s="27">
        <f>+'[1]all(net trust &amp;WF) (2)'!F74</f>
        <v>3789466.0775800003</v>
      </c>
      <c r="J35" s="27">
        <f>+'[1]all(net trust &amp;WF) (2)'!J74</f>
        <v>5678013.1185900001</v>
      </c>
      <c r="K35" s="27">
        <f>+'[1]all(net trust &amp;WF) (2)'!N74</f>
        <v>5537930.3980400003</v>
      </c>
      <c r="L35" s="27">
        <f>+'[1]all(net trust &amp;WF) (2)'!O74</f>
        <v>2226926.6922199968</v>
      </c>
      <c r="M35" s="27">
        <f>+'[1]all(net trust &amp;WF) (2)'!P74</f>
        <v>2790435.2548600025</v>
      </c>
      <c r="N35" s="27">
        <f t="shared" si="7"/>
        <v>20022771.54129</v>
      </c>
      <c r="O35" s="27">
        <f t="shared" si="4"/>
        <v>67547.261779999826</v>
      </c>
      <c r="P35" s="27">
        <f t="shared" si="4"/>
        <v>19360.775049998425</v>
      </c>
      <c r="Q35" s="27">
        <f t="shared" si="4"/>
        <v>18500.1909600012</v>
      </c>
      <c r="R35" s="27">
        <f t="shared" si="4"/>
        <v>1857775.5317800026</v>
      </c>
      <c r="S35" s="27">
        <f t="shared" si="4"/>
        <v>-855133.68386000395</v>
      </c>
      <c r="T35" s="27">
        <f t="shared" si="8"/>
        <v>1108050.0757099981</v>
      </c>
      <c r="U35" s="42">
        <f t="shared" si="5"/>
        <v>98.248715888776047</v>
      </c>
      <c r="V35" s="42">
        <f t="shared" si="5"/>
        <v>99.660180718144346</v>
      </c>
      <c r="W35" s="42">
        <f t="shared" si="5"/>
        <v>99.66704900450614</v>
      </c>
      <c r="X35" s="42">
        <f t="shared" si="5"/>
        <v>54.518703447597929</v>
      </c>
      <c r="Y35" s="42">
        <f t="shared" si="5"/>
        <v>144.18606881087499</v>
      </c>
      <c r="Z35" s="42">
        <f t="shared" si="5"/>
        <v>94.756237614449603</v>
      </c>
      <c r="AB35" s="25" t="b">
        <f>+C35='[1]NCA RELEASES (2)'!F74</f>
        <v>1</v>
      </c>
      <c r="AC35" s="25" t="b">
        <f>+D35='[1]NCA RELEASES (2)'!J74</f>
        <v>1</v>
      </c>
      <c r="AD35" s="25" t="b">
        <f>+E35='[1]NCA RELEASES (2)'!N74</f>
        <v>1</v>
      </c>
      <c r="AE35" s="25" t="b">
        <f>+F35='[1]NCA RELEASES (2)'!O74</f>
        <v>1</v>
      </c>
      <c r="AF35" s="25" t="b">
        <f>+H35='[1]NCA RELEASES (2)'!P31</f>
        <v>1</v>
      </c>
      <c r="AG35" s="25" t="b">
        <f>+I35='[1]all(net trust &amp;WF) (2)'!F74</f>
        <v>1</v>
      </c>
      <c r="AH35" s="25" t="b">
        <f>+J35='[1]all(net trust &amp;WF) (2)'!J74</f>
        <v>1</v>
      </c>
      <c r="AI35" s="25" t="b">
        <f>+K35='[1]all(net trust &amp;WF) (2)'!N74</f>
        <v>1</v>
      </c>
      <c r="AJ35" s="25" t="b">
        <f>+L35='[1]all(net trust &amp;WF) (2)'!O74</f>
        <v>1</v>
      </c>
      <c r="AK35" s="25" t="b">
        <f>+N35='[1]all(net trust &amp;WF) (2)'!P31</f>
        <v>1</v>
      </c>
    </row>
    <row r="36" spans="1:38" x14ac:dyDescent="0.25">
      <c r="B36" s="24" t="s">
        <v>304</v>
      </c>
      <c r="C36" s="27">
        <f>+'[1]NCA RELEASES (2)'!F75</f>
        <v>20727053.421</v>
      </c>
      <c r="D36" s="27">
        <f>+'[1]NCA RELEASES (2)'!J75</f>
        <v>12412265.566</v>
      </c>
      <c r="E36" s="27">
        <f>+'[1]NCA RELEASES (2)'!N75</f>
        <v>17030603.173999999</v>
      </c>
      <c r="F36" s="27">
        <f>+'[1]NCA RELEASES (2)'!O75</f>
        <v>9596480.5299500003</v>
      </c>
      <c r="G36" s="27">
        <f>+'[1]NCA RELEASES (2)'!P75</f>
        <v>4859178.1542599946</v>
      </c>
      <c r="H36" s="27">
        <f t="shared" si="6"/>
        <v>64625580.845209993</v>
      </c>
      <c r="I36" s="27">
        <f>+'[1]all(net trust &amp;WF) (2)'!F75</f>
        <v>20721553.656599998</v>
      </c>
      <c r="J36" s="27">
        <f>+'[1]all(net trust &amp;WF) (2)'!J75</f>
        <v>12401160.094580002</v>
      </c>
      <c r="K36" s="27">
        <f>+'[1]all(net trust &amp;WF) (2)'!N75</f>
        <v>17004831.585239999</v>
      </c>
      <c r="L36" s="27">
        <f>+'[1]all(net trust &amp;WF) (2)'!O75</f>
        <v>4994618.853050001</v>
      </c>
      <c r="M36" s="27">
        <f>+'[1]all(net trust &amp;WF) (2)'!P75</f>
        <v>4936535.3929599971</v>
      </c>
      <c r="N36" s="27">
        <f t="shared" si="7"/>
        <v>60058699.582429998</v>
      </c>
      <c r="O36" s="27">
        <f t="shared" si="4"/>
        <v>5499.7644000016153</v>
      </c>
      <c r="P36" s="27">
        <f t="shared" si="4"/>
        <v>11105.471419997513</v>
      </c>
      <c r="Q36" s="27">
        <f t="shared" si="4"/>
        <v>25771.588759999722</v>
      </c>
      <c r="R36" s="27">
        <f t="shared" si="4"/>
        <v>4601861.6768999994</v>
      </c>
      <c r="S36" s="27">
        <f t="shared" si="4"/>
        <v>-77357.238700002432</v>
      </c>
      <c r="T36" s="27">
        <f t="shared" si="8"/>
        <v>4566881.2627799958</v>
      </c>
      <c r="U36" s="42">
        <f t="shared" si="5"/>
        <v>99.973465768200171</v>
      </c>
      <c r="V36" s="42">
        <f t="shared" si="5"/>
        <v>99.91052824836089</v>
      </c>
      <c r="W36" s="42">
        <f t="shared" si="5"/>
        <v>99.848674832613412</v>
      </c>
      <c r="X36" s="42">
        <f t="shared" si="5"/>
        <v>52.046360511670045</v>
      </c>
      <c r="Y36" s="42">
        <f t="shared" si="5"/>
        <v>101.59198194106516</v>
      </c>
      <c r="Z36" s="42">
        <f t="shared" si="5"/>
        <v>92.9333226826719</v>
      </c>
      <c r="AB36" s="25" t="b">
        <f>+C36='[1]NCA RELEASES (2)'!F75</f>
        <v>1</v>
      </c>
      <c r="AC36" s="25" t="b">
        <f>+D36='[1]NCA RELEASES (2)'!J75</f>
        <v>1</v>
      </c>
      <c r="AD36" s="25" t="b">
        <f>+E36='[1]NCA RELEASES (2)'!N75</f>
        <v>1</v>
      </c>
      <c r="AE36" s="25" t="b">
        <f>+F36='[1]NCA RELEASES (2)'!O75</f>
        <v>1</v>
      </c>
      <c r="AF36" s="25" t="b">
        <f>+H36='[1]NCA RELEASES (2)'!P32</f>
        <v>1</v>
      </c>
      <c r="AG36" s="25" t="b">
        <f>+I36='[1]all(net trust &amp;WF) (2)'!F75</f>
        <v>1</v>
      </c>
      <c r="AH36" s="25" t="b">
        <f>+J36='[1]all(net trust &amp;WF) (2)'!J75</f>
        <v>1</v>
      </c>
      <c r="AI36" s="25" t="b">
        <f>+K36='[1]all(net trust &amp;WF) (2)'!N75</f>
        <v>1</v>
      </c>
      <c r="AJ36" s="25" t="b">
        <f>+L36='[1]all(net trust &amp;WF) (2)'!O75</f>
        <v>1</v>
      </c>
      <c r="AK36" s="25" t="b">
        <f>+N36='[1]all(net trust &amp;WF) (2)'!P32</f>
        <v>1</v>
      </c>
    </row>
    <row r="37" spans="1:38" x14ac:dyDescent="0.25">
      <c r="B37" s="34" t="s">
        <v>261</v>
      </c>
      <c r="C37" s="27">
        <f>+'[1]NCA RELEASES (2)'!F76</f>
        <v>2256542.9070000001</v>
      </c>
      <c r="D37" s="27">
        <f>+'[1]NCA RELEASES (2)'!J76</f>
        <v>3161275.2839999995</v>
      </c>
      <c r="E37" s="27">
        <f>+'[1]NCA RELEASES (2)'!N76</f>
        <v>3654461.9790000003</v>
      </c>
      <c r="F37" s="27">
        <f>+'[1]NCA RELEASES (2)'!O76</f>
        <v>1750299.3619999997</v>
      </c>
      <c r="G37" s="27">
        <f>+'[1]NCA RELEASES (2)'!P76</f>
        <v>1026546.2760000005</v>
      </c>
      <c r="H37" s="27">
        <f t="shared" si="6"/>
        <v>11849125.808</v>
      </c>
      <c r="I37" s="27">
        <f>+'[1]all(net trust &amp;WF) (2)'!F76</f>
        <v>2244826.6385999997</v>
      </c>
      <c r="J37" s="27">
        <f>+'[1]all(net trust &amp;WF) (2)'!J76</f>
        <v>3115689.2220999994</v>
      </c>
      <c r="K37" s="27">
        <f>+'[1]all(net trust &amp;WF) (2)'!N76</f>
        <v>3232146.1479700012</v>
      </c>
      <c r="L37" s="27">
        <f>+'[1]all(net trust &amp;WF) (2)'!O76</f>
        <v>398529.98145999946</v>
      </c>
      <c r="M37" s="27">
        <f>+'[1]all(net trust &amp;WF) (2)'!P76</f>
        <v>936384.90003000014</v>
      </c>
      <c r="N37" s="27">
        <f t="shared" si="7"/>
        <v>9927576.89016</v>
      </c>
      <c r="O37" s="27">
        <f t="shared" si="4"/>
        <v>11716.268400000408</v>
      </c>
      <c r="P37" s="27">
        <f t="shared" si="4"/>
        <v>45586.061900000088</v>
      </c>
      <c r="Q37" s="27">
        <f t="shared" si="4"/>
        <v>422315.83102999907</v>
      </c>
      <c r="R37" s="27">
        <f t="shared" si="4"/>
        <v>1351769.3805400003</v>
      </c>
      <c r="S37" s="27">
        <f t="shared" si="4"/>
        <v>90161.375970000401</v>
      </c>
      <c r="T37" s="27">
        <f t="shared" si="8"/>
        <v>1921548.9178400002</v>
      </c>
      <c r="U37" s="42">
        <f t="shared" si="5"/>
        <v>99.480786810494251</v>
      </c>
      <c r="V37" s="42">
        <f t="shared" si="5"/>
        <v>98.557985059677577</v>
      </c>
      <c r="W37" s="42">
        <f t="shared" si="5"/>
        <v>88.443830214767743</v>
      </c>
      <c r="X37" s="42">
        <f t="shared" si="5"/>
        <v>22.769246799279784</v>
      </c>
      <c r="Y37" s="42">
        <f t="shared" si="5"/>
        <v>91.217017870707238</v>
      </c>
      <c r="Z37" s="42">
        <f t="shared" si="5"/>
        <v>83.783200980593392</v>
      </c>
      <c r="AB37" s="25" t="b">
        <f>+C37='[1]NCA RELEASES (2)'!F76</f>
        <v>1</v>
      </c>
      <c r="AC37" s="25" t="b">
        <f>+D37='[1]NCA RELEASES (2)'!J76</f>
        <v>1</v>
      </c>
      <c r="AD37" s="25" t="b">
        <f>+E37='[1]NCA RELEASES (2)'!N76</f>
        <v>1</v>
      </c>
      <c r="AE37" s="25" t="b">
        <f>+F37='[1]NCA RELEASES (2)'!O76</f>
        <v>1</v>
      </c>
      <c r="AF37" s="25" t="b">
        <f>+H37='[1]NCA RELEASES (2)'!P33</f>
        <v>1</v>
      </c>
      <c r="AG37" s="25" t="b">
        <f>+I37='[1]all(net trust &amp;WF) (2)'!F76</f>
        <v>1</v>
      </c>
      <c r="AH37" s="25" t="b">
        <f>+J37='[1]all(net trust &amp;WF) (2)'!J76</f>
        <v>1</v>
      </c>
      <c r="AI37" s="25" t="b">
        <f>+K37='[1]all(net trust &amp;WF) (2)'!N76</f>
        <v>1</v>
      </c>
      <c r="AJ37" s="25" t="b">
        <f>+L37='[1]all(net trust &amp;WF) (2)'!O76</f>
        <v>1</v>
      </c>
      <c r="AK37" s="25" t="b">
        <f>+N37='[1]all(net trust &amp;WF) (2)'!P33</f>
        <v>1</v>
      </c>
    </row>
    <row r="38" spans="1:38" x14ac:dyDescent="0.25">
      <c r="B38" s="24" t="s">
        <v>326</v>
      </c>
      <c r="C38" s="27">
        <f>+'[1]NCA RELEASES (2)'!F77</f>
        <v>389035.48100000003</v>
      </c>
      <c r="D38" s="27">
        <f>+'[1]NCA RELEASES (2)'!J77</f>
        <v>511015.03200000001</v>
      </c>
      <c r="E38" s="27">
        <f>+'[1]NCA RELEASES (2)'!N77</f>
        <v>380067.53100000019</v>
      </c>
      <c r="F38" s="27">
        <f>+'[1]NCA RELEASES (2)'!O77</f>
        <v>377901.99999999977</v>
      </c>
      <c r="G38" s="27">
        <f>+'[1]NCA RELEASES (2)'!P77</f>
        <v>287521.25099999993</v>
      </c>
      <c r="H38" s="27">
        <f t="shared" si="6"/>
        <v>1945541.2949999999</v>
      </c>
      <c r="I38" s="27">
        <f>+'[1]all(net trust &amp;WF) (2)'!F77</f>
        <v>385784.23960999999</v>
      </c>
      <c r="J38" s="27">
        <f>+'[1]all(net trust &amp;WF) (2)'!J77</f>
        <v>486132.60433000006</v>
      </c>
      <c r="K38" s="27">
        <f>+'[1]all(net trust &amp;WF) (2)'!N77</f>
        <v>379416.61042000004</v>
      </c>
      <c r="L38" s="27">
        <f>+'[1]all(net trust &amp;WF) (2)'!O77</f>
        <v>95839.815269999905</v>
      </c>
      <c r="M38" s="27">
        <f>+'[1]all(net trust &amp;WF) (2)'!P77</f>
        <v>191135.63140999991</v>
      </c>
      <c r="N38" s="27">
        <f t="shared" si="7"/>
        <v>1538308.9010399999</v>
      </c>
      <c r="O38" s="27">
        <f t="shared" si="4"/>
        <v>3251.2413900000392</v>
      </c>
      <c r="P38" s="27">
        <f t="shared" si="4"/>
        <v>24882.427669999946</v>
      </c>
      <c r="Q38" s="27">
        <f t="shared" si="4"/>
        <v>650.92058000015095</v>
      </c>
      <c r="R38" s="27">
        <f t="shared" si="4"/>
        <v>282062.18472999986</v>
      </c>
      <c r="S38" s="27">
        <f t="shared" si="4"/>
        <v>96385.619590000017</v>
      </c>
      <c r="T38" s="27">
        <f t="shared" si="8"/>
        <v>407232.39396000002</v>
      </c>
      <c r="U38" s="42">
        <f t="shared" si="5"/>
        <v>99.164281524748631</v>
      </c>
      <c r="V38" s="42">
        <f t="shared" si="5"/>
        <v>95.130783614600205</v>
      </c>
      <c r="W38" s="42">
        <f t="shared" si="5"/>
        <v>99.828735546473141</v>
      </c>
      <c r="X38" s="42">
        <f t="shared" si="5"/>
        <v>25.361023564310315</v>
      </c>
      <c r="Y38" s="42">
        <f t="shared" si="5"/>
        <v>66.477044999362491</v>
      </c>
      <c r="Z38" s="42">
        <f t="shared" si="5"/>
        <v>79.068427125829771</v>
      </c>
      <c r="AB38" s="25" t="b">
        <f>+C38='[1]NCA RELEASES (2)'!F77</f>
        <v>1</v>
      </c>
      <c r="AC38" s="25" t="b">
        <f>+D38='[1]NCA RELEASES (2)'!J77</f>
        <v>1</v>
      </c>
      <c r="AD38" s="25" t="b">
        <f>+E38='[1]NCA RELEASES (2)'!N77</f>
        <v>1</v>
      </c>
      <c r="AE38" s="25" t="b">
        <f>+F38='[1]NCA RELEASES (2)'!O77</f>
        <v>1</v>
      </c>
      <c r="AF38" s="25" t="b">
        <f>+H38='[1]NCA RELEASES (2)'!P34</f>
        <v>1</v>
      </c>
      <c r="AG38" s="25" t="b">
        <f>+I38='[1]all(net trust &amp;WF) (2)'!F77</f>
        <v>1</v>
      </c>
      <c r="AH38" s="25" t="b">
        <f>+J38='[1]all(net trust &amp;WF) (2)'!J77</f>
        <v>1</v>
      </c>
      <c r="AI38" s="25" t="b">
        <f>+K38='[1]all(net trust &amp;WF) (2)'!N77</f>
        <v>1</v>
      </c>
      <c r="AJ38" s="25" t="b">
        <f>+L38='[1]all(net trust &amp;WF) (2)'!O77</f>
        <v>1</v>
      </c>
      <c r="AK38" s="25" t="b">
        <f>+N38='[1]all(net trust &amp;WF) (2)'!P34</f>
        <v>1</v>
      </c>
    </row>
    <row r="39" spans="1:38" x14ac:dyDescent="0.25">
      <c r="B39" s="24" t="s">
        <v>262</v>
      </c>
      <c r="C39" s="27">
        <f>+'[1]NCA RELEASES (2)'!F78</f>
        <v>10985724.124049999</v>
      </c>
      <c r="D39" s="27">
        <f>+'[1]NCA RELEASES (2)'!J78</f>
        <v>12413662.476940002</v>
      </c>
      <c r="E39" s="27">
        <f>+'[1]NCA RELEASES (2)'!N78</f>
        <v>18443194.953310002</v>
      </c>
      <c r="F39" s="27">
        <f>+'[1]NCA RELEASES (2)'!O78</f>
        <v>5896169.4618400037</v>
      </c>
      <c r="G39" s="27">
        <f>+'[1]NCA RELEASES (2)'!P78</f>
        <v>5045751.6251300052</v>
      </c>
      <c r="H39" s="27">
        <f t="shared" si="6"/>
        <v>52784502.641270012</v>
      </c>
      <c r="I39" s="27">
        <f>+'[1]all(net trust &amp;WF) (2)'!F78</f>
        <v>10235097.468199998</v>
      </c>
      <c r="J39" s="27">
        <f>+'[1]all(net trust &amp;WF) (2)'!J78</f>
        <v>12093688.341390003</v>
      </c>
      <c r="K39" s="27">
        <f>+'[1]all(net trust &amp;WF) (2)'!N78</f>
        <v>18029608.182779994</v>
      </c>
      <c r="L39" s="27">
        <f>+'[1]all(net trust &amp;WF) (2)'!O78</f>
        <v>2506805.9321700111</v>
      </c>
      <c r="M39" s="27">
        <f>+'[1]all(net trust &amp;WF) (2)'!P78</f>
        <v>3365055.9452500045</v>
      </c>
      <c r="N39" s="27">
        <f t="shared" si="7"/>
        <v>46230255.86979001</v>
      </c>
      <c r="O39" s="27">
        <f t="shared" si="4"/>
        <v>750626.65585000068</v>
      </c>
      <c r="P39" s="27">
        <f t="shared" si="4"/>
        <v>319974.13554999977</v>
      </c>
      <c r="Q39" s="27">
        <f t="shared" si="4"/>
        <v>413586.77053000778</v>
      </c>
      <c r="R39" s="27">
        <f t="shared" si="4"/>
        <v>3389363.5296699926</v>
      </c>
      <c r="S39" s="27">
        <f t="shared" si="4"/>
        <v>1680695.6798800007</v>
      </c>
      <c r="T39" s="27">
        <f t="shared" si="8"/>
        <v>6554246.7714800015</v>
      </c>
      <c r="U39" s="42">
        <f t="shared" si="5"/>
        <v>93.167253725162041</v>
      </c>
      <c r="V39" s="42">
        <f t="shared" si="5"/>
        <v>97.422403451484257</v>
      </c>
      <c r="W39" s="42">
        <f t="shared" si="5"/>
        <v>97.757510173389022</v>
      </c>
      <c r="X39" s="42">
        <f t="shared" si="5"/>
        <v>42.515839281656568</v>
      </c>
      <c r="Y39" s="42">
        <f t="shared" si="5"/>
        <v>66.690875715930687</v>
      </c>
      <c r="Z39" s="42">
        <f t="shared" si="5"/>
        <v>87.583009323733762</v>
      </c>
      <c r="AB39" s="25" t="b">
        <f>+C39='[1]NCA RELEASES (2)'!F78</f>
        <v>1</v>
      </c>
      <c r="AC39" s="25" t="b">
        <f>+D39='[1]NCA RELEASES (2)'!J78</f>
        <v>1</v>
      </c>
      <c r="AD39" s="25" t="b">
        <f>+E39='[1]NCA RELEASES (2)'!N78</f>
        <v>1</v>
      </c>
      <c r="AE39" s="25" t="b">
        <f>+F39='[1]NCA RELEASES (2)'!O78</f>
        <v>1</v>
      </c>
      <c r="AF39" s="25" t="b">
        <f>+H39='[1]NCA RELEASES (2)'!P35</f>
        <v>1</v>
      </c>
      <c r="AG39" s="25" t="b">
        <f>+I39='[1]all(net trust &amp;WF) (2)'!F78</f>
        <v>1</v>
      </c>
      <c r="AH39" s="25" t="b">
        <f>+J39='[1]all(net trust &amp;WF) (2)'!J78</f>
        <v>1</v>
      </c>
      <c r="AI39" s="25" t="b">
        <f>+K39='[1]all(net trust &amp;WF) (2)'!N78</f>
        <v>1</v>
      </c>
      <c r="AJ39" s="25" t="b">
        <f>+L39='[1]all(net trust &amp;WF) (2)'!O78</f>
        <v>1</v>
      </c>
      <c r="AK39" s="25" t="b">
        <f>+N39='[1]all(net trust &amp;WF) (2)'!P35</f>
        <v>1</v>
      </c>
      <c r="AL39" s="27"/>
    </row>
    <row r="40" spans="1:38" x14ac:dyDescent="0.25">
      <c r="B40" s="24" t="s">
        <v>263</v>
      </c>
      <c r="C40" s="27">
        <f>+'[1]NCA RELEASES (2)'!F79</f>
        <v>856</v>
      </c>
      <c r="D40" s="27">
        <f>+'[1]NCA RELEASES (2)'!J79</f>
        <v>1160</v>
      </c>
      <c r="E40" s="27">
        <f>+'[1]NCA RELEASES (2)'!N79</f>
        <v>853</v>
      </c>
      <c r="F40" s="27">
        <f>+'[1]NCA RELEASES (2)'!O79</f>
        <v>313</v>
      </c>
      <c r="G40" s="27">
        <f>+'[1]NCA RELEASES (2)'!P79</f>
        <v>562</v>
      </c>
      <c r="H40" s="27">
        <f t="shared" si="6"/>
        <v>3744</v>
      </c>
      <c r="I40" s="27">
        <f>+'[1]all(net trust &amp;WF) (2)'!F79</f>
        <v>855.64143999999999</v>
      </c>
      <c r="J40" s="27">
        <f>+'[1]all(net trust &amp;WF) (2)'!J79</f>
        <v>1054.1049800000001</v>
      </c>
      <c r="K40" s="27">
        <f>+'[1]all(net trust &amp;WF) (2)'!N79</f>
        <v>526.70347000000038</v>
      </c>
      <c r="L40" s="27">
        <f>+'[1]all(net trust &amp;WF) (2)'!O79</f>
        <v>275.27009999999927</v>
      </c>
      <c r="M40" s="27">
        <f>+'[1]all(net trust &amp;WF) (2)'!P79</f>
        <v>436.60320000000002</v>
      </c>
      <c r="N40" s="27">
        <f t="shared" si="7"/>
        <v>3148.3231899999996</v>
      </c>
      <c r="O40" s="27">
        <f t="shared" si="4"/>
        <v>0.35856000000001131</v>
      </c>
      <c r="P40" s="27">
        <f t="shared" si="4"/>
        <v>105.89501999999993</v>
      </c>
      <c r="Q40" s="27">
        <f t="shared" si="4"/>
        <v>326.29652999999962</v>
      </c>
      <c r="R40" s="27">
        <f t="shared" si="4"/>
        <v>37.729900000000725</v>
      </c>
      <c r="S40" s="27">
        <f t="shared" si="4"/>
        <v>125.39679999999998</v>
      </c>
      <c r="T40" s="27">
        <f t="shared" si="8"/>
        <v>595.67681000000027</v>
      </c>
      <c r="U40" s="42">
        <f t="shared" si="5"/>
        <v>99.95811214953271</v>
      </c>
      <c r="V40" s="42">
        <f t="shared" si="5"/>
        <v>90.871118965517255</v>
      </c>
      <c r="W40" s="42">
        <f t="shared" si="5"/>
        <v>61.747182883939075</v>
      </c>
      <c r="X40" s="42">
        <f t="shared" si="5"/>
        <v>87.94571884984002</v>
      </c>
      <c r="Y40" s="42">
        <f t="shared" si="5"/>
        <v>77.687402135231324</v>
      </c>
      <c r="Z40" s="42">
        <f t="shared" si="5"/>
        <v>84.089828792735034</v>
      </c>
      <c r="AB40" s="25" t="b">
        <f>+C40='[1]NCA RELEASES (2)'!F79</f>
        <v>1</v>
      </c>
      <c r="AC40" s="25" t="b">
        <f>+D40='[1]NCA RELEASES (2)'!J79</f>
        <v>1</v>
      </c>
      <c r="AD40" s="25" t="b">
        <f>+E40='[1]NCA RELEASES (2)'!N79</f>
        <v>1</v>
      </c>
      <c r="AE40" s="25" t="b">
        <f>+F40='[1]NCA RELEASES (2)'!O79</f>
        <v>1</v>
      </c>
      <c r="AF40" s="25" t="b">
        <f>+H40='[1]NCA RELEASES (2)'!P36</f>
        <v>1</v>
      </c>
      <c r="AG40" s="25" t="b">
        <f>+I40='[1]all(net trust &amp;WF) (2)'!F79</f>
        <v>1</v>
      </c>
      <c r="AH40" s="25" t="b">
        <f>+J40='[1]all(net trust &amp;WF) (2)'!J79</f>
        <v>1</v>
      </c>
      <c r="AI40" s="25" t="b">
        <f>+K40='[1]all(net trust &amp;WF) (2)'!N79</f>
        <v>1</v>
      </c>
      <c r="AJ40" s="25" t="b">
        <f>+L40='[1]all(net trust &amp;WF) (2)'!O79</f>
        <v>1</v>
      </c>
      <c r="AK40" s="25" t="b">
        <f>+N40='[1]all(net trust &amp;WF) (2)'!P36</f>
        <v>1</v>
      </c>
    </row>
    <row r="41" spans="1:38" x14ac:dyDescent="0.25">
      <c r="B41" s="24" t="s">
        <v>264</v>
      </c>
      <c r="C41" s="27">
        <f>+'[1]NCA RELEASES (2)'!F80</f>
        <v>9413739.0370000005</v>
      </c>
      <c r="D41" s="27">
        <f>+'[1]NCA RELEASES (2)'!J80</f>
        <v>12780822.941</v>
      </c>
      <c r="E41" s="27">
        <f>+'[1]NCA RELEASES (2)'!N80</f>
        <v>10659670</v>
      </c>
      <c r="F41" s="27">
        <f>+'[1]NCA RELEASES (2)'!O80</f>
        <v>3675710</v>
      </c>
      <c r="G41" s="27">
        <f>+'[1]NCA RELEASES (2)'!P80</f>
        <v>5359065</v>
      </c>
      <c r="H41" s="27">
        <f t="shared" si="6"/>
        <v>41889006.978</v>
      </c>
      <c r="I41" s="27">
        <f>+'[1]all(net trust &amp;WF) (2)'!F80</f>
        <v>9412348.9713499993</v>
      </c>
      <c r="J41" s="27">
        <f>+'[1]all(net trust &amp;WF) (2)'!J80</f>
        <v>12777561.327229999</v>
      </c>
      <c r="K41" s="27">
        <f>+'[1]all(net trust &amp;WF) (2)'!N80</f>
        <v>10657908.193450004</v>
      </c>
      <c r="L41" s="27">
        <f>+'[1]all(net trust &amp;WF) (2)'!O80</f>
        <v>1277946.6475899965</v>
      </c>
      <c r="M41" s="27">
        <f>+'[1]all(net trust &amp;WF) (2)'!P80</f>
        <v>2981144.9478200004</v>
      </c>
      <c r="N41" s="27">
        <f t="shared" si="7"/>
        <v>37106910.087439999</v>
      </c>
      <c r="O41" s="27">
        <f t="shared" si="4"/>
        <v>1390.0656500011683</v>
      </c>
      <c r="P41" s="27">
        <f t="shared" si="4"/>
        <v>3261.6137700006366</v>
      </c>
      <c r="Q41" s="27">
        <f t="shared" si="4"/>
        <v>1761.8065499961376</v>
      </c>
      <c r="R41" s="27">
        <f t="shared" si="4"/>
        <v>2397763.3524100035</v>
      </c>
      <c r="S41" s="27">
        <f t="shared" si="4"/>
        <v>2377920.0521799996</v>
      </c>
      <c r="T41" s="27">
        <f t="shared" si="8"/>
        <v>4782096.8905600011</v>
      </c>
      <c r="U41" s="42">
        <f t="shared" si="5"/>
        <v>99.985233650045558</v>
      </c>
      <c r="V41" s="42">
        <f t="shared" si="5"/>
        <v>99.974480408772919</v>
      </c>
      <c r="W41" s="42">
        <f t="shared" si="5"/>
        <v>99.983472222404671</v>
      </c>
      <c r="X41" s="42">
        <f t="shared" si="5"/>
        <v>34.767341482053709</v>
      </c>
      <c r="Y41" s="42">
        <f t="shared" si="5"/>
        <v>55.628079670987383</v>
      </c>
      <c r="Z41" s="42">
        <f t="shared" si="5"/>
        <v>88.583885760119486</v>
      </c>
      <c r="AB41" s="25" t="b">
        <f>+C41='[1]NCA RELEASES (2)'!F80</f>
        <v>1</v>
      </c>
      <c r="AC41" s="25" t="b">
        <f>+D41='[1]NCA RELEASES (2)'!J80</f>
        <v>1</v>
      </c>
      <c r="AD41" s="25" t="b">
        <f>+E41='[1]NCA RELEASES (2)'!N80</f>
        <v>1</v>
      </c>
      <c r="AE41" s="25" t="b">
        <f>+F41='[1]NCA RELEASES (2)'!O80</f>
        <v>1</v>
      </c>
      <c r="AF41" s="25" t="b">
        <f>+H41='[1]NCA RELEASES (2)'!P37</f>
        <v>1</v>
      </c>
      <c r="AG41" s="25" t="b">
        <f>+I41='[1]all(net trust &amp;WF) (2)'!F80</f>
        <v>1</v>
      </c>
      <c r="AH41" s="25" t="b">
        <f>+J41='[1]all(net trust &amp;WF) (2)'!J80</f>
        <v>1</v>
      </c>
      <c r="AI41" s="25" t="b">
        <f>+K41='[1]all(net trust &amp;WF) (2)'!N80</f>
        <v>1</v>
      </c>
      <c r="AJ41" s="25" t="b">
        <f>+L41='[1]all(net trust &amp;WF) (2)'!O80</f>
        <v>1</v>
      </c>
      <c r="AK41" s="25" t="b">
        <f>+N41='[1]all(net trust &amp;WF) (2)'!P37</f>
        <v>1</v>
      </c>
    </row>
    <row r="42" spans="1:38" x14ac:dyDescent="0.25">
      <c r="B42" s="24" t="s">
        <v>265</v>
      </c>
      <c r="C42" s="27">
        <f>+'[1]NCA RELEASES (2)'!F81</f>
        <v>490889.18699999998</v>
      </c>
      <c r="D42" s="27">
        <f>+'[1]NCA RELEASES (2)'!J81</f>
        <v>500748.00000000006</v>
      </c>
      <c r="E42" s="27">
        <f>+'[1]NCA RELEASES (2)'!N81</f>
        <v>414719.99999999988</v>
      </c>
      <c r="F42" s="27">
        <f>+'[1]NCA RELEASES (2)'!O81</f>
        <v>149366.41500000004</v>
      </c>
      <c r="G42" s="27">
        <f>+'[1]NCA RELEASES (2)'!P81</f>
        <v>228445.44100000011</v>
      </c>
      <c r="H42" s="27">
        <f t="shared" si="6"/>
        <v>1784169.0430000001</v>
      </c>
      <c r="I42" s="27">
        <f>+'[1]all(net trust &amp;WF) (2)'!F81</f>
        <v>490873.89364999998</v>
      </c>
      <c r="J42" s="27">
        <f>+'[1]all(net trust &amp;WF) (2)'!J81</f>
        <v>500353.03411000001</v>
      </c>
      <c r="K42" s="27">
        <f>+'[1]all(net trust &amp;WF) (2)'!N81</f>
        <v>411509.99104000011</v>
      </c>
      <c r="L42" s="27">
        <f>+'[1]all(net trust &amp;WF) (2)'!O81</f>
        <v>105795.24448999972</v>
      </c>
      <c r="M42" s="27">
        <f>+'[1]all(net trust &amp;WF) (2)'!P81</f>
        <v>161778.51169000007</v>
      </c>
      <c r="N42" s="27">
        <f t="shared" si="7"/>
        <v>1670310.6749799999</v>
      </c>
      <c r="O42" s="27">
        <f t="shared" si="4"/>
        <v>15.293349999992643</v>
      </c>
      <c r="P42" s="27">
        <f t="shared" si="4"/>
        <v>394.96589000005042</v>
      </c>
      <c r="Q42" s="27">
        <f t="shared" si="4"/>
        <v>3210.0089599997737</v>
      </c>
      <c r="R42" s="27">
        <f t="shared" si="4"/>
        <v>43571.170510000316</v>
      </c>
      <c r="S42" s="27">
        <f t="shared" si="4"/>
        <v>66666.929310000036</v>
      </c>
      <c r="T42" s="27">
        <f t="shared" si="8"/>
        <v>113858.36802000017</v>
      </c>
      <c r="U42" s="42">
        <f t="shared" si="5"/>
        <v>99.996884561647519</v>
      </c>
      <c r="V42" s="42">
        <f t="shared" si="5"/>
        <v>99.921124819270361</v>
      </c>
      <c r="W42" s="42">
        <f t="shared" si="5"/>
        <v>99.225981635802512</v>
      </c>
      <c r="X42" s="42">
        <f t="shared" si="5"/>
        <v>70.829339038497835</v>
      </c>
      <c r="Y42" s="42">
        <f t="shared" si="5"/>
        <v>70.817132958236613</v>
      </c>
      <c r="Z42" s="42">
        <f t="shared" si="5"/>
        <v>93.618409171109008</v>
      </c>
      <c r="AB42" s="25" t="b">
        <f>+C42='[1]NCA RELEASES (2)'!F81</f>
        <v>1</v>
      </c>
      <c r="AC42" s="25" t="b">
        <f>+D42='[1]NCA RELEASES (2)'!J81</f>
        <v>1</v>
      </c>
      <c r="AD42" s="25" t="b">
        <f>+E42='[1]NCA RELEASES (2)'!N81</f>
        <v>1</v>
      </c>
      <c r="AE42" s="25" t="b">
        <f>+F42='[1]NCA RELEASES (2)'!O81</f>
        <v>1</v>
      </c>
      <c r="AF42" s="25" t="b">
        <f>+H42='[1]NCA RELEASES (2)'!P38</f>
        <v>1</v>
      </c>
      <c r="AG42" s="25" t="b">
        <f>+I42='[1]all(net trust &amp;WF) (2)'!F81</f>
        <v>1</v>
      </c>
      <c r="AH42" s="25" t="b">
        <f>+J42='[1]all(net trust &amp;WF) (2)'!J81</f>
        <v>1</v>
      </c>
      <c r="AI42" s="25" t="b">
        <f>+K42='[1]all(net trust &amp;WF) (2)'!N81</f>
        <v>1</v>
      </c>
      <c r="AJ42" s="25" t="b">
        <f>+L42='[1]all(net trust &amp;WF) (2)'!O81</f>
        <v>1</v>
      </c>
      <c r="AK42" s="25" t="b">
        <f>+N42='[1]all(net trust &amp;WF) (2)'!P38</f>
        <v>1</v>
      </c>
    </row>
    <row r="43" spans="1:38" x14ac:dyDescent="0.25">
      <c r="B43" s="24" t="s">
        <v>266</v>
      </c>
      <c r="C43" s="27">
        <f>+'[1]NCA RELEASES (2)'!F82</f>
        <v>1945490.253</v>
      </c>
      <c r="D43" s="27">
        <f>+'[1]NCA RELEASES (2)'!J82</f>
        <v>3952301.8539999998</v>
      </c>
      <c r="E43" s="27">
        <f>+'[1]NCA RELEASES (2)'!N82</f>
        <v>3969531.2930000005</v>
      </c>
      <c r="F43" s="27">
        <f>+'[1]NCA RELEASES (2)'!O82</f>
        <v>1185198.171000002</v>
      </c>
      <c r="G43" s="27">
        <f>+'[1]NCA RELEASES (2)'!P82</f>
        <v>1650526.5829999987</v>
      </c>
      <c r="H43" s="27">
        <f t="shared" si="6"/>
        <v>12703048.154000001</v>
      </c>
      <c r="I43" s="27">
        <f>+'[1]all(net trust &amp;WF) (2)'!F82</f>
        <v>1941653.4112099998</v>
      </c>
      <c r="J43" s="27">
        <f>+'[1]all(net trust &amp;WF) (2)'!J82</f>
        <v>3951579.2812400004</v>
      </c>
      <c r="K43" s="27">
        <f>+'[1]all(net trust &amp;WF) (2)'!N82</f>
        <v>3967181.8221700005</v>
      </c>
      <c r="L43" s="27">
        <f>+'[1]all(net trust &amp;WF) (2)'!O82</f>
        <v>700132.30984999985</v>
      </c>
      <c r="M43" s="27">
        <f>+'[1]all(net trust &amp;WF) (2)'!P82</f>
        <v>1212809.1457499992</v>
      </c>
      <c r="N43" s="27">
        <f t="shared" si="7"/>
        <v>11773355.97022</v>
      </c>
      <c r="O43" s="27">
        <f t="shared" si="4"/>
        <v>3836.8417900002096</v>
      </c>
      <c r="P43" s="27">
        <f t="shared" si="4"/>
        <v>722.57275999942794</v>
      </c>
      <c r="Q43" s="27">
        <f t="shared" si="4"/>
        <v>2349.4708300000057</v>
      </c>
      <c r="R43" s="27">
        <f t="shared" si="4"/>
        <v>485065.86115000211</v>
      </c>
      <c r="S43" s="27">
        <f t="shared" si="4"/>
        <v>437717.43724999949</v>
      </c>
      <c r="T43" s="27">
        <f t="shared" si="8"/>
        <v>929692.18378000124</v>
      </c>
      <c r="U43" s="42">
        <f t="shared" si="5"/>
        <v>99.802782780120154</v>
      </c>
      <c r="V43" s="42">
        <f t="shared" si="5"/>
        <v>99.981717672721075</v>
      </c>
      <c r="W43" s="42">
        <f t="shared" si="5"/>
        <v>99.940812386738372</v>
      </c>
      <c r="X43" s="42">
        <f t="shared" si="5"/>
        <v>59.073016393475243</v>
      </c>
      <c r="Y43" s="42">
        <f t="shared" si="5"/>
        <v>73.480134051860958</v>
      </c>
      <c r="Z43" s="42">
        <f t="shared" si="5"/>
        <v>92.68134566987959</v>
      </c>
      <c r="AB43" s="25" t="b">
        <f>+C43='[1]NCA RELEASES (2)'!F82</f>
        <v>1</v>
      </c>
      <c r="AC43" s="25" t="b">
        <f>+D43='[1]NCA RELEASES (2)'!J82</f>
        <v>1</v>
      </c>
      <c r="AD43" s="25" t="b">
        <f>+E43='[1]NCA RELEASES (2)'!N82</f>
        <v>1</v>
      </c>
      <c r="AE43" s="25" t="b">
        <f>+F43='[1]NCA RELEASES (2)'!O82</f>
        <v>1</v>
      </c>
      <c r="AF43" s="25" t="b">
        <f>+H43='[1]NCA RELEASES (2)'!P39</f>
        <v>1</v>
      </c>
      <c r="AG43" s="25" t="b">
        <f>+I43='[1]all(net trust &amp;WF) (2)'!F82</f>
        <v>1</v>
      </c>
      <c r="AH43" s="25" t="b">
        <f>+J43='[1]all(net trust &amp;WF) (2)'!J82</f>
        <v>1</v>
      </c>
      <c r="AI43" s="25" t="b">
        <f>+K43='[1]all(net trust &amp;WF) (2)'!N82</f>
        <v>1</v>
      </c>
      <c r="AJ43" s="25" t="b">
        <f>+L43='[1]all(net trust &amp;WF) (2)'!O82</f>
        <v>1</v>
      </c>
      <c r="AK43" s="25" t="b">
        <f>+N43='[1]all(net trust &amp;WF) (2)'!P39</f>
        <v>1</v>
      </c>
    </row>
    <row r="44" spans="1:38" x14ac:dyDescent="0.25">
      <c r="B44" s="24" t="s">
        <v>267</v>
      </c>
      <c r="C44" s="27">
        <f>+'[1]NCA RELEASES (2)'!F83</f>
        <v>4272171</v>
      </c>
      <c r="D44" s="27">
        <f>+'[1]NCA RELEASES (2)'!J83</f>
        <v>11375483</v>
      </c>
      <c r="E44" s="27">
        <f>+'[1]NCA RELEASES (2)'!N83</f>
        <v>2820491</v>
      </c>
      <c r="F44" s="27">
        <f>+'[1]NCA RELEASES (2)'!O83</f>
        <v>5309248</v>
      </c>
      <c r="G44" s="27">
        <f>+'[1]NCA RELEASES (2)'!P83</f>
        <v>1050191</v>
      </c>
      <c r="H44" s="27">
        <f t="shared" si="6"/>
        <v>24827584</v>
      </c>
      <c r="I44" s="27">
        <f>+'[1]all(net trust &amp;WF) (2)'!F83</f>
        <v>4272171</v>
      </c>
      <c r="J44" s="27">
        <f>+'[1]all(net trust &amp;WF) (2)'!J83</f>
        <v>9583379.9656099994</v>
      </c>
      <c r="K44" s="27">
        <f>+'[1]all(net trust &amp;WF) (2)'!N83</f>
        <v>2487527.1264500003</v>
      </c>
      <c r="L44" s="27">
        <f>+'[1]all(net trust &amp;WF) (2)'!O83</f>
        <v>438486.34593999758</v>
      </c>
      <c r="M44" s="27">
        <f>+'[1]all(net trust &amp;WF) (2)'!P83</f>
        <v>693881.6481000036</v>
      </c>
      <c r="N44" s="27">
        <f t="shared" si="7"/>
        <v>17475446.086100001</v>
      </c>
      <c r="O44" s="27">
        <f t="shared" si="4"/>
        <v>0</v>
      </c>
      <c r="P44" s="27">
        <f t="shared" si="4"/>
        <v>1792103.0343900006</v>
      </c>
      <c r="Q44" s="27">
        <f t="shared" si="4"/>
        <v>332963.87354999967</v>
      </c>
      <c r="R44" s="27">
        <f t="shared" si="4"/>
        <v>4870761.6540600024</v>
      </c>
      <c r="S44" s="27">
        <f t="shared" si="4"/>
        <v>356309.3518999964</v>
      </c>
      <c r="T44" s="27">
        <f t="shared" si="8"/>
        <v>7352137.9138999991</v>
      </c>
      <c r="U44" s="42">
        <f t="shared" si="5"/>
        <v>100</v>
      </c>
      <c r="V44" s="42">
        <f t="shared" si="5"/>
        <v>84.24591699192024</v>
      </c>
      <c r="W44" s="42">
        <f t="shared" si="5"/>
        <v>88.19482588138024</v>
      </c>
      <c r="X44" s="42">
        <f t="shared" si="5"/>
        <v>8.2589162521697528</v>
      </c>
      <c r="Y44" s="42">
        <f t="shared" si="5"/>
        <v>66.07194768380262</v>
      </c>
      <c r="Z44" s="42">
        <f t="shared" si="5"/>
        <v>70.387219658988982</v>
      </c>
      <c r="AB44" s="25" t="b">
        <f>+C44='[1]NCA RELEASES (2)'!F83</f>
        <v>1</v>
      </c>
      <c r="AC44" s="25" t="b">
        <f>+D44='[1]NCA RELEASES (2)'!J83</f>
        <v>1</v>
      </c>
      <c r="AD44" s="25" t="b">
        <f>+E44='[1]NCA RELEASES (2)'!N83</f>
        <v>1</v>
      </c>
      <c r="AE44" s="25" t="b">
        <f>+F44='[1]NCA RELEASES (2)'!O83</f>
        <v>1</v>
      </c>
      <c r="AF44" s="25" t="b">
        <f>+H44='[1]NCA RELEASES (2)'!P40</f>
        <v>1</v>
      </c>
      <c r="AG44" s="25" t="b">
        <f>+I44='[1]all(net trust &amp;WF) (2)'!F83</f>
        <v>1</v>
      </c>
      <c r="AH44" s="25" t="b">
        <f>+J44='[1]all(net trust &amp;WF) (2)'!J83</f>
        <v>1</v>
      </c>
      <c r="AI44" s="25" t="b">
        <f>+K44='[1]all(net trust &amp;WF) (2)'!N83</f>
        <v>1</v>
      </c>
      <c r="AJ44" s="25" t="b">
        <f>+L44='[1]all(net trust &amp;WF) (2)'!O83</f>
        <v>1</v>
      </c>
      <c r="AK44" s="25" t="b">
        <f>+N44='[1]all(net trust &amp;WF) (2)'!P40</f>
        <v>1</v>
      </c>
    </row>
    <row r="45" spans="1:38" x14ac:dyDescent="0.25">
      <c r="B45" s="24" t="s">
        <v>268</v>
      </c>
      <c r="C45" s="27">
        <f>+'[1]NCA RELEASES (2)'!F84</f>
        <v>862722</v>
      </c>
      <c r="D45" s="27">
        <f>+'[1]NCA RELEASES (2)'!J84</f>
        <v>1334343.3930000002</v>
      </c>
      <c r="E45" s="27">
        <f>+'[1]NCA RELEASES (2)'!N84</f>
        <v>1122807</v>
      </c>
      <c r="F45" s="27">
        <f>+'[1]NCA RELEASES (2)'!O84</f>
        <v>374269</v>
      </c>
      <c r="G45" s="27">
        <f>+'[1]NCA RELEASES (2)'!P84</f>
        <v>540434</v>
      </c>
      <c r="H45" s="27">
        <f t="shared" si="6"/>
        <v>4234575.3930000002</v>
      </c>
      <c r="I45" s="27">
        <f>+'[1]all(net trust &amp;WF) (2)'!F84</f>
        <v>862722</v>
      </c>
      <c r="J45" s="27">
        <f>+'[1]all(net trust &amp;WF) (2)'!J84</f>
        <v>1334343.3930000002</v>
      </c>
      <c r="K45" s="27">
        <f>+'[1]all(net trust &amp;WF) (2)'!N84</f>
        <v>1122807</v>
      </c>
      <c r="L45" s="27">
        <f>+'[1]all(net trust &amp;WF) (2)'!O84</f>
        <v>128255.04014999978</v>
      </c>
      <c r="M45" s="27">
        <f>+'[1]all(net trust &amp;WF) (2)'!P84</f>
        <v>185409.72039999999</v>
      </c>
      <c r="N45" s="27">
        <f t="shared" si="7"/>
        <v>3633537.1535499999</v>
      </c>
      <c r="O45" s="27">
        <f t="shared" si="4"/>
        <v>0</v>
      </c>
      <c r="P45" s="27">
        <f t="shared" si="4"/>
        <v>0</v>
      </c>
      <c r="Q45" s="27">
        <f t="shared" si="4"/>
        <v>0</v>
      </c>
      <c r="R45" s="27">
        <f t="shared" si="4"/>
        <v>246013.95985000022</v>
      </c>
      <c r="S45" s="27">
        <f t="shared" si="4"/>
        <v>355024.27960000001</v>
      </c>
      <c r="T45" s="27">
        <f t="shared" si="8"/>
        <v>601038.23945000023</v>
      </c>
      <c r="U45" s="42">
        <f t="shared" si="5"/>
        <v>100</v>
      </c>
      <c r="V45" s="42">
        <f t="shared" si="5"/>
        <v>100</v>
      </c>
      <c r="W45" s="42">
        <f t="shared" si="5"/>
        <v>100</v>
      </c>
      <c r="X45" s="42">
        <f t="shared" si="5"/>
        <v>34.268144075517817</v>
      </c>
      <c r="Y45" s="42">
        <f t="shared" si="5"/>
        <v>34.307560294133971</v>
      </c>
      <c r="Z45" s="42">
        <f t="shared" si="5"/>
        <v>85.80641071018475</v>
      </c>
      <c r="AB45" s="25" t="b">
        <f>+C45='[1]NCA RELEASES (2)'!F84</f>
        <v>1</v>
      </c>
      <c r="AC45" s="25" t="b">
        <f>+D45='[1]NCA RELEASES (2)'!J84</f>
        <v>1</v>
      </c>
      <c r="AD45" s="25" t="b">
        <f>+E45='[1]NCA RELEASES (2)'!N84</f>
        <v>1</v>
      </c>
      <c r="AE45" s="25" t="b">
        <f>+F45='[1]NCA RELEASES (2)'!O84</f>
        <v>1</v>
      </c>
      <c r="AF45" s="25" t="b">
        <f>+H45='[1]NCA RELEASES (2)'!P41</f>
        <v>1</v>
      </c>
      <c r="AG45" s="25" t="b">
        <f>+I45='[1]all(net trust &amp;WF) (2)'!F84</f>
        <v>1</v>
      </c>
      <c r="AH45" s="25" t="b">
        <f>+J45='[1]all(net trust &amp;WF) (2)'!J84</f>
        <v>1</v>
      </c>
      <c r="AI45" s="25" t="b">
        <f>+K45='[1]all(net trust &amp;WF) (2)'!N84</f>
        <v>1</v>
      </c>
      <c r="AJ45" s="25" t="b">
        <f>+L45='[1]all(net trust &amp;WF) (2)'!O84</f>
        <v>1</v>
      </c>
      <c r="AK45" s="25" t="b">
        <f>+N45='[1]all(net trust &amp;WF) (2)'!P41</f>
        <v>1</v>
      </c>
    </row>
    <row r="46" spans="1:38" x14ac:dyDescent="0.25">
      <c r="B46" s="24" t="s">
        <v>269</v>
      </c>
      <c r="C46" s="27">
        <f>+'[1]NCA RELEASES (2)'!F85</f>
        <v>197538.845</v>
      </c>
      <c r="D46" s="27">
        <f>+'[1]NCA RELEASES (2)'!J85</f>
        <v>395280.69700000004</v>
      </c>
      <c r="E46" s="27">
        <f>+'[1]NCA RELEASES (2)'!N85</f>
        <v>221389.41799999995</v>
      </c>
      <c r="F46" s="27">
        <f>+'[1]NCA RELEASES (2)'!O85</f>
        <v>72903.569000000018</v>
      </c>
      <c r="G46" s="27">
        <f>+'[1]NCA RELEASES (2)'!P85</f>
        <v>103099.29800000007</v>
      </c>
      <c r="H46" s="27">
        <f t="shared" si="6"/>
        <v>990211.82700000005</v>
      </c>
      <c r="I46" s="27">
        <f>+'[1]all(net trust &amp;WF) (2)'!F85</f>
        <v>197534.19019999998</v>
      </c>
      <c r="J46" s="27">
        <f>+'[1]all(net trust &amp;WF) (2)'!J85</f>
        <v>395242.81228000007</v>
      </c>
      <c r="K46" s="27">
        <f>+'[1]all(net trust &amp;WF) (2)'!N85</f>
        <v>221358.24312</v>
      </c>
      <c r="L46" s="27">
        <f>+'[1]all(net trust &amp;WF) (2)'!O85</f>
        <v>68779.669909999939</v>
      </c>
      <c r="M46" s="27">
        <f>+'[1]all(net trust &amp;WF) (2)'!P85</f>
        <v>93378.666290000081</v>
      </c>
      <c r="N46" s="27">
        <f t="shared" si="7"/>
        <v>976293.58180000004</v>
      </c>
      <c r="O46" s="27">
        <f t="shared" si="4"/>
        <v>4.6548000000184402</v>
      </c>
      <c r="P46" s="27">
        <f t="shared" si="4"/>
        <v>37.884719999972731</v>
      </c>
      <c r="Q46" s="27">
        <f t="shared" si="4"/>
        <v>31.174879999947734</v>
      </c>
      <c r="R46" s="27">
        <f t="shared" si="4"/>
        <v>4123.899090000079</v>
      </c>
      <c r="S46" s="27">
        <f t="shared" si="4"/>
        <v>9720.6317099999869</v>
      </c>
      <c r="T46" s="27">
        <f t="shared" si="8"/>
        <v>13918.245200000005</v>
      </c>
      <c r="U46" s="42">
        <f t="shared" si="5"/>
        <v>99.997643602705068</v>
      </c>
      <c r="V46" s="42">
        <f t="shared" si="5"/>
        <v>99.990415742461622</v>
      </c>
      <c r="W46" s="42">
        <f t="shared" si="5"/>
        <v>99.985918532023092</v>
      </c>
      <c r="X46" s="42">
        <f t="shared" si="5"/>
        <v>94.343350885880398</v>
      </c>
      <c r="Y46" s="42">
        <f t="shared" si="5"/>
        <v>90.571583028625497</v>
      </c>
      <c r="Z46" s="42">
        <f t="shared" si="5"/>
        <v>98.594417394289508</v>
      </c>
      <c r="AB46" s="25" t="b">
        <f>+C46='[1]NCA RELEASES (2)'!F85</f>
        <v>1</v>
      </c>
      <c r="AC46" s="25" t="b">
        <f>+D46='[1]NCA RELEASES (2)'!J85</f>
        <v>1</v>
      </c>
      <c r="AD46" s="25" t="b">
        <f>+E46='[1]NCA RELEASES (2)'!N85</f>
        <v>1</v>
      </c>
      <c r="AE46" s="25" t="b">
        <f>+F46='[1]NCA RELEASES (2)'!O85</f>
        <v>1</v>
      </c>
      <c r="AF46" s="25" t="b">
        <f>+H46='[1]NCA RELEASES (2)'!P42</f>
        <v>1</v>
      </c>
      <c r="AG46" s="25" t="b">
        <f>+I46='[1]all(net trust &amp;WF) (2)'!F85</f>
        <v>1</v>
      </c>
      <c r="AH46" s="25" t="b">
        <f>+J46='[1]all(net trust &amp;WF) (2)'!J85</f>
        <v>1</v>
      </c>
      <c r="AI46" s="25" t="b">
        <f>+K46='[1]all(net trust &amp;WF) (2)'!N85</f>
        <v>1</v>
      </c>
      <c r="AJ46" s="25" t="b">
        <f>+L46='[1]all(net trust &amp;WF) (2)'!O85</f>
        <v>1</v>
      </c>
      <c r="AK46" s="25" t="b">
        <f>+N46='[1]all(net trust &amp;WF) (2)'!P42</f>
        <v>1</v>
      </c>
    </row>
    <row r="47" spans="1:38" x14ac:dyDescent="0.25">
      <c r="C47" s="27"/>
      <c r="D47" s="27"/>
      <c r="E47" s="27"/>
      <c r="F47" s="27"/>
      <c r="G47" s="27"/>
      <c r="H47" s="27"/>
      <c r="I47" s="27"/>
      <c r="J47" s="27"/>
      <c r="K47" s="27"/>
      <c r="L47" s="27"/>
      <c r="M47" s="27"/>
      <c r="N47" s="27"/>
      <c r="O47" s="27"/>
      <c r="P47" s="27"/>
      <c r="Q47" s="27"/>
      <c r="R47" s="27"/>
      <c r="S47" s="27"/>
      <c r="T47" s="27"/>
      <c r="U47" s="42"/>
      <c r="V47" s="42"/>
      <c r="W47" s="42"/>
      <c r="X47" s="42"/>
      <c r="Y47" s="42"/>
      <c r="Z47" s="42"/>
    </row>
    <row r="48" spans="1:38" ht="15" x14ac:dyDescent="0.4">
      <c r="A48" s="24" t="s">
        <v>270</v>
      </c>
      <c r="C48" s="32">
        <f t="shared" ref="C48:T48" si="9">SUM(C50:C52)</f>
        <v>296777725.63200003</v>
      </c>
      <c r="D48" s="32">
        <f t="shared" si="9"/>
        <v>321062446.18299997</v>
      </c>
      <c r="E48" s="32">
        <f t="shared" si="9"/>
        <v>347421344.7470001</v>
      </c>
      <c r="F48" s="32">
        <f t="shared" si="9"/>
        <v>128160631.32100007</v>
      </c>
      <c r="G48" s="32">
        <f>SUM(G50:G52)</f>
        <v>109545931.71699993</v>
      </c>
      <c r="H48" s="32">
        <f t="shared" si="9"/>
        <v>1202968079.6000001</v>
      </c>
      <c r="I48" s="32">
        <f t="shared" si="9"/>
        <v>296677684.37059003</v>
      </c>
      <c r="J48" s="32">
        <f t="shared" si="9"/>
        <v>320867631.69957983</v>
      </c>
      <c r="K48" s="32">
        <f t="shared" si="9"/>
        <v>347203232.87491</v>
      </c>
      <c r="L48" s="32">
        <f t="shared" si="9"/>
        <v>127187205.03349003</v>
      </c>
      <c r="M48" s="32">
        <f>SUM(M50:M52)</f>
        <v>93125917.48582992</v>
      </c>
      <c r="N48" s="32">
        <f t="shared" si="9"/>
        <v>1185061671.4643998</v>
      </c>
      <c r="O48" s="32">
        <f t="shared" si="9"/>
        <v>100041.26140997931</v>
      </c>
      <c r="P48" s="32">
        <f t="shared" si="9"/>
        <v>194814.48342008144</v>
      </c>
      <c r="Q48" s="32">
        <f t="shared" si="9"/>
        <v>218111.87209014595</v>
      </c>
      <c r="R48" s="32">
        <f t="shared" si="9"/>
        <v>973426.28751003742</v>
      </c>
      <c r="S48" s="32">
        <f>SUM(S50:S52)</f>
        <v>16420014.231170014</v>
      </c>
      <c r="T48" s="32">
        <f t="shared" si="9"/>
        <v>17906408.135600258</v>
      </c>
      <c r="U48" s="42">
        <f t="shared" ref="U48:Z48" si="10">+I48/C48*100</f>
        <v>99.966290845717296</v>
      </c>
      <c r="V48" s="42">
        <f t="shared" si="10"/>
        <v>99.939321933867944</v>
      </c>
      <c r="W48" s="42">
        <f t="shared" si="10"/>
        <v>99.937219783589015</v>
      </c>
      <c r="X48" s="42">
        <f t="shared" si="10"/>
        <v>99.240463879214261</v>
      </c>
      <c r="Y48" s="42">
        <f t="shared" si="10"/>
        <v>85.010840682254312</v>
      </c>
      <c r="Z48" s="42">
        <f t="shared" si="10"/>
        <v>98.511481024371449</v>
      </c>
    </row>
    <row r="49" spans="1:37" x14ac:dyDescent="0.25">
      <c r="C49" s="27"/>
      <c r="D49" s="27"/>
      <c r="E49" s="27"/>
      <c r="F49" s="27"/>
      <c r="G49" s="27"/>
      <c r="H49" s="27"/>
      <c r="I49" s="27"/>
      <c r="J49" s="27"/>
      <c r="K49" s="27"/>
      <c r="L49" s="27"/>
      <c r="M49" s="27"/>
      <c r="N49" s="27"/>
      <c r="O49" s="27"/>
      <c r="P49" s="27"/>
      <c r="Q49" s="27"/>
      <c r="R49" s="27"/>
      <c r="S49" s="27"/>
      <c r="T49" s="27"/>
      <c r="U49" s="42"/>
      <c r="V49" s="42"/>
      <c r="W49" s="42"/>
      <c r="X49" s="42"/>
      <c r="Y49" s="42"/>
      <c r="Z49" s="42"/>
    </row>
    <row r="50" spans="1:37" x14ac:dyDescent="0.25">
      <c r="B50" s="24" t="s">
        <v>271</v>
      </c>
      <c r="C50" s="27">
        <f>+'[1]NCA RELEASES (2)'!F86</f>
        <v>27897343.039999999</v>
      </c>
      <c r="D50" s="27">
        <f>+'[1]NCA RELEASES (2)'!J86</f>
        <v>54402278.090999998</v>
      </c>
      <c r="E50" s="27">
        <f>+'[1]NCA RELEASES (2)'!N86</f>
        <v>53999598.125000015</v>
      </c>
      <c r="F50" s="27">
        <f>+'[1]NCA RELEASES (2)'!O86</f>
        <v>40479792.840999961</v>
      </c>
      <c r="G50" s="27">
        <f>+'[1]NCA RELEASES (2)'!P86</f>
        <v>22389280.708000004</v>
      </c>
      <c r="H50" s="27">
        <f>SUM(C50:G50)</f>
        <v>199168292.80499998</v>
      </c>
      <c r="I50" s="27">
        <f>+'[1]all(net trust &amp;WF) (2)'!F86</f>
        <v>27798745.750569995</v>
      </c>
      <c r="J50" s="27">
        <f>+'[1]all(net trust &amp;WF) (2)'!J86</f>
        <v>54216692.044059992</v>
      </c>
      <c r="K50" s="27">
        <f>+'[1]all(net trust &amp;WF) (2)'!N86</f>
        <v>53833913.318200022</v>
      </c>
      <c r="L50" s="27">
        <f>+'[1]all(net trust &amp;WF) (2)'!O86</f>
        <v>40358863.068639994</v>
      </c>
      <c r="M50" s="27">
        <f>+'[1]all(net trust &amp;WF) (2)'!P86</f>
        <v>6300639.9937399626</v>
      </c>
      <c r="N50" s="27">
        <f>SUM(I50:M50)</f>
        <v>182508854.17520997</v>
      </c>
      <c r="O50" s="27">
        <f>+C50-I50</f>
        <v>98597.289430003613</v>
      </c>
      <c r="P50" s="27">
        <f>+D50-J50</f>
        <v>185586.04694000632</v>
      </c>
      <c r="Q50" s="27">
        <f>+E50-K50</f>
        <v>165684.80679999292</v>
      </c>
      <c r="R50" s="27">
        <f>+F50-L50</f>
        <v>120929.77235996723</v>
      </c>
      <c r="S50" s="27">
        <f>+G50-M50</f>
        <v>16088640.714260042</v>
      </c>
      <c r="T50" s="27">
        <f>SUM(O50:S50)</f>
        <v>16659438.629790012</v>
      </c>
      <c r="U50" s="42">
        <f t="shared" ref="U50:Z50" si="11">+I50/C50*100</f>
        <v>99.6465710397989</v>
      </c>
      <c r="V50" s="42">
        <f t="shared" si="11"/>
        <v>99.658863464082202</v>
      </c>
      <c r="W50" s="42">
        <f t="shared" si="11"/>
        <v>99.693174000264847</v>
      </c>
      <c r="X50" s="42">
        <f t="shared" si="11"/>
        <v>99.701258914948099</v>
      </c>
      <c r="Y50" s="42">
        <f t="shared" si="11"/>
        <v>28.141323859004792</v>
      </c>
      <c r="Z50" s="42">
        <f t="shared" si="11"/>
        <v>91.635496596789736</v>
      </c>
      <c r="AB50" s="25" t="b">
        <f>+C50='[1]NCA RELEASES (2)'!F86</f>
        <v>1</v>
      </c>
      <c r="AC50" s="25" t="b">
        <f>+D50='[1]NCA RELEASES (2)'!J86</f>
        <v>1</v>
      </c>
      <c r="AD50" s="25" t="b">
        <f>+E50='[1]NCA RELEASES (2)'!N86</f>
        <v>1</v>
      </c>
      <c r="AE50" s="25" t="b">
        <f>+F50='[1]NCA RELEASES (2)'!O86</f>
        <v>1</v>
      </c>
      <c r="AF50" s="25" t="b">
        <f>+H50='[1]NCA RELEASES (2)'!P43</f>
        <v>1</v>
      </c>
      <c r="AG50" s="25" t="b">
        <f>+I50='[1]all(net trust &amp;WF) (2)'!F86</f>
        <v>1</v>
      </c>
      <c r="AH50" s="25" t="b">
        <f>+J50='[1]all(net trust &amp;WF) (2)'!J86</f>
        <v>1</v>
      </c>
      <c r="AI50" s="25" t="b">
        <f>+K50='[1]all(net trust &amp;WF) (2)'!N86</f>
        <v>1</v>
      </c>
      <c r="AJ50" s="25" t="b">
        <f>+L50='[1]all(net trust &amp;WF) (2)'!O86</f>
        <v>1</v>
      </c>
      <c r="AK50" s="25" t="b">
        <f>+N50='[1]all(net trust &amp;WF) (2)'!P43</f>
        <v>1</v>
      </c>
    </row>
    <row r="51" spans="1:37" ht="15.6" x14ac:dyDescent="0.25">
      <c r="B51" s="24" t="s">
        <v>285</v>
      </c>
      <c r="C51" s="27"/>
      <c r="D51" s="27"/>
      <c r="E51" s="27"/>
      <c r="F51" s="27"/>
      <c r="G51" s="27"/>
      <c r="H51" s="27"/>
      <c r="I51" s="27"/>
      <c r="J51" s="27"/>
      <c r="K51" s="27"/>
      <c r="L51" s="27"/>
      <c r="M51" s="27"/>
      <c r="N51" s="27"/>
      <c r="O51" s="27"/>
      <c r="P51" s="27"/>
      <c r="Q51" s="27"/>
      <c r="R51" s="27"/>
      <c r="S51" s="27"/>
      <c r="T51" s="27"/>
      <c r="U51" s="42"/>
      <c r="V51" s="42"/>
      <c r="W51" s="42"/>
      <c r="X51" s="42"/>
      <c r="Y51" s="42"/>
      <c r="Z51" s="42"/>
    </row>
    <row r="52" spans="1:37" ht="15.6" x14ac:dyDescent="0.25">
      <c r="B52" s="24" t="s">
        <v>286</v>
      </c>
      <c r="C52" s="27">
        <f>+'[1]NCA RELEASES (2)'!F87+'[1]NCA RELEASES (2)'!F88</f>
        <v>268880382.59200001</v>
      </c>
      <c r="D52" s="27">
        <f>+'[1]NCA RELEASES (2)'!J87+'[1]NCA RELEASES (2)'!J88</f>
        <v>266660168.09199995</v>
      </c>
      <c r="E52" s="27">
        <f>+'[1]NCA RELEASES (2)'!N87+'[1]NCA RELEASES (2)'!N88</f>
        <v>293421746.6220001</v>
      </c>
      <c r="F52" s="27">
        <f>+'[1]NCA RELEASES (2)'!O87+'[1]NCA RELEASES (2)'!O88</f>
        <v>87680838.480000108</v>
      </c>
      <c r="G52" s="27">
        <f>+'[1]NCA RELEASES (2)'!P87+'[1]NCA RELEASES (2)'!P88</f>
        <v>87156651.008999929</v>
      </c>
      <c r="H52" s="27">
        <f>SUM(C52:G52)</f>
        <v>1003799786.7950001</v>
      </c>
      <c r="I52" s="27">
        <f>+'[1]all(net trust &amp;WF) (2)'!F87+'[1]all(net trust &amp;WF) (2)'!F88</f>
        <v>268878938.62002003</v>
      </c>
      <c r="J52" s="27">
        <f>+'[1]all(net trust &amp;WF) (2)'!J87+'[1]all(net trust &amp;WF) (2)'!J88</f>
        <v>266650939.65551987</v>
      </c>
      <c r="K52" s="27">
        <f>+'[1]all(net trust &amp;WF) (2)'!N87+'[1]all(net trust &amp;WF) (2)'!N88</f>
        <v>293369319.55670995</v>
      </c>
      <c r="L52" s="27">
        <f>+'[1]all(net trust &amp;WF) (2)'!O87+'[1]all(net trust &amp;WF) (2)'!O88</f>
        <v>86828341.964850038</v>
      </c>
      <c r="M52" s="27">
        <f>+'[1]all(net trust &amp;WF) (2)'!P87+'[1]all(net trust &amp;WF) (2)'!P88</f>
        <v>86825277.492089957</v>
      </c>
      <c r="N52" s="27">
        <f>SUM(I52:M52)</f>
        <v>1002552817.2891899</v>
      </c>
      <c r="O52" s="27">
        <f t="shared" ref="O52:S53" si="12">+C52-I52</f>
        <v>1443.9719799757004</v>
      </c>
      <c r="P52" s="27">
        <f t="shared" si="12"/>
        <v>9228.4364800751209</v>
      </c>
      <c r="Q52" s="27">
        <f t="shared" si="12"/>
        <v>52427.065290153027</v>
      </c>
      <c r="R52" s="27">
        <f t="shared" si="12"/>
        <v>852496.51515007019</v>
      </c>
      <c r="S52" s="27">
        <f t="shared" si="12"/>
        <v>331373.51690997183</v>
      </c>
      <c r="T52" s="27">
        <f>SUM(O52:S52)</f>
        <v>1246969.5058102459</v>
      </c>
      <c r="U52" s="42">
        <f t="shared" ref="U52:Z53" si="13">+I52/C52*100</f>
        <v>99.999462968638298</v>
      </c>
      <c r="V52" s="42">
        <f t="shared" si="13"/>
        <v>99.996539251982739</v>
      </c>
      <c r="W52" s="42">
        <f t="shared" si="13"/>
        <v>99.98213252225041</v>
      </c>
      <c r="X52" s="42">
        <f t="shared" si="13"/>
        <v>99.027727688365431</v>
      </c>
      <c r="Y52" s="42">
        <f t="shared" si="13"/>
        <v>99.619795491137282</v>
      </c>
      <c r="Z52" s="42">
        <f t="shared" si="13"/>
        <v>99.875775077638579</v>
      </c>
      <c r="AB52" s="25" t="b">
        <f>+C52='[1]NCA RELEASES (2)'!F87+'[1]NCA RELEASES (2)'!F88</f>
        <v>1</v>
      </c>
      <c r="AC52" s="25" t="b">
        <f>+D52='[1]NCA RELEASES (2)'!J87+'[1]NCA RELEASES (2)'!J88</f>
        <v>1</v>
      </c>
      <c r="AD52" s="25" t="b">
        <f>+E52='[1]NCA RELEASES (2)'!N87+'[1]NCA RELEASES (2)'!N88</f>
        <v>1</v>
      </c>
      <c r="AE52" s="25" t="b">
        <f>+F52='[1]NCA RELEASES (2)'!O87+'[1]NCA RELEASES (2)'!O88</f>
        <v>1</v>
      </c>
      <c r="AF52" s="25" t="b">
        <f>+H52='[1]NCA RELEASES (2)'!P45+'[1]NCA RELEASES (2)'!P44</f>
        <v>1</v>
      </c>
      <c r="AG52" s="25" t="b">
        <f>+I52='[1]all(net trust &amp;WF) (2)'!F87+'[1]all(net trust &amp;WF) (2)'!F88</f>
        <v>1</v>
      </c>
      <c r="AH52" s="25" t="b">
        <f>+J52='[1]all(net trust &amp;WF) (2)'!J87+'[1]all(net trust &amp;WF) (2)'!J88</f>
        <v>1</v>
      </c>
      <c r="AI52" s="25" t="b">
        <f>+K52='[1]all(net trust &amp;WF) (2)'!N87+'[1]all(net trust &amp;WF) (2)'!N88</f>
        <v>1</v>
      </c>
      <c r="AJ52" s="25" t="b">
        <f>+L52='[1]all(net trust &amp;WF) (2)'!O87+'[1]all(net trust &amp;WF) (2)'!O88</f>
        <v>1</v>
      </c>
      <c r="AK52" s="25" t="b">
        <f>+N52='[1]all(net trust &amp;WF) (2)'!P44+'[1]all(net trust &amp;WF) (2)'!P45</f>
        <v>1</v>
      </c>
    </row>
    <row r="53" spans="1:37" ht="23.4" x14ac:dyDescent="0.25">
      <c r="B53" s="53" t="s">
        <v>272</v>
      </c>
      <c r="C53" s="27">
        <f>+'[1]NCA RELEASES (2)'!F88</f>
        <v>1158997.121</v>
      </c>
      <c r="D53" s="27">
        <f>+'[1]NCA RELEASES (2)'!J88</f>
        <v>852835.85299999989</v>
      </c>
      <c r="E53" s="27">
        <f>+'[1]NCA RELEASES (2)'!N88</f>
        <v>1130755.5630000001</v>
      </c>
      <c r="F53" s="27">
        <f>+'[1]NCA RELEASES (2)'!O88</f>
        <v>334527.9700000002</v>
      </c>
      <c r="G53" s="27">
        <f>+'[1]NCA RELEASES (2)'!P88</f>
        <v>811762.08699999936</v>
      </c>
      <c r="H53" s="27">
        <f>SUM(C53:G53)</f>
        <v>4288878.5939999996</v>
      </c>
      <c r="I53" s="27">
        <f>+'[1]all(net trust &amp;WF) (2)'!F88</f>
        <v>1158996.7658100002</v>
      </c>
      <c r="J53" s="27">
        <f>+'[1]all(net trust &amp;WF) (2)'!J88</f>
        <v>852835.6946899998</v>
      </c>
      <c r="K53" s="27">
        <f>+'[1]all(net trust &amp;WF) (2)'!N88</f>
        <v>1130755.4368799995</v>
      </c>
      <c r="L53" s="27">
        <f>+'[1]all(net trust &amp;WF) (2)'!O88</f>
        <v>314739.29576000012</v>
      </c>
      <c r="M53" s="27">
        <f>+'[1]all(net trust &amp;WF) (2)'!P88</f>
        <v>548495.71921000024</v>
      </c>
      <c r="N53" s="27">
        <f>SUM(I53:M53)</f>
        <v>4005822.9123499999</v>
      </c>
      <c r="O53" s="27">
        <f t="shared" si="12"/>
        <v>0.35518999979831278</v>
      </c>
      <c r="P53" s="27">
        <f t="shared" si="12"/>
        <v>0.15831000008620322</v>
      </c>
      <c r="Q53" s="27">
        <f t="shared" si="12"/>
        <v>0.12612000061199069</v>
      </c>
      <c r="R53" s="27">
        <f t="shared" si="12"/>
        <v>19788.67424000008</v>
      </c>
      <c r="S53" s="27">
        <f t="shared" si="12"/>
        <v>263266.36778999912</v>
      </c>
      <c r="T53" s="27">
        <f>SUM(O53:S53)</f>
        <v>283055.68164999969</v>
      </c>
      <c r="U53" s="42">
        <f t="shared" si="13"/>
        <v>99.99996935367713</v>
      </c>
      <c r="V53" s="42">
        <f t="shared" si="13"/>
        <v>99.999981437225046</v>
      </c>
      <c r="W53" s="42">
        <f t="shared" si="13"/>
        <v>99.999988846395738</v>
      </c>
      <c r="X53" s="42">
        <f t="shared" si="13"/>
        <v>94.08459799639472</v>
      </c>
      <c r="Y53" s="42">
        <f t="shared" si="13"/>
        <v>67.568531222868103</v>
      </c>
      <c r="Z53" s="42">
        <f t="shared" si="13"/>
        <v>93.400240285514599</v>
      </c>
      <c r="AB53" s="25" t="b">
        <f>+C53='[1]NCA RELEASES (2)'!F88</f>
        <v>1</v>
      </c>
      <c r="AC53" s="25" t="b">
        <f>+D53='[1]NCA RELEASES (2)'!J88</f>
        <v>1</v>
      </c>
      <c r="AD53" s="25" t="b">
        <f>+E53='[1]NCA RELEASES (2)'!N88</f>
        <v>1</v>
      </c>
      <c r="AE53" s="25" t="b">
        <f>+F53='[1]NCA RELEASES (2)'!O88</f>
        <v>1</v>
      </c>
      <c r="AF53" s="25" t="b">
        <f>+H53='[1]NCA RELEASES (2)'!P45</f>
        <v>1</v>
      </c>
      <c r="AG53" s="25" t="b">
        <f>+I53='[1]all(net trust &amp;WF) (2)'!F88</f>
        <v>1</v>
      </c>
      <c r="AH53" s="25" t="b">
        <f>+J53='[1]all(net trust &amp;WF) (2)'!J88</f>
        <v>1</v>
      </c>
      <c r="AI53" s="25" t="b">
        <f>+K53='[1]all(net trust &amp;WF) (2)'!N88</f>
        <v>1</v>
      </c>
      <c r="AJ53" s="25" t="b">
        <f>+L53='[1]all(net trust &amp;WF) (2)'!O88</f>
        <v>1</v>
      </c>
      <c r="AK53" s="25" t="b">
        <f>+N53='[1]all(net trust &amp;WF) (2)'!P45</f>
        <v>1</v>
      </c>
    </row>
    <row r="54" spans="1:37" x14ac:dyDescent="0.25">
      <c r="C54" s="27"/>
      <c r="D54" s="27"/>
      <c r="E54" s="27"/>
      <c r="F54" s="27"/>
      <c r="G54" s="27"/>
      <c r="H54" s="27"/>
      <c r="I54" s="27"/>
      <c r="J54" s="27"/>
      <c r="K54" s="27"/>
      <c r="L54" s="27"/>
      <c r="M54" s="27"/>
      <c r="N54" s="27"/>
      <c r="O54" s="27"/>
      <c r="P54" s="27"/>
      <c r="Q54" s="27"/>
      <c r="R54" s="27"/>
      <c r="S54" s="27"/>
      <c r="T54" s="27"/>
    </row>
    <row r="55" spans="1:37" x14ac:dyDescent="0.25">
      <c r="C55" s="27"/>
      <c r="D55" s="27"/>
      <c r="E55" s="27"/>
      <c r="F55" s="27"/>
      <c r="G55" s="27"/>
      <c r="H55" s="27"/>
      <c r="I55" s="27"/>
      <c r="J55" s="27"/>
      <c r="K55" s="27"/>
      <c r="L55" s="27"/>
      <c r="M55" s="27"/>
      <c r="N55" s="27"/>
      <c r="O55" s="27"/>
      <c r="P55" s="27"/>
      <c r="Q55" s="27"/>
      <c r="R55" s="27"/>
      <c r="S55" s="27"/>
      <c r="T55" s="27"/>
    </row>
    <row r="56" spans="1:37" x14ac:dyDescent="0.25">
      <c r="A56" s="35"/>
      <c r="B56" s="35"/>
      <c r="C56" s="36"/>
      <c r="D56" s="36"/>
      <c r="E56" s="36"/>
      <c r="F56" s="36"/>
      <c r="G56" s="36"/>
      <c r="H56" s="36"/>
      <c r="I56" s="36"/>
      <c r="J56" s="36"/>
      <c r="K56" s="36"/>
      <c r="L56" s="36"/>
      <c r="M56" s="36"/>
      <c r="N56" s="36"/>
      <c r="O56" s="36"/>
      <c r="P56" s="36"/>
      <c r="Q56" s="36"/>
      <c r="R56" s="36"/>
      <c r="S56" s="36"/>
      <c r="T56" s="36"/>
      <c r="U56" s="54"/>
      <c r="V56" s="54"/>
      <c r="W56" s="54"/>
      <c r="X56" s="54"/>
      <c r="Y56" s="54"/>
      <c r="Z56" s="54"/>
    </row>
    <row r="57" spans="1:37" x14ac:dyDescent="0.25">
      <c r="A57" s="37"/>
      <c r="B57" s="37"/>
      <c r="C57" s="38"/>
      <c r="D57" s="38"/>
      <c r="E57" s="38"/>
      <c r="F57" s="38"/>
      <c r="G57" s="38"/>
      <c r="H57" s="38"/>
      <c r="I57" s="38"/>
      <c r="J57" s="38"/>
      <c r="K57" s="38"/>
      <c r="L57" s="38"/>
      <c r="M57" s="38"/>
      <c r="N57" s="38"/>
      <c r="O57" s="38"/>
      <c r="P57" s="38"/>
      <c r="Q57" s="38"/>
      <c r="R57" s="38"/>
      <c r="S57" s="38"/>
      <c r="T57" s="38"/>
      <c r="U57" s="39"/>
      <c r="V57" s="39"/>
      <c r="W57" s="39"/>
      <c r="X57" s="39"/>
      <c r="Y57" s="39"/>
      <c r="Z57" s="39"/>
    </row>
    <row r="58" spans="1:37" ht="12.75" customHeight="1" x14ac:dyDescent="0.25">
      <c r="A58" s="51" t="s">
        <v>273</v>
      </c>
      <c r="B58" s="40" t="s">
        <v>327</v>
      </c>
      <c r="C58" s="40"/>
      <c r="D58" s="40"/>
      <c r="E58" s="40"/>
      <c r="F58" s="40"/>
      <c r="G58" s="38"/>
      <c r="H58" s="38"/>
      <c r="I58" s="38"/>
      <c r="J58" s="38"/>
      <c r="K58" s="38"/>
      <c r="L58" s="39"/>
      <c r="M58" s="39"/>
      <c r="N58" s="39"/>
    </row>
    <row r="59" spans="1:37" ht="12.75" customHeight="1" x14ac:dyDescent="0.25">
      <c r="A59" s="51" t="s">
        <v>274</v>
      </c>
      <c r="B59" s="40" t="s">
        <v>275</v>
      </c>
      <c r="C59" s="40"/>
      <c r="D59" s="40"/>
      <c r="E59" s="40"/>
      <c r="F59" s="40"/>
      <c r="G59" s="38"/>
      <c r="H59" s="38"/>
      <c r="I59" s="38"/>
      <c r="J59" s="38"/>
      <c r="K59" s="38"/>
      <c r="L59" s="39"/>
      <c r="M59" s="39"/>
      <c r="N59" s="39"/>
    </row>
    <row r="60" spans="1:37" ht="15.6" x14ac:dyDescent="0.25">
      <c r="A60" s="50" t="s">
        <v>276</v>
      </c>
      <c r="B60" s="37" t="s">
        <v>277</v>
      </c>
      <c r="C60" s="38"/>
      <c r="D60" s="38"/>
      <c r="E60" s="38"/>
      <c r="F60" s="38"/>
      <c r="G60" s="38"/>
      <c r="H60" s="38"/>
      <c r="I60" s="38"/>
      <c r="J60" s="38"/>
      <c r="K60" s="38"/>
      <c r="L60" s="39"/>
      <c r="M60" s="39"/>
      <c r="N60" s="39"/>
    </row>
    <row r="61" spans="1:37" ht="15.6" x14ac:dyDescent="0.25">
      <c r="A61" s="50" t="s">
        <v>278</v>
      </c>
      <c r="B61" s="37" t="s">
        <v>279</v>
      </c>
      <c r="C61" s="38"/>
      <c r="D61" s="38"/>
      <c r="E61" s="38"/>
      <c r="F61" s="38"/>
      <c r="G61" s="38"/>
      <c r="H61" s="38"/>
      <c r="I61" s="38"/>
      <c r="J61" s="38"/>
      <c r="K61" s="38"/>
      <c r="L61" s="39"/>
      <c r="M61" s="39"/>
      <c r="N61" s="39"/>
    </row>
    <row r="62" spans="1:37" ht="15.6" x14ac:dyDescent="0.25">
      <c r="A62" s="50" t="s">
        <v>280</v>
      </c>
      <c r="B62" s="37" t="s">
        <v>281</v>
      </c>
      <c r="C62" s="38"/>
      <c r="D62" s="38"/>
      <c r="E62" s="38"/>
      <c r="F62" s="38"/>
      <c r="G62" s="38"/>
      <c r="H62" s="38"/>
      <c r="I62" s="38"/>
      <c r="J62" s="38"/>
      <c r="K62" s="38"/>
      <c r="L62" s="39"/>
      <c r="M62" s="39"/>
      <c r="N62" s="39"/>
    </row>
    <row r="63" spans="1:37" ht="15.6" x14ac:dyDescent="0.25">
      <c r="A63" s="50" t="s">
        <v>282</v>
      </c>
      <c r="B63" s="37" t="s">
        <v>284</v>
      </c>
      <c r="C63" s="38"/>
      <c r="D63" s="38"/>
      <c r="E63" s="38"/>
      <c r="F63" s="38"/>
      <c r="G63" s="38"/>
      <c r="H63" s="38"/>
      <c r="I63" s="38"/>
      <c r="J63" s="38"/>
      <c r="K63" s="38"/>
      <c r="L63" s="39"/>
      <c r="M63" s="39"/>
      <c r="N63" s="39"/>
    </row>
    <row r="64" spans="1:37" ht="15.6" x14ac:dyDescent="0.25">
      <c r="A64" s="50" t="s">
        <v>283</v>
      </c>
      <c r="B64" s="37" t="s">
        <v>324</v>
      </c>
      <c r="C64" s="27"/>
      <c r="D64" s="27"/>
      <c r="E64" s="27"/>
      <c r="F64" s="27"/>
      <c r="G64" s="38"/>
      <c r="H64" s="38"/>
      <c r="I64" s="38"/>
      <c r="J64" s="38"/>
      <c r="K64" s="38"/>
      <c r="L64" s="39"/>
      <c r="M64" s="39"/>
      <c r="N64" s="39"/>
    </row>
    <row r="65" spans="1:20" x14ac:dyDescent="0.25">
      <c r="A65" s="37"/>
      <c r="B65" s="37"/>
      <c r="C65" s="27"/>
      <c r="D65" s="27"/>
      <c r="E65" s="27"/>
      <c r="F65" s="27"/>
      <c r="G65" s="27"/>
      <c r="H65" s="27"/>
      <c r="I65" s="27"/>
      <c r="J65" s="27"/>
      <c r="K65" s="27"/>
      <c r="L65" s="27"/>
      <c r="M65" s="27"/>
      <c r="N65" s="27"/>
      <c r="O65" s="27"/>
      <c r="P65" s="27"/>
      <c r="Q65" s="27"/>
      <c r="R65" s="27"/>
      <c r="S65" s="27"/>
      <c r="T65" s="27"/>
    </row>
    <row r="66" spans="1:20" x14ac:dyDescent="0.25">
      <c r="C66" s="27">
        <f>+C8-'[1]NCA RELEASES (2)'!F89</f>
        <v>0</v>
      </c>
      <c r="D66" s="27">
        <f>+D8-'[1]NCA RELEASES (2)'!J89</f>
        <v>0</v>
      </c>
      <c r="E66" s="27">
        <f>+E8-'[1]NCA RELEASES (2)'!N89</f>
        <v>0</v>
      </c>
      <c r="F66" s="27">
        <f>+F8-'[1]NCA RELEASES (2)'!O89</f>
        <v>0</v>
      </c>
      <c r="G66" s="27">
        <f>+G8-'[1]NCA RELEASES (2)'!P89</f>
        <v>0</v>
      </c>
      <c r="H66" s="27">
        <f>+H8-'[1]NCA RELEASES (2)'!P46</f>
        <v>0</v>
      </c>
      <c r="I66" s="27">
        <f>+I8-'[1]all(net trust &amp;WF) (2)'!F89</f>
        <v>0</v>
      </c>
      <c r="J66" s="27">
        <f>+J8-'[1]all(net trust &amp;WF) (2)'!J89</f>
        <v>0</v>
      </c>
      <c r="K66" s="27">
        <f>+K8-'[1]all(net trust &amp;WF) (2)'!N89</f>
        <v>0</v>
      </c>
      <c r="L66" s="27">
        <f>+L8-'[1]all(net trust &amp;WF) (2)'!O89</f>
        <v>0</v>
      </c>
      <c r="M66" s="27">
        <f>+M8-'[1]all(net trust &amp;WF) (2)'!P89</f>
        <v>0</v>
      </c>
      <c r="N66" s="27">
        <f>+N8-'[1]all(net trust &amp;WF) (2)'!P46</f>
        <v>0</v>
      </c>
      <c r="O66" s="27"/>
      <c r="P66" s="27"/>
      <c r="Q66" s="27"/>
      <c r="R66" s="27"/>
      <c r="S66" s="27"/>
      <c r="T66" s="27"/>
    </row>
    <row r="67" spans="1:20" x14ac:dyDescent="0.25">
      <c r="C67" s="27"/>
      <c r="D67" s="27"/>
      <c r="E67" s="27"/>
      <c r="F67" s="27"/>
      <c r="G67" s="27"/>
      <c r="H67" s="27"/>
      <c r="I67" s="27"/>
      <c r="J67" s="27"/>
      <c r="K67" s="27"/>
      <c r="L67" s="27"/>
      <c r="M67" s="27"/>
      <c r="N67" s="27"/>
      <c r="O67" s="27"/>
      <c r="P67" s="27"/>
      <c r="Q67" s="27"/>
      <c r="R67" s="27"/>
      <c r="S67" s="27"/>
      <c r="T67" s="27"/>
    </row>
    <row r="68" spans="1:20" x14ac:dyDescent="0.25">
      <c r="C68" s="27"/>
      <c r="D68" s="27"/>
      <c r="E68" s="27"/>
      <c r="F68" s="27"/>
      <c r="G68" s="27"/>
      <c r="H68" s="27"/>
      <c r="I68" s="27"/>
      <c r="J68" s="27"/>
      <c r="K68" s="27"/>
      <c r="L68" s="27"/>
      <c r="M68" s="27"/>
      <c r="N68" s="27"/>
      <c r="O68" s="27"/>
      <c r="P68" s="27"/>
      <c r="Q68" s="27"/>
      <c r="R68" s="27"/>
      <c r="S68" s="27"/>
      <c r="T68" s="27"/>
    </row>
    <row r="69" spans="1:20" x14ac:dyDescent="0.25">
      <c r="C69" s="27"/>
      <c r="D69" s="27"/>
      <c r="E69" s="27"/>
      <c r="F69" s="27"/>
      <c r="G69" s="27"/>
      <c r="H69" s="27"/>
      <c r="I69" s="27"/>
      <c r="J69" s="27"/>
      <c r="K69" s="27"/>
      <c r="L69" s="27"/>
      <c r="M69" s="27"/>
      <c r="N69" s="27"/>
      <c r="O69" s="27"/>
      <c r="P69" s="27"/>
      <c r="Q69" s="27"/>
      <c r="R69" s="27"/>
      <c r="S69" s="27"/>
      <c r="T69" s="27"/>
    </row>
    <row r="70" spans="1:20" x14ac:dyDescent="0.25">
      <c r="C70" s="27"/>
      <c r="D70" s="27"/>
      <c r="E70" s="27"/>
      <c r="F70" s="27"/>
      <c r="G70" s="27"/>
      <c r="H70" s="27"/>
      <c r="I70" s="27"/>
      <c r="J70" s="27"/>
      <c r="K70" s="27"/>
      <c r="L70" s="27"/>
      <c r="M70" s="27"/>
      <c r="N70" s="27"/>
      <c r="O70" s="27"/>
      <c r="P70" s="27"/>
      <c r="Q70" s="27"/>
      <c r="R70" s="27"/>
      <c r="S70" s="27"/>
      <c r="T70" s="27"/>
    </row>
    <row r="71" spans="1:20" x14ac:dyDescent="0.25">
      <c r="C71" s="27"/>
      <c r="D71" s="27"/>
      <c r="E71" s="27"/>
      <c r="F71" s="27"/>
      <c r="G71" s="27"/>
      <c r="H71" s="27"/>
      <c r="I71" s="27"/>
      <c r="J71" s="27"/>
      <c r="K71" s="27"/>
      <c r="L71" s="27"/>
      <c r="M71" s="27"/>
      <c r="N71" s="27"/>
      <c r="O71" s="27"/>
      <c r="P71" s="27"/>
      <c r="Q71" s="27"/>
      <c r="R71" s="27"/>
      <c r="S71" s="27"/>
      <c r="T71" s="27"/>
    </row>
    <row r="72" spans="1:20" x14ac:dyDescent="0.25">
      <c r="C72" s="27"/>
      <c r="D72" s="27"/>
      <c r="E72" s="27"/>
      <c r="F72" s="27"/>
      <c r="G72" s="27"/>
      <c r="H72" s="27"/>
      <c r="I72" s="27"/>
      <c r="J72" s="27"/>
      <c r="K72" s="27"/>
      <c r="L72" s="27"/>
      <c r="M72" s="27"/>
      <c r="N72" s="27"/>
      <c r="O72" s="27"/>
      <c r="P72" s="27"/>
      <c r="Q72" s="27"/>
      <c r="R72" s="27"/>
      <c r="S72" s="27"/>
      <c r="T72" s="27"/>
    </row>
    <row r="73" spans="1:20" x14ac:dyDescent="0.25">
      <c r="C73" s="27"/>
      <c r="D73" s="27"/>
      <c r="E73" s="27"/>
      <c r="F73" s="27"/>
      <c r="G73" s="27"/>
      <c r="H73" s="27"/>
      <c r="I73" s="27"/>
      <c r="J73" s="27"/>
      <c r="K73" s="27"/>
      <c r="L73" s="27"/>
      <c r="M73" s="27"/>
      <c r="N73" s="27"/>
      <c r="O73" s="27"/>
      <c r="P73" s="27"/>
      <c r="Q73" s="27"/>
      <c r="R73" s="27"/>
      <c r="S73" s="27"/>
      <c r="T73" s="27"/>
    </row>
    <row r="74" spans="1:20" x14ac:dyDescent="0.25">
      <c r="C74" s="27"/>
      <c r="D74" s="27"/>
      <c r="E74" s="27"/>
      <c r="F74" s="27"/>
      <c r="G74" s="27"/>
      <c r="H74" s="27"/>
      <c r="I74" s="27"/>
      <c r="J74" s="27"/>
      <c r="K74" s="27"/>
      <c r="L74" s="27"/>
      <c r="M74" s="27"/>
      <c r="N74" s="27"/>
      <c r="O74" s="27"/>
      <c r="P74" s="27"/>
      <c r="Q74" s="27"/>
      <c r="R74" s="27"/>
      <c r="S74" s="27"/>
      <c r="T74" s="27"/>
    </row>
    <row r="75" spans="1:20" x14ac:dyDescent="0.25">
      <c r="C75" s="27"/>
      <c r="D75" s="27"/>
      <c r="E75" s="27"/>
      <c r="F75" s="27"/>
      <c r="G75" s="27"/>
      <c r="H75" s="27"/>
      <c r="I75" s="27"/>
      <c r="J75" s="27"/>
      <c r="K75" s="27"/>
      <c r="L75" s="27"/>
      <c r="M75" s="27"/>
      <c r="N75" s="27"/>
      <c r="O75" s="27"/>
      <c r="P75" s="27"/>
      <c r="Q75" s="27"/>
      <c r="R75" s="27"/>
      <c r="S75" s="27"/>
      <c r="T75" s="27"/>
    </row>
  </sheetData>
  <mergeCells count="5">
    <mergeCell ref="A5:B6"/>
    <mergeCell ref="C5:H5"/>
    <mergeCell ref="I5:N5"/>
    <mergeCell ref="O5:T5"/>
    <mergeCell ref="U5:Z5"/>
  </mergeCells>
  <pageMargins left="0.22" right="0.2" top="0.53" bottom="0.48" header="0.3" footer="0.17"/>
  <pageSetup paperSize="9" scale="4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CF62B-A5DA-422D-A926-41732A447CF9}">
  <dimension ref="A1:I329"/>
  <sheetViews>
    <sheetView tabSelected="1" view="pageBreakPreview" zoomScaleNormal="100" zoomScaleSheetLayoutView="100" workbookViewId="0">
      <pane xSplit="1" ySplit="7" topLeftCell="B282" activePane="bottomRight" state="frozen"/>
      <selection pane="topRight" activeCell="B1" sqref="B1"/>
      <selection pane="bottomLeft" activeCell="A8" sqref="A8"/>
      <selection pane="bottomRight" activeCell="D282" sqref="D282"/>
    </sheetView>
  </sheetViews>
  <sheetFormatPr defaultColWidth="9.109375" defaultRowHeight="10.199999999999999" x14ac:dyDescent="0.2"/>
  <cols>
    <col min="1" max="1" width="25" style="46" customWidth="1"/>
    <col min="2" max="3" width="13.6640625" style="46" customWidth="1"/>
    <col min="4" max="4" width="12.44140625" style="46" customWidth="1"/>
    <col min="5" max="5" width="13.109375" style="13" customWidth="1"/>
    <col min="6" max="6" width="12" style="47" bestFit="1" customWidth="1"/>
    <col min="7" max="7" width="12" style="44" bestFit="1" customWidth="1"/>
    <col min="8" max="8" width="8.33203125" style="47" customWidth="1"/>
    <col min="9" max="16384" width="9.109375" style="47"/>
  </cols>
  <sheetData>
    <row r="1" spans="1:9" s="56" customFormat="1" ht="9" customHeight="1" x14ac:dyDescent="0.25">
      <c r="A1" s="55"/>
      <c r="F1" s="43"/>
      <c r="G1" s="43"/>
    </row>
    <row r="2" spans="1:9" s="59" customFormat="1" ht="15" x14ac:dyDescent="0.4">
      <c r="A2" s="57" t="s">
        <v>328</v>
      </c>
      <c r="B2" s="58"/>
      <c r="C2" s="58"/>
      <c r="D2" s="58"/>
      <c r="E2" s="58"/>
      <c r="F2" s="58"/>
      <c r="G2" s="58"/>
    </row>
    <row r="3" spans="1:9" s="59" customFormat="1" x14ac:dyDescent="0.2">
      <c r="A3" s="60" t="s">
        <v>15</v>
      </c>
      <c r="B3" s="58"/>
      <c r="C3" s="58"/>
      <c r="D3" s="58"/>
      <c r="E3" s="58"/>
      <c r="F3" s="61"/>
      <c r="G3" s="61"/>
    </row>
    <row r="4" spans="1:9" s="59" customFormat="1" x14ac:dyDescent="0.2">
      <c r="A4" s="62" t="s">
        <v>16</v>
      </c>
      <c r="B4" s="63"/>
      <c r="C4" s="63"/>
      <c r="D4" s="63"/>
      <c r="E4" s="63"/>
      <c r="F4" s="63"/>
      <c r="G4" s="63"/>
    </row>
    <row r="5" spans="1:9" s="64" customFormat="1" ht="6" customHeight="1" x14ac:dyDescent="0.25">
      <c r="A5" s="107" t="s">
        <v>17</v>
      </c>
      <c r="B5" s="52"/>
      <c r="C5" s="101" t="s">
        <v>305</v>
      </c>
      <c r="D5" s="102"/>
      <c r="E5" s="103"/>
      <c r="F5" s="52"/>
      <c r="G5" s="95"/>
      <c r="H5" s="95"/>
    </row>
    <row r="6" spans="1:9" s="64" customFormat="1" ht="12" customHeight="1" x14ac:dyDescent="0.25">
      <c r="A6" s="108"/>
      <c r="B6" s="110" t="s">
        <v>18</v>
      </c>
      <c r="C6" s="104"/>
      <c r="D6" s="105"/>
      <c r="E6" s="106"/>
      <c r="F6" s="112" t="s">
        <v>19</v>
      </c>
      <c r="G6" s="114" t="s">
        <v>20</v>
      </c>
      <c r="H6" s="116" t="s">
        <v>21</v>
      </c>
    </row>
    <row r="7" spans="1:9" s="64" customFormat="1" ht="42.75" customHeight="1" x14ac:dyDescent="0.25">
      <c r="A7" s="109"/>
      <c r="B7" s="111"/>
      <c r="C7" s="65" t="s">
        <v>22</v>
      </c>
      <c r="D7" s="65" t="s">
        <v>23</v>
      </c>
      <c r="E7" s="65" t="s">
        <v>14</v>
      </c>
      <c r="F7" s="113"/>
      <c r="G7" s="115"/>
      <c r="H7" s="117"/>
    </row>
    <row r="8" spans="1:9" s="46" customFormat="1" x14ac:dyDescent="0.2">
      <c r="A8" s="66"/>
      <c r="B8" s="45"/>
      <c r="C8" s="45"/>
      <c r="D8" s="45"/>
      <c r="E8" s="45"/>
      <c r="F8" s="45"/>
      <c r="G8" s="45"/>
      <c r="H8" s="45"/>
    </row>
    <row r="9" spans="1:9" s="46" customFormat="1" ht="13.8" x14ac:dyDescent="0.25">
      <c r="A9" s="67" t="s">
        <v>24</v>
      </c>
      <c r="B9" s="45"/>
      <c r="C9" s="45"/>
      <c r="D9" s="45"/>
      <c r="E9" s="45"/>
      <c r="F9" s="45"/>
      <c r="G9" s="45"/>
      <c r="H9" s="45"/>
    </row>
    <row r="10" spans="1:9" s="46" customFormat="1" ht="11.25" customHeight="1" x14ac:dyDescent="0.2">
      <c r="A10" s="68" t="s">
        <v>25</v>
      </c>
      <c r="B10" s="5">
        <f t="shared" ref="B10:G10" si="0">SUM(B11:B15)</f>
        <v>27542268.000000007</v>
      </c>
      <c r="C10" s="91">
        <v>23943263.732849997</v>
      </c>
      <c r="D10" s="5">
        <f t="shared" si="0"/>
        <v>891696.44448000018</v>
      </c>
      <c r="E10" s="91">
        <f t="shared" si="0"/>
        <v>24834960.177329998</v>
      </c>
      <c r="F10" s="91">
        <f t="shared" si="0"/>
        <v>2707307.8226700127</v>
      </c>
      <c r="G10" s="91">
        <f t="shared" si="0"/>
        <v>3599004.2671500109</v>
      </c>
      <c r="H10" s="6">
        <f t="shared" ref="H10:H73" si="1">IFERROR(E10/B10*100,"")</f>
        <v>90.170352627931706</v>
      </c>
      <c r="I10" s="69"/>
    </row>
    <row r="11" spans="1:9" s="46" customFormat="1" ht="11.25" customHeight="1" x14ac:dyDescent="0.2">
      <c r="A11" s="70" t="s">
        <v>26</v>
      </c>
      <c r="B11" s="11">
        <v>6857492.0000000047</v>
      </c>
      <c r="C11" s="11">
        <v>4372900.7276099967</v>
      </c>
      <c r="D11" s="11">
        <v>107576.41912000004</v>
      </c>
      <c r="E11" s="11">
        <f>C11+D11</f>
        <v>4480477.1467299964</v>
      </c>
      <c r="F11" s="11">
        <f>B11-E11</f>
        <v>2377014.8532700082</v>
      </c>
      <c r="G11" s="11">
        <f>B11-C11</f>
        <v>2484591.272390008</v>
      </c>
      <c r="H11" s="6">
        <f t="shared" si="1"/>
        <v>65.336964982678708</v>
      </c>
    </row>
    <row r="12" spans="1:9" s="46" customFormat="1" ht="11.25" customHeight="1" x14ac:dyDescent="0.2">
      <c r="A12" s="71" t="s">
        <v>27</v>
      </c>
      <c r="B12" s="11">
        <v>282190</v>
      </c>
      <c r="C12" s="11">
        <v>171681.34719</v>
      </c>
      <c r="D12" s="11">
        <v>1946.1628000000001</v>
      </c>
      <c r="E12" s="11">
        <f t="shared" ref="E12:E21" si="2">C12+D12</f>
        <v>173627.50998999999</v>
      </c>
      <c r="F12" s="11">
        <f>B12-E12</f>
        <v>108562.49001000001</v>
      </c>
      <c r="G12" s="11">
        <f>B12-C12</f>
        <v>110508.65281</v>
      </c>
      <c r="H12" s="6">
        <f t="shared" si="1"/>
        <v>61.528583574896345</v>
      </c>
    </row>
    <row r="13" spans="1:9" s="46" customFormat="1" ht="11.25" customHeight="1" x14ac:dyDescent="0.2">
      <c r="A13" s="70" t="s">
        <v>28</v>
      </c>
      <c r="B13" s="11">
        <v>929881</v>
      </c>
      <c r="C13" s="11">
        <v>705396.83348999999</v>
      </c>
      <c r="D13" s="11">
        <v>65140.210030000002</v>
      </c>
      <c r="E13" s="11">
        <f t="shared" si="2"/>
        <v>770537.04351999995</v>
      </c>
      <c r="F13" s="11">
        <f>B13-E13</f>
        <v>159343.95648000005</v>
      </c>
      <c r="G13" s="11">
        <f>B13-C13</f>
        <v>224484.16651000001</v>
      </c>
      <c r="H13" s="6">
        <f t="shared" si="1"/>
        <v>82.864048573957305</v>
      </c>
    </row>
    <row r="14" spans="1:9" s="46" customFormat="1" ht="11.25" customHeight="1" x14ac:dyDescent="0.2">
      <c r="A14" s="70" t="s">
        <v>29</v>
      </c>
      <c r="B14" s="11">
        <v>19253216.000000004</v>
      </c>
      <c r="C14" s="11">
        <v>18516627.82172</v>
      </c>
      <c r="D14" s="11">
        <v>715979.27494000003</v>
      </c>
      <c r="E14" s="11">
        <f t="shared" si="2"/>
        <v>19232607.096659999</v>
      </c>
      <c r="F14" s="11">
        <f>B14-E14</f>
        <v>20608.903340004385</v>
      </c>
      <c r="G14" s="11">
        <f>B14-C14</f>
        <v>736588.17828000337</v>
      </c>
      <c r="H14" s="6">
        <f t="shared" si="1"/>
        <v>99.892958644727173</v>
      </c>
    </row>
    <row r="15" spans="1:9" s="46" customFormat="1" ht="11.25" customHeight="1" x14ac:dyDescent="0.2">
      <c r="A15" s="70" t="s">
        <v>30</v>
      </c>
      <c r="B15" s="11">
        <v>219489.00000000003</v>
      </c>
      <c r="C15" s="11">
        <v>176657.00284</v>
      </c>
      <c r="D15" s="11">
        <v>1054.3775900000001</v>
      </c>
      <c r="E15" s="11">
        <f t="shared" si="2"/>
        <v>177711.38042999999</v>
      </c>
      <c r="F15" s="11">
        <f>B15-E15</f>
        <v>41777.619570000039</v>
      </c>
      <c r="G15" s="11">
        <f>B15-C15</f>
        <v>42831.997160000028</v>
      </c>
      <c r="H15" s="6">
        <f t="shared" si="1"/>
        <v>80.965962043655921</v>
      </c>
    </row>
    <row r="16" spans="1:9" s="46" customFormat="1" ht="11.25" customHeight="1" x14ac:dyDescent="0.2">
      <c r="B16" s="8"/>
      <c r="C16" s="8"/>
      <c r="D16" s="8"/>
      <c r="E16" s="8"/>
      <c r="F16" s="8"/>
      <c r="G16" s="8"/>
      <c r="H16" s="6" t="str">
        <f t="shared" si="1"/>
        <v/>
      </c>
    </row>
    <row r="17" spans="1:8" s="46" customFormat="1" ht="11.25" customHeight="1" x14ac:dyDescent="0.2">
      <c r="A17" s="68" t="s">
        <v>31</v>
      </c>
      <c r="B17" s="11">
        <v>8246439.5599999996</v>
      </c>
      <c r="C17" s="11">
        <v>6571227.08287</v>
      </c>
      <c r="D17" s="11">
        <v>54235.666400000002</v>
      </c>
      <c r="E17" s="11">
        <f t="shared" si="2"/>
        <v>6625462.7492700005</v>
      </c>
      <c r="F17" s="11">
        <f>B17-E17</f>
        <v>1620976.8107299991</v>
      </c>
      <c r="G17" s="11">
        <f>B17-C17</f>
        <v>1675212.4771299995</v>
      </c>
      <c r="H17" s="6">
        <f t="shared" si="1"/>
        <v>80.343313026961667</v>
      </c>
    </row>
    <row r="18" spans="1:8" s="46" customFormat="1" ht="11.25" customHeight="1" x14ac:dyDescent="0.2">
      <c r="A18" s="70"/>
      <c r="B18" s="10"/>
      <c r="C18" s="8"/>
      <c r="D18" s="10"/>
      <c r="E18" s="8"/>
      <c r="F18" s="8"/>
      <c r="G18" s="8"/>
      <c r="H18" s="6" t="str">
        <f t="shared" si="1"/>
        <v/>
      </c>
    </row>
    <row r="19" spans="1:8" s="46" customFormat="1" ht="11.25" customHeight="1" x14ac:dyDescent="0.2">
      <c r="A19" s="68" t="s">
        <v>32</v>
      </c>
      <c r="B19" s="11">
        <v>707882.25899999996</v>
      </c>
      <c r="C19" s="11">
        <v>656236.33991999994</v>
      </c>
      <c r="D19" s="11">
        <v>3778.6744800000001</v>
      </c>
      <c r="E19" s="11">
        <f t="shared" si="2"/>
        <v>660015.01439999999</v>
      </c>
      <c r="F19" s="11">
        <f>B19-E19</f>
        <v>47867.244599999976</v>
      </c>
      <c r="G19" s="11">
        <f>B19-C19</f>
        <v>51645.919080000021</v>
      </c>
      <c r="H19" s="6">
        <f t="shared" si="1"/>
        <v>93.237965213647215</v>
      </c>
    </row>
    <row r="20" spans="1:8" s="46" customFormat="1" ht="11.25" customHeight="1" x14ac:dyDescent="0.2">
      <c r="A20" s="70"/>
      <c r="B20" s="10"/>
      <c r="C20" s="8"/>
      <c r="D20" s="10"/>
      <c r="E20" s="8"/>
      <c r="F20" s="8"/>
      <c r="G20" s="8"/>
      <c r="H20" s="6" t="str">
        <f t="shared" si="1"/>
        <v/>
      </c>
    </row>
    <row r="21" spans="1:8" s="46" customFormat="1" ht="11.25" customHeight="1" x14ac:dyDescent="0.2">
      <c r="A21" s="68" t="s">
        <v>33</v>
      </c>
      <c r="B21" s="11">
        <v>8151280.2845700011</v>
      </c>
      <c r="C21" s="11">
        <v>7440640.2502699997</v>
      </c>
      <c r="D21" s="11">
        <v>56294.390820000001</v>
      </c>
      <c r="E21" s="11">
        <f t="shared" si="2"/>
        <v>7496934.64109</v>
      </c>
      <c r="F21" s="11">
        <f>B21-E21</f>
        <v>654345.64348000102</v>
      </c>
      <c r="G21" s="11">
        <f>B21-C21</f>
        <v>710640.03430000134</v>
      </c>
      <c r="H21" s="6">
        <f t="shared" si="1"/>
        <v>91.972480142553223</v>
      </c>
    </row>
    <row r="22" spans="1:8" s="46" customFormat="1" ht="11.25" customHeight="1" x14ac:dyDescent="0.2">
      <c r="A22" s="70"/>
      <c r="B22" s="8"/>
      <c r="C22" s="8"/>
      <c r="D22" s="8"/>
      <c r="E22" s="8"/>
      <c r="F22" s="8"/>
      <c r="G22" s="8"/>
      <c r="H22" s="6" t="str">
        <f t="shared" si="1"/>
        <v/>
      </c>
    </row>
    <row r="23" spans="1:8" s="46" customFormat="1" ht="11.25" customHeight="1" x14ac:dyDescent="0.2">
      <c r="A23" s="68" t="s">
        <v>35</v>
      </c>
      <c r="B23" s="5">
        <f>SUM(B24:B33)</f>
        <v>59488379.233699985</v>
      </c>
      <c r="C23" s="91">
        <v>51046659.340540007</v>
      </c>
      <c r="D23" s="5">
        <f t="shared" ref="D23:G23" si="3">SUM(D24:D33)</f>
        <v>593016.99682000012</v>
      </c>
      <c r="E23" s="91">
        <f t="shared" si="3"/>
        <v>51639676.33735998</v>
      </c>
      <c r="F23" s="91">
        <f t="shared" si="3"/>
        <v>7848702.8963399883</v>
      </c>
      <c r="G23" s="91">
        <f t="shared" si="3"/>
        <v>8441719.8931599874</v>
      </c>
      <c r="H23" s="6">
        <f t="shared" si="1"/>
        <v>86.806325878359544</v>
      </c>
    </row>
    <row r="24" spans="1:8" s="46" customFormat="1" ht="11.25" customHeight="1" x14ac:dyDescent="0.2">
      <c r="A24" s="70" t="s">
        <v>34</v>
      </c>
      <c r="B24" s="11">
        <v>49065358.237219982</v>
      </c>
      <c r="C24" s="11">
        <v>41524220.845649995</v>
      </c>
      <c r="D24" s="11">
        <v>473845.41490000015</v>
      </c>
      <c r="E24" s="11">
        <f t="shared" ref="E24:E33" si="4">C24+D24</f>
        <v>41998066.260549992</v>
      </c>
      <c r="F24" s="11">
        <f t="shared" ref="F24:F33" si="5">B24-E24</f>
        <v>7067291.9766699895</v>
      </c>
      <c r="G24" s="11">
        <f t="shared" ref="G24:G33" si="6">B24-C24</f>
        <v>7541137.3915699869</v>
      </c>
      <c r="H24" s="6">
        <f t="shared" si="1"/>
        <v>85.596167580187185</v>
      </c>
    </row>
    <row r="25" spans="1:8" s="46" customFormat="1" ht="11.25" customHeight="1" x14ac:dyDescent="0.2">
      <c r="A25" s="70" t="s">
        <v>36</v>
      </c>
      <c r="B25" s="11">
        <v>2527669</v>
      </c>
      <c r="C25" s="11">
        <v>2329067.0886500003</v>
      </c>
      <c r="D25" s="11">
        <v>45508.115229999996</v>
      </c>
      <c r="E25" s="11">
        <f t="shared" si="4"/>
        <v>2374575.2038800004</v>
      </c>
      <c r="F25" s="11">
        <f t="shared" si="5"/>
        <v>153093.79611999961</v>
      </c>
      <c r="G25" s="11">
        <f t="shared" si="6"/>
        <v>198601.91134999972</v>
      </c>
      <c r="H25" s="6">
        <f t="shared" si="1"/>
        <v>93.943281492948657</v>
      </c>
    </row>
    <row r="26" spans="1:8" s="46" customFormat="1" ht="11.25" customHeight="1" x14ac:dyDescent="0.2">
      <c r="A26" s="70" t="s">
        <v>37</v>
      </c>
      <c r="B26" s="11">
        <v>4898981.0704800002</v>
      </c>
      <c r="C26" s="11">
        <v>4518055.2000699993</v>
      </c>
      <c r="D26" s="11">
        <v>52655.763579999999</v>
      </c>
      <c r="E26" s="11">
        <f t="shared" si="4"/>
        <v>4570710.9636499994</v>
      </c>
      <c r="F26" s="11">
        <f t="shared" si="5"/>
        <v>328270.10683000088</v>
      </c>
      <c r="G26" s="11">
        <f t="shared" si="6"/>
        <v>380925.87041000091</v>
      </c>
      <c r="H26" s="6">
        <f t="shared" si="1"/>
        <v>93.2992166716448</v>
      </c>
    </row>
    <row r="27" spans="1:8" s="46" customFormat="1" ht="11.25" customHeight="1" x14ac:dyDescent="0.2">
      <c r="A27" s="70" t="s">
        <v>223</v>
      </c>
      <c r="B27" s="11">
        <v>167585.37300000002</v>
      </c>
      <c r="C27" s="11">
        <v>156428.01030000002</v>
      </c>
      <c r="D27" s="11">
        <v>66.881249999999994</v>
      </c>
      <c r="E27" s="11">
        <f t="shared" si="4"/>
        <v>156494.89155000003</v>
      </c>
      <c r="F27" s="11">
        <f t="shared" si="5"/>
        <v>11090.481449999992</v>
      </c>
      <c r="G27" s="11">
        <f t="shared" si="6"/>
        <v>11157.362699999998</v>
      </c>
      <c r="H27" s="6">
        <f t="shared" si="1"/>
        <v>93.382190073354437</v>
      </c>
    </row>
    <row r="28" spans="1:8" s="46" customFormat="1" ht="11.25" customHeight="1" x14ac:dyDescent="0.2">
      <c r="A28" s="70" t="s">
        <v>38</v>
      </c>
      <c r="B28" s="11">
        <v>422107.45499999996</v>
      </c>
      <c r="C28" s="11">
        <v>372106.36653</v>
      </c>
      <c r="D28" s="11">
        <v>261.79628000000002</v>
      </c>
      <c r="E28" s="11">
        <f t="shared" si="4"/>
        <v>372368.16281000001</v>
      </c>
      <c r="F28" s="11">
        <f t="shared" si="5"/>
        <v>49739.292189999949</v>
      </c>
      <c r="G28" s="11">
        <f t="shared" si="6"/>
        <v>50001.088469999959</v>
      </c>
      <c r="H28" s="6">
        <f t="shared" si="1"/>
        <v>88.21643834980361</v>
      </c>
    </row>
    <row r="29" spans="1:8" s="46" customFormat="1" ht="11.25" customHeight="1" x14ac:dyDescent="0.2">
      <c r="A29" s="70" t="s">
        <v>39</v>
      </c>
      <c r="B29" s="11">
        <v>1110889.5859999999</v>
      </c>
      <c r="C29" s="11">
        <v>896666.27942000004</v>
      </c>
      <c r="D29" s="11">
        <v>12329.85</v>
      </c>
      <c r="E29" s="11">
        <f t="shared" si="4"/>
        <v>908996.12942000001</v>
      </c>
      <c r="F29" s="11">
        <f t="shared" si="5"/>
        <v>201893.45657999988</v>
      </c>
      <c r="G29" s="11">
        <f t="shared" si="6"/>
        <v>214223.30657999986</v>
      </c>
      <c r="H29" s="6">
        <f t="shared" si="1"/>
        <v>81.825965503289908</v>
      </c>
    </row>
    <row r="30" spans="1:8" s="46" customFormat="1" ht="11.25" customHeight="1" x14ac:dyDescent="0.2">
      <c r="A30" s="70" t="s">
        <v>40</v>
      </c>
      <c r="B30" s="11">
        <v>372285.86800000002</v>
      </c>
      <c r="C30" s="11">
        <v>353581.53431999998</v>
      </c>
      <c r="D30" s="11">
        <v>4370.7272699999994</v>
      </c>
      <c r="E30" s="11">
        <f t="shared" si="4"/>
        <v>357952.26158999995</v>
      </c>
      <c r="F30" s="11">
        <f t="shared" si="5"/>
        <v>14333.606410000066</v>
      </c>
      <c r="G30" s="11">
        <f t="shared" si="6"/>
        <v>18704.33368000004</v>
      </c>
      <c r="H30" s="6">
        <f t="shared" si="1"/>
        <v>96.149838701371266</v>
      </c>
    </row>
    <row r="31" spans="1:8" s="46" customFormat="1" ht="11.25" customHeight="1" x14ac:dyDescent="0.2">
      <c r="A31" s="70" t="s">
        <v>306</v>
      </c>
      <c r="B31" s="11">
        <v>403719.07399999991</v>
      </c>
      <c r="C31" s="11">
        <v>391276.74732999998</v>
      </c>
      <c r="D31" s="11">
        <v>2559.3923399999999</v>
      </c>
      <c r="E31" s="11">
        <f t="shared" si="4"/>
        <v>393836.13967</v>
      </c>
      <c r="F31" s="11">
        <f t="shared" si="5"/>
        <v>9882.9343299999018</v>
      </c>
      <c r="G31" s="11">
        <f t="shared" si="6"/>
        <v>12442.326669999922</v>
      </c>
      <c r="H31" s="6">
        <f t="shared" si="1"/>
        <v>97.55202690026978</v>
      </c>
    </row>
    <row r="32" spans="1:8" s="46" customFormat="1" ht="11.25" customHeight="1" x14ac:dyDescent="0.2">
      <c r="A32" s="70" t="s">
        <v>41</v>
      </c>
      <c r="B32" s="11">
        <v>180950.21899999998</v>
      </c>
      <c r="C32" s="11">
        <v>169390.21893999999</v>
      </c>
      <c r="D32" s="11">
        <v>1288.9408799999999</v>
      </c>
      <c r="E32" s="11">
        <f t="shared" si="4"/>
        <v>170679.15982</v>
      </c>
      <c r="F32" s="11">
        <f t="shared" si="5"/>
        <v>10271.059179999982</v>
      </c>
      <c r="G32" s="11">
        <f t="shared" si="6"/>
        <v>11560.000059999991</v>
      </c>
      <c r="H32" s="6">
        <f t="shared" si="1"/>
        <v>94.323820530993672</v>
      </c>
    </row>
    <row r="33" spans="1:8" s="46" customFormat="1" ht="11.25" customHeight="1" x14ac:dyDescent="0.2">
      <c r="A33" s="70" t="s">
        <v>288</v>
      </c>
      <c r="B33" s="11">
        <v>338833.35099999997</v>
      </c>
      <c r="C33" s="11">
        <v>335867.04933000001</v>
      </c>
      <c r="D33" s="11">
        <v>130.11509000000001</v>
      </c>
      <c r="E33" s="11">
        <f t="shared" si="4"/>
        <v>335997.16441999999</v>
      </c>
      <c r="F33" s="11">
        <f t="shared" si="5"/>
        <v>2836.1865799999796</v>
      </c>
      <c r="G33" s="11">
        <f t="shared" si="6"/>
        <v>2966.3016699999571</v>
      </c>
      <c r="H33" s="6">
        <f t="shared" si="1"/>
        <v>99.162955307784927</v>
      </c>
    </row>
    <row r="34" spans="1:8" s="46" customFormat="1" ht="11.25" customHeight="1" x14ac:dyDescent="0.2">
      <c r="A34" s="70"/>
      <c r="B34" s="8"/>
      <c r="C34" s="8"/>
      <c r="D34" s="8"/>
      <c r="E34" s="8"/>
      <c r="F34" s="8"/>
      <c r="G34" s="8"/>
      <c r="H34" s="6" t="str">
        <f t="shared" si="1"/>
        <v/>
      </c>
    </row>
    <row r="35" spans="1:8" s="46" customFormat="1" ht="11.25" customHeight="1" x14ac:dyDescent="0.2">
      <c r="A35" s="68" t="s">
        <v>42</v>
      </c>
      <c r="B35" s="9">
        <f t="shared" ref="B35:G35" si="7">+B36+B37</f>
        <v>1777380.4780000001</v>
      </c>
      <c r="C35" s="18">
        <v>1542390.7985400001</v>
      </c>
      <c r="D35" s="9">
        <f t="shared" si="7"/>
        <v>13994.54362</v>
      </c>
      <c r="E35" s="18">
        <f t="shared" si="7"/>
        <v>1556385.34216</v>
      </c>
      <c r="F35" s="18">
        <f t="shared" si="7"/>
        <v>220995.13584000018</v>
      </c>
      <c r="G35" s="18">
        <f t="shared" si="7"/>
        <v>234989.67946000016</v>
      </c>
      <c r="H35" s="6">
        <f t="shared" si="1"/>
        <v>87.566244899422145</v>
      </c>
    </row>
    <row r="36" spans="1:8" s="46" customFormat="1" ht="11.25" customHeight="1" x14ac:dyDescent="0.2">
      <c r="A36" s="70" t="s">
        <v>43</v>
      </c>
      <c r="B36" s="11">
        <v>1671102.2870000002</v>
      </c>
      <c r="C36" s="11">
        <v>1477250.5890500001</v>
      </c>
      <c r="D36" s="11">
        <v>13938.64408</v>
      </c>
      <c r="E36" s="11">
        <f t="shared" ref="E36:E37" si="8">C36+D36</f>
        <v>1491189.2331300001</v>
      </c>
      <c r="F36" s="11">
        <f>B36-E36</f>
        <v>179913.05387000018</v>
      </c>
      <c r="G36" s="11">
        <f>B36-C36</f>
        <v>193851.69795000018</v>
      </c>
      <c r="H36" s="6">
        <f t="shared" si="1"/>
        <v>89.233869448351726</v>
      </c>
    </row>
    <row r="37" spans="1:8" s="46" customFormat="1" ht="11.25" customHeight="1" x14ac:dyDescent="0.2">
      <c r="A37" s="70" t="s">
        <v>44</v>
      </c>
      <c r="B37" s="11">
        <v>106278.19099999999</v>
      </c>
      <c r="C37" s="11">
        <v>65140.209490000001</v>
      </c>
      <c r="D37" s="11">
        <v>55.899540000000002</v>
      </c>
      <c r="E37" s="11">
        <f t="shared" si="8"/>
        <v>65196.10903</v>
      </c>
      <c r="F37" s="11">
        <f>B37-E37</f>
        <v>41082.081969999992</v>
      </c>
      <c r="G37" s="11">
        <f>B37-C37</f>
        <v>41137.981509999991</v>
      </c>
      <c r="H37" s="6">
        <f t="shared" si="1"/>
        <v>61.344767366241683</v>
      </c>
    </row>
    <row r="38" spans="1:8" s="46" customFormat="1" ht="11.25" customHeight="1" x14ac:dyDescent="0.2">
      <c r="A38" s="70"/>
      <c r="B38" s="8"/>
      <c r="C38" s="8"/>
      <c r="D38" s="8"/>
      <c r="E38" s="8"/>
      <c r="F38" s="8"/>
      <c r="G38" s="8"/>
      <c r="H38" s="6" t="str">
        <f t="shared" si="1"/>
        <v/>
      </c>
    </row>
    <row r="39" spans="1:8" s="46" customFormat="1" ht="11.25" customHeight="1" x14ac:dyDescent="0.2">
      <c r="A39" s="68" t="s">
        <v>45</v>
      </c>
      <c r="B39" s="9">
        <f>SUM(B40:B46)</f>
        <v>590096805.73297012</v>
      </c>
      <c r="C39" s="18">
        <v>547141828.4309901</v>
      </c>
      <c r="D39" s="9">
        <f t="shared" ref="D39:G39" si="9">SUM(D40:D46)</f>
        <v>3306128.5536499997</v>
      </c>
      <c r="E39" s="18">
        <f t="shared" si="9"/>
        <v>550447956.98464</v>
      </c>
      <c r="F39" s="18">
        <f t="shared" si="9"/>
        <v>39648848.748329982</v>
      </c>
      <c r="G39" s="18">
        <f t="shared" si="9"/>
        <v>42954977.301979929</v>
      </c>
      <c r="H39" s="6">
        <f t="shared" si="1"/>
        <v>93.280958587958878</v>
      </c>
    </row>
    <row r="40" spans="1:8" s="46" customFormat="1" ht="11.25" customHeight="1" x14ac:dyDescent="0.2">
      <c r="A40" s="70" t="s">
        <v>46</v>
      </c>
      <c r="B40" s="11">
        <v>588754781.47496998</v>
      </c>
      <c r="C40" s="11">
        <v>546079254.34326005</v>
      </c>
      <c r="D40" s="11">
        <v>3300448.4883799995</v>
      </c>
      <c r="E40" s="11">
        <f t="shared" ref="E40:E46" si="10">C40+D40</f>
        <v>549379702.83164001</v>
      </c>
      <c r="F40" s="11">
        <f t="shared" ref="F40:F46" si="11">B40-E40</f>
        <v>39375078.643329978</v>
      </c>
      <c r="G40" s="11">
        <f t="shared" ref="G40:G46" si="12">B40-C40</f>
        <v>42675527.131709933</v>
      </c>
      <c r="H40" s="6">
        <f t="shared" si="1"/>
        <v>93.312142867920983</v>
      </c>
    </row>
    <row r="41" spans="1:8" s="46" customFormat="1" ht="11.25" customHeight="1" x14ac:dyDescent="0.2">
      <c r="A41" s="72" t="s">
        <v>47</v>
      </c>
      <c r="B41" s="11">
        <v>109028.00000000003</v>
      </c>
      <c r="C41" s="11">
        <v>94703.581730000005</v>
      </c>
      <c r="D41" s="11">
        <v>225.12979999999999</v>
      </c>
      <c r="E41" s="11">
        <f t="shared" si="10"/>
        <v>94928.71153</v>
      </c>
      <c r="F41" s="11">
        <f t="shared" si="11"/>
        <v>14099.288470000029</v>
      </c>
      <c r="G41" s="11">
        <f t="shared" si="12"/>
        <v>14324.418270000024</v>
      </c>
      <c r="H41" s="6">
        <f t="shared" si="1"/>
        <v>87.068194894889359</v>
      </c>
    </row>
    <row r="42" spans="1:8" s="46" customFormat="1" ht="11.25" customHeight="1" x14ac:dyDescent="0.2">
      <c r="A42" s="72" t="s">
        <v>48</v>
      </c>
      <c r="B42" s="11">
        <v>36323</v>
      </c>
      <c r="C42" s="11">
        <v>31542.696459999999</v>
      </c>
      <c r="D42" s="11">
        <v>679.7085699999999</v>
      </c>
      <c r="E42" s="11">
        <f t="shared" si="10"/>
        <v>32222.405029999998</v>
      </c>
      <c r="F42" s="11">
        <f t="shared" si="11"/>
        <v>4100.5949700000019</v>
      </c>
      <c r="G42" s="11">
        <f t="shared" si="12"/>
        <v>4780.3035400000008</v>
      </c>
      <c r="H42" s="6">
        <f t="shared" si="1"/>
        <v>88.710748093494473</v>
      </c>
    </row>
    <row r="43" spans="1:8" s="46" customFormat="1" ht="11.25" customHeight="1" x14ac:dyDescent="0.2">
      <c r="A43" s="70" t="s">
        <v>49</v>
      </c>
      <c r="B43" s="11">
        <v>704400.60300000012</v>
      </c>
      <c r="C43" s="11">
        <v>644861.58996000001</v>
      </c>
      <c r="D43" s="11">
        <v>207.41776000000002</v>
      </c>
      <c r="E43" s="11">
        <f t="shared" si="10"/>
        <v>645069.00771999999</v>
      </c>
      <c r="F43" s="11">
        <f t="shared" si="11"/>
        <v>59331.595280000125</v>
      </c>
      <c r="G43" s="11">
        <f t="shared" si="12"/>
        <v>59539.013040000107</v>
      </c>
      <c r="H43" s="6">
        <f t="shared" si="1"/>
        <v>91.577009584132895</v>
      </c>
    </row>
    <row r="44" spans="1:8" s="46" customFormat="1" ht="11.25" customHeight="1" x14ac:dyDescent="0.2">
      <c r="A44" s="70" t="s">
        <v>51</v>
      </c>
      <c r="B44" s="11">
        <v>93557.714999999997</v>
      </c>
      <c r="C44" s="11">
        <v>90706.590100000001</v>
      </c>
      <c r="D44" s="11">
        <v>273.30541999999997</v>
      </c>
      <c r="E44" s="11">
        <f t="shared" si="10"/>
        <v>90979.895520000005</v>
      </c>
      <c r="F44" s="11">
        <f t="shared" si="11"/>
        <v>2577.819479999991</v>
      </c>
      <c r="G44" s="11">
        <f t="shared" si="12"/>
        <v>2851.1248999999953</v>
      </c>
      <c r="H44" s="6">
        <f t="shared" si="1"/>
        <v>97.244674605402665</v>
      </c>
    </row>
    <row r="45" spans="1:8" s="46" customFormat="1" ht="11.25" customHeight="1" x14ac:dyDescent="0.2">
      <c r="A45" s="70" t="s">
        <v>50</v>
      </c>
      <c r="B45" s="11">
        <v>205177.75299999997</v>
      </c>
      <c r="C45" s="11">
        <v>146986.25253999999</v>
      </c>
      <c r="D45" s="11">
        <v>4284.5037199999997</v>
      </c>
      <c r="E45" s="11">
        <f t="shared" si="10"/>
        <v>151270.75625999999</v>
      </c>
      <c r="F45" s="11">
        <f t="shared" si="11"/>
        <v>53906.996739999973</v>
      </c>
      <c r="G45" s="11">
        <f t="shared" si="12"/>
        <v>58191.500459999981</v>
      </c>
      <c r="H45" s="6">
        <f t="shared" si="1"/>
        <v>73.726685300038369</v>
      </c>
    </row>
    <row r="46" spans="1:8" s="46" customFormat="1" ht="11.25" customHeight="1" x14ac:dyDescent="0.2">
      <c r="A46" s="70" t="s">
        <v>329</v>
      </c>
      <c r="B46" s="11">
        <v>193537.18700000001</v>
      </c>
      <c r="C46" s="11">
        <v>53773.376939999995</v>
      </c>
      <c r="D46" s="11">
        <v>10</v>
      </c>
      <c r="E46" s="11">
        <f t="shared" si="10"/>
        <v>53783.376939999995</v>
      </c>
      <c r="F46" s="11">
        <f t="shared" si="11"/>
        <v>139753.81006000002</v>
      </c>
      <c r="G46" s="11">
        <f t="shared" si="12"/>
        <v>139763.81006000002</v>
      </c>
      <c r="H46" s="6">
        <f t="shared" si="1"/>
        <v>27.789686196069386</v>
      </c>
    </row>
    <row r="47" spans="1:8" s="46" customFormat="1" ht="11.25" customHeight="1" x14ac:dyDescent="0.2">
      <c r="A47" s="70"/>
      <c r="B47" s="7"/>
      <c r="C47" s="7"/>
      <c r="D47" s="7"/>
      <c r="E47" s="7"/>
      <c r="F47" s="7"/>
      <c r="G47" s="7"/>
      <c r="H47" s="6" t="str">
        <f t="shared" si="1"/>
        <v/>
      </c>
    </row>
    <row r="48" spans="1:8" s="46" customFormat="1" ht="11.25" customHeight="1" x14ac:dyDescent="0.2">
      <c r="A48" s="68" t="s">
        <v>52</v>
      </c>
      <c r="B48" s="11">
        <v>81692538.450000003</v>
      </c>
      <c r="C48" s="11">
        <v>74926451.939119995</v>
      </c>
      <c r="D48" s="11">
        <v>826739.86454999994</v>
      </c>
      <c r="E48" s="11">
        <f t="shared" ref="E48" si="13">C48+D48</f>
        <v>75753191.803669989</v>
      </c>
      <c r="F48" s="11">
        <f>B48-E48</f>
        <v>5939346.6463300139</v>
      </c>
      <c r="G48" s="11">
        <f>B48-C48</f>
        <v>6766086.5108800083</v>
      </c>
      <c r="H48" s="6">
        <f t="shared" si="1"/>
        <v>92.729633869848229</v>
      </c>
    </row>
    <row r="49" spans="1:8" s="46" customFormat="1" ht="11.25" customHeight="1" x14ac:dyDescent="0.2">
      <c r="A49" s="73"/>
      <c r="B49" s="8"/>
      <c r="C49" s="8"/>
      <c r="D49" s="8"/>
      <c r="E49" s="8"/>
      <c r="F49" s="8"/>
      <c r="G49" s="8"/>
      <c r="H49" s="6" t="str">
        <f t="shared" si="1"/>
        <v/>
      </c>
    </row>
    <row r="50" spans="1:8" s="46" customFormat="1" ht="11.25" customHeight="1" x14ac:dyDescent="0.2">
      <c r="A50" s="68" t="s">
        <v>53</v>
      </c>
      <c r="B50" s="11">
        <v>2192555.0350000001</v>
      </c>
      <c r="C50" s="11">
        <v>1748133.9336099999</v>
      </c>
      <c r="D50" s="11">
        <v>7482.41525</v>
      </c>
      <c r="E50" s="11">
        <f t="shared" ref="E50" si="14">C50+D50</f>
        <v>1755616.34886</v>
      </c>
      <c r="F50" s="11">
        <f>B50-E50</f>
        <v>436938.68614000012</v>
      </c>
      <c r="G50" s="11">
        <f>B50-C50</f>
        <v>444421.1013900002</v>
      </c>
      <c r="H50" s="6">
        <f t="shared" si="1"/>
        <v>80.07171180813711</v>
      </c>
    </row>
    <row r="51" spans="1:8" s="46" customFormat="1" ht="11.25" customHeight="1" x14ac:dyDescent="0.2">
      <c r="A51" s="70"/>
      <c r="B51" s="8"/>
      <c r="C51" s="8"/>
      <c r="D51" s="8"/>
      <c r="E51" s="8"/>
      <c r="F51" s="8"/>
      <c r="G51" s="8"/>
      <c r="H51" s="6" t="str">
        <f t="shared" si="1"/>
        <v/>
      </c>
    </row>
    <row r="52" spans="1:8" s="46" customFormat="1" ht="11.25" customHeight="1" x14ac:dyDescent="0.2">
      <c r="A52" s="68" t="s">
        <v>54</v>
      </c>
      <c r="B52" s="9">
        <f t="shared" ref="B52" si="15">SUM(B53:B58)</f>
        <v>23713461.102999996</v>
      </c>
      <c r="C52" s="18">
        <v>21360075.444510002</v>
      </c>
      <c r="D52" s="9">
        <f t="shared" ref="D52:G52" si="16">SUM(D53:D58)</f>
        <v>360932.77249000012</v>
      </c>
      <c r="E52" s="18">
        <f t="shared" si="16"/>
        <v>21721008.217</v>
      </c>
      <c r="F52" s="18">
        <f t="shared" si="16"/>
        <v>1992452.8859999953</v>
      </c>
      <c r="G52" s="18">
        <f t="shared" si="16"/>
        <v>2353385.6584899952</v>
      </c>
      <c r="H52" s="6">
        <f t="shared" si="1"/>
        <v>91.597798071965414</v>
      </c>
    </row>
    <row r="53" spans="1:8" s="46" customFormat="1" ht="11.25" customHeight="1" x14ac:dyDescent="0.2">
      <c r="A53" s="70" t="s">
        <v>34</v>
      </c>
      <c r="B53" s="11">
        <v>17685765.931339994</v>
      </c>
      <c r="C53" s="11">
        <v>16200105.897319999</v>
      </c>
      <c r="D53" s="11">
        <v>290358.91254000005</v>
      </c>
      <c r="E53" s="11">
        <f t="shared" ref="E53:E58" si="17">C53+D53</f>
        <v>16490464.809859999</v>
      </c>
      <c r="F53" s="11">
        <f t="shared" ref="F53:F58" si="18">B53-E53</f>
        <v>1195301.1214799955</v>
      </c>
      <c r="G53" s="11">
        <f t="shared" ref="G53:G58" si="19">B53-C53</f>
        <v>1485660.0340199955</v>
      </c>
      <c r="H53" s="6">
        <f t="shared" si="1"/>
        <v>93.24145119798365</v>
      </c>
    </row>
    <row r="54" spans="1:8" s="46" customFormat="1" ht="11.25" customHeight="1" x14ac:dyDescent="0.2">
      <c r="A54" s="70" t="s">
        <v>55</v>
      </c>
      <c r="B54" s="11">
        <v>2935965.2209999999</v>
      </c>
      <c r="C54" s="11">
        <v>2228807.2294000001</v>
      </c>
      <c r="D54" s="11">
        <v>48382.754560000016</v>
      </c>
      <c r="E54" s="11">
        <f t="shared" si="17"/>
        <v>2277189.9839599999</v>
      </c>
      <c r="F54" s="11">
        <f t="shared" si="18"/>
        <v>658775.23704000004</v>
      </c>
      <c r="G54" s="11">
        <f t="shared" si="19"/>
        <v>707157.99159999983</v>
      </c>
      <c r="H54" s="6">
        <f t="shared" si="1"/>
        <v>77.561885531613385</v>
      </c>
    </row>
    <row r="55" spans="1:8" s="46" customFormat="1" ht="11.25" customHeight="1" x14ac:dyDescent="0.2">
      <c r="A55" s="70" t="s">
        <v>56</v>
      </c>
      <c r="B55" s="11">
        <v>1247922.7356599998</v>
      </c>
      <c r="C55" s="11">
        <v>1180255.1267799998</v>
      </c>
      <c r="D55" s="11">
        <v>14156.631730000003</v>
      </c>
      <c r="E55" s="11">
        <f t="shared" si="17"/>
        <v>1194411.7585099998</v>
      </c>
      <c r="F55" s="11">
        <f t="shared" si="18"/>
        <v>53510.977149999933</v>
      </c>
      <c r="G55" s="11">
        <f t="shared" si="19"/>
        <v>67667.608879999956</v>
      </c>
      <c r="H55" s="6">
        <f t="shared" si="1"/>
        <v>95.711995973717151</v>
      </c>
    </row>
    <row r="56" spans="1:8" s="46" customFormat="1" ht="11.25" customHeight="1" x14ac:dyDescent="0.2">
      <c r="A56" s="70" t="s">
        <v>57</v>
      </c>
      <c r="B56" s="11">
        <v>1605107.0419999999</v>
      </c>
      <c r="C56" s="11">
        <v>1534180.9741400001</v>
      </c>
      <c r="D56" s="11">
        <v>7272.3325199999999</v>
      </c>
      <c r="E56" s="11">
        <f t="shared" si="17"/>
        <v>1541453.30666</v>
      </c>
      <c r="F56" s="11">
        <f t="shared" si="18"/>
        <v>63653.735339999897</v>
      </c>
      <c r="G56" s="11">
        <f t="shared" si="19"/>
        <v>70926.067859999835</v>
      </c>
      <c r="H56" s="6">
        <f t="shared" si="1"/>
        <v>96.034299665106076</v>
      </c>
    </row>
    <row r="57" spans="1:8" s="46" customFormat="1" ht="11.25" customHeight="1" x14ac:dyDescent="0.2">
      <c r="A57" s="70" t="s">
        <v>58</v>
      </c>
      <c r="B57" s="11">
        <v>125565.04300000001</v>
      </c>
      <c r="C57" s="11">
        <v>121766.09006999999</v>
      </c>
      <c r="D57" s="11">
        <v>0</v>
      </c>
      <c r="E57" s="11">
        <f t="shared" si="17"/>
        <v>121766.09006999999</v>
      </c>
      <c r="F57" s="11">
        <f t="shared" si="18"/>
        <v>3798.952930000014</v>
      </c>
      <c r="G57" s="11">
        <f t="shared" si="19"/>
        <v>3798.952930000014</v>
      </c>
      <c r="H57" s="6">
        <f t="shared" si="1"/>
        <v>96.974513893966488</v>
      </c>
    </row>
    <row r="58" spans="1:8" s="46" customFormat="1" ht="11.25" customHeight="1" x14ac:dyDescent="0.2">
      <c r="A58" s="70" t="s">
        <v>59</v>
      </c>
      <c r="B58" s="11">
        <v>113135.12999999999</v>
      </c>
      <c r="C58" s="11">
        <v>94960.126799999998</v>
      </c>
      <c r="D58" s="11">
        <v>762.14114000000006</v>
      </c>
      <c r="E58" s="11">
        <f t="shared" si="17"/>
        <v>95722.267940000005</v>
      </c>
      <c r="F58" s="11">
        <f t="shared" si="18"/>
        <v>17412.862059999985</v>
      </c>
      <c r="G58" s="11">
        <f t="shared" si="19"/>
        <v>18175.003199999992</v>
      </c>
      <c r="H58" s="6">
        <f t="shared" si="1"/>
        <v>84.608792989410105</v>
      </c>
    </row>
    <row r="59" spans="1:8" s="46" customFormat="1" ht="11.25" customHeight="1" x14ac:dyDescent="0.2">
      <c r="A59" s="70"/>
      <c r="B59" s="8"/>
      <c r="C59" s="8"/>
      <c r="D59" s="8"/>
      <c r="E59" s="8"/>
      <c r="F59" s="8"/>
      <c r="G59" s="8"/>
      <c r="H59" s="6" t="str">
        <f t="shared" si="1"/>
        <v/>
      </c>
    </row>
    <row r="60" spans="1:8" s="46" customFormat="1" ht="11.25" customHeight="1" x14ac:dyDescent="0.2">
      <c r="A60" s="68" t="s">
        <v>60</v>
      </c>
      <c r="B60" s="12">
        <f t="shared" ref="B60:G60" si="20">SUM(B61:B69)</f>
        <v>19467194.775460038</v>
      </c>
      <c r="C60" s="92">
        <v>16371825.963259917</v>
      </c>
      <c r="D60" s="12">
        <f t="shared" si="20"/>
        <v>268502.81148999999</v>
      </c>
      <c r="E60" s="92">
        <f t="shared" si="20"/>
        <v>16640328.774749918</v>
      </c>
      <c r="F60" s="92">
        <f t="shared" si="20"/>
        <v>2826866.0007101134</v>
      </c>
      <c r="G60" s="92">
        <f t="shared" si="20"/>
        <v>3095368.8122001137</v>
      </c>
      <c r="H60" s="6">
        <f t="shared" si="1"/>
        <v>85.478822021786044</v>
      </c>
    </row>
    <row r="61" spans="1:8" s="46" customFormat="1" ht="11.25" customHeight="1" x14ac:dyDescent="0.2">
      <c r="A61" s="70" t="s">
        <v>61</v>
      </c>
      <c r="B61" s="11">
        <v>1143727.6390000295</v>
      </c>
      <c r="C61" s="11">
        <v>866904.0422099164</v>
      </c>
      <c r="D61" s="11">
        <v>12801.505230000008</v>
      </c>
      <c r="E61" s="11">
        <f t="shared" ref="E61:E69" si="21">C61+D61</f>
        <v>879705.54743991641</v>
      </c>
      <c r="F61" s="11">
        <f t="shared" ref="F61:F69" si="22">B61-E61</f>
        <v>264022.09156011313</v>
      </c>
      <c r="G61" s="11">
        <f t="shared" ref="G61:G69" si="23">B61-C61</f>
        <v>276823.59679011314</v>
      </c>
      <c r="H61" s="6">
        <f t="shared" si="1"/>
        <v>76.915649971443386</v>
      </c>
    </row>
    <row r="62" spans="1:8" s="46" customFormat="1" ht="11.25" customHeight="1" x14ac:dyDescent="0.2">
      <c r="A62" s="70" t="s">
        <v>62</v>
      </c>
      <c r="B62" s="11">
        <v>4142075.3740000003</v>
      </c>
      <c r="C62" s="11">
        <v>3135755.0997800003</v>
      </c>
      <c r="D62" s="11">
        <v>120420.87828</v>
      </c>
      <c r="E62" s="11">
        <f t="shared" si="21"/>
        <v>3256175.9780600001</v>
      </c>
      <c r="F62" s="11">
        <f t="shared" si="22"/>
        <v>885899.39594000019</v>
      </c>
      <c r="G62" s="11">
        <f t="shared" si="23"/>
        <v>1006320.27422</v>
      </c>
      <c r="H62" s="6">
        <f t="shared" si="1"/>
        <v>78.612185536245136</v>
      </c>
    </row>
    <row r="63" spans="1:8" s="46" customFormat="1" ht="11.25" customHeight="1" x14ac:dyDescent="0.2">
      <c r="A63" s="70" t="s">
        <v>63</v>
      </c>
      <c r="B63" s="11">
        <v>11901801.869460002</v>
      </c>
      <c r="C63" s="11">
        <v>10704678.673130002</v>
      </c>
      <c r="D63" s="11">
        <v>124086.78628</v>
      </c>
      <c r="E63" s="11">
        <f t="shared" si="21"/>
        <v>10828765.459410002</v>
      </c>
      <c r="F63" s="11">
        <f t="shared" si="22"/>
        <v>1073036.4100499991</v>
      </c>
      <c r="G63" s="11">
        <f t="shared" si="23"/>
        <v>1197123.1963299997</v>
      </c>
      <c r="H63" s="6">
        <f t="shared" si="1"/>
        <v>90.984252453375078</v>
      </c>
    </row>
    <row r="64" spans="1:8" s="46" customFormat="1" ht="11.25" customHeight="1" x14ac:dyDescent="0.2">
      <c r="A64" s="70" t="s">
        <v>64</v>
      </c>
      <c r="B64" s="11">
        <v>300390.53199999995</v>
      </c>
      <c r="C64" s="11">
        <v>284674.90605999995</v>
      </c>
      <c r="D64" s="11">
        <v>2538.62817</v>
      </c>
      <c r="E64" s="11">
        <f t="shared" si="21"/>
        <v>287213.53422999993</v>
      </c>
      <c r="F64" s="11">
        <f t="shared" si="22"/>
        <v>13176.997770000016</v>
      </c>
      <c r="G64" s="11">
        <f t="shared" si="23"/>
        <v>15715.625939999998</v>
      </c>
      <c r="H64" s="6">
        <f t="shared" si="1"/>
        <v>95.613377797806223</v>
      </c>
    </row>
    <row r="65" spans="1:8" s="46" customFormat="1" ht="11.25" customHeight="1" x14ac:dyDescent="0.2">
      <c r="A65" s="70" t="s">
        <v>65</v>
      </c>
      <c r="B65" s="11">
        <v>1567523.4090000005</v>
      </c>
      <c r="C65" s="11">
        <v>1010391.8677599999</v>
      </c>
      <c r="D65" s="11">
        <v>3993.7694699999988</v>
      </c>
      <c r="E65" s="11">
        <f t="shared" si="21"/>
        <v>1014385.6372299999</v>
      </c>
      <c r="F65" s="11">
        <f t="shared" si="22"/>
        <v>553137.77177000057</v>
      </c>
      <c r="G65" s="11">
        <f t="shared" si="23"/>
        <v>557131.54124000052</v>
      </c>
      <c r="H65" s="6">
        <f t="shared" si="1"/>
        <v>64.712630854879933</v>
      </c>
    </row>
    <row r="66" spans="1:8" s="46" customFormat="1" ht="11.25" customHeight="1" x14ac:dyDescent="0.2">
      <c r="A66" s="70" t="s">
        <v>66</v>
      </c>
      <c r="B66" s="11">
        <v>16759.469000000001</v>
      </c>
      <c r="C66" s="11">
        <v>14988.50999</v>
      </c>
      <c r="D66" s="11">
        <v>43.633949999999999</v>
      </c>
      <c r="E66" s="11">
        <f t="shared" si="21"/>
        <v>15032.14394</v>
      </c>
      <c r="F66" s="11">
        <f t="shared" si="22"/>
        <v>1727.325060000001</v>
      </c>
      <c r="G66" s="11">
        <f t="shared" si="23"/>
        <v>1770.9590100000005</v>
      </c>
      <c r="H66" s="6">
        <f t="shared" si="1"/>
        <v>89.69343802002318</v>
      </c>
    </row>
    <row r="67" spans="1:8" s="46" customFormat="1" ht="11.25" customHeight="1" x14ac:dyDescent="0.2">
      <c r="A67" s="70" t="s">
        <v>67</v>
      </c>
      <c r="B67" s="11">
        <v>218707.76300000004</v>
      </c>
      <c r="C67" s="11">
        <v>188246.99390999999</v>
      </c>
      <c r="D67" s="11">
        <v>1834.732</v>
      </c>
      <c r="E67" s="11">
        <f t="shared" si="21"/>
        <v>190081.72590999998</v>
      </c>
      <c r="F67" s="11">
        <f t="shared" si="22"/>
        <v>28626.037090000056</v>
      </c>
      <c r="G67" s="11">
        <f t="shared" si="23"/>
        <v>30460.769090000045</v>
      </c>
      <c r="H67" s="6">
        <f t="shared" si="1"/>
        <v>86.911284401916703</v>
      </c>
    </row>
    <row r="68" spans="1:8" s="46" customFormat="1" ht="11.25" customHeight="1" x14ac:dyDescent="0.2">
      <c r="A68" s="70" t="s">
        <v>68</v>
      </c>
      <c r="B68" s="11">
        <v>87506.034</v>
      </c>
      <c r="C68" s="11">
        <v>85182.763579999999</v>
      </c>
      <c r="D68" s="11">
        <v>1536.2904900000001</v>
      </c>
      <c r="E68" s="11">
        <f t="shared" si="21"/>
        <v>86719.054069999998</v>
      </c>
      <c r="F68" s="11">
        <f t="shared" si="22"/>
        <v>786.97993000000133</v>
      </c>
      <c r="G68" s="11">
        <f t="shared" si="23"/>
        <v>2323.2704200000007</v>
      </c>
      <c r="H68" s="6">
        <f t="shared" si="1"/>
        <v>99.100656384450019</v>
      </c>
    </row>
    <row r="69" spans="1:8" s="46" customFormat="1" ht="11.25" customHeight="1" x14ac:dyDescent="0.2">
      <c r="A69" s="72" t="s">
        <v>69</v>
      </c>
      <c r="B69" s="11">
        <v>88702.686000000016</v>
      </c>
      <c r="C69" s="11">
        <v>81003.106840000008</v>
      </c>
      <c r="D69" s="11">
        <v>1246.58762</v>
      </c>
      <c r="E69" s="11">
        <f t="shared" si="21"/>
        <v>82249.694460000013</v>
      </c>
      <c r="F69" s="11">
        <f t="shared" si="22"/>
        <v>6452.9915400000027</v>
      </c>
      <c r="G69" s="11">
        <f t="shared" si="23"/>
        <v>7699.5791600000084</v>
      </c>
      <c r="H69" s="6">
        <f t="shared" si="1"/>
        <v>92.72514527914069</v>
      </c>
    </row>
    <row r="70" spans="1:8" s="46" customFormat="1" ht="11.25" customHeight="1" x14ac:dyDescent="0.2">
      <c r="A70" s="70"/>
      <c r="B70" s="8"/>
      <c r="C70" s="8"/>
      <c r="D70" s="8"/>
      <c r="E70" s="8"/>
      <c r="F70" s="8"/>
      <c r="G70" s="8"/>
      <c r="H70" s="6" t="str">
        <f t="shared" si="1"/>
        <v/>
      </c>
    </row>
    <row r="71" spans="1:8" s="46" customFormat="1" ht="11.25" customHeight="1" x14ac:dyDescent="0.2">
      <c r="A71" s="68" t="s">
        <v>70</v>
      </c>
      <c r="B71" s="9">
        <f t="shared" ref="B71:G71" si="24">SUM(B72:B76)</f>
        <v>16861404.967999998</v>
      </c>
      <c r="C71" s="18">
        <v>13755355.128399998</v>
      </c>
      <c r="D71" s="9">
        <f t="shared" si="24"/>
        <v>35565.104370000001</v>
      </c>
      <c r="E71" s="18">
        <f t="shared" si="24"/>
        <v>13790920.232769998</v>
      </c>
      <c r="F71" s="18">
        <f t="shared" si="24"/>
        <v>3070484.7352299993</v>
      </c>
      <c r="G71" s="18">
        <f t="shared" si="24"/>
        <v>3106049.8395999996</v>
      </c>
      <c r="H71" s="6">
        <f t="shared" si="1"/>
        <v>81.789864242883411</v>
      </c>
    </row>
    <row r="72" spans="1:8" s="46" customFormat="1" ht="11.25" customHeight="1" x14ac:dyDescent="0.2">
      <c r="A72" s="70" t="s">
        <v>34</v>
      </c>
      <c r="B72" s="11">
        <v>16702170.282999998</v>
      </c>
      <c r="C72" s="11">
        <v>13619521.996419998</v>
      </c>
      <c r="D72" s="11">
        <v>33455.177299999996</v>
      </c>
      <c r="E72" s="11">
        <f t="shared" ref="E72:E76" si="25">C72+D72</f>
        <v>13652977.173719998</v>
      </c>
      <c r="F72" s="11">
        <f>B72-E72</f>
        <v>3049193.1092799995</v>
      </c>
      <c r="G72" s="11">
        <f>B72-C72</f>
        <v>3082648.2865800001</v>
      </c>
      <c r="H72" s="6">
        <f t="shared" si="1"/>
        <v>81.743731158198258</v>
      </c>
    </row>
    <row r="73" spans="1:8" s="46" customFormat="1" ht="11.25" customHeight="1" x14ac:dyDescent="0.2">
      <c r="A73" s="70" t="s">
        <v>71</v>
      </c>
      <c r="B73" s="11">
        <v>91800.067999999999</v>
      </c>
      <c r="C73" s="11">
        <v>79988.361689999991</v>
      </c>
      <c r="D73" s="11">
        <v>1014.54836</v>
      </c>
      <c r="E73" s="11">
        <f t="shared" si="25"/>
        <v>81002.910049999991</v>
      </c>
      <c r="F73" s="11">
        <f>B73-E73</f>
        <v>10797.157950000008</v>
      </c>
      <c r="G73" s="11">
        <f>B73-C73</f>
        <v>11811.706310000009</v>
      </c>
      <c r="H73" s="6">
        <f t="shared" si="1"/>
        <v>88.238398744976948</v>
      </c>
    </row>
    <row r="74" spans="1:8" s="46" customFormat="1" ht="11.25" customHeight="1" x14ac:dyDescent="0.2">
      <c r="A74" s="70" t="s">
        <v>72</v>
      </c>
      <c r="B74" s="11">
        <v>4229.6170000000002</v>
      </c>
      <c r="C74" s="11">
        <v>3269.5616199999999</v>
      </c>
      <c r="D74" s="11">
        <v>53.768769999999996</v>
      </c>
      <c r="E74" s="11">
        <f t="shared" si="25"/>
        <v>3323.3303900000001</v>
      </c>
      <c r="F74" s="11">
        <f>B74-E74</f>
        <v>906.28661000000011</v>
      </c>
      <c r="G74" s="11">
        <f>B74-C74</f>
        <v>960.05538000000024</v>
      </c>
      <c r="H74" s="6">
        <f t="shared" ref="H74:H137" si="26">IFERROR(E74/B74*100,"")</f>
        <v>78.572844538879053</v>
      </c>
    </row>
    <row r="75" spans="1:8" s="46" customFormat="1" ht="11.25" customHeight="1" x14ac:dyDescent="0.2">
      <c r="A75" s="70" t="s">
        <v>73</v>
      </c>
      <c r="B75" s="11">
        <v>22148.000000000004</v>
      </c>
      <c r="C75" s="11">
        <v>19226.651570000002</v>
      </c>
      <c r="D75" s="11">
        <v>801.00043999999991</v>
      </c>
      <c r="E75" s="11">
        <f t="shared" si="25"/>
        <v>20027.652010000002</v>
      </c>
      <c r="F75" s="11">
        <f>B75-E75</f>
        <v>2120.347990000002</v>
      </c>
      <c r="G75" s="11">
        <f>B75-C75</f>
        <v>2921.3484300000018</v>
      </c>
      <c r="H75" s="6">
        <f t="shared" si="26"/>
        <v>90.426458416109796</v>
      </c>
    </row>
    <row r="76" spans="1:8" s="46" customFormat="1" ht="11.25" customHeight="1" x14ac:dyDescent="0.2">
      <c r="A76" s="70" t="s">
        <v>307</v>
      </c>
      <c r="B76" s="11">
        <v>41057</v>
      </c>
      <c r="C76" s="11">
        <v>33348.557099999998</v>
      </c>
      <c r="D76" s="11">
        <v>240.6095</v>
      </c>
      <c r="E76" s="11">
        <f t="shared" si="25"/>
        <v>33589.166599999997</v>
      </c>
      <c r="F76" s="11">
        <f>B76-E76</f>
        <v>7467.8334000000032</v>
      </c>
      <c r="G76" s="11">
        <f>B76-C76</f>
        <v>7708.4429000000018</v>
      </c>
      <c r="H76" s="6">
        <f t="shared" si="26"/>
        <v>81.811059259078831</v>
      </c>
    </row>
    <row r="77" spans="1:8" s="46" customFormat="1" ht="11.25" customHeight="1" x14ac:dyDescent="0.2">
      <c r="A77" s="70"/>
      <c r="B77" s="8"/>
      <c r="C77" s="8"/>
      <c r="D77" s="8"/>
      <c r="E77" s="8"/>
      <c r="F77" s="8"/>
      <c r="G77" s="8"/>
      <c r="H77" s="6" t="str">
        <f t="shared" si="26"/>
        <v/>
      </c>
    </row>
    <row r="78" spans="1:8" s="46" customFormat="1" ht="11.25" customHeight="1" x14ac:dyDescent="0.2">
      <c r="A78" s="68" t="s">
        <v>74</v>
      </c>
      <c r="B78" s="9">
        <f>SUM(B79:B81)</f>
        <v>158497572.40000001</v>
      </c>
      <c r="C78" s="18">
        <v>142488491.36295</v>
      </c>
      <c r="D78" s="9">
        <f t="shared" ref="D78:G78" si="27">SUM(D79:D81)</f>
        <v>4173884.6660799999</v>
      </c>
      <c r="E78" s="18">
        <f t="shared" si="27"/>
        <v>146662376.02903003</v>
      </c>
      <c r="F78" s="18">
        <f t="shared" si="27"/>
        <v>11835196.370970003</v>
      </c>
      <c r="G78" s="18">
        <f t="shared" si="27"/>
        <v>16009081.037050016</v>
      </c>
      <c r="H78" s="6">
        <f t="shared" si="26"/>
        <v>92.532884768038258</v>
      </c>
    </row>
    <row r="79" spans="1:8" s="46" customFormat="1" ht="11.25" customHeight="1" x14ac:dyDescent="0.2">
      <c r="A79" s="70" t="s">
        <v>75</v>
      </c>
      <c r="B79" s="11">
        <v>158027299.68900001</v>
      </c>
      <c r="C79" s="11">
        <v>142152155.05858999</v>
      </c>
      <c r="D79" s="11">
        <v>4165074.5251799999</v>
      </c>
      <c r="E79" s="11">
        <f t="shared" ref="E79:E81" si="28">C79+D79</f>
        <v>146317229.58377001</v>
      </c>
      <c r="F79" s="11">
        <f>B79-E79</f>
        <v>11710070.105230004</v>
      </c>
      <c r="G79" s="11">
        <f>B79-C79</f>
        <v>15875144.630410016</v>
      </c>
      <c r="H79" s="6">
        <f t="shared" si="26"/>
        <v>92.589843572423504</v>
      </c>
    </row>
    <row r="80" spans="1:8" s="46" customFormat="1" ht="11.25" customHeight="1" x14ac:dyDescent="0.2">
      <c r="A80" s="70" t="s">
        <v>76</v>
      </c>
      <c r="B80" s="11">
        <v>431979.71099999989</v>
      </c>
      <c r="C80" s="11">
        <v>321176.74124</v>
      </c>
      <c r="D80" s="11">
        <v>8365.4023099999995</v>
      </c>
      <c r="E80" s="11">
        <f t="shared" si="28"/>
        <v>329542.14354999998</v>
      </c>
      <c r="F80" s="11">
        <f>B80-E80</f>
        <v>102437.56744999991</v>
      </c>
      <c r="G80" s="11">
        <f>B80-C80</f>
        <v>110802.96975999989</v>
      </c>
      <c r="H80" s="6">
        <f t="shared" si="26"/>
        <v>76.286486415562251</v>
      </c>
    </row>
    <row r="81" spans="1:8" s="46" customFormat="1" ht="11.25" customHeight="1" x14ac:dyDescent="0.2">
      <c r="A81" s="70" t="s">
        <v>330</v>
      </c>
      <c r="B81" s="11">
        <v>38293</v>
      </c>
      <c r="C81" s="11">
        <v>15159.563119999999</v>
      </c>
      <c r="D81" s="11">
        <v>444.73859000000004</v>
      </c>
      <c r="E81" s="11">
        <f t="shared" si="28"/>
        <v>15604.30171</v>
      </c>
      <c r="F81" s="11">
        <f>B81-E81</f>
        <v>22688.69829</v>
      </c>
      <c r="G81" s="11">
        <f>B81-C81</f>
        <v>23133.436880000001</v>
      </c>
      <c r="H81" s="6">
        <f t="shared" si="26"/>
        <v>40.749749849842011</v>
      </c>
    </row>
    <row r="82" spans="1:8" s="46" customFormat="1" ht="11.25" customHeight="1" x14ac:dyDescent="0.2">
      <c r="A82" s="70"/>
      <c r="B82" s="8"/>
      <c r="C82" s="8"/>
      <c r="D82" s="8"/>
      <c r="E82" s="8"/>
      <c r="F82" s="8"/>
      <c r="G82" s="8"/>
      <c r="H82" s="6" t="str">
        <f t="shared" si="26"/>
        <v/>
      </c>
    </row>
    <row r="83" spans="1:8" s="46" customFormat="1" ht="11.25" customHeight="1" x14ac:dyDescent="0.2">
      <c r="A83" s="68" t="s">
        <v>289</v>
      </c>
      <c r="B83" s="9">
        <f t="shared" ref="B83:G83" si="29">+B84+B85</f>
        <v>1220284.6779999998</v>
      </c>
      <c r="C83" s="18">
        <v>1041830.1170300001</v>
      </c>
      <c r="D83" s="9">
        <f t="shared" si="29"/>
        <v>11052.57979</v>
      </c>
      <c r="E83" s="18">
        <f t="shared" si="29"/>
        <v>1052882.6968200002</v>
      </c>
      <c r="F83" s="18">
        <f t="shared" si="29"/>
        <v>167401.98117999971</v>
      </c>
      <c r="G83" s="18">
        <f t="shared" si="29"/>
        <v>178454.56096999976</v>
      </c>
      <c r="H83" s="6">
        <f t="shared" si="26"/>
        <v>86.281727190546619</v>
      </c>
    </row>
    <row r="84" spans="1:8" s="46" customFormat="1" ht="11.25" customHeight="1" x14ac:dyDescent="0.2">
      <c r="A84" s="70" t="s">
        <v>43</v>
      </c>
      <c r="B84" s="11">
        <v>819841.64310999995</v>
      </c>
      <c r="C84" s="11">
        <v>718758.29965000006</v>
      </c>
      <c r="D84" s="11">
        <v>5630.5962299999992</v>
      </c>
      <c r="E84" s="11">
        <f t="shared" ref="E84:E85" si="30">C84+D84</f>
        <v>724388.89588000008</v>
      </c>
      <c r="F84" s="11">
        <f>B84-E84</f>
        <v>95452.747229999863</v>
      </c>
      <c r="G84" s="11">
        <f>B84-C84</f>
        <v>101083.34345999989</v>
      </c>
      <c r="H84" s="6">
        <f t="shared" si="26"/>
        <v>88.357172628130002</v>
      </c>
    </row>
    <row r="85" spans="1:8" s="46" customFormat="1" ht="11.25" customHeight="1" x14ac:dyDescent="0.2">
      <c r="A85" s="70" t="s">
        <v>290</v>
      </c>
      <c r="B85" s="11">
        <v>400443.03488999984</v>
      </c>
      <c r="C85" s="11">
        <v>323071.81737999996</v>
      </c>
      <c r="D85" s="11">
        <v>5421.9835599999997</v>
      </c>
      <c r="E85" s="11">
        <f t="shared" si="30"/>
        <v>328493.80093999999</v>
      </c>
      <c r="F85" s="11">
        <f>B85-E85</f>
        <v>71949.233949999849</v>
      </c>
      <c r="G85" s="11">
        <f>B85-C85</f>
        <v>77371.217509999871</v>
      </c>
      <c r="H85" s="6">
        <f t="shared" si="26"/>
        <v>82.032591984084817</v>
      </c>
    </row>
    <row r="86" spans="1:8" s="46" customFormat="1" ht="11.25" customHeight="1" x14ac:dyDescent="0.2">
      <c r="A86" s="70"/>
      <c r="B86" s="8"/>
      <c r="C86" s="8"/>
      <c r="D86" s="8"/>
      <c r="E86" s="8"/>
      <c r="F86" s="8"/>
      <c r="G86" s="8"/>
      <c r="H86" s="6" t="str">
        <f t="shared" si="26"/>
        <v/>
      </c>
    </row>
    <row r="87" spans="1:8" s="46" customFormat="1" ht="11.25" customHeight="1" x14ac:dyDescent="0.2">
      <c r="A87" s="68" t="s">
        <v>211</v>
      </c>
      <c r="B87" s="9">
        <f t="shared" ref="B87" si="31">SUM(B88:B91)</f>
        <v>6942348.7715800004</v>
      </c>
      <c r="C87" s="18">
        <v>4327645.3779200008</v>
      </c>
      <c r="D87" s="9">
        <f t="shared" ref="D87:G87" si="32">SUM(D88:D91)</f>
        <v>17864.613589999997</v>
      </c>
      <c r="E87" s="18">
        <f t="shared" si="32"/>
        <v>4345509.9915100001</v>
      </c>
      <c r="F87" s="18">
        <f t="shared" si="32"/>
        <v>2596838.7800700003</v>
      </c>
      <c r="G87" s="18">
        <f t="shared" si="32"/>
        <v>2614703.3936600001</v>
      </c>
      <c r="H87" s="6">
        <f t="shared" si="26"/>
        <v>62.594233370977861</v>
      </c>
    </row>
    <row r="88" spans="1:8" s="46" customFormat="1" ht="11.25" customHeight="1" x14ac:dyDescent="0.2">
      <c r="A88" s="70" t="s">
        <v>46</v>
      </c>
      <c r="B88" s="11">
        <v>5054088.8235799996</v>
      </c>
      <c r="C88" s="11">
        <v>3236539.1560800001</v>
      </c>
      <c r="D88" s="11">
        <v>9120.2691299999988</v>
      </c>
      <c r="E88" s="11">
        <f t="shared" ref="E88:E91" si="33">C88+D88</f>
        <v>3245659.42521</v>
      </c>
      <c r="F88" s="11">
        <f>B88-E88</f>
        <v>1808429.3983699996</v>
      </c>
      <c r="G88" s="11">
        <f>B88-C88</f>
        <v>1817549.6674999995</v>
      </c>
      <c r="H88" s="6">
        <f t="shared" si="26"/>
        <v>64.218488010485302</v>
      </c>
    </row>
    <row r="89" spans="1:8" s="46" customFormat="1" ht="11.25" customHeight="1" x14ac:dyDescent="0.2">
      <c r="A89" s="70" t="s">
        <v>212</v>
      </c>
      <c r="B89" s="11">
        <v>372074</v>
      </c>
      <c r="C89" s="11">
        <v>129580.62649</v>
      </c>
      <c r="D89" s="11">
        <v>866.57321999999999</v>
      </c>
      <c r="E89" s="11">
        <f t="shared" si="33"/>
        <v>130447.19971</v>
      </c>
      <c r="F89" s="11">
        <f>B89-E89</f>
        <v>241626.80028999998</v>
      </c>
      <c r="G89" s="11">
        <f>B89-C89</f>
        <v>242493.37351</v>
      </c>
      <c r="H89" s="6">
        <f t="shared" si="26"/>
        <v>35.0594773378414</v>
      </c>
    </row>
    <row r="90" spans="1:8" s="46" customFormat="1" ht="11.25" customHeight="1" x14ac:dyDescent="0.2">
      <c r="A90" s="70" t="s">
        <v>213</v>
      </c>
      <c r="B90" s="11">
        <v>223348.64199999996</v>
      </c>
      <c r="C90" s="11">
        <v>213246.01549000002</v>
      </c>
      <c r="D90" s="11">
        <v>433.01276000000001</v>
      </c>
      <c r="E90" s="11">
        <f t="shared" si="33"/>
        <v>213679.02825000003</v>
      </c>
      <c r="F90" s="11">
        <f>B90-E90</f>
        <v>9669.6137499999313</v>
      </c>
      <c r="G90" s="11">
        <f>B90-C90</f>
        <v>10102.626509999944</v>
      </c>
      <c r="H90" s="6">
        <f t="shared" si="26"/>
        <v>95.670618964408149</v>
      </c>
    </row>
    <row r="91" spans="1:8" s="46" customFormat="1" ht="11.25" customHeight="1" x14ac:dyDescent="0.2">
      <c r="A91" s="70" t="s">
        <v>214</v>
      </c>
      <c r="B91" s="11">
        <v>1292837.3060000006</v>
      </c>
      <c r="C91" s="11">
        <v>748279.57986000006</v>
      </c>
      <c r="D91" s="11">
        <v>7444.7584799999995</v>
      </c>
      <c r="E91" s="11">
        <f t="shared" si="33"/>
        <v>755724.33834000002</v>
      </c>
      <c r="F91" s="11">
        <f>B91-E91</f>
        <v>537112.96766000055</v>
      </c>
      <c r="G91" s="11">
        <f>B91-C91</f>
        <v>544557.72614000051</v>
      </c>
      <c r="H91" s="6">
        <f t="shared" si="26"/>
        <v>58.454713120724236</v>
      </c>
    </row>
    <row r="92" spans="1:8" s="46" customFormat="1" ht="11.25" customHeight="1" x14ac:dyDescent="0.25">
      <c r="A92" s="14"/>
      <c r="B92" s="11"/>
      <c r="C92" s="7"/>
      <c r="D92" s="11"/>
      <c r="E92" s="7"/>
      <c r="F92" s="7"/>
      <c r="G92" s="7"/>
      <c r="H92" s="6" t="str">
        <f t="shared" si="26"/>
        <v/>
      </c>
    </row>
    <row r="93" spans="1:8" s="46" customFormat="1" ht="11.25" customHeight="1" x14ac:dyDescent="0.2">
      <c r="A93" s="68" t="s">
        <v>77</v>
      </c>
      <c r="B93" s="9">
        <f t="shared" ref="B93" si="34">SUM(B94:B103)</f>
        <v>290402106.71917003</v>
      </c>
      <c r="C93" s="18">
        <v>273558177.06316</v>
      </c>
      <c r="D93" s="9">
        <f t="shared" ref="D93:G93" si="35">SUM(D94:D103)</f>
        <v>695275.58290999988</v>
      </c>
      <c r="E93" s="18">
        <f t="shared" si="35"/>
        <v>274253452.64607</v>
      </c>
      <c r="F93" s="18">
        <f t="shared" si="35"/>
        <v>16148654.073100032</v>
      </c>
      <c r="G93" s="18">
        <f t="shared" si="35"/>
        <v>16843929.656010021</v>
      </c>
      <c r="H93" s="6">
        <f t="shared" si="26"/>
        <v>94.439209048605008</v>
      </c>
    </row>
    <row r="94" spans="1:8" s="46" customFormat="1" ht="11.25" customHeight="1" x14ac:dyDescent="0.2">
      <c r="A94" s="70" t="s">
        <v>61</v>
      </c>
      <c r="B94" s="11">
        <v>8745053.2859299984</v>
      </c>
      <c r="C94" s="11">
        <v>6187427.5667499984</v>
      </c>
      <c r="D94" s="11">
        <v>50452.303339999999</v>
      </c>
      <c r="E94" s="11">
        <f t="shared" ref="E94:E103" si="36">C94+D94</f>
        <v>6237879.8700899985</v>
      </c>
      <c r="F94" s="11">
        <f t="shared" ref="F94:F103" si="37">B94-E94</f>
        <v>2507173.4158399999</v>
      </c>
      <c r="G94" s="11">
        <f t="shared" ref="G94:G103" si="38">B94-C94</f>
        <v>2557625.71918</v>
      </c>
      <c r="H94" s="6">
        <f t="shared" si="26"/>
        <v>71.330381486939416</v>
      </c>
    </row>
    <row r="95" spans="1:8" s="46" customFormat="1" ht="11.25" customHeight="1" x14ac:dyDescent="0.2">
      <c r="A95" s="70" t="s">
        <v>78</v>
      </c>
      <c r="B95" s="11">
        <v>29822546.841169998</v>
      </c>
      <c r="C95" s="11">
        <v>27524650.486980006</v>
      </c>
      <c r="D95" s="11">
        <v>20483.262260000003</v>
      </c>
      <c r="E95" s="11">
        <f t="shared" si="36"/>
        <v>27545133.749240007</v>
      </c>
      <c r="F95" s="11">
        <f t="shared" si="37"/>
        <v>2277413.0919299908</v>
      </c>
      <c r="G95" s="11">
        <f t="shared" si="38"/>
        <v>2297896.354189992</v>
      </c>
      <c r="H95" s="6">
        <f t="shared" si="26"/>
        <v>92.363452041641111</v>
      </c>
    </row>
    <row r="96" spans="1:8" s="46" customFormat="1" ht="11.25" customHeight="1" x14ac:dyDescent="0.2">
      <c r="A96" s="70" t="s">
        <v>79</v>
      </c>
      <c r="B96" s="11">
        <v>21523097.281999998</v>
      </c>
      <c r="C96" s="11">
        <v>19122232.040969998</v>
      </c>
      <c r="D96" s="11">
        <v>89777.726789999986</v>
      </c>
      <c r="E96" s="11">
        <f t="shared" si="36"/>
        <v>19212009.767759997</v>
      </c>
      <c r="F96" s="11">
        <f t="shared" si="37"/>
        <v>2311087.5142400004</v>
      </c>
      <c r="G96" s="11">
        <f t="shared" si="38"/>
        <v>2400865.2410300002</v>
      </c>
      <c r="H96" s="6">
        <f t="shared" si="26"/>
        <v>89.262291184397569</v>
      </c>
    </row>
    <row r="97" spans="1:8" s="46" customFormat="1" ht="11.25" customHeight="1" x14ac:dyDescent="0.2">
      <c r="A97" s="70" t="s">
        <v>80</v>
      </c>
      <c r="B97" s="11">
        <v>314329.87599999999</v>
      </c>
      <c r="C97" s="11">
        <v>296407.02424</v>
      </c>
      <c r="D97" s="11">
        <v>6735.5837999999994</v>
      </c>
      <c r="E97" s="11">
        <f t="shared" si="36"/>
        <v>303142.60804000002</v>
      </c>
      <c r="F97" s="11">
        <f t="shared" si="37"/>
        <v>11187.267959999968</v>
      </c>
      <c r="G97" s="11">
        <f t="shared" si="38"/>
        <v>17922.85175999999</v>
      </c>
      <c r="H97" s="6">
        <f t="shared" si="26"/>
        <v>96.440914843233045</v>
      </c>
    </row>
    <row r="98" spans="1:8" s="46" customFormat="1" ht="11.25" customHeight="1" x14ac:dyDescent="0.2">
      <c r="A98" s="70" t="s">
        <v>81</v>
      </c>
      <c r="B98" s="11">
        <v>1466629.6825100002</v>
      </c>
      <c r="C98" s="11">
        <v>1287645.8899400004</v>
      </c>
      <c r="D98" s="11">
        <v>27028.866340000008</v>
      </c>
      <c r="E98" s="11">
        <f t="shared" si="36"/>
        <v>1314674.7562800003</v>
      </c>
      <c r="F98" s="11">
        <f t="shared" si="37"/>
        <v>151954.92622999987</v>
      </c>
      <c r="G98" s="11">
        <f t="shared" si="38"/>
        <v>178983.79256999982</v>
      </c>
      <c r="H98" s="6">
        <f t="shared" si="26"/>
        <v>89.639175584531799</v>
      </c>
    </row>
    <row r="99" spans="1:8" s="46" customFormat="1" ht="11.25" customHeight="1" x14ac:dyDescent="0.2">
      <c r="A99" s="70" t="s">
        <v>82</v>
      </c>
      <c r="B99" s="11">
        <v>226892987.08956003</v>
      </c>
      <c r="C99" s="11">
        <v>217538010.58427</v>
      </c>
      <c r="D99" s="11">
        <v>495774.25686000008</v>
      </c>
      <c r="E99" s="11">
        <f t="shared" si="36"/>
        <v>218033784.84112999</v>
      </c>
      <c r="F99" s="11">
        <f t="shared" si="37"/>
        <v>8859202.2484300435</v>
      </c>
      <c r="G99" s="11">
        <f t="shared" si="38"/>
        <v>9354976.5052900314</v>
      </c>
      <c r="H99" s="6">
        <f t="shared" si="26"/>
        <v>96.095427028366856</v>
      </c>
    </row>
    <row r="100" spans="1:8" s="46" customFormat="1" ht="11.25" customHeight="1" x14ac:dyDescent="0.2">
      <c r="A100" s="70" t="s">
        <v>83</v>
      </c>
      <c r="B100" s="11">
        <v>636299.43999999994</v>
      </c>
      <c r="C100" s="11">
        <v>634325.50341999996</v>
      </c>
      <c r="D100" s="11">
        <v>1970.9364399999999</v>
      </c>
      <c r="E100" s="11">
        <f t="shared" si="36"/>
        <v>636296.43985999993</v>
      </c>
      <c r="F100" s="11">
        <f t="shared" si="37"/>
        <v>3.0001400000182912</v>
      </c>
      <c r="G100" s="11">
        <f t="shared" si="38"/>
        <v>1973.9365799999796</v>
      </c>
      <c r="H100" s="6">
        <f t="shared" si="26"/>
        <v>99.999528501863836</v>
      </c>
    </row>
    <row r="101" spans="1:8" s="46" customFormat="1" ht="11.25" customHeight="1" x14ac:dyDescent="0.2">
      <c r="A101" s="70" t="s">
        <v>224</v>
      </c>
      <c r="B101" s="11">
        <v>763633.79</v>
      </c>
      <c r="C101" s="11">
        <v>748941.94577999995</v>
      </c>
      <c r="D101" s="11">
        <v>259.66519</v>
      </c>
      <c r="E101" s="11">
        <f t="shared" si="36"/>
        <v>749201.61096999992</v>
      </c>
      <c r="F101" s="11">
        <f t="shared" si="37"/>
        <v>14432.179030000116</v>
      </c>
      <c r="G101" s="11">
        <f t="shared" si="38"/>
        <v>14691.844220000086</v>
      </c>
      <c r="H101" s="6">
        <f t="shared" si="26"/>
        <v>98.11006542416095</v>
      </c>
    </row>
    <row r="102" spans="1:8" s="46" customFormat="1" ht="11.25" customHeight="1" x14ac:dyDescent="0.2">
      <c r="A102" s="70" t="s">
        <v>225</v>
      </c>
      <c r="B102" s="11">
        <v>101322.26899999997</v>
      </c>
      <c r="C102" s="11">
        <v>101058.49703</v>
      </c>
      <c r="D102" s="11">
        <v>262.91383000000002</v>
      </c>
      <c r="E102" s="11">
        <f t="shared" si="36"/>
        <v>101321.41086</v>
      </c>
      <c r="F102" s="11">
        <f t="shared" si="37"/>
        <v>0.8581399999675341</v>
      </c>
      <c r="G102" s="11">
        <f t="shared" si="38"/>
        <v>263.7719699999725</v>
      </c>
      <c r="H102" s="6">
        <f t="shared" si="26"/>
        <v>99.999153058840434</v>
      </c>
    </row>
    <row r="103" spans="1:8" s="46" customFormat="1" ht="11.25" customHeight="1" x14ac:dyDescent="0.2">
      <c r="A103" s="70" t="s">
        <v>139</v>
      </c>
      <c r="B103" s="11">
        <v>136207.163</v>
      </c>
      <c r="C103" s="11">
        <v>117477.52378</v>
      </c>
      <c r="D103" s="11">
        <v>2530.0680600000001</v>
      </c>
      <c r="E103" s="11">
        <f t="shared" si="36"/>
        <v>120007.59184000001</v>
      </c>
      <c r="F103" s="11">
        <f t="shared" si="37"/>
        <v>16199.571159999992</v>
      </c>
      <c r="G103" s="11">
        <f t="shared" si="38"/>
        <v>18729.639219999997</v>
      </c>
      <c r="H103" s="6">
        <f t="shared" si="26"/>
        <v>88.106667224248696</v>
      </c>
    </row>
    <row r="104" spans="1:8" s="46" customFormat="1" ht="11.25" customHeight="1" x14ac:dyDescent="0.2">
      <c r="A104" s="70"/>
      <c r="B104" s="11"/>
      <c r="C104" s="7"/>
      <c r="D104" s="11"/>
      <c r="E104" s="7"/>
      <c r="F104" s="7"/>
      <c r="G104" s="7"/>
      <c r="H104" s="6" t="str">
        <f t="shared" si="26"/>
        <v/>
      </c>
    </row>
    <row r="105" spans="1:8" s="46" customFormat="1" ht="11.25" customHeight="1" x14ac:dyDescent="0.2">
      <c r="A105" s="68" t="s">
        <v>84</v>
      </c>
      <c r="B105" s="18">
        <f>SUM(B106:B116)</f>
        <v>25690939.311999999</v>
      </c>
      <c r="C105" s="18">
        <v>23327002.502329998</v>
      </c>
      <c r="D105" s="18">
        <f t="shared" ref="D105:G105" si="39">SUM(D106:D116)</f>
        <v>185396.89029999997</v>
      </c>
      <c r="E105" s="18">
        <f t="shared" si="39"/>
        <v>23512399.392629992</v>
      </c>
      <c r="F105" s="18">
        <f t="shared" si="39"/>
        <v>2178539.9193700035</v>
      </c>
      <c r="G105" s="18">
        <f t="shared" si="39"/>
        <v>2363936.8096700036</v>
      </c>
      <c r="H105" s="6">
        <f t="shared" si="26"/>
        <v>91.520201371724724</v>
      </c>
    </row>
    <row r="106" spans="1:8" s="46" customFormat="1" ht="11.25" customHeight="1" x14ac:dyDescent="0.2">
      <c r="A106" s="70" t="s">
        <v>34</v>
      </c>
      <c r="B106" s="11">
        <v>8643017.9749999996</v>
      </c>
      <c r="C106" s="11">
        <v>7928926.8411699999</v>
      </c>
      <c r="D106" s="11">
        <v>82154.856549999997</v>
      </c>
      <c r="E106" s="11">
        <f t="shared" ref="E106:E116" si="40">C106+D106</f>
        <v>8011081.6977199996</v>
      </c>
      <c r="F106" s="11">
        <f t="shared" ref="F106:F116" si="41">B106-E106</f>
        <v>631936.27728000004</v>
      </c>
      <c r="G106" s="11">
        <f t="shared" ref="G106:G116" si="42">B106-C106</f>
        <v>714091.13382999972</v>
      </c>
      <c r="H106" s="6">
        <f t="shared" si="26"/>
        <v>92.688476651235945</v>
      </c>
    </row>
    <row r="107" spans="1:8" s="46" customFormat="1" ht="11.25" customHeight="1" x14ac:dyDescent="0.2">
      <c r="A107" s="70" t="s">
        <v>85</v>
      </c>
      <c r="B107" s="11">
        <v>4556149.9920000006</v>
      </c>
      <c r="C107" s="11">
        <v>4325257.6323499996</v>
      </c>
      <c r="D107" s="11">
        <v>64510.149899999997</v>
      </c>
      <c r="E107" s="11">
        <f t="shared" si="40"/>
        <v>4389767.7822499992</v>
      </c>
      <c r="F107" s="11">
        <f t="shared" si="41"/>
        <v>166382.20975000132</v>
      </c>
      <c r="G107" s="11">
        <f t="shared" si="42"/>
        <v>230892.35965000093</v>
      </c>
      <c r="H107" s="6">
        <f t="shared" si="26"/>
        <v>96.348184101881046</v>
      </c>
    </row>
    <row r="108" spans="1:8" s="46" customFormat="1" ht="11.25" customHeight="1" x14ac:dyDescent="0.2">
      <c r="A108" s="70" t="s">
        <v>86</v>
      </c>
      <c r="B108" s="11">
        <v>1522101.6429999997</v>
      </c>
      <c r="C108" s="11">
        <v>1310414.51266</v>
      </c>
      <c r="D108" s="11">
        <v>3514.9288700000002</v>
      </c>
      <c r="E108" s="11">
        <f t="shared" si="40"/>
        <v>1313929.44153</v>
      </c>
      <c r="F108" s="11">
        <f t="shared" si="41"/>
        <v>208172.20146999974</v>
      </c>
      <c r="G108" s="11">
        <f t="shared" si="42"/>
        <v>211687.13033999968</v>
      </c>
      <c r="H108" s="6">
        <f t="shared" si="26"/>
        <v>86.32337055627238</v>
      </c>
    </row>
    <row r="109" spans="1:8" s="46" customFormat="1" ht="11.25" customHeight="1" x14ac:dyDescent="0.2">
      <c r="A109" s="70" t="s">
        <v>87</v>
      </c>
      <c r="B109" s="11">
        <v>1702641.2030000002</v>
      </c>
      <c r="C109" s="11">
        <v>1586174.7070299999</v>
      </c>
      <c r="D109" s="11">
        <v>2207.5419999999999</v>
      </c>
      <c r="E109" s="11">
        <f t="shared" si="40"/>
        <v>1588382.2490299998</v>
      </c>
      <c r="F109" s="11">
        <f t="shared" si="41"/>
        <v>114258.95397000038</v>
      </c>
      <c r="G109" s="11">
        <f t="shared" si="42"/>
        <v>116466.49597000028</v>
      </c>
      <c r="H109" s="6">
        <f t="shared" si="26"/>
        <v>93.289311114480284</v>
      </c>
    </row>
    <row r="110" spans="1:8" s="46" customFormat="1" ht="11.25" customHeight="1" x14ac:dyDescent="0.2">
      <c r="A110" s="70" t="s">
        <v>88</v>
      </c>
      <c r="B110" s="11">
        <v>1817229.0759999999</v>
      </c>
      <c r="C110" s="11">
        <v>1605532.6037399999</v>
      </c>
      <c r="D110" s="11">
        <v>4749.8738800000001</v>
      </c>
      <c r="E110" s="11">
        <f t="shared" si="40"/>
        <v>1610282.47762</v>
      </c>
      <c r="F110" s="11">
        <f t="shared" si="41"/>
        <v>206946.59837999986</v>
      </c>
      <c r="G110" s="11">
        <f t="shared" si="42"/>
        <v>211696.47225999995</v>
      </c>
      <c r="H110" s="6">
        <f t="shared" si="26"/>
        <v>88.611969667824098</v>
      </c>
    </row>
    <row r="111" spans="1:8" s="46" customFormat="1" ht="11.25" customHeight="1" x14ac:dyDescent="0.2">
      <c r="A111" s="70" t="s">
        <v>89</v>
      </c>
      <c r="B111" s="11">
        <v>276660.72300000006</v>
      </c>
      <c r="C111" s="11">
        <v>248406.94986000002</v>
      </c>
      <c r="D111" s="11">
        <v>1459.7993899999999</v>
      </c>
      <c r="E111" s="11">
        <f t="shared" si="40"/>
        <v>249866.74925000002</v>
      </c>
      <c r="F111" s="11">
        <f t="shared" si="41"/>
        <v>26793.973750000034</v>
      </c>
      <c r="G111" s="11">
        <f t="shared" si="42"/>
        <v>28253.773140000034</v>
      </c>
      <c r="H111" s="6">
        <f t="shared" si="26"/>
        <v>90.315223115353447</v>
      </c>
    </row>
    <row r="112" spans="1:8" s="46" customFormat="1" ht="11.25" customHeight="1" x14ac:dyDescent="0.2">
      <c r="A112" s="70" t="s">
        <v>90</v>
      </c>
      <c r="B112" s="11">
        <v>1223551.8090000001</v>
      </c>
      <c r="C112" s="11">
        <v>996141.71262000001</v>
      </c>
      <c r="D112" s="11">
        <v>875.1956899999999</v>
      </c>
      <c r="E112" s="11">
        <f t="shared" si="40"/>
        <v>997016.90830999997</v>
      </c>
      <c r="F112" s="11">
        <f t="shared" si="41"/>
        <v>226534.90069000016</v>
      </c>
      <c r="G112" s="11">
        <f t="shared" si="42"/>
        <v>227410.09638000012</v>
      </c>
      <c r="H112" s="6">
        <f t="shared" si="26"/>
        <v>81.485467225523905</v>
      </c>
    </row>
    <row r="113" spans="1:8" s="46" customFormat="1" ht="11.25" customHeight="1" x14ac:dyDescent="0.2">
      <c r="A113" s="70" t="s">
        <v>91</v>
      </c>
      <c r="B113" s="11">
        <v>1037555.2949999988</v>
      </c>
      <c r="C113" s="11">
        <v>893284.48778999632</v>
      </c>
      <c r="D113" s="11">
        <v>2362.1635000000001</v>
      </c>
      <c r="E113" s="11">
        <f t="shared" si="40"/>
        <v>895646.65128999634</v>
      </c>
      <c r="F113" s="11">
        <f t="shared" si="41"/>
        <v>141908.64371000242</v>
      </c>
      <c r="G113" s="11">
        <f t="shared" si="42"/>
        <v>144270.80721000244</v>
      </c>
      <c r="H113" s="6">
        <f t="shared" si="26"/>
        <v>86.322787383586856</v>
      </c>
    </row>
    <row r="114" spans="1:8" s="46" customFormat="1" ht="11.25" customHeight="1" x14ac:dyDescent="0.2">
      <c r="A114" s="70" t="s">
        <v>92</v>
      </c>
      <c r="B114" s="11">
        <v>161702</v>
      </c>
      <c r="C114" s="11">
        <v>150263.04366</v>
      </c>
      <c r="D114" s="11">
        <v>3264.8405600000001</v>
      </c>
      <c r="E114" s="11">
        <f t="shared" si="40"/>
        <v>153527.88422000001</v>
      </c>
      <c r="F114" s="11">
        <f t="shared" si="41"/>
        <v>8174.1157799999928</v>
      </c>
      <c r="G114" s="11">
        <f t="shared" si="42"/>
        <v>11438.956340000004</v>
      </c>
      <c r="H114" s="6">
        <f t="shared" si="26"/>
        <v>94.944950724171633</v>
      </c>
    </row>
    <row r="115" spans="1:8" s="46" customFormat="1" ht="11.25" customHeight="1" x14ac:dyDescent="0.2">
      <c r="A115" s="70" t="s">
        <v>93</v>
      </c>
      <c r="B115" s="11">
        <v>4679449.3140000002</v>
      </c>
      <c r="C115" s="11">
        <v>4232094.1468000002</v>
      </c>
      <c r="D115" s="11">
        <v>19608.112249999998</v>
      </c>
      <c r="E115" s="11">
        <f t="shared" si="40"/>
        <v>4251702.2590500005</v>
      </c>
      <c r="F115" s="11">
        <f t="shared" si="41"/>
        <v>427747.05494999979</v>
      </c>
      <c r="G115" s="11">
        <f t="shared" si="42"/>
        <v>447355.16720000003</v>
      </c>
      <c r="H115" s="6">
        <f t="shared" si="26"/>
        <v>90.859030064279906</v>
      </c>
    </row>
    <row r="116" spans="1:8" s="46" customFormat="1" ht="11.25" customHeight="1" x14ac:dyDescent="0.2">
      <c r="A116" s="70" t="s">
        <v>331</v>
      </c>
      <c r="B116" s="11">
        <v>70880.282000000007</v>
      </c>
      <c r="C116" s="11">
        <v>50505.864649999996</v>
      </c>
      <c r="D116" s="11">
        <v>689.42770999999993</v>
      </c>
      <c r="E116" s="11">
        <f t="shared" si="40"/>
        <v>51195.292359999992</v>
      </c>
      <c r="F116" s="11">
        <f t="shared" si="41"/>
        <v>19684.989640000014</v>
      </c>
      <c r="G116" s="11">
        <f t="shared" si="42"/>
        <v>20374.417350000011</v>
      </c>
      <c r="H116" s="6">
        <f t="shared" si="26"/>
        <v>72.227833912963263</v>
      </c>
    </row>
    <row r="117" spans="1:8" s="46" customFormat="1" ht="11.25" customHeight="1" x14ac:dyDescent="0.2">
      <c r="A117" s="70"/>
      <c r="B117" s="11"/>
      <c r="C117" s="7"/>
      <c r="D117" s="11"/>
      <c r="E117" s="7"/>
      <c r="F117" s="7"/>
      <c r="G117" s="7"/>
      <c r="H117" s="6" t="str">
        <f t="shared" si="26"/>
        <v/>
      </c>
    </row>
    <row r="118" spans="1:8" s="46" customFormat="1" ht="11.25" customHeight="1" x14ac:dyDescent="0.2">
      <c r="A118" s="68" t="s">
        <v>94</v>
      </c>
      <c r="B118" s="18">
        <f t="shared" ref="B118" si="43">SUM(B119:B127)</f>
        <v>59890692.159000002</v>
      </c>
      <c r="C118" s="18">
        <v>40074539.875809997</v>
      </c>
      <c r="D118" s="18">
        <f t="shared" ref="D118:G118" si="44">SUM(D119:D127)</f>
        <v>755723.31613000005</v>
      </c>
      <c r="E118" s="18">
        <f t="shared" si="44"/>
        <v>40830263.191939995</v>
      </c>
      <c r="F118" s="18">
        <f t="shared" si="44"/>
        <v>19060428.967060007</v>
      </c>
      <c r="G118" s="18">
        <f t="shared" si="44"/>
        <v>19816152.283190008</v>
      </c>
      <c r="H118" s="6">
        <f t="shared" si="26"/>
        <v>68.174639029955301</v>
      </c>
    </row>
    <row r="119" spans="1:8" s="46" customFormat="1" ht="11.25" customHeight="1" x14ac:dyDescent="0.2">
      <c r="A119" s="70" t="s">
        <v>34</v>
      </c>
      <c r="B119" s="11">
        <v>42848673.599000007</v>
      </c>
      <c r="C119" s="11">
        <v>24850836.298449997</v>
      </c>
      <c r="D119" s="11">
        <v>688512.88933000003</v>
      </c>
      <c r="E119" s="11">
        <f t="shared" ref="E119:E127" si="45">C119+D119</f>
        <v>25539349.187779997</v>
      </c>
      <c r="F119" s="11">
        <f t="shared" ref="F119:F127" si="46">B119-E119</f>
        <v>17309324.41122001</v>
      </c>
      <c r="G119" s="11">
        <f t="shared" ref="G119:G127" si="47">B119-C119</f>
        <v>17997837.30055001</v>
      </c>
      <c r="H119" s="6">
        <f t="shared" si="26"/>
        <v>59.603593396590057</v>
      </c>
    </row>
    <row r="120" spans="1:8" s="46" customFormat="1" ht="11.25" customHeight="1" x14ac:dyDescent="0.2">
      <c r="A120" s="70" t="s">
        <v>95</v>
      </c>
      <c r="B120" s="11">
        <v>52841</v>
      </c>
      <c r="C120" s="11">
        <v>48776.483919999999</v>
      </c>
      <c r="D120" s="11">
        <v>215.12460000000002</v>
      </c>
      <c r="E120" s="11">
        <f t="shared" si="45"/>
        <v>48991.608520000002</v>
      </c>
      <c r="F120" s="11">
        <f t="shared" si="46"/>
        <v>3849.3914799999984</v>
      </c>
      <c r="G120" s="11">
        <f t="shared" si="47"/>
        <v>4064.5160800000012</v>
      </c>
      <c r="H120" s="6">
        <f t="shared" si="26"/>
        <v>92.715142635453532</v>
      </c>
    </row>
    <row r="121" spans="1:8" s="46" customFormat="1" ht="11.25" customHeight="1" x14ac:dyDescent="0.2">
      <c r="A121" s="70" t="s">
        <v>96</v>
      </c>
      <c r="B121" s="11">
        <v>268842.46899999987</v>
      </c>
      <c r="C121" s="11">
        <v>242117.27321000004</v>
      </c>
      <c r="D121" s="11">
        <v>1386.3962600000002</v>
      </c>
      <c r="E121" s="11">
        <f t="shared" si="45"/>
        <v>243503.66947000005</v>
      </c>
      <c r="F121" s="11">
        <f t="shared" si="46"/>
        <v>25338.799529999815</v>
      </c>
      <c r="G121" s="11">
        <f t="shared" si="47"/>
        <v>26725.195789999823</v>
      </c>
      <c r="H121" s="6">
        <f t="shared" si="26"/>
        <v>90.574852394321738</v>
      </c>
    </row>
    <row r="122" spans="1:8" s="46" customFormat="1" ht="11.25" customHeight="1" x14ac:dyDescent="0.2">
      <c r="A122" s="70" t="s">
        <v>97</v>
      </c>
      <c r="B122" s="11">
        <v>1564245.2379999999</v>
      </c>
      <c r="C122" s="11">
        <v>1387512.8713099998</v>
      </c>
      <c r="D122" s="11">
        <v>3555.4816700000006</v>
      </c>
      <c r="E122" s="11">
        <f t="shared" si="45"/>
        <v>1391068.3529799997</v>
      </c>
      <c r="F122" s="11">
        <f t="shared" si="46"/>
        <v>173176.88502000016</v>
      </c>
      <c r="G122" s="11">
        <f t="shared" si="47"/>
        <v>176732.36669000005</v>
      </c>
      <c r="H122" s="6">
        <f t="shared" si="26"/>
        <v>88.929045087494131</v>
      </c>
    </row>
    <row r="123" spans="1:8" s="46" customFormat="1" ht="11.25" customHeight="1" x14ac:dyDescent="0.2">
      <c r="A123" s="70" t="s">
        <v>98</v>
      </c>
      <c r="B123" s="11">
        <v>123819</v>
      </c>
      <c r="C123" s="11">
        <v>109237.20634999999</v>
      </c>
      <c r="D123" s="11">
        <v>69.952820000000003</v>
      </c>
      <c r="E123" s="11">
        <f t="shared" si="45"/>
        <v>109307.15917</v>
      </c>
      <c r="F123" s="11">
        <f t="shared" si="46"/>
        <v>14511.840830000001</v>
      </c>
      <c r="G123" s="11">
        <f t="shared" si="47"/>
        <v>14581.793650000007</v>
      </c>
      <c r="H123" s="6">
        <f t="shared" si="26"/>
        <v>88.279794837625886</v>
      </c>
    </row>
    <row r="124" spans="1:8" s="46" customFormat="1" ht="11.25" customHeight="1" x14ac:dyDescent="0.2">
      <c r="A124" s="70" t="s">
        <v>99</v>
      </c>
      <c r="B124" s="11">
        <v>247072.72099999996</v>
      </c>
      <c r="C124" s="11">
        <v>229986.96096000003</v>
      </c>
      <c r="D124" s="11">
        <v>3045.6588199999987</v>
      </c>
      <c r="E124" s="11">
        <f t="shared" si="45"/>
        <v>233032.61978000004</v>
      </c>
      <c r="F124" s="11">
        <f t="shared" si="46"/>
        <v>14040.101219999924</v>
      </c>
      <c r="G124" s="11">
        <f t="shared" si="47"/>
        <v>17085.760039999936</v>
      </c>
      <c r="H124" s="6">
        <f t="shared" si="26"/>
        <v>94.317421541652138</v>
      </c>
    </row>
    <row r="125" spans="1:8" s="46" customFormat="1" ht="11.25" customHeight="1" x14ac:dyDescent="0.2">
      <c r="A125" s="70" t="s">
        <v>215</v>
      </c>
      <c r="B125" s="11">
        <v>12254620.5</v>
      </c>
      <c r="C125" s="11">
        <v>11111720.96549</v>
      </c>
      <c r="D125" s="11">
        <v>26542.177929999998</v>
      </c>
      <c r="E125" s="11">
        <f t="shared" si="45"/>
        <v>11138263.14342</v>
      </c>
      <c r="F125" s="11">
        <f t="shared" si="46"/>
        <v>1116357.3565800004</v>
      </c>
      <c r="G125" s="11">
        <f t="shared" si="47"/>
        <v>1142899.5345099997</v>
      </c>
      <c r="H125" s="6">
        <f t="shared" si="26"/>
        <v>90.890314746344032</v>
      </c>
    </row>
    <row r="126" spans="1:8" s="46" customFormat="1" ht="11.4" x14ac:dyDescent="0.2">
      <c r="A126" s="70" t="s">
        <v>100</v>
      </c>
      <c r="B126" s="11">
        <v>587321.53999999992</v>
      </c>
      <c r="C126" s="11">
        <v>521451.41273000004</v>
      </c>
      <c r="D126" s="11">
        <v>563.76288999999997</v>
      </c>
      <c r="E126" s="11">
        <f t="shared" si="45"/>
        <v>522015.17562000005</v>
      </c>
      <c r="F126" s="11">
        <f t="shared" si="46"/>
        <v>65306.364379999868</v>
      </c>
      <c r="G126" s="11">
        <f t="shared" si="47"/>
        <v>65870.127269999881</v>
      </c>
      <c r="H126" s="6">
        <f t="shared" si="26"/>
        <v>88.880645450190727</v>
      </c>
    </row>
    <row r="127" spans="1:8" s="46" customFormat="1" ht="11.25" customHeight="1" x14ac:dyDescent="0.2">
      <c r="A127" s="70" t="s">
        <v>101</v>
      </c>
      <c r="B127" s="11">
        <v>1943256.0920000002</v>
      </c>
      <c r="C127" s="11">
        <v>1572900.4033899999</v>
      </c>
      <c r="D127" s="11">
        <v>31831.871810000004</v>
      </c>
      <c r="E127" s="11">
        <f t="shared" si="45"/>
        <v>1604732.2751999998</v>
      </c>
      <c r="F127" s="11">
        <f t="shared" si="46"/>
        <v>338523.81680000038</v>
      </c>
      <c r="G127" s="11">
        <f t="shared" si="47"/>
        <v>370355.6886100003</v>
      </c>
      <c r="H127" s="6">
        <f t="shared" si="26"/>
        <v>82.579557156998717</v>
      </c>
    </row>
    <row r="128" spans="1:8" s="46" customFormat="1" ht="11.25" customHeight="1" x14ac:dyDescent="0.2">
      <c r="A128" s="73"/>
      <c r="B128" s="11"/>
      <c r="C128" s="7"/>
      <c r="D128" s="11"/>
      <c r="E128" s="7"/>
      <c r="F128" s="7"/>
      <c r="G128" s="7"/>
      <c r="H128" s="6" t="str">
        <f t="shared" si="26"/>
        <v/>
      </c>
    </row>
    <row r="129" spans="1:8" s="46" customFormat="1" ht="11.25" customHeight="1" x14ac:dyDescent="0.2">
      <c r="A129" s="74" t="s">
        <v>102</v>
      </c>
      <c r="B129" s="18">
        <f t="shared" ref="B129:G129" si="48">+B130+B138</f>
        <v>297506701.05571997</v>
      </c>
      <c r="C129" s="18">
        <v>286442827.51306999</v>
      </c>
      <c r="D129" s="18">
        <f t="shared" si="48"/>
        <v>1340563.2626500002</v>
      </c>
      <c r="E129" s="18">
        <f t="shared" si="48"/>
        <v>287783390.77572006</v>
      </c>
      <c r="F129" s="18">
        <f t="shared" si="48"/>
        <v>9723310.2799999341</v>
      </c>
      <c r="G129" s="18">
        <f t="shared" si="48"/>
        <v>11063873.54264994</v>
      </c>
      <c r="H129" s="6">
        <f t="shared" si="26"/>
        <v>96.731734026327416</v>
      </c>
    </row>
    <row r="130" spans="1:8" s="46" customFormat="1" ht="22.5" customHeight="1" x14ac:dyDescent="0.2">
      <c r="A130" s="75" t="s">
        <v>103</v>
      </c>
      <c r="B130" s="16">
        <f t="shared" ref="B130" si="49">SUM(B131:B135)</f>
        <v>17530153.784000002</v>
      </c>
      <c r="C130" s="16">
        <v>16049953.211200001</v>
      </c>
      <c r="D130" s="16">
        <f t="shared" ref="D130:G130" si="50">SUM(D131:D135)</f>
        <v>255003.71807</v>
      </c>
      <c r="E130" s="16">
        <f t="shared" si="50"/>
        <v>16304956.929270001</v>
      </c>
      <c r="F130" s="16">
        <f t="shared" si="50"/>
        <v>1225196.8547299986</v>
      </c>
      <c r="G130" s="16">
        <f t="shared" si="50"/>
        <v>1480200.572799999</v>
      </c>
      <c r="H130" s="6">
        <f t="shared" si="26"/>
        <v>93.010917817228417</v>
      </c>
    </row>
    <row r="131" spans="1:8" s="46" customFormat="1" ht="11.25" customHeight="1" x14ac:dyDescent="0.2">
      <c r="A131" s="76" t="s">
        <v>104</v>
      </c>
      <c r="B131" s="11">
        <v>638142.14800000004</v>
      </c>
      <c r="C131" s="11">
        <v>534064.74213999999</v>
      </c>
      <c r="D131" s="11">
        <v>340.45321000000001</v>
      </c>
      <c r="E131" s="11">
        <f t="shared" ref="E131:E134" si="51">C131+D131</f>
        <v>534405.19534999994</v>
      </c>
      <c r="F131" s="11">
        <f t="shared" ref="F131:F137" si="52">B131-E131</f>
        <v>103736.95265000011</v>
      </c>
      <c r="G131" s="11">
        <f t="shared" ref="G131:G137" si="53">B131-C131</f>
        <v>104077.40586000006</v>
      </c>
      <c r="H131" s="6">
        <f t="shared" si="26"/>
        <v>83.743911450587945</v>
      </c>
    </row>
    <row r="132" spans="1:8" s="46" customFormat="1" ht="11.25" customHeight="1" x14ac:dyDescent="0.2">
      <c r="A132" s="76" t="s">
        <v>105</v>
      </c>
      <c r="B132" s="11">
        <v>1368269.6850000001</v>
      </c>
      <c r="C132" s="11">
        <v>689699.53883000009</v>
      </c>
      <c r="D132" s="11">
        <v>3180.5014100000003</v>
      </c>
      <c r="E132" s="11">
        <f t="shared" si="51"/>
        <v>692880.04024000012</v>
      </c>
      <c r="F132" s="11">
        <f t="shared" si="52"/>
        <v>675389.64475999994</v>
      </c>
      <c r="G132" s="11">
        <f t="shared" si="53"/>
        <v>678570.14616999996</v>
      </c>
      <c r="H132" s="6">
        <f t="shared" si="26"/>
        <v>50.639142841200936</v>
      </c>
    </row>
    <row r="133" spans="1:8" s="46" customFormat="1" ht="11.25" customHeight="1" x14ac:dyDescent="0.2">
      <c r="A133" s="76" t="s">
        <v>106</v>
      </c>
      <c r="B133" s="11">
        <v>560890.1050000001</v>
      </c>
      <c r="C133" s="11">
        <v>555260.18027999997</v>
      </c>
      <c r="D133" s="11">
        <v>263.65697999999998</v>
      </c>
      <c r="E133" s="11">
        <f t="shared" si="51"/>
        <v>555523.83725999994</v>
      </c>
      <c r="F133" s="11">
        <f t="shared" si="52"/>
        <v>5366.2677400001558</v>
      </c>
      <c r="G133" s="11">
        <f t="shared" si="53"/>
        <v>5629.9247200001264</v>
      </c>
      <c r="H133" s="6">
        <f t="shared" si="26"/>
        <v>99.043258618370501</v>
      </c>
    </row>
    <row r="134" spans="1:8" s="46" customFormat="1" ht="11.4" x14ac:dyDescent="0.2">
      <c r="A134" s="76" t="s">
        <v>107</v>
      </c>
      <c r="B134" s="11">
        <v>3380192.8939999999</v>
      </c>
      <c r="C134" s="11">
        <v>3103852.2014000001</v>
      </c>
      <c r="D134" s="11">
        <v>204757.42531999998</v>
      </c>
      <c r="E134" s="11">
        <f t="shared" si="51"/>
        <v>3308609.6267200001</v>
      </c>
      <c r="F134" s="11">
        <f t="shared" si="52"/>
        <v>71583.267279999796</v>
      </c>
      <c r="G134" s="11">
        <f t="shared" si="53"/>
        <v>276340.69259999972</v>
      </c>
      <c r="H134" s="6">
        <f t="shared" si="26"/>
        <v>97.882272712688575</v>
      </c>
    </row>
    <row r="135" spans="1:8" s="46" customFormat="1" ht="11.25" customHeight="1" x14ac:dyDescent="0.2">
      <c r="A135" s="75" t="s">
        <v>108</v>
      </c>
      <c r="B135" s="17">
        <f>SUM(B136:B137)</f>
        <v>11582658.952</v>
      </c>
      <c r="C135" s="17">
        <v>11167076.54855</v>
      </c>
      <c r="D135" s="17">
        <f>SUM(D136:D137)</f>
        <v>46461.681150000004</v>
      </c>
      <c r="E135" s="18">
        <f t="shared" ref="E135" si="54">SUM(C135:D135)</f>
        <v>11213538.229700001</v>
      </c>
      <c r="F135" s="18">
        <f t="shared" si="52"/>
        <v>369120.72229999863</v>
      </c>
      <c r="G135" s="18">
        <f t="shared" si="53"/>
        <v>415582.40344999917</v>
      </c>
      <c r="H135" s="6">
        <f t="shared" si="26"/>
        <v>96.813160744612432</v>
      </c>
    </row>
    <row r="136" spans="1:8" s="46" customFormat="1" ht="11.25" customHeight="1" x14ac:dyDescent="0.2">
      <c r="A136" s="77" t="s">
        <v>108</v>
      </c>
      <c r="B136" s="11">
        <v>9657639.1909999996</v>
      </c>
      <c r="C136" s="11">
        <v>9518588.4071500003</v>
      </c>
      <c r="D136" s="11">
        <v>38980.335140000003</v>
      </c>
      <c r="E136" s="11">
        <f t="shared" ref="E136:E137" si="55">C136+D136</f>
        <v>9557568.7422899995</v>
      </c>
      <c r="F136" s="11">
        <f t="shared" si="52"/>
        <v>100070.44871000014</v>
      </c>
      <c r="G136" s="11">
        <f t="shared" si="53"/>
        <v>139050.78384999931</v>
      </c>
      <c r="H136" s="6">
        <f t="shared" si="26"/>
        <v>98.963820797910358</v>
      </c>
    </row>
    <row r="137" spans="1:8" s="46" customFormat="1" ht="11.25" customHeight="1" x14ac:dyDescent="0.2">
      <c r="A137" s="77" t="s">
        <v>109</v>
      </c>
      <c r="B137" s="11">
        <v>1925019.7609999999</v>
      </c>
      <c r="C137" s="11">
        <v>1648488.1414000001</v>
      </c>
      <c r="D137" s="11">
        <v>7481.3460100000002</v>
      </c>
      <c r="E137" s="11">
        <f t="shared" si="55"/>
        <v>1655969.4874100001</v>
      </c>
      <c r="F137" s="11">
        <f t="shared" si="52"/>
        <v>269050.27358999988</v>
      </c>
      <c r="G137" s="11">
        <f t="shared" si="53"/>
        <v>276531.61959999986</v>
      </c>
      <c r="H137" s="6">
        <f t="shared" si="26"/>
        <v>86.023505885974132</v>
      </c>
    </row>
    <row r="138" spans="1:8" s="46" customFormat="1" ht="11.25" customHeight="1" x14ac:dyDescent="0.2">
      <c r="A138" s="75" t="s">
        <v>110</v>
      </c>
      <c r="B138" s="15">
        <f t="shared" ref="B138:G138" si="56">SUM(B139:B142)</f>
        <v>279976547.27171999</v>
      </c>
      <c r="C138" s="17">
        <v>270392874.30186999</v>
      </c>
      <c r="D138" s="15">
        <f t="shared" si="56"/>
        <v>1085559.5445800002</v>
      </c>
      <c r="E138" s="17">
        <f t="shared" si="56"/>
        <v>271478433.84645003</v>
      </c>
      <c r="F138" s="17">
        <f t="shared" si="56"/>
        <v>8498113.4252699353</v>
      </c>
      <c r="G138" s="17">
        <f t="shared" si="56"/>
        <v>9583672.9698499404</v>
      </c>
      <c r="H138" s="6">
        <f t="shared" ref="H138:H201" si="57">IFERROR(E138/B138*100,"")</f>
        <v>96.964705255464679</v>
      </c>
    </row>
    <row r="139" spans="1:8" s="46" customFormat="1" ht="11.25" customHeight="1" x14ac:dyDescent="0.2">
      <c r="A139" s="77" t="s">
        <v>111</v>
      </c>
      <c r="B139" s="11">
        <v>94741634.518389925</v>
      </c>
      <c r="C139" s="11">
        <v>90654377.128040016</v>
      </c>
      <c r="D139" s="11">
        <v>636578.59663000004</v>
      </c>
      <c r="E139" s="11">
        <f t="shared" ref="E139:E141" si="58">C139+D139</f>
        <v>91290955.724670023</v>
      </c>
      <c r="F139" s="11">
        <f>B139-E139</f>
        <v>3450678.7937199026</v>
      </c>
      <c r="G139" s="11">
        <f>B139-C139</f>
        <v>4087257.3903499097</v>
      </c>
      <c r="H139" s="6">
        <f t="shared" si="57"/>
        <v>96.357801075249441</v>
      </c>
    </row>
    <row r="140" spans="1:8" s="46" customFormat="1" ht="11.25" customHeight="1" x14ac:dyDescent="0.2">
      <c r="A140" s="77" t="s">
        <v>112</v>
      </c>
      <c r="B140" s="11">
        <v>28727620.173280012</v>
      </c>
      <c r="C140" s="11">
        <v>27179279.567470003</v>
      </c>
      <c r="D140" s="11">
        <v>284912.18593000004</v>
      </c>
      <c r="E140" s="11">
        <f t="shared" si="58"/>
        <v>27464191.753400002</v>
      </c>
      <c r="F140" s="11">
        <f>B140-E140</f>
        <v>1263428.4198800102</v>
      </c>
      <c r="G140" s="11">
        <f>B140-C140</f>
        <v>1548340.6058100089</v>
      </c>
      <c r="H140" s="6">
        <f t="shared" si="57"/>
        <v>95.602042869338874</v>
      </c>
    </row>
    <row r="141" spans="1:8" s="46" customFormat="1" ht="11.25" customHeight="1" x14ac:dyDescent="0.2">
      <c r="A141" s="77" t="s">
        <v>113</v>
      </c>
      <c r="B141" s="11">
        <v>28909655.684829995</v>
      </c>
      <c r="C141" s="11">
        <v>27428765.90814</v>
      </c>
      <c r="D141" s="11">
        <v>18105.193759999998</v>
      </c>
      <c r="E141" s="11">
        <f t="shared" si="58"/>
        <v>27446871.1019</v>
      </c>
      <c r="F141" s="11">
        <f>B141-E141</f>
        <v>1462784.5829299949</v>
      </c>
      <c r="G141" s="11">
        <f>B141-C141</f>
        <v>1480889.7766899951</v>
      </c>
      <c r="H141" s="6">
        <f t="shared" si="57"/>
        <v>94.940152180028988</v>
      </c>
    </row>
    <row r="142" spans="1:8" s="46" customFormat="1" ht="22.5" customHeight="1" x14ac:dyDescent="0.2">
      <c r="A142" s="78" t="s">
        <v>114</v>
      </c>
      <c r="B142" s="9">
        <f t="shared" ref="B142:G142" si="59">SUM(B143)</f>
        <v>127597636.89522003</v>
      </c>
      <c r="C142" s="18">
        <v>125130451.69822</v>
      </c>
      <c r="D142" s="9">
        <f t="shared" si="59"/>
        <v>145963.56826</v>
      </c>
      <c r="E142" s="18">
        <f t="shared" si="59"/>
        <v>125276415.26648</v>
      </c>
      <c r="F142" s="18">
        <f t="shared" si="59"/>
        <v>2321221.6287400275</v>
      </c>
      <c r="G142" s="18">
        <f t="shared" si="59"/>
        <v>2467185.1970000267</v>
      </c>
      <c r="H142" s="6">
        <f t="shared" si="57"/>
        <v>98.180827102114634</v>
      </c>
    </row>
    <row r="143" spans="1:8" s="46" customFormat="1" ht="11.25" customHeight="1" x14ac:dyDescent="0.2">
      <c r="A143" s="77" t="s">
        <v>115</v>
      </c>
      <c r="B143" s="11">
        <v>127597636.89522003</v>
      </c>
      <c r="C143" s="11">
        <v>125130451.69822</v>
      </c>
      <c r="D143" s="11">
        <v>145963.56826</v>
      </c>
      <c r="E143" s="11">
        <f>C143+D143</f>
        <v>125276415.26648</v>
      </c>
      <c r="F143" s="11">
        <f>B143-E143</f>
        <v>2321221.6287400275</v>
      </c>
      <c r="G143" s="11">
        <f>B143-C143</f>
        <v>2467185.1970000267</v>
      </c>
      <c r="H143" s="6">
        <f t="shared" si="57"/>
        <v>98.180827102114634</v>
      </c>
    </row>
    <row r="144" spans="1:8" s="46" customFormat="1" ht="11.25" customHeight="1" x14ac:dyDescent="0.2">
      <c r="A144" s="73"/>
      <c r="B144" s="10"/>
      <c r="C144" s="8"/>
      <c r="D144" s="10"/>
      <c r="E144" s="8"/>
      <c r="F144" s="8"/>
      <c r="G144" s="8"/>
      <c r="H144" s="6" t="str">
        <f t="shared" si="57"/>
        <v/>
      </c>
    </row>
    <row r="145" spans="1:8" s="46" customFormat="1" ht="11.25" customHeight="1" x14ac:dyDescent="0.2">
      <c r="A145" s="68" t="s">
        <v>116</v>
      </c>
      <c r="B145" s="11">
        <v>658980893.06202006</v>
      </c>
      <c r="C145" s="11">
        <v>586225516.67560005</v>
      </c>
      <c r="D145" s="11">
        <v>15302724.74041</v>
      </c>
      <c r="E145" s="11">
        <f>C145+D145</f>
        <v>601528241.41601002</v>
      </c>
      <c r="F145" s="11">
        <f>B145-E145</f>
        <v>57452651.646010041</v>
      </c>
      <c r="G145" s="11">
        <f>B145-C145</f>
        <v>72755376.386420012</v>
      </c>
      <c r="H145" s="6">
        <f t="shared" si="57"/>
        <v>91.28159067267481</v>
      </c>
    </row>
    <row r="146" spans="1:8" s="46" customFormat="1" ht="11.25" customHeight="1" x14ac:dyDescent="0.2">
      <c r="A146" s="73"/>
      <c r="B146" s="11"/>
      <c r="C146" s="7"/>
      <c r="D146" s="11"/>
      <c r="E146" s="7"/>
      <c r="F146" s="7"/>
      <c r="G146" s="7"/>
      <c r="H146" s="6" t="str">
        <f t="shared" si="57"/>
        <v/>
      </c>
    </row>
    <row r="147" spans="1:8" s="46" customFormat="1" ht="11.25" customHeight="1" x14ac:dyDescent="0.2">
      <c r="A147" s="68" t="s">
        <v>117</v>
      </c>
      <c r="B147" s="18">
        <f t="shared" ref="B147" si="60">SUM(B148:B166)</f>
        <v>23924383.858979996</v>
      </c>
      <c r="C147" s="18">
        <v>21988978.729909997</v>
      </c>
      <c r="D147" s="18">
        <f t="shared" ref="D147:G147" si="61">SUM(D148:D166)</f>
        <v>292517.91954999993</v>
      </c>
      <c r="E147" s="18">
        <f t="shared" si="61"/>
        <v>22281496.649460007</v>
      </c>
      <c r="F147" s="18">
        <f t="shared" si="61"/>
        <v>1642887.2095199935</v>
      </c>
      <c r="G147" s="18">
        <f t="shared" si="61"/>
        <v>1935405.1290699942</v>
      </c>
      <c r="H147" s="6">
        <f t="shared" si="57"/>
        <v>93.133000961680636</v>
      </c>
    </row>
    <row r="148" spans="1:8" s="46" customFormat="1" ht="11.25" customHeight="1" x14ac:dyDescent="0.2">
      <c r="A148" s="79" t="s">
        <v>118</v>
      </c>
      <c r="B148" s="11">
        <v>6652780.3889999967</v>
      </c>
      <c r="C148" s="11">
        <v>5671187.5869300039</v>
      </c>
      <c r="D148" s="11">
        <v>73406.782779999965</v>
      </c>
      <c r="E148" s="11">
        <f t="shared" ref="E148:E166" si="62">C148+D148</f>
        <v>5744594.369710004</v>
      </c>
      <c r="F148" s="11">
        <f t="shared" ref="F148:F166" si="63">B148-E148</f>
        <v>908186.01928999275</v>
      </c>
      <c r="G148" s="11">
        <f t="shared" ref="G148:G166" si="64">B148-C148</f>
        <v>981592.80206999276</v>
      </c>
      <c r="H148" s="6">
        <f t="shared" si="57"/>
        <v>86.348775005535614</v>
      </c>
    </row>
    <row r="149" spans="1:8" s="46" customFormat="1" ht="11.25" customHeight="1" x14ac:dyDescent="0.2">
      <c r="A149" s="79" t="s">
        <v>119</v>
      </c>
      <c r="B149" s="11">
        <v>477626.07500000007</v>
      </c>
      <c r="C149" s="11">
        <v>397061.63125999999</v>
      </c>
      <c r="D149" s="11">
        <v>1327.1499799999999</v>
      </c>
      <c r="E149" s="11">
        <f t="shared" si="62"/>
        <v>398388.78123999998</v>
      </c>
      <c r="F149" s="11">
        <f t="shared" si="63"/>
        <v>79237.293760000088</v>
      </c>
      <c r="G149" s="11">
        <f t="shared" si="64"/>
        <v>80564.443740000075</v>
      </c>
      <c r="H149" s="6">
        <f t="shared" si="57"/>
        <v>83.410182586869851</v>
      </c>
    </row>
    <row r="150" spans="1:8" s="46" customFormat="1" ht="11.25" customHeight="1" x14ac:dyDescent="0.2">
      <c r="A150" s="70" t="s">
        <v>120</v>
      </c>
      <c r="B150" s="11">
        <v>490606.11099999992</v>
      </c>
      <c r="C150" s="11">
        <v>477555.64944000001</v>
      </c>
      <c r="D150" s="11">
        <v>3935.9740000000002</v>
      </c>
      <c r="E150" s="11">
        <f t="shared" si="62"/>
        <v>481491.62344</v>
      </c>
      <c r="F150" s="11">
        <f t="shared" si="63"/>
        <v>9114.4875599999214</v>
      </c>
      <c r="G150" s="11">
        <f t="shared" si="64"/>
        <v>13050.461559999909</v>
      </c>
      <c r="H150" s="6">
        <f t="shared" si="57"/>
        <v>98.142198526344913</v>
      </c>
    </row>
    <row r="151" spans="1:8" s="46" customFormat="1" ht="11.25" customHeight="1" x14ac:dyDescent="0.2">
      <c r="A151" s="70" t="s">
        <v>121</v>
      </c>
      <c r="B151" s="11">
        <v>217279.421</v>
      </c>
      <c r="C151" s="11">
        <v>216322.26332</v>
      </c>
      <c r="D151" s="11">
        <v>13.02</v>
      </c>
      <c r="E151" s="11">
        <f t="shared" si="62"/>
        <v>216335.28331999999</v>
      </c>
      <c r="F151" s="11">
        <f t="shared" si="63"/>
        <v>944.13768000001437</v>
      </c>
      <c r="G151" s="11">
        <f t="shared" si="64"/>
        <v>957.15768000000389</v>
      </c>
      <c r="H151" s="6">
        <f t="shared" si="57"/>
        <v>99.565473032073299</v>
      </c>
    </row>
    <row r="152" spans="1:8" s="46" customFormat="1" ht="11.25" customHeight="1" x14ac:dyDescent="0.2">
      <c r="A152" s="70" t="s">
        <v>122</v>
      </c>
      <c r="B152" s="11">
        <v>381979.95499999996</v>
      </c>
      <c r="C152" s="11">
        <v>352826.81644999998</v>
      </c>
      <c r="D152" s="11">
        <v>6326.2804800000004</v>
      </c>
      <c r="E152" s="11">
        <f t="shared" si="62"/>
        <v>359153.09693</v>
      </c>
      <c r="F152" s="11">
        <f t="shared" si="63"/>
        <v>22826.858069999958</v>
      </c>
      <c r="G152" s="11">
        <f t="shared" si="64"/>
        <v>29153.138549999974</v>
      </c>
      <c r="H152" s="6">
        <f t="shared" si="57"/>
        <v>94.02406912425549</v>
      </c>
    </row>
    <row r="153" spans="1:8" s="46" customFormat="1" ht="11.25" customHeight="1" x14ac:dyDescent="0.2">
      <c r="A153" s="70" t="s">
        <v>123</v>
      </c>
      <c r="B153" s="11">
        <v>227637</v>
      </c>
      <c r="C153" s="11">
        <v>215716.20938999997</v>
      </c>
      <c r="D153" s="11">
        <v>227.32498999999999</v>
      </c>
      <c r="E153" s="11">
        <f t="shared" si="62"/>
        <v>215943.53437999997</v>
      </c>
      <c r="F153" s="11">
        <f t="shared" si="63"/>
        <v>11693.465620000032</v>
      </c>
      <c r="G153" s="11">
        <f t="shared" si="64"/>
        <v>11920.790610000025</v>
      </c>
      <c r="H153" s="6">
        <f t="shared" si="57"/>
        <v>94.863108536837146</v>
      </c>
    </row>
    <row r="154" spans="1:8" s="46" customFormat="1" ht="11.25" customHeight="1" x14ac:dyDescent="0.2">
      <c r="A154" s="70" t="s">
        <v>124</v>
      </c>
      <c r="B154" s="11">
        <v>77894</v>
      </c>
      <c r="C154" s="11">
        <v>70021.914640000003</v>
      </c>
      <c r="D154" s="11">
        <v>600</v>
      </c>
      <c r="E154" s="11">
        <f t="shared" si="62"/>
        <v>70621.914640000003</v>
      </c>
      <c r="F154" s="11">
        <f t="shared" si="63"/>
        <v>7272.0853599999973</v>
      </c>
      <c r="G154" s="11">
        <f t="shared" si="64"/>
        <v>7872.0853599999973</v>
      </c>
      <c r="H154" s="6">
        <f t="shared" si="57"/>
        <v>90.664126428222971</v>
      </c>
    </row>
    <row r="155" spans="1:8" s="46" customFormat="1" ht="11.25" customHeight="1" x14ac:dyDescent="0.2">
      <c r="A155" s="79" t="s">
        <v>125</v>
      </c>
      <c r="B155" s="11">
        <v>189263</v>
      </c>
      <c r="C155" s="11">
        <v>163853.15009000001</v>
      </c>
      <c r="D155" s="11">
        <v>943.5480500000001</v>
      </c>
      <c r="E155" s="11">
        <f t="shared" si="62"/>
        <v>164796.69814000002</v>
      </c>
      <c r="F155" s="11">
        <f t="shared" si="63"/>
        <v>24466.301859999978</v>
      </c>
      <c r="G155" s="11">
        <f t="shared" si="64"/>
        <v>25409.84990999999</v>
      </c>
      <c r="H155" s="6">
        <f t="shared" si="57"/>
        <v>87.07285530716517</v>
      </c>
    </row>
    <row r="156" spans="1:8" s="46" customFormat="1" ht="11.25" customHeight="1" x14ac:dyDescent="0.2">
      <c r="A156" s="70" t="s">
        <v>126</v>
      </c>
      <c r="B156" s="11">
        <v>1658635.3479999998</v>
      </c>
      <c r="C156" s="11">
        <v>1642807.3285300001</v>
      </c>
      <c r="D156" s="11">
        <v>4786.0452100000002</v>
      </c>
      <c r="E156" s="11">
        <f t="shared" si="62"/>
        <v>1647593.37374</v>
      </c>
      <c r="F156" s="11">
        <f t="shared" si="63"/>
        <v>11041.974259999814</v>
      </c>
      <c r="G156" s="11">
        <f t="shared" si="64"/>
        <v>15828.019469999708</v>
      </c>
      <c r="H156" s="6">
        <f t="shared" si="57"/>
        <v>99.334273547629721</v>
      </c>
    </row>
    <row r="157" spans="1:8" s="46" customFormat="1" ht="11.25" customHeight="1" x14ac:dyDescent="0.2">
      <c r="A157" s="70" t="s">
        <v>216</v>
      </c>
      <c r="B157" s="11">
        <v>1448267.8469999998</v>
      </c>
      <c r="C157" s="11">
        <v>1442888.58366</v>
      </c>
      <c r="D157" s="11">
        <v>5376.83205</v>
      </c>
      <c r="E157" s="11">
        <f t="shared" si="62"/>
        <v>1448265.4157100001</v>
      </c>
      <c r="F157" s="11">
        <f t="shared" si="63"/>
        <v>2.4312899997457862</v>
      </c>
      <c r="G157" s="11">
        <f t="shared" si="64"/>
        <v>5379.2633399998304</v>
      </c>
      <c r="H157" s="6">
        <f t="shared" si="57"/>
        <v>99.999832124285248</v>
      </c>
    </row>
    <row r="158" spans="1:8" s="46" customFormat="1" ht="11.25" customHeight="1" x14ac:dyDescent="0.2">
      <c r="A158" s="70" t="s">
        <v>127</v>
      </c>
      <c r="B158" s="11">
        <v>736730</v>
      </c>
      <c r="C158" s="11">
        <v>679469.43304999999</v>
      </c>
      <c r="D158" s="11">
        <v>3133.3085299999998</v>
      </c>
      <c r="E158" s="11">
        <f t="shared" si="62"/>
        <v>682602.74158000003</v>
      </c>
      <c r="F158" s="11">
        <f t="shared" si="63"/>
        <v>54127.258419999969</v>
      </c>
      <c r="G158" s="11">
        <f t="shared" si="64"/>
        <v>57260.566950000008</v>
      </c>
      <c r="H158" s="6">
        <f t="shared" si="57"/>
        <v>92.653039998371185</v>
      </c>
    </row>
    <row r="159" spans="1:8" s="46" customFormat="1" ht="11.25" customHeight="1" x14ac:dyDescent="0.2">
      <c r="A159" s="70" t="s">
        <v>308</v>
      </c>
      <c r="B159" s="11">
        <v>787145</v>
      </c>
      <c r="C159" s="11">
        <v>736599.88703999994</v>
      </c>
      <c r="D159" s="11">
        <v>489.97922999999997</v>
      </c>
      <c r="E159" s="11">
        <f t="shared" si="62"/>
        <v>737089.86627</v>
      </c>
      <c r="F159" s="11">
        <f t="shared" si="63"/>
        <v>50055.133730000001</v>
      </c>
      <c r="G159" s="11">
        <f t="shared" si="64"/>
        <v>50545.112960000057</v>
      </c>
      <c r="H159" s="6">
        <f t="shared" si="57"/>
        <v>93.640925911998423</v>
      </c>
    </row>
    <row r="160" spans="1:8" s="46" customFormat="1" ht="11.25" customHeight="1" x14ac:dyDescent="0.2">
      <c r="A160" s="70" t="s">
        <v>128</v>
      </c>
      <c r="B160" s="11">
        <v>495397.31300000002</v>
      </c>
      <c r="C160" s="11">
        <v>472377.28944000002</v>
      </c>
      <c r="D160" s="11">
        <v>1259.1686200000001</v>
      </c>
      <c r="E160" s="11">
        <f t="shared" si="62"/>
        <v>473636.45806000003</v>
      </c>
      <c r="F160" s="11">
        <f t="shared" si="63"/>
        <v>21760.85493999999</v>
      </c>
      <c r="G160" s="11">
        <f t="shared" si="64"/>
        <v>23020.023560000001</v>
      </c>
      <c r="H160" s="6">
        <f t="shared" si="57"/>
        <v>95.60739342564824</v>
      </c>
    </row>
    <row r="161" spans="1:8" s="46" customFormat="1" ht="11.25" customHeight="1" x14ac:dyDescent="0.2">
      <c r="A161" s="70" t="s">
        <v>129</v>
      </c>
      <c r="B161" s="11">
        <v>432923.43898000004</v>
      </c>
      <c r="C161" s="11">
        <v>370103.93459999998</v>
      </c>
      <c r="D161" s="11">
        <v>550.42778999999996</v>
      </c>
      <c r="E161" s="11">
        <f t="shared" si="62"/>
        <v>370654.36238999997</v>
      </c>
      <c r="F161" s="11">
        <f t="shared" si="63"/>
        <v>62269.07659000007</v>
      </c>
      <c r="G161" s="11">
        <f t="shared" si="64"/>
        <v>62819.504380000057</v>
      </c>
      <c r="H161" s="6">
        <f t="shared" si="57"/>
        <v>85.616607699340406</v>
      </c>
    </row>
    <row r="162" spans="1:8" s="46" customFormat="1" ht="11.25" customHeight="1" x14ac:dyDescent="0.2">
      <c r="A162" s="70" t="s">
        <v>130</v>
      </c>
      <c r="B162" s="11">
        <v>2310523.1949999998</v>
      </c>
      <c r="C162" s="11">
        <v>2200519.7167099994</v>
      </c>
      <c r="D162" s="11">
        <v>26925.99653</v>
      </c>
      <c r="E162" s="11">
        <f t="shared" si="62"/>
        <v>2227445.7132399995</v>
      </c>
      <c r="F162" s="11">
        <f t="shared" si="63"/>
        <v>83077.481760000344</v>
      </c>
      <c r="G162" s="11">
        <f t="shared" si="64"/>
        <v>110003.47829000046</v>
      </c>
      <c r="H162" s="6">
        <f t="shared" si="57"/>
        <v>96.40438659348753</v>
      </c>
    </row>
    <row r="163" spans="1:8" s="46" customFormat="1" ht="11.25" customHeight="1" x14ac:dyDescent="0.2">
      <c r="A163" s="70" t="s">
        <v>131</v>
      </c>
      <c r="B163" s="11">
        <v>159087.38199999995</v>
      </c>
      <c r="C163" s="11">
        <v>135988.35577000002</v>
      </c>
      <c r="D163" s="11">
        <v>10644.91331</v>
      </c>
      <c r="E163" s="11">
        <f t="shared" si="62"/>
        <v>146633.26908000003</v>
      </c>
      <c r="F163" s="11">
        <f t="shared" si="63"/>
        <v>12454.112919999927</v>
      </c>
      <c r="G163" s="11">
        <f t="shared" si="64"/>
        <v>23099.02622999993</v>
      </c>
      <c r="H163" s="6">
        <f t="shared" si="57"/>
        <v>92.171526890800209</v>
      </c>
    </row>
    <row r="164" spans="1:8" s="46" customFormat="1" ht="11.25" customHeight="1" x14ac:dyDescent="0.2">
      <c r="A164" s="70" t="s">
        <v>132</v>
      </c>
      <c r="B164" s="11">
        <v>6912269.3840000005</v>
      </c>
      <c r="C164" s="11">
        <v>6506562.6461699996</v>
      </c>
      <c r="D164" s="11">
        <v>149946.49031999998</v>
      </c>
      <c r="E164" s="11">
        <f t="shared" si="62"/>
        <v>6656509.1364899995</v>
      </c>
      <c r="F164" s="11">
        <f t="shared" si="63"/>
        <v>255760.24751000106</v>
      </c>
      <c r="G164" s="11">
        <f t="shared" si="64"/>
        <v>405706.73783000093</v>
      </c>
      <c r="H164" s="6">
        <f t="shared" si="57"/>
        <v>96.299909142690311</v>
      </c>
    </row>
    <row r="165" spans="1:8" s="46" customFormat="1" ht="11.25" customHeight="1" x14ac:dyDescent="0.2">
      <c r="A165" s="70" t="s">
        <v>133</v>
      </c>
      <c r="B165" s="11">
        <v>95785</v>
      </c>
      <c r="C165" s="11">
        <v>91098.588569999993</v>
      </c>
      <c r="D165" s="11">
        <v>789.63172999999995</v>
      </c>
      <c r="E165" s="11">
        <f t="shared" si="62"/>
        <v>91888.220299999986</v>
      </c>
      <c r="F165" s="11">
        <f t="shared" si="63"/>
        <v>3896.7797000000137</v>
      </c>
      <c r="G165" s="11">
        <f t="shared" si="64"/>
        <v>4686.4114300000074</v>
      </c>
      <c r="H165" s="6">
        <f t="shared" si="57"/>
        <v>95.931743279219077</v>
      </c>
    </row>
    <row r="166" spans="1:8" s="46" customFormat="1" ht="11.25" customHeight="1" x14ac:dyDescent="0.2">
      <c r="A166" s="70" t="s">
        <v>134</v>
      </c>
      <c r="B166" s="11">
        <v>172554</v>
      </c>
      <c r="C166" s="11">
        <v>146017.74484999999</v>
      </c>
      <c r="D166" s="11">
        <v>1835.0459499999999</v>
      </c>
      <c r="E166" s="11">
        <f t="shared" si="62"/>
        <v>147852.79079999999</v>
      </c>
      <c r="F166" s="11">
        <f t="shared" si="63"/>
        <v>24701.209200000012</v>
      </c>
      <c r="G166" s="11">
        <f t="shared" si="64"/>
        <v>26536.255150000012</v>
      </c>
      <c r="H166" s="6">
        <f t="shared" si="57"/>
        <v>85.684939671059496</v>
      </c>
    </row>
    <row r="167" spans="1:8" s="46" customFormat="1" ht="11.25" customHeight="1" x14ac:dyDescent="0.2">
      <c r="A167" s="73"/>
      <c r="B167" s="11"/>
      <c r="C167" s="7"/>
      <c r="D167" s="11"/>
      <c r="E167" s="7"/>
      <c r="F167" s="7"/>
      <c r="G167" s="7"/>
      <c r="H167" s="6" t="str">
        <f t="shared" si="57"/>
        <v/>
      </c>
    </row>
    <row r="168" spans="1:8" s="46" customFormat="1" ht="11.25" customHeight="1" x14ac:dyDescent="0.2">
      <c r="A168" s="68" t="s">
        <v>135</v>
      </c>
      <c r="B168" s="18">
        <f t="shared" ref="B168" si="65">SUM(B169:B176)</f>
        <v>199101713.45504004</v>
      </c>
      <c r="C168" s="18">
        <v>174073517.62808999</v>
      </c>
      <c r="D168" s="18">
        <f t="shared" ref="D168:G168" si="66">SUM(D169:D176)</f>
        <v>1698316.5409900004</v>
      </c>
      <c r="E168" s="18">
        <f t="shared" si="66"/>
        <v>175771834.16907999</v>
      </c>
      <c r="F168" s="18">
        <f t="shared" si="66"/>
        <v>23329879.285960015</v>
      </c>
      <c r="G168" s="18">
        <f t="shared" si="66"/>
        <v>25028195.826949999</v>
      </c>
      <c r="H168" s="6">
        <f t="shared" si="57"/>
        <v>88.282431687244994</v>
      </c>
    </row>
    <row r="169" spans="1:8" s="46" customFormat="1" ht="11.25" customHeight="1" x14ac:dyDescent="0.2">
      <c r="A169" s="70" t="s">
        <v>34</v>
      </c>
      <c r="B169" s="11">
        <v>196814472.07700002</v>
      </c>
      <c r="C169" s="11">
        <v>172296887.42810002</v>
      </c>
      <c r="D169" s="11">
        <v>1672192.10886</v>
      </c>
      <c r="E169" s="11">
        <f t="shared" ref="E169:E176" si="67">C169+D169</f>
        <v>173969079.53696001</v>
      </c>
      <c r="F169" s="11">
        <f t="shared" ref="F169:F176" si="68">B169-E169</f>
        <v>22845392.540040016</v>
      </c>
      <c r="G169" s="11">
        <f t="shared" ref="G169:G176" si="69">B169-C169</f>
        <v>24517584.648900002</v>
      </c>
      <c r="H169" s="6">
        <f t="shared" si="57"/>
        <v>88.39242241744185</v>
      </c>
    </row>
    <row r="170" spans="1:8" s="46" customFormat="1" ht="11.25" customHeight="1" x14ac:dyDescent="0.2">
      <c r="A170" s="70" t="s">
        <v>136</v>
      </c>
      <c r="B170" s="11">
        <v>77122.430999999997</v>
      </c>
      <c r="C170" s="11">
        <v>65383.645240000005</v>
      </c>
      <c r="D170" s="11">
        <v>226.47286</v>
      </c>
      <c r="E170" s="11">
        <f t="shared" si="67"/>
        <v>65610.118100000007</v>
      </c>
      <c r="F170" s="11">
        <f t="shared" si="68"/>
        <v>11512.31289999999</v>
      </c>
      <c r="G170" s="11">
        <f t="shared" si="69"/>
        <v>11738.785759999992</v>
      </c>
      <c r="H170" s="6">
        <f t="shared" si="57"/>
        <v>85.072678920092656</v>
      </c>
    </row>
    <row r="171" spans="1:8" s="46" customFormat="1" ht="11.25" customHeight="1" x14ac:dyDescent="0.2">
      <c r="A171" s="70" t="s">
        <v>137</v>
      </c>
      <c r="B171" s="11">
        <v>53480.831000000006</v>
      </c>
      <c r="C171" s="11">
        <v>49336.590640000002</v>
      </c>
      <c r="D171" s="11">
        <v>15.31019</v>
      </c>
      <c r="E171" s="11">
        <f t="shared" si="67"/>
        <v>49351.900829999999</v>
      </c>
      <c r="F171" s="11">
        <f t="shared" si="68"/>
        <v>4128.9301700000069</v>
      </c>
      <c r="G171" s="11">
        <f t="shared" si="69"/>
        <v>4144.2403600000034</v>
      </c>
      <c r="H171" s="6">
        <f t="shared" si="57"/>
        <v>92.279607304531211</v>
      </c>
    </row>
    <row r="172" spans="1:8" s="46" customFormat="1" ht="11.25" customHeight="1" x14ac:dyDescent="0.2">
      <c r="A172" s="70" t="s">
        <v>138</v>
      </c>
      <c r="B172" s="11">
        <v>103870.44199999997</v>
      </c>
      <c r="C172" s="11">
        <v>77305.231980000011</v>
      </c>
      <c r="D172" s="11">
        <v>220.48114000000001</v>
      </c>
      <c r="E172" s="11">
        <f t="shared" si="67"/>
        <v>77525.713120000015</v>
      </c>
      <c r="F172" s="11">
        <f t="shared" si="68"/>
        <v>26344.728879999951</v>
      </c>
      <c r="G172" s="11">
        <f t="shared" si="69"/>
        <v>26565.210019999955</v>
      </c>
      <c r="H172" s="6">
        <f t="shared" si="57"/>
        <v>74.636933883462291</v>
      </c>
    </row>
    <row r="173" spans="1:8" s="46" customFormat="1" ht="11.25" customHeight="1" x14ac:dyDescent="0.2">
      <c r="A173" s="70" t="s">
        <v>140</v>
      </c>
      <c r="B173" s="11">
        <v>195770.93304</v>
      </c>
      <c r="C173" s="11">
        <v>100676.66355</v>
      </c>
      <c r="D173" s="11">
        <v>289.70006000000001</v>
      </c>
      <c r="E173" s="11">
        <f t="shared" si="67"/>
        <v>100966.36361</v>
      </c>
      <c r="F173" s="11">
        <f t="shared" si="68"/>
        <v>94804.569430000003</v>
      </c>
      <c r="G173" s="11">
        <f t="shared" si="69"/>
        <v>95094.269490000006</v>
      </c>
      <c r="H173" s="6">
        <f t="shared" si="57"/>
        <v>51.573725497528535</v>
      </c>
    </row>
    <row r="174" spans="1:8" s="46" customFormat="1" ht="11.25" customHeight="1" x14ac:dyDescent="0.2">
      <c r="A174" s="70" t="s">
        <v>226</v>
      </c>
      <c r="B174" s="11">
        <v>282056</v>
      </c>
      <c r="C174" s="11">
        <v>164361.26869</v>
      </c>
      <c r="D174" s="11">
        <v>973.87605000000008</v>
      </c>
      <c r="E174" s="11">
        <f t="shared" si="67"/>
        <v>165335.14473999999</v>
      </c>
      <c r="F174" s="11">
        <f t="shared" si="68"/>
        <v>116720.85526000001</v>
      </c>
      <c r="G174" s="11">
        <f t="shared" si="69"/>
        <v>117694.73131</v>
      </c>
      <c r="H174" s="6">
        <f t="shared" si="57"/>
        <v>58.617843527526446</v>
      </c>
    </row>
    <row r="175" spans="1:8" s="46" customFormat="1" ht="11.25" customHeight="1" x14ac:dyDescent="0.2">
      <c r="A175" s="70" t="s">
        <v>181</v>
      </c>
      <c r="B175" s="11">
        <v>1396186.8530000001</v>
      </c>
      <c r="C175" s="11">
        <v>1147009.1687999999</v>
      </c>
      <c r="D175" s="11">
        <v>24304.501830000001</v>
      </c>
      <c r="E175" s="11">
        <f t="shared" si="67"/>
        <v>1171313.6706299998</v>
      </c>
      <c r="F175" s="11">
        <f t="shared" si="68"/>
        <v>224873.18237000029</v>
      </c>
      <c r="G175" s="11">
        <f t="shared" si="69"/>
        <v>249177.68420000025</v>
      </c>
      <c r="H175" s="6">
        <f t="shared" si="57"/>
        <v>83.893761648964599</v>
      </c>
    </row>
    <row r="176" spans="1:8" s="46" customFormat="1" ht="11.25" customHeight="1" x14ac:dyDescent="0.2">
      <c r="A176" s="70" t="s">
        <v>187</v>
      </c>
      <c r="B176" s="11">
        <v>178753.88799999998</v>
      </c>
      <c r="C176" s="11">
        <v>172557.63109000001</v>
      </c>
      <c r="D176" s="11">
        <v>94.09</v>
      </c>
      <c r="E176" s="11">
        <f t="shared" si="67"/>
        <v>172651.72109000001</v>
      </c>
      <c r="F176" s="11">
        <f t="shared" si="68"/>
        <v>6102.1669099999708</v>
      </c>
      <c r="G176" s="11">
        <f t="shared" si="69"/>
        <v>6196.2569099999673</v>
      </c>
      <c r="H176" s="6">
        <f t="shared" si="57"/>
        <v>96.586274582178618</v>
      </c>
    </row>
    <row r="177" spans="1:8" s="46" customFormat="1" ht="11.25" customHeight="1" x14ac:dyDescent="0.2">
      <c r="A177" s="73"/>
      <c r="B177" s="10"/>
      <c r="C177" s="8"/>
      <c r="D177" s="10"/>
      <c r="E177" s="8"/>
      <c r="F177" s="8"/>
      <c r="G177" s="8"/>
      <c r="H177" s="6" t="str">
        <f t="shared" si="57"/>
        <v/>
      </c>
    </row>
    <row r="178" spans="1:8" s="46" customFormat="1" ht="11.25" customHeight="1" x14ac:dyDescent="0.2">
      <c r="A178" s="68" t="s">
        <v>141</v>
      </c>
      <c r="B178" s="18">
        <f t="shared" ref="B178" si="70">SUM(B179:B181)</f>
        <v>2888263.7299999986</v>
      </c>
      <c r="C178" s="18">
        <v>2323225.1047300003</v>
      </c>
      <c r="D178" s="18">
        <f t="shared" ref="D178:G178" si="71">SUM(D179:D181)</f>
        <v>26857.390189999998</v>
      </c>
      <c r="E178" s="18">
        <f t="shared" si="71"/>
        <v>2350082.49492</v>
      </c>
      <c r="F178" s="18">
        <f t="shared" si="71"/>
        <v>538181.23507999873</v>
      </c>
      <c r="G178" s="18">
        <f t="shared" si="71"/>
        <v>565038.6252699988</v>
      </c>
      <c r="H178" s="6">
        <f t="shared" si="57"/>
        <v>81.366617269400152</v>
      </c>
    </row>
    <row r="179" spans="1:8" s="46" customFormat="1" ht="11.25" customHeight="1" x14ac:dyDescent="0.2">
      <c r="A179" s="70" t="s">
        <v>118</v>
      </c>
      <c r="B179" s="11">
        <v>2339495.1569999987</v>
      </c>
      <c r="C179" s="11">
        <v>1783910.03125</v>
      </c>
      <c r="D179" s="11">
        <v>25260.41115</v>
      </c>
      <c r="E179" s="11">
        <f t="shared" ref="E179:E181" si="72">C179+D179</f>
        <v>1809170.4424000001</v>
      </c>
      <c r="F179" s="11">
        <f>B179-E179</f>
        <v>530324.71459999867</v>
      </c>
      <c r="G179" s="11">
        <f>B179-C179</f>
        <v>555585.12574999873</v>
      </c>
      <c r="H179" s="6">
        <f t="shared" si="57"/>
        <v>77.331660080029863</v>
      </c>
    </row>
    <row r="180" spans="1:8" s="46" customFormat="1" ht="11.4" customHeight="1" x14ac:dyDescent="0.2">
      <c r="A180" s="70" t="s">
        <v>142</v>
      </c>
      <c r="B180" s="11">
        <v>364878</v>
      </c>
      <c r="C180" s="11">
        <v>362841.3456</v>
      </c>
      <c r="D180" s="11">
        <v>665.03362000000004</v>
      </c>
      <c r="E180" s="11">
        <f t="shared" si="72"/>
        <v>363506.37922</v>
      </c>
      <c r="F180" s="11">
        <f>B180-E180</f>
        <v>1371.6207799999975</v>
      </c>
      <c r="G180" s="11">
        <f>B180-C180</f>
        <v>2036.6543999999994</v>
      </c>
      <c r="H180" s="6">
        <f t="shared" si="57"/>
        <v>99.624087837578585</v>
      </c>
    </row>
    <row r="181" spans="1:8" s="46" customFormat="1" ht="11.25" customHeight="1" x14ac:dyDescent="0.2">
      <c r="A181" s="70" t="s">
        <v>143</v>
      </c>
      <c r="B181" s="11">
        <v>183890.57300000003</v>
      </c>
      <c r="C181" s="11">
        <v>176473.72787999999</v>
      </c>
      <c r="D181" s="11">
        <v>931.94542000000001</v>
      </c>
      <c r="E181" s="11">
        <f t="shared" si="72"/>
        <v>177405.67329999999</v>
      </c>
      <c r="F181" s="11">
        <f>B181-E181</f>
        <v>6484.8997000000381</v>
      </c>
      <c r="G181" s="11">
        <f>B181-C181</f>
        <v>7416.8451200000418</v>
      </c>
      <c r="H181" s="6">
        <f t="shared" si="57"/>
        <v>96.47350073785455</v>
      </c>
    </row>
    <row r="182" spans="1:8" s="46" customFormat="1" ht="11.25" customHeight="1" x14ac:dyDescent="0.2">
      <c r="A182" s="73" t="s">
        <v>144</v>
      </c>
      <c r="B182" s="8"/>
      <c r="C182" s="8"/>
      <c r="D182" s="8"/>
      <c r="E182" s="8"/>
      <c r="F182" s="8"/>
      <c r="G182" s="8"/>
      <c r="H182" s="6" t="str">
        <f t="shared" si="57"/>
        <v/>
      </c>
    </row>
    <row r="183" spans="1:8" s="46" customFormat="1" ht="11.25" customHeight="1" x14ac:dyDescent="0.2">
      <c r="A183" s="68" t="s">
        <v>145</v>
      </c>
      <c r="B183" s="9">
        <f t="shared" ref="B183" si="73">SUM(B184:B190)</f>
        <v>21130821.616999999</v>
      </c>
      <c r="C183" s="18">
        <v>19958438.546680003</v>
      </c>
      <c r="D183" s="9">
        <f t="shared" ref="D183:G183" si="74">SUM(D184:D190)</f>
        <v>64305.074960000013</v>
      </c>
      <c r="E183" s="18">
        <f t="shared" si="74"/>
        <v>20022743.62164</v>
      </c>
      <c r="F183" s="18">
        <f t="shared" si="74"/>
        <v>1108077.9953599963</v>
      </c>
      <c r="G183" s="18">
        <f t="shared" si="74"/>
        <v>1172383.0703199964</v>
      </c>
      <c r="H183" s="6">
        <f t="shared" si="57"/>
        <v>94.756105486837598</v>
      </c>
    </row>
    <row r="184" spans="1:8" s="46" customFormat="1" ht="11.25" customHeight="1" x14ac:dyDescent="0.2">
      <c r="A184" s="70" t="s">
        <v>118</v>
      </c>
      <c r="B184" s="11">
        <v>5816453.3557499964</v>
      </c>
      <c r="C184" s="11">
        <v>5612460.1809299998</v>
      </c>
      <c r="D184" s="11">
        <v>31371.191220000012</v>
      </c>
      <c r="E184" s="11">
        <f t="shared" ref="E184:E190" si="75">C184+D184</f>
        <v>5643831.3721500002</v>
      </c>
      <c r="F184" s="11">
        <f t="shared" ref="F184:F190" si="76">B184-E184</f>
        <v>172621.98359999619</v>
      </c>
      <c r="G184" s="11">
        <f t="shared" ref="G184:G190" si="77">B184-C184</f>
        <v>203993.17481999658</v>
      </c>
      <c r="H184" s="6">
        <f t="shared" si="57"/>
        <v>97.032177977850594</v>
      </c>
    </row>
    <row r="185" spans="1:8" s="46" customFormat="1" ht="11.25" customHeight="1" x14ac:dyDescent="0.2">
      <c r="A185" s="70" t="s">
        <v>146</v>
      </c>
      <c r="B185" s="11">
        <v>359195.80299999996</v>
      </c>
      <c r="C185" s="11">
        <v>348467.84554000001</v>
      </c>
      <c r="D185" s="11">
        <v>6359.6707300000007</v>
      </c>
      <c r="E185" s="11">
        <f t="shared" si="75"/>
        <v>354827.51627000002</v>
      </c>
      <c r="F185" s="11">
        <f t="shared" si="76"/>
        <v>4368.2867299999343</v>
      </c>
      <c r="G185" s="11">
        <f t="shared" si="77"/>
        <v>10727.957459999947</v>
      </c>
      <c r="H185" s="6">
        <f t="shared" si="57"/>
        <v>98.783870331023905</v>
      </c>
    </row>
    <row r="186" spans="1:8" s="46" customFormat="1" ht="11.25" customHeight="1" x14ac:dyDescent="0.2">
      <c r="A186" s="70" t="s">
        <v>148</v>
      </c>
      <c r="B186" s="11">
        <v>78096.289000000004</v>
      </c>
      <c r="C186" s="11">
        <v>71659.541389999999</v>
      </c>
      <c r="D186" s="11">
        <v>1054.7713000000001</v>
      </c>
      <c r="E186" s="11">
        <f t="shared" si="75"/>
        <v>72714.312689999992</v>
      </c>
      <c r="F186" s="11">
        <f t="shared" si="76"/>
        <v>5381.9763100000127</v>
      </c>
      <c r="G186" s="11">
        <f t="shared" si="77"/>
        <v>6436.7476100000058</v>
      </c>
      <c r="H186" s="6">
        <f t="shared" si="57"/>
        <v>93.108537705293514</v>
      </c>
    </row>
    <row r="187" spans="1:8" s="46" customFormat="1" ht="11.25" customHeight="1" x14ac:dyDescent="0.2">
      <c r="A187" s="70" t="s">
        <v>220</v>
      </c>
      <c r="B187" s="11">
        <v>116744.41899999999</v>
      </c>
      <c r="C187" s="11">
        <v>115018.53945</v>
      </c>
      <c r="D187" s="11">
        <v>86.387070000000008</v>
      </c>
      <c r="E187" s="11">
        <f t="shared" si="75"/>
        <v>115104.92651999999</v>
      </c>
      <c r="F187" s="11">
        <f t="shared" si="76"/>
        <v>1639.4924800000008</v>
      </c>
      <c r="G187" s="11">
        <f t="shared" si="77"/>
        <v>1725.8795499999978</v>
      </c>
      <c r="H187" s="6">
        <f t="shared" si="57"/>
        <v>98.595656654045285</v>
      </c>
    </row>
    <row r="188" spans="1:8" s="46" customFormat="1" ht="11.25" customHeight="1" x14ac:dyDescent="0.2">
      <c r="A188" s="70" t="s">
        <v>147</v>
      </c>
      <c r="B188" s="11">
        <v>120929.49099999999</v>
      </c>
      <c r="C188" s="11">
        <v>118814.47551</v>
      </c>
      <c r="D188" s="11">
        <v>1559.85483</v>
      </c>
      <c r="E188" s="11">
        <f t="shared" si="75"/>
        <v>120374.33034</v>
      </c>
      <c r="F188" s="11">
        <f t="shared" si="76"/>
        <v>555.1606599999941</v>
      </c>
      <c r="G188" s="11">
        <f t="shared" si="77"/>
        <v>2115.0154899999907</v>
      </c>
      <c r="H188" s="6">
        <f t="shared" si="57"/>
        <v>99.540922023727035</v>
      </c>
    </row>
    <row r="189" spans="1:8" s="46" customFormat="1" ht="11.4" x14ac:dyDescent="0.2">
      <c r="A189" s="70" t="s">
        <v>218</v>
      </c>
      <c r="B189" s="11">
        <v>746027.64199999988</v>
      </c>
      <c r="C189" s="11">
        <v>656700.75436999986</v>
      </c>
      <c r="D189" s="11">
        <v>6737.1210900000005</v>
      </c>
      <c r="E189" s="11">
        <f t="shared" si="75"/>
        <v>663437.87545999989</v>
      </c>
      <c r="F189" s="11">
        <f t="shared" si="76"/>
        <v>82589.766539999982</v>
      </c>
      <c r="G189" s="11">
        <f t="shared" si="77"/>
        <v>89326.887630000012</v>
      </c>
      <c r="H189" s="6">
        <f t="shared" si="57"/>
        <v>88.929395924447533</v>
      </c>
    </row>
    <row r="190" spans="1:8" s="46" customFormat="1" ht="11.4" x14ac:dyDescent="0.2">
      <c r="A190" s="70" t="s">
        <v>227</v>
      </c>
      <c r="B190" s="11">
        <v>13893374.617250001</v>
      </c>
      <c r="C190" s="11">
        <v>13035317.209490001</v>
      </c>
      <c r="D190" s="11">
        <v>17136.078720000001</v>
      </c>
      <c r="E190" s="11">
        <f t="shared" si="75"/>
        <v>13052453.288210001</v>
      </c>
      <c r="F190" s="11">
        <f t="shared" si="76"/>
        <v>840921.32904000022</v>
      </c>
      <c r="G190" s="11">
        <f t="shared" si="77"/>
        <v>858057.40775999986</v>
      </c>
      <c r="H190" s="6">
        <f t="shared" si="57"/>
        <v>93.947321279339064</v>
      </c>
    </row>
    <row r="191" spans="1:8" s="46" customFormat="1" ht="11.4" x14ac:dyDescent="0.2">
      <c r="A191" s="73"/>
      <c r="B191" s="8"/>
      <c r="C191" s="8"/>
      <c r="D191" s="8"/>
      <c r="E191" s="8"/>
      <c r="F191" s="8"/>
      <c r="G191" s="8"/>
      <c r="H191" s="6" t="str">
        <f t="shared" si="57"/>
        <v/>
      </c>
    </row>
    <row r="192" spans="1:8" s="46" customFormat="1" ht="11.25" customHeight="1" x14ac:dyDescent="0.2">
      <c r="A192" s="68" t="s">
        <v>217</v>
      </c>
      <c r="B192" s="21">
        <f t="shared" ref="B192" si="78">SUM(B193:B199)</f>
        <v>64625580.845210008</v>
      </c>
      <c r="C192" s="93">
        <v>59572931.65315</v>
      </c>
      <c r="D192" s="21">
        <f t="shared" ref="D192:G192" si="79">SUM(D193:D199)</f>
        <v>485767.92928000004</v>
      </c>
      <c r="E192" s="93">
        <f t="shared" si="79"/>
        <v>60058699.582429998</v>
      </c>
      <c r="F192" s="93">
        <f t="shared" si="79"/>
        <v>4566881.2627800098</v>
      </c>
      <c r="G192" s="93">
        <f t="shared" si="79"/>
        <v>5052649.1920600086</v>
      </c>
      <c r="H192" s="6">
        <f t="shared" si="57"/>
        <v>92.933322682671871</v>
      </c>
    </row>
    <row r="193" spans="1:8" s="46" customFormat="1" ht="11.25" customHeight="1" x14ac:dyDescent="0.2">
      <c r="A193" s="70" t="s">
        <v>118</v>
      </c>
      <c r="B193" s="11">
        <v>45259728.024950013</v>
      </c>
      <c r="C193" s="11">
        <v>41021118.06543</v>
      </c>
      <c r="D193" s="11">
        <v>465412.78787</v>
      </c>
      <c r="E193" s="11">
        <f t="shared" ref="E193:E199" si="80">C193+D193</f>
        <v>41486530.853299998</v>
      </c>
      <c r="F193" s="11">
        <f t="shared" ref="F193:F199" si="81">B193-E193</f>
        <v>3773197.1716500148</v>
      </c>
      <c r="G193" s="11">
        <f t="shared" ref="G193:G199" si="82">B193-C193</f>
        <v>4238609.9595200121</v>
      </c>
      <c r="H193" s="6">
        <f t="shared" si="57"/>
        <v>91.663234985482035</v>
      </c>
    </row>
    <row r="194" spans="1:8" s="46" customFormat="1" ht="11.25" customHeight="1" x14ac:dyDescent="0.2">
      <c r="A194" s="70" t="s">
        <v>149</v>
      </c>
      <c r="B194" s="11">
        <v>215447.78700000001</v>
      </c>
      <c r="C194" s="11">
        <v>186537.98680000001</v>
      </c>
      <c r="D194" s="11">
        <v>285.60798999999997</v>
      </c>
      <c r="E194" s="11">
        <f t="shared" si="80"/>
        <v>186823.59479</v>
      </c>
      <c r="F194" s="11">
        <f t="shared" si="81"/>
        <v>28624.192210000008</v>
      </c>
      <c r="G194" s="11">
        <f t="shared" si="82"/>
        <v>28909.800199999998</v>
      </c>
      <c r="H194" s="6">
        <f t="shared" si="57"/>
        <v>86.714093187691915</v>
      </c>
    </row>
    <row r="195" spans="1:8" s="46" customFormat="1" ht="11.25" customHeight="1" x14ac:dyDescent="0.2">
      <c r="A195" s="70" t="s">
        <v>150</v>
      </c>
      <c r="B195" s="11">
        <v>791347.06299999985</v>
      </c>
      <c r="C195" s="11">
        <v>722109.04628000013</v>
      </c>
      <c r="D195" s="11">
        <v>6475.9946900000004</v>
      </c>
      <c r="E195" s="11">
        <f t="shared" si="80"/>
        <v>728585.04097000009</v>
      </c>
      <c r="F195" s="11">
        <f t="shared" si="81"/>
        <v>62762.02202999976</v>
      </c>
      <c r="G195" s="11">
        <f t="shared" si="82"/>
        <v>69238.016719999723</v>
      </c>
      <c r="H195" s="6">
        <f t="shared" si="57"/>
        <v>92.068963800526575</v>
      </c>
    </row>
    <row r="196" spans="1:8" s="46" customFormat="1" ht="11.25" customHeight="1" x14ac:dyDescent="0.2">
      <c r="A196" s="70" t="s">
        <v>151</v>
      </c>
      <c r="B196" s="11">
        <v>71477.748999999996</v>
      </c>
      <c r="C196" s="11">
        <v>70524.424050000001</v>
      </c>
      <c r="D196" s="11">
        <v>928.96973000000003</v>
      </c>
      <c r="E196" s="11">
        <f t="shared" si="80"/>
        <v>71453.393779999999</v>
      </c>
      <c r="F196" s="11">
        <f t="shared" si="81"/>
        <v>24.355219999997644</v>
      </c>
      <c r="G196" s="11">
        <f t="shared" si="82"/>
        <v>953.32494999999471</v>
      </c>
      <c r="H196" s="6">
        <f t="shared" si="57"/>
        <v>99.965926151367754</v>
      </c>
    </row>
    <row r="197" spans="1:8" s="46" customFormat="1" ht="11.25" customHeight="1" x14ac:dyDescent="0.2">
      <c r="A197" s="70" t="s">
        <v>152</v>
      </c>
      <c r="B197" s="11">
        <v>872157.56599999988</v>
      </c>
      <c r="C197" s="11">
        <v>839115.73259999999</v>
      </c>
      <c r="D197" s="11">
        <v>2535.98054</v>
      </c>
      <c r="E197" s="11">
        <f t="shared" si="80"/>
        <v>841651.71314000001</v>
      </c>
      <c r="F197" s="11">
        <f t="shared" si="81"/>
        <v>30505.852859999868</v>
      </c>
      <c r="G197" s="11">
        <f t="shared" si="82"/>
        <v>33041.833399999887</v>
      </c>
      <c r="H197" s="6">
        <f t="shared" si="57"/>
        <v>96.502254403420508</v>
      </c>
    </row>
    <row r="198" spans="1:8" s="46" customFormat="1" ht="11.25" customHeight="1" x14ac:dyDescent="0.2">
      <c r="A198" s="70" t="s">
        <v>153</v>
      </c>
      <c r="B198" s="11">
        <v>17382917.004999995</v>
      </c>
      <c r="C198" s="11">
        <v>16701606.877389999</v>
      </c>
      <c r="D198" s="11">
        <v>10057.254879999997</v>
      </c>
      <c r="E198" s="11">
        <f t="shared" si="80"/>
        <v>16711664.132269999</v>
      </c>
      <c r="F198" s="11">
        <f t="shared" si="81"/>
        <v>671252.87272999622</v>
      </c>
      <c r="G198" s="11">
        <f t="shared" si="82"/>
        <v>681310.12760999613</v>
      </c>
      <c r="H198" s="6">
        <f t="shared" si="57"/>
        <v>96.13843365565792</v>
      </c>
    </row>
    <row r="199" spans="1:8" s="46" customFormat="1" ht="11.25" customHeight="1" x14ac:dyDescent="0.2">
      <c r="A199" s="70" t="s">
        <v>154</v>
      </c>
      <c r="B199" s="11">
        <v>32505.650260000002</v>
      </c>
      <c r="C199" s="11">
        <v>31919.5206</v>
      </c>
      <c r="D199" s="11">
        <v>71.333579999999998</v>
      </c>
      <c r="E199" s="11">
        <f t="shared" si="80"/>
        <v>31990.854179999998</v>
      </c>
      <c r="F199" s="11">
        <f t="shared" si="81"/>
        <v>514.79608000000371</v>
      </c>
      <c r="G199" s="11">
        <f t="shared" si="82"/>
        <v>586.12966000000233</v>
      </c>
      <c r="H199" s="6">
        <f t="shared" si="57"/>
        <v>98.416287396553059</v>
      </c>
    </row>
    <row r="200" spans="1:8" s="46" customFormat="1" ht="11.25" customHeight="1" x14ac:dyDescent="0.2">
      <c r="A200" s="73"/>
      <c r="B200" s="8"/>
      <c r="C200" s="8"/>
      <c r="D200" s="8"/>
      <c r="E200" s="8"/>
      <c r="F200" s="8"/>
      <c r="G200" s="8"/>
      <c r="H200" s="6" t="str">
        <f t="shared" si="57"/>
        <v/>
      </c>
    </row>
    <row r="201" spans="1:8" s="46" customFormat="1" ht="11.25" customHeight="1" x14ac:dyDescent="0.2">
      <c r="A201" s="68" t="s">
        <v>155</v>
      </c>
      <c r="B201" s="19">
        <f>SUM(B202:B208)</f>
        <v>11849125.807999998</v>
      </c>
      <c r="C201" s="19">
        <v>9848951.5015299991</v>
      </c>
      <c r="D201" s="19">
        <f>SUM(D202:D208)</f>
        <v>78625.388629999987</v>
      </c>
      <c r="E201" s="19">
        <f t="shared" ref="E201:G201" si="83">SUM(E202:E208)</f>
        <v>9927576.8901599981</v>
      </c>
      <c r="F201" s="19">
        <f t="shared" si="83"/>
        <v>1921548.9178399995</v>
      </c>
      <c r="G201" s="19">
        <f t="shared" si="83"/>
        <v>2000174.3064699993</v>
      </c>
      <c r="H201" s="6">
        <f t="shared" si="57"/>
        <v>83.783200980593392</v>
      </c>
    </row>
    <row r="202" spans="1:8" s="46" customFormat="1" ht="11.25" customHeight="1" x14ac:dyDescent="0.2">
      <c r="A202" s="70" t="s">
        <v>118</v>
      </c>
      <c r="B202" s="11">
        <v>1883880.460999995</v>
      </c>
      <c r="C202" s="11">
        <v>1507225.1343299991</v>
      </c>
      <c r="D202" s="11">
        <v>14920.064409999981</v>
      </c>
      <c r="E202" s="11">
        <f t="shared" ref="E202:E208" si="84">C202+D202</f>
        <v>1522145.198739999</v>
      </c>
      <c r="F202" s="11">
        <f t="shared" ref="F202:F208" si="85">B202-E202</f>
        <v>361735.26225999603</v>
      </c>
      <c r="G202" s="11">
        <f t="shared" ref="G202:G208" si="86">B202-C202</f>
        <v>376655.32666999591</v>
      </c>
      <c r="H202" s="6">
        <f t="shared" ref="H202:H265" si="87">IFERROR(E202/B202*100,"")</f>
        <v>80.798396196116343</v>
      </c>
    </row>
    <row r="203" spans="1:8" s="46" customFormat="1" ht="11.25" customHeight="1" x14ac:dyDescent="0.2">
      <c r="A203" s="70" t="s">
        <v>156</v>
      </c>
      <c r="B203" s="11">
        <v>32348.827999999994</v>
      </c>
      <c r="C203" s="11">
        <v>27815.979859999999</v>
      </c>
      <c r="D203" s="11">
        <v>75.975359999999995</v>
      </c>
      <c r="E203" s="11">
        <f t="shared" si="84"/>
        <v>27891.95522</v>
      </c>
      <c r="F203" s="11">
        <f t="shared" si="85"/>
        <v>4456.8727799999942</v>
      </c>
      <c r="G203" s="11">
        <f t="shared" si="86"/>
        <v>4532.8481399999946</v>
      </c>
      <c r="H203" s="6">
        <f t="shared" si="87"/>
        <v>86.222459805962686</v>
      </c>
    </row>
    <row r="204" spans="1:8" s="46" customFormat="1" ht="11.25" customHeight="1" x14ac:dyDescent="0.2">
      <c r="A204" s="70" t="s">
        <v>157</v>
      </c>
      <c r="B204" s="11">
        <v>193525.08700000003</v>
      </c>
      <c r="C204" s="11">
        <v>164251.72209999998</v>
      </c>
      <c r="D204" s="11">
        <v>865.65431000000001</v>
      </c>
      <c r="E204" s="11">
        <f t="shared" si="84"/>
        <v>165117.37641</v>
      </c>
      <c r="F204" s="11">
        <f t="shared" si="85"/>
        <v>28407.710590000032</v>
      </c>
      <c r="G204" s="11">
        <f t="shared" si="86"/>
        <v>29273.364900000044</v>
      </c>
      <c r="H204" s="6">
        <f t="shared" si="87"/>
        <v>85.320915737399957</v>
      </c>
    </row>
    <row r="205" spans="1:8" s="46" customFormat="1" ht="11.25" customHeight="1" x14ac:dyDescent="0.2">
      <c r="A205" s="70" t="s">
        <v>221</v>
      </c>
      <c r="B205" s="11">
        <v>67546.73</v>
      </c>
      <c r="C205" s="11">
        <v>62093.381740000004</v>
      </c>
      <c r="D205" s="11">
        <v>408.98793000000001</v>
      </c>
      <c r="E205" s="11">
        <f t="shared" si="84"/>
        <v>62502.369670000007</v>
      </c>
      <c r="F205" s="11">
        <f t="shared" si="85"/>
        <v>5044.3603299999886</v>
      </c>
      <c r="G205" s="11">
        <f t="shared" si="86"/>
        <v>5453.3482599999916</v>
      </c>
      <c r="H205" s="6">
        <f t="shared" si="87"/>
        <v>92.5320436237254</v>
      </c>
    </row>
    <row r="206" spans="1:8" s="46" customFormat="1" ht="11.25" customHeight="1" x14ac:dyDescent="0.2">
      <c r="A206" s="70" t="s">
        <v>158</v>
      </c>
      <c r="B206" s="11">
        <v>89361.127999999968</v>
      </c>
      <c r="C206" s="11">
        <v>79609.317599999995</v>
      </c>
      <c r="D206" s="11">
        <v>629.81873999999993</v>
      </c>
      <c r="E206" s="11">
        <f t="shared" si="84"/>
        <v>80239.136339999997</v>
      </c>
      <c r="F206" s="11">
        <f t="shared" si="85"/>
        <v>9121.9916599999706</v>
      </c>
      <c r="G206" s="11">
        <f t="shared" si="86"/>
        <v>9751.810399999973</v>
      </c>
      <c r="H206" s="6">
        <f t="shared" si="87"/>
        <v>89.791991367879803</v>
      </c>
    </row>
    <row r="207" spans="1:8" s="46" customFormat="1" ht="11.25" customHeight="1" x14ac:dyDescent="0.2">
      <c r="A207" s="70" t="s">
        <v>159</v>
      </c>
      <c r="B207" s="11">
        <v>9095037.2180000022</v>
      </c>
      <c r="C207" s="11">
        <v>7562787.1585499989</v>
      </c>
      <c r="D207" s="11">
        <v>58759.538450000007</v>
      </c>
      <c r="E207" s="11">
        <f t="shared" si="84"/>
        <v>7621546.6969999988</v>
      </c>
      <c r="F207" s="11">
        <f t="shared" si="85"/>
        <v>1473490.5210000034</v>
      </c>
      <c r="G207" s="11">
        <f t="shared" si="86"/>
        <v>1532250.0594500033</v>
      </c>
      <c r="H207" s="6">
        <f t="shared" si="87"/>
        <v>83.798961063250886</v>
      </c>
    </row>
    <row r="208" spans="1:8" s="46" customFormat="1" ht="11.25" customHeight="1" x14ac:dyDescent="0.2">
      <c r="A208" s="70" t="s">
        <v>291</v>
      </c>
      <c r="B208" s="11">
        <v>487426.35600000009</v>
      </c>
      <c r="C208" s="11">
        <v>445168.80735000002</v>
      </c>
      <c r="D208" s="11">
        <v>2965.3494300000002</v>
      </c>
      <c r="E208" s="11">
        <f t="shared" si="84"/>
        <v>448134.15678000002</v>
      </c>
      <c r="F208" s="11">
        <f t="shared" si="85"/>
        <v>39292.199220000068</v>
      </c>
      <c r="G208" s="11">
        <f t="shared" si="86"/>
        <v>42257.54865000007</v>
      </c>
      <c r="H208" s="6">
        <f t="shared" si="87"/>
        <v>91.938843943022221</v>
      </c>
    </row>
    <row r="209" spans="1:8" s="46" customFormat="1" ht="11.25" customHeight="1" x14ac:dyDescent="0.2">
      <c r="A209" s="73"/>
      <c r="B209" s="8"/>
      <c r="C209" s="8"/>
      <c r="D209" s="8"/>
      <c r="E209" s="8"/>
      <c r="F209" s="8"/>
      <c r="G209" s="8"/>
      <c r="H209" s="6" t="str">
        <f t="shared" si="87"/>
        <v/>
      </c>
    </row>
    <row r="210" spans="1:8" s="46" customFormat="1" ht="11.25" customHeight="1" x14ac:dyDescent="0.2">
      <c r="A210" s="68" t="s">
        <v>332</v>
      </c>
      <c r="B210" s="21">
        <f t="shared" ref="B210" si="88">SUM(B211:B217)</f>
        <v>1945541.2950000002</v>
      </c>
      <c r="C210" s="93">
        <v>1525442.5153699999</v>
      </c>
      <c r="D210" s="21">
        <f t="shared" ref="D210:G210" si="89">SUM(D211:D217)</f>
        <v>12866.38567</v>
      </c>
      <c r="E210" s="93">
        <f t="shared" si="89"/>
        <v>1538308.9010399997</v>
      </c>
      <c r="F210" s="93">
        <f t="shared" si="89"/>
        <v>407232.39396000037</v>
      </c>
      <c r="G210" s="93">
        <f t="shared" si="89"/>
        <v>420098.77963000024</v>
      </c>
      <c r="H210" s="6">
        <f t="shared" si="87"/>
        <v>79.068427125829757</v>
      </c>
    </row>
    <row r="211" spans="1:8" s="46" customFormat="1" ht="11.25" customHeight="1" x14ac:dyDescent="0.2">
      <c r="A211" s="70" t="s">
        <v>333</v>
      </c>
      <c r="B211" s="11">
        <v>819134.05600000033</v>
      </c>
      <c r="C211" s="11">
        <v>499756.48353999987</v>
      </c>
      <c r="D211" s="11">
        <v>2942.7634199999998</v>
      </c>
      <c r="E211" s="11">
        <f t="shared" ref="E211:E217" si="90">C211+D211</f>
        <v>502699.24695999984</v>
      </c>
      <c r="F211" s="11">
        <f t="shared" ref="F211:F217" si="91">B211-E211</f>
        <v>316434.80904000049</v>
      </c>
      <c r="G211" s="11">
        <f t="shared" ref="G211:G217" si="92">B211-C211</f>
        <v>319377.57246000046</v>
      </c>
      <c r="H211" s="6">
        <f t="shared" si="87"/>
        <v>61.369594302400685</v>
      </c>
    </row>
    <row r="212" spans="1:8" s="46" customFormat="1" ht="11.25" customHeight="1" x14ac:dyDescent="0.2">
      <c r="A212" s="70" t="s">
        <v>160</v>
      </c>
      <c r="B212" s="11">
        <v>420660.54199999996</v>
      </c>
      <c r="C212" s="11">
        <v>384703.17249000003</v>
      </c>
      <c r="D212" s="11">
        <v>7500.9181600000002</v>
      </c>
      <c r="E212" s="11">
        <f t="shared" si="90"/>
        <v>392204.09065000003</v>
      </c>
      <c r="F212" s="11">
        <f t="shared" si="91"/>
        <v>28456.45134999993</v>
      </c>
      <c r="G212" s="11">
        <f t="shared" si="92"/>
        <v>35957.369509999931</v>
      </c>
      <c r="H212" s="6">
        <f t="shared" si="87"/>
        <v>93.235293423360844</v>
      </c>
    </row>
    <row r="213" spans="1:8" s="46" customFormat="1" ht="11.25" customHeight="1" x14ac:dyDescent="0.2">
      <c r="A213" s="70" t="s">
        <v>161</v>
      </c>
      <c r="B213" s="11">
        <v>71453.249000000011</v>
      </c>
      <c r="C213" s="11">
        <v>53962.569040000002</v>
      </c>
      <c r="D213" s="11">
        <v>828.03387999999995</v>
      </c>
      <c r="E213" s="11">
        <f t="shared" si="90"/>
        <v>54790.602920000005</v>
      </c>
      <c r="F213" s="11">
        <f t="shared" si="91"/>
        <v>16662.646080000006</v>
      </c>
      <c r="G213" s="11">
        <f t="shared" si="92"/>
        <v>17490.679960000009</v>
      </c>
      <c r="H213" s="6">
        <f t="shared" si="87"/>
        <v>76.680352099874412</v>
      </c>
    </row>
    <row r="214" spans="1:8" s="46" customFormat="1" ht="11.25" customHeight="1" x14ac:dyDescent="0.2">
      <c r="A214" s="70" t="s">
        <v>162</v>
      </c>
      <c r="B214" s="11">
        <v>5648</v>
      </c>
      <c r="C214" s="11">
        <v>0</v>
      </c>
      <c r="D214" s="11">
        <v>0</v>
      </c>
      <c r="E214" s="11">
        <f t="shared" si="90"/>
        <v>0</v>
      </c>
      <c r="F214" s="11">
        <f t="shared" si="91"/>
        <v>5648</v>
      </c>
      <c r="G214" s="11">
        <f t="shared" si="92"/>
        <v>5648</v>
      </c>
      <c r="H214" s="6">
        <f t="shared" si="87"/>
        <v>0</v>
      </c>
    </row>
    <row r="215" spans="1:8" s="46" customFormat="1" ht="11.25" customHeight="1" x14ac:dyDescent="0.2">
      <c r="A215" s="70" t="s">
        <v>163</v>
      </c>
      <c r="B215" s="11">
        <v>121330.984</v>
      </c>
      <c r="C215" s="11">
        <v>112761.34795</v>
      </c>
      <c r="D215" s="11">
        <v>1488.21001</v>
      </c>
      <c r="E215" s="11">
        <f t="shared" si="90"/>
        <v>114249.55795999999</v>
      </c>
      <c r="F215" s="11">
        <f t="shared" si="91"/>
        <v>7081.4260400000057</v>
      </c>
      <c r="G215" s="11">
        <f t="shared" si="92"/>
        <v>8569.636050000001</v>
      </c>
      <c r="H215" s="6">
        <f t="shared" si="87"/>
        <v>94.163546848016992</v>
      </c>
    </row>
    <row r="216" spans="1:8" s="46" customFormat="1" ht="11.25" customHeight="1" x14ac:dyDescent="0.2">
      <c r="A216" s="70" t="s">
        <v>164</v>
      </c>
      <c r="B216" s="11">
        <v>346247.04200000002</v>
      </c>
      <c r="C216" s="11">
        <v>319761.90410000004</v>
      </c>
      <c r="D216" s="11">
        <v>106.4602</v>
      </c>
      <c r="E216" s="11">
        <f t="shared" si="90"/>
        <v>319868.36430000002</v>
      </c>
      <c r="F216" s="11">
        <f t="shared" si="91"/>
        <v>26378.6777</v>
      </c>
      <c r="G216" s="11">
        <f t="shared" si="92"/>
        <v>26485.137899999972</v>
      </c>
      <c r="H216" s="6">
        <f t="shared" si="87"/>
        <v>92.38154424435487</v>
      </c>
    </row>
    <row r="217" spans="1:8" s="46" customFormat="1" ht="11.25" customHeight="1" x14ac:dyDescent="0.2">
      <c r="A217" s="70" t="s">
        <v>165</v>
      </c>
      <c r="B217" s="11">
        <v>161067.42199999996</v>
      </c>
      <c r="C217" s="11">
        <v>154497.03825000001</v>
      </c>
      <c r="D217" s="11">
        <v>0</v>
      </c>
      <c r="E217" s="11">
        <f t="shared" si="90"/>
        <v>154497.03825000001</v>
      </c>
      <c r="F217" s="11">
        <f t="shared" si="91"/>
        <v>6570.3837499999499</v>
      </c>
      <c r="G217" s="11">
        <f t="shared" si="92"/>
        <v>6570.3837499999499</v>
      </c>
      <c r="H217" s="6">
        <f t="shared" si="87"/>
        <v>95.920724583274236</v>
      </c>
    </row>
    <row r="218" spans="1:8" s="46" customFormat="1" ht="11.25" customHeight="1" x14ac:dyDescent="0.2">
      <c r="A218" s="73"/>
      <c r="B218" s="11"/>
      <c r="C218" s="7"/>
      <c r="D218" s="11"/>
      <c r="E218" s="7"/>
      <c r="F218" s="7"/>
      <c r="G218" s="7"/>
      <c r="H218" s="6" t="str">
        <f t="shared" si="87"/>
        <v/>
      </c>
    </row>
    <row r="219" spans="1:8" s="46" customFormat="1" ht="11.25" customHeight="1" x14ac:dyDescent="0.2">
      <c r="A219" s="68" t="s">
        <v>166</v>
      </c>
      <c r="B219" s="19">
        <f t="shared" ref="B219:G219" si="93">SUM(B220:B232)+SUM(B237:B249)</f>
        <v>52784502.641270027</v>
      </c>
      <c r="C219" s="19">
        <v>44563017.38978</v>
      </c>
      <c r="D219" s="19">
        <f t="shared" si="93"/>
        <v>1667266.3996600001</v>
      </c>
      <c r="E219" s="19">
        <f t="shared" si="93"/>
        <v>46230283.789439991</v>
      </c>
      <c r="F219" s="19">
        <f t="shared" si="93"/>
        <v>6554218.8518300215</v>
      </c>
      <c r="G219" s="19">
        <f t="shared" si="93"/>
        <v>8221485.2514900183</v>
      </c>
      <c r="H219" s="6">
        <f t="shared" si="87"/>
        <v>87.583062217383556</v>
      </c>
    </row>
    <row r="220" spans="1:8" s="46" customFormat="1" ht="11.25" customHeight="1" x14ac:dyDescent="0.2">
      <c r="A220" s="70" t="s">
        <v>167</v>
      </c>
      <c r="B220" s="11">
        <v>177367.90730000002</v>
      </c>
      <c r="C220" s="11">
        <v>104002.11512999999</v>
      </c>
      <c r="D220" s="11">
        <v>0</v>
      </c>
      <c r="E220" s="11">
        <f t="shared" ref="E220:E231" si="94">C220+D220</f>
        <v>104002.11512999999</v>
      </c>
      <c r="F220" s="11">
        <f t="shared" ref="F220:F231" si="95">B220-E220</f>
        <v>73365.79217000003</v>
      </c>
      <c r="G220" s="11">
        <f t="shared" ref="G220:G231" si="96">B220-C220</f>
        <v>73365.79217000003</v>
      </c>
      <c r="H220" s="6">
        <f t="shared" si="87"/>
        <v>58.636377185242907</v>
      </c>
    </row>
    <row r="221" spans="1:8" s="46" customFormat="1" ht="11.25" customHeight="1" x14ac:dyDescent="0.2">
      <c r="A221" s="70" t="s">
        <v>168</v>
      </c>
      <c r="B221" s="11">
        <v>132442.19700000001</v>
      </c>
      <c r="C221" s="11">
        <v>117425.552</v>
      </c>
      <c r="D221" s="11">
        <v>1255.87102</v>
      </c>
      <c r="E221" s="11">
        <f t="shared" si="94"/>
        <v>118681.42302</v>
      </c>
      <c r="F221" s="11">
        <f t="shared" si="95"/>
        <v>13760.773980000013</v>
      </c>
      <c r="G221" s="11">
        <f t="shared" si="96"/>
        <v>15016.645000000019</v>
      </c>
      <c r="H221" s="6">
        <f t="shared" si="87"/>
        <v>89.609977566288777</v>
      </c>
    </row>
    <row r="222" spans="1:8" s="46" customFormat="1" ht="11.25" customHeight="1" x14ac:dyDescent="0.2">
      <c r="A222" s="70" t="s">
        <v>169</v>
      </c>
      <c r="B222" s="11">
        <v>123822.82499999998</v>
      </c>
      <c r="C222" s="11">
        <v>112298.30008</v>
      </c>
      <c r="D222" s="11">
        <v>1526.91473</v>
      </c>
      <c r="E222" s="11">
        <f t="shared" si="94"/>
        <v>113825.21481</v>
      </c>
      <c r="F222" s="11">
        <f t="shared" si="95"/>
        <v>9997.6101899999776</v>
      </c>
      <c r="G222" s="11">
        <f t="shared" si="96"/>
        <v>11524.524919999982</v>
      </c>
      <c r="H222" s="6">
        <f t="shared" si="87"/>
        <v>91.925874579262768</v>
      </c>
    </row>
    <row r="223" spans="1:8" s="46" customFormat="1" ht="11.25" customHeight="1" x14ac:dyDescent="0.2">
      <c r="A223" s="70" t="s">
        <v>170</v>
      </c>
      <c r="B223" s="11">
        <v>39057258.850970022</v>
      </c>
      <c r="C223" s="11">
        <v>32848806.320330001</v>
      </c>
      <c r="D223" s="11">
        <v>1293660.3888899998</v>
      </c>
      <c r="E223" s="11">
        <f t="shared" si="94"/>
        <v>34142466.70922</v>
      </c>
      <c r="F223" s="11">
        <f t="shared" si="95"/>
        <v>4914792.1417500228</v>
      </c>
      <c r="G223" s="11">
        <f t="shared" si="96"/>
        <v>6208452.530640021</v>
      </c>
      <c r="H223" s="6">
        <f t="shared" si="87"/>
        <v>87.41644373840137</v>
      </c>
    </row>
    <row r="224" spans="1:8" s="46" customFormat="1" ht="11.25" customHeight="1" x14ac:dyDescent="0.2">
      <c r="A224" s="70" t="s">
        <v>171</v>
      </c>
      <c r="B224" s="11">
        <v>74236.431999999986</v>
      </c>
      <c r="C224" s="11">
        <v>65070.521460000004</v>
      </c>
      <c r="D224" s="11">
        <v>103.58739999999999</v>
      </c>
      <c r="E224" s="11">
        <f t="shared" si="94"/>
        <v>65174.10886</v>
      </c>
      <c r="F224" s="11">
        <f t="shared" si="95"/>
        <v>9062.3231399999859</v>
      </c>
      <c r="G224" s="11">
        <f t="shared" si="96"/>
        <v>9165.9105399999826</v>
      </c>
      <c r="H224" s="6">
        <f t="shared" si="87"/>
        <v>87.792620286492223</v>
      </c>
    </row>
    <row r="225" spans="1:8" s="46" customFormat="1" ht="11.25" customHeight="1" x14ac:dyDescent="0.2">
      <c r="A225" s="70" t="s">
        <v>172</v>
      </c>
      <c r="B225" s="11">
        <v>302651.01699999999</v>
      </c>
      <c r="C225" s="11">
        <v>204251.42383000001</v>
      </c>
      <c r="D225" s="11">
        <v>2087.4958899999997</v>
      </c>
      <c r="E225" s="11">
        <f t="shared" si="94"/>
        <v>206338.91972000001</v>
      </c>
      <c r="F225" s="11">
        <f t="shared" si="95"/>
        <v>96312.097279999987</v>
      </c>
      <c r="G225" s="11">
        <f t="shared" si="96"/>
        <v>98399.593169999978</v>
      </c>
      <c r="H225" s="6">
        <f t="shared" si="87"/>
        <v>68.177177055380582</v>
      </c>
    </row>
    <row r="226" spans="1:8" s="46" customFormat="1" ht="11.25" customHeight="1" x14ac:dyDescent="0.2">
      <c r="A226" s="70" t="s">
        <v>173</v>
      </c>
      <c r="B226" s="11">
        <v>812831.71299999999</v>
      </c>
      <c r="C226" s="11">
        <v>688106.46479</v>
      </c>
      <c r="D226" s="11">
        <v>35415.118090000004</v>
      </c>
      <c r="E226" s="11">
        <f t="shared" si="94"/>
        <v>723521.58288</v>
      </c>
      <c r="F226" s="11">
        <f t="shared" si="95"/>
        <v>89310.130119999987</v>
      </c>
      <c r="G226" s="11">
        <f t="shared" si="96"/>
        <v>124725.24820999999</v>
      </c>
      <c r="H226" s="6">
        <f t="shared" si="87"/>
        <v>89.012469777984663</v>
      </c>
    </row>
    <row r="227" spans="1:8" s="46" customFormat="1" ht="11.25" customHeight="1" x14ac:dyDescent="0.2">
      <c r="A227" s="70" t="s">
        <v>174</v>
      </c>
      <c r="B227" s="11">
        <v>295439.76999999996</v>
      </c>
      <c r="C227" s="11">
        <v>177507.58861000001</v>
      </c>
      <c r="D227" s="11">
        <v>5606.75324</v>
      </c>
      <c r="E227" s="11">
        <f t="shared" si="94"/>
        <v>183114.34185</v>
      </c>
      <c r="F227" s="11">
        <f t="shared" si="95"/>
        <v>112325.42814999996</v>
      </c>
      <c r="G227" s="11">
        <f t="shared" si="96"/>
        <v>117932.18138999995</v>
      </c>
      <c r="H227" s="6">
        <f t="shared" si="87"/>
        <v>61.980261442120678</v>
      </c>
    </row>
    <row r="228" spans="1:8" s="46" customFormat="1" ht="11.25" customHeight="1" x14ac:dyDescent="0.2">
      <c r="A228" s="70" t="s">
        <v>175</v>
      </c>
      <c r="B228" s="11">
        <v>127306.79700000001</v>
      </c>
      <c r="C228" s="11">
        <v>119025.2218</v>
      </c>
      <c r="D228" s="11">
        <v>3843.8133900000003</v>
      </c>
      <c r="E228" s="11">
        <f t="shared" si="94"/>
        <v>122869.03519</v>
      </c>
      <c r="F228" s="11">
        <f t="shared" si="95"/>
        <v>4437.7618100000109</v>
      </c>
      <c r="G228" s="11">
        <f t="shared" si="96"/>
        <v>8281.5752000000066</v>
      </c>
      <c r="H228" s="6">
        <f t="shared" si="87"/>
        <v>96.514120286916011</v>
      </c>
    </row>
    <row r="229" spans="1:8" s="46" customFormat="1" ht="11.25" customHeight="1" x14ac:dyDescent="0.2">
      <c r="A229" s="70" t="s">
        <v>176</v>
      </c>
      <c r="B229" s="11">
        <v>181806.764</v>
      </c>
      <c r="C229" s="11">
        <v>136133.34760000001</v>
      </c>
      <c r="D229" s="11">
        <v>2639.9358099999999</v>
      </c>
      <c r="E229" s="11">
        <f t="shared" si="94"/>
        <v>138773.28341</v>
      </c>
      <c r="F229" s="11">
        <f t="shared" si="95"/>
        <v>43033.480589999992</v>
      </c>
      <c r="G229" s="11">
        <f t="shared" si="96"/>
        <v>45673.416399999987</v>
      </c>
      <c r="H229" s="6">
        <f t="shared" si="87"/>
        <v>76.330099253072902</v>
      </c>
    </row>
    <row r="230" spans="1:8" s="46" customFormat="1" ht="11.25" customHeight="1" x14ac:dyDescent="0.2">
      <c r="A230" s="70" t="s">
        <v>177</v>
      </c>
      <c r="B230" s="11">
        <v>166132.00000000003</v>
      </c>
      <c r="C230" s="11">
        <v>152411.84559000001</v>
      </c>
      <c r="D230" s="11">
        <v>854.00675999999999</v>
      </c>
      <c r="E230" s="11">
        <f t="shared" si="94"/>
        <v>153265.85235</v>
      </c>
      <c r="F230" s="11">
        <f t="shared" si="95"/>
        <v>12866.147650000028</v>
      </c>
      <c r="G230" s="11">
        <f t="shared" si="96"/>
        <v>13720.154410000017</v>
      </c>
      <c r="H230" s="6">
        <f t="shared" si="87"/>
        <v>92.255466947969069</v>
      </c>
    </row>
    <row r="231" spans="1:8" s="46" customFormat="1" ht="11.25" customHeight="1" x14ac:dyDescent="0.2">
      <c r="A231" s="70" t="s">
        <v>178</v>
      </c>
      <c r="B231" s="11">
        <v>134162.427</v>
      </c>
      <c r="C231" s="11">
        <v>86406.354269999996</v>
      </c>
      <c r="D231" s="11">
        <v>564.73866999999996</v>
      </c>
      <c r="E231" s="11">
        <f t="shared" si="94"/>
        <v>86971.092940000002</v>
      </c>
      <c r="F231" s="11">
        <f t="shared" si="95"/>
        <v>47191.334059999994</v>
      </c>
      <c r="G231" s="11">
        <f t="shared" si="96"/>
        <v>47756.07273</v>
      </c>
      <c r="H231" s="6">
        <f t="shared" si="87"/>
        <v>64.825223339169327</v>
      </c>
    </row>
    <row r="232" spans="1:8" s="46" customFormat="1" ht="11.25" customHeight="1" x14ac:dyDescent="0.2">
      <c r="A232" s="70" t="s">
        <v>179</v>
      </c>
      <c r="B232" s="18">
        <f t="shared" ref="B232" si="97">SUM(B233:B236)</f>
        <v>1430125.564</v>
      </c>
      <c r="C232" s="18">
        <v>1250252.9792200001</v>
      </c>
      <c r="D232" s="18">
        <f t="shared" ref="D232:G232" si="98">SUM(D233:D236)</f>
        <v>24603.727070000004</v>
      </c>
      <c r="E232" s="18">
        <f t="shared" si="98"/>
        <v>1274856.7062900001</v>
      </c>
      <c r="F232" s="18">
        <f t="shared" si="98"/>
        <v>155268.85771000013</v>
      </c>
      <c r="G232" s="18">
        <f t="shared" si="98"/>
        <v>179872.58478000015</v>
      </c>
      <c r="H232" s="6">
        <f t="shared" si="87"/>
        <v>89.142991243669584</v>
      </c>
    </row>
    <row r="233" spans="1:8" s="46" customFormat="1" ht="11.25" customHeight="1" x14ac:dyDescent="0.2">
      <c r="A233" s="70" t="s">
        <v>219</v>
      </c>
      <c r="B233" s="11">
        <v>675852.15900000022</v>
      </c>
      <c r="C233" s="11">
        <v>599726.86485999997</v>
      </c>
      <c r="D233" s="11">
        <v>16516.348600000001</v>
      </c>
      <c r="E233" s="11">
        <f t="shared" ref="E233:E249" si="99">C233+D233</f>
        <v>616243.21346</v>
      </c>
      <c r="F233" s="11">
        <f t="shared" ref="F233:F249" si="100">B233-E233</f>
        <v>59608.945540000219</v>
      </c>
      <c r="G233" s="11">
        <f t="shared" ref="G233:G249" si="101">B233-C233</f>
        <v>76125.294140000246</v>
      </c>
      <c r="H233" s="6">
        <f t="shared" si="87"/>
        <v>91.180179755850986</v>
      </c>
    </row>
    <row r="234" spans="1:8" s="46" customFormat="1" ht="11.25" customHeight="1" x14ac:dyDescent="0.2">
      <c r="A234" s="70" t="s">
        <v>334</v>
      </c>
      <c r="B234" s="11">
        <v>285166.95499999996</v>
      </c>
      <c r="C234" s="11">
        <v>283871.47487999999</v>
      </c>
      <c r="D234" s="11">
        <v>1055.5970199999999</v>
      </c>
      <c r="E234" s="11">
        <f t="shared" si="99"/>
        <v>284927.07189999998</v>
      </c>
      <c r="F234" s="11">
        <f t="shared" si="100"/>
        <v>239.88309999997728</v>
      </c>
      <c r="G234" s="11">
        <f t="shared" si="101"/>
        <v>1295.4801199999638</v>
      </c>
      <c r="H234" s="6">
        <f t="shared" si="87"/>
        <v>99.915879769449461</v>
      </c>
    </row>
    <row r="235" spans="1:8" s="46" customFormat="1" ht="11.25" customHeight="1" x14ac:dyDescent="0.2">
      <c r="A235" s="70" t="s">
        <v>180</v>
      </c>
      <c r="B235" s="11">
        <v>245460.90299999993</v>
      </c>
      <c r="C235" s="11">
        <v>219567.18286</v>
      </c>
      <c r="D235" s="11">
        <v>4862.0867600000001</v>
      </c>
      <c r="E235" s="11">
        <f t="shared" si="99"/>
        <v>224429.26962000001</v>
      </c>
      <c r="F235" s="11">
        <f t="shared" si="100"/>
        <v>21031.633379999927</v>
      </c>
      <c r="G235" s="11">
        <f t="shared" si="101"/>
        <v>25893.720139999932</v>
      </c>
      <c r="H235" s="6">
        <f t="shared" si="87"/>
        <v>91.431778697563118</v>
      </c>
    </row>
    <row r="236" spans="1:8" s="46" customFormat="1" ht="11.25" customHeight="1" x14ac:dyDescent="0.2">
      <c r="A236" s="70" t="s">
        <v>335</v>
      </c>
      <c r="B236" s="11">
        <v>223645.54700000002</v>
      </c>
      <c r="C236" s="11">
        <v>147087.45662000001</v>
      </c>
      <c r="D236" s="11">
        <v>2169.6946899999998</v>
      </c>
      <c r="E236" s="11">
        <f t="shared" si="99"/>
        <v>149257.15131000002</v>
      </c>
      <c r="F236" s="11">
        <f t="shared" si="100"/>
        <v>74388.395690000005</v>
      </c>
      <c r="G236" s="11">
        <f t="shared" si="101"/>
        <v>76558.090380000009</v>
      </c>
      <c r="H236" s="6">
        <f t="shared" si="87"/>
        <v>66.738262090235139</v>
      </c>
    </row>
    <row r="237" spans="1:8" s="46" customFormat="1" ht="11.25" customHeight="1" x14ac:dyDescent="0.2">
      <c r="A237" s="70" t="s">
        <v>309</v>
      </c>
      <c r="B237" s="11">
        <v>205783.652</v>
      </c>
      <c r="C237" s="11">
        <v>59762.950830000002</v>
      </c>
      <c r="D237" s="11">
        <v>938.66062999999997</v>
      </c>
      <c r="E237" s="11">
        <f t="shared" si="99"/>
        <v>60701.61146</v>
      </c>
      <c r="F237" s="11">
        <f t="shared" si="100"/>
        <v>145082.04054000002</v>
      </c>
      <c r="G237" s="11">
        <f t="shared" si="101"/>
        <v>146020.70117000001</v>
      </c>
      <c r="H237" s="6">
        <f t="shared" si="87"/>
        <v>29.497781223165386</v>
      </c>
    </row>
    <row r="238" spans="1:8" s="46" customFormat="1" ht="11.25" customHeight="1" x14ac:dyDescent="0.2">
      <c r="A238" s="70" t="s">
        <v>182</v>
      </c>
      <c r="B238" s="11">
        <v>1423064.5649999997</v>
      </c>
      <c r="C238" s="11">
        <v>1387691.9003699999</v>
      </c>
      <c r="D238" s="11">
        <v>19293.66618</v>
      </c>
      <c r="E238" s="11">
        <f t="shared" si="99"/>
        <v>1406985.5665499999</v>
      </c>
      <c r="F238" s="11">
        <f t="shared" si="100"/>
        <v>16078.998449999839</v>
      </c>
      <c r="G238" s="11">
        <f t="shared" si="101"/>
        <v>35372.664629999781</v>
      </c>
      <c r="H238" s="6">
        <f t="shared" si="87"/>
        <v>98.870114621257557</v>
      </c>
    </row>
    <row r="239" spans="1:8" s="46" customFormat="1" ht="11.25" customHeight="1" x14ac:dyDescent="0.2">
      <c r="A239" s="70" t="s">
        <v>183</v>
      </c>
      <c r="B239" s="11">
        <v>395244.77800000005</v>
      </c>
      <c r="C239" s="11">
        <v>380992.14805999998</v>
      </c>
      <c r="D239" s="11">
        <v>3561.47039</v>
      </c>
      <c r="E239" s="11">
        <f t="shared" si="99"/>
        <v>384553.61844999995</v>
      </c>
      <c r="F239" s="11">
        <f t="shared" si="100"/>
        <v>10691.159550000099</v>
      </c>
      <c r="G239" s="11">
        <f t="shared" si="101"/>
        <v>14252.629940000072</v>
      </c>
      <c r="H239" s="6">
        <f t="shared" si="87"/>
        <v>97.295053560454605</v>
      </c>
    </row>
    <row r="240" spans="1:8" s="46" customFormat="1" ht="11.25" customHeight="1" x14ac:dyDescent="0.2">
      <c r="A240" s="70" t="s">
        <v>336</v>
      </c>
      <c r="B240" s="11">
        <v>1834047.2239999997</v>
      </c>
      <c r="C240" s="11">
        <v>1512621.5939100001</v>
      </c>
      <c r="D240" s="11">
        <v>161412.86947000001</v>
      </c>
      <c r="E240" s="11">
        <f t="shared" si="99"/>
        <v>1674034.4633800001</v>
      </c>
      <c r="F240" s="11">
        <f t="shared" si="100"/>
        <v>160012.76061999961</v>
      </c>
      <c r="G240" s="11">
        <f t="shared" si="101"/>
        <v>321425.63008999964</v>
      </c>
      <c r="H240" s="6">
        <f t="shared" si="87"/>
        <v>91.275428542618613</v>
      </c>
    </row>
    <row r="241" spans="1:8" s="46" customFormat="1" ht="11.25" customHeight="1" x14ac:dyDescent="0.2">
      <c r="A241" s="70" t="s">
        <v>337</v>
      </c>
      <c r="B241" s="11">
        <v>71693.011999999988</v>
      </c>
      <c r="C241" s="11">
        <v>58527.559869999997</v>
      </c>
      <c r="D241" s="11">
        <v>731.46262000000002</v>
      </c>
      <c r="E241" s="11">
        <f t="shared" si="99"/>
        <v>59259.022489999996</v>
      </c>
      <c r="F241" s="11">
        <f t="shared" si="100"/>
        <v>12433.989509999992</v>
      </c>
      <c r="G241" s="11">
        <f t="shared" si="101"/>
        <v>13165.452129999991</v>
      </c>
      <c r="H241" s="6">
        <f t="shared" si="87"/>
        <v>82.656622782147878</v>
      </c>
    </row>
    <row r="242" spans="1:8" s="46" customFormat="1" ht="11.25" customHeight="1" x14ac:dyDescent="0.2">
      <c r="A242" s="80" t="s">
        <v>39</v>
      </c>
      <c r="B242" s="11">
        <v>525908.74000000011</v>
      </c>
      <c r="C242" s="11">
        <v>365421.11875000002</v>
      </c>
      <c r="D242" s="11">
        <v>3480.2679199999998</v>
      </c>
      <c r="E242" s="11">
        <f t="shared" si="99"/>
        <v>368901.38667000004</v>
      </c>
      <c r="F242" s="11">
        <f t="shared" si="100"/>
        <v>157007.35333000007</v>
      </c>
      <c r="G242" s="11">
        <f t="shared" si="101"/>
        <v>160487.62125000008</v>
      </c>
      <c r="H242" s="6">
        <f t="shared" si="87"/>
        <v>70.145513586634806</v>
      </c>
    </row>
    <row r="243" spans="1:8" s="46" customFormat="1" ht="11.25" customHeight="1" x14ac:dyDescent="0.2">
      <c r="A243" s="80" t="s">
        <v>184</v>
      </c>
      <c r="B243" s="11">
        <v>3016135.8689999995</v>
      </c>
      <c r="C243" s="11">
        <v>2917794.4424200002</v>
      </c>
      <c r="D243" s="11">
        <v>2120.5397699999999</v>
      </c>
      <c r="E243" s="11">
        <f t="shared" si="99"/>
        <v>2919914.9821900004</v>
      </c>
      <c r="F243" s="11">
        <f t="shared" si="100"/>
        <v>96220.886809999123</v>
      </c>
      <c r="G243" s="11">
        <f t="shared" si="101"/>
        <v>98341.426579999272</v>
      </c>
      <c r="H243" s="6">
        <f t="shared" si="87"/>
        <v>96.809796010883915</v>
      </c>
    </row>
    <row r="244" spans="1:8" s="46" customFormat="1" ht="11.25" customHeight="1" x14ac:dyDescent="0.2">
      <c r="A244" s="80" t="s">
        <v>185</v>
      </c>
      <c r="B244" s="11">
        <v>196925</v>
      </c>
      <c r="C244" s="11">
        <v>176618.85047</v>
      </c>
      <c r="D244" s="11">
        <v>13094.01238</v>
      </c>
      <c r="E244" s="11">
        <f t="shared" si="99"/>
        <v>189712.86285</v>
      </c>
      <c r="F244" s="11">
        <f t="shared" si="100"/>
        <v>7212.137149999995</v>
      </c>
      <c r="G244" s="11">
        <f t="shared" si="101"/>
        <v>20306.149529999995</v>
      </c>
      <c r="H244" s="6">
        <f t="shared" si="87"/>
        <v>96.337622368922183</v>
      </c>
    </row>
    <row r="245" spans="1:8" s="46" customFormat="1" ht="11.25" customHeight="1" x14ac:dyDescent="0.2">
      <c r="A245" s="80" t="s">
        <v>292</v>
      </c>
      <c r="B245" s="11">
        <v>221935.99999999997</v>
      </c>
      <c r="C245" s="11">
        <v>201303.00167</v>
      </c>
      <c r="D245" s="11">
        <v>0</v>
      </c>
      <c r="E245" s="11">
        <f t="shared" si="99"/>
        <v>201303.00167</v>
      </c>
      <c r="F245" s="11">
        <f t="shared" si="100"/>
        <v>20632.998329999973</v>
      </c>
      <c r="G245" s="11">
        <f t="shared" si="101"/>
        <v>20632.998329999973</v>
      </c>
      <c r="H245" s="6">
        <f t="shared" si="87"/>
        <v>90.703176442758277</v>
      </c>
    </row>
    <row r="246" spans="1:8" s="46" customFormat="1" ht="11.25" customHeight="1" x14ac:dyDescent="0.2">
      <c r="A246" s="80" t="s">
        <v>186</v>
      </c>
      <c r="B246" s="11">
        <v>856092.73</v>
      </c>
      <c r="C246" s="11">
        <v>591822.62670000002</v>
      </c>
      <c r="D246" s="11">
        <v>71841.006210000007</v>
      </c>
      <c r="E246" s="11">
        <f t="shared" si="99"/>
        <v>663663.63291000004</v>
      </c>
      <c r="F246" s="11">
        <f t="shared" si="100"/>
        <v>192429.09708999994</v>
      </c>
      <c r="G246" s="11">
        <f t="shared" si="101"/>
        <v>264270.10329999996</v>
      </c>
      <c r="H246" s="6">
        <f t="shared" si="87"/>
        <v>77.522400278997821</v>
      </c>
    </row>
    <row r="247" spans="1:8" s="46" customFormat="1" ht="11.25" customHeight="1" x14ac:dyDescent="0.2">
      <c r="A247" s="80" t="s">
        <v>188</v>
      </c>
      <c r="B247" s="11">
        <v>105382.99999999999</v>
      </c>
      <c r="C247" s="11">
        <v>78458.740959999996</v>
      </c>
      <c r="D247" s="11">
        <v>208.82811999999998</v>
      </c>
      <c r="E247" s="11">
        <f t="shared" si="99"/>
        <v>78667.569080000001</v>
      </c>
      <c r="F247" s="11">
        <f t="shared" si="100"/>
        <v>26715.430919999984</v>
      </c>
      <c r="G247" s="11">
        <f t="shared" si="101"/>
        <v>26924.25903999999</v>
      </c>
      <c r="H247" s="6">
        <f t="shared" si="87"/>
        <v>74.649202508943574</v>
      </c>
    </row>
    <row r="248" spans="1:8" s="46" customFormat="1" ht="11.25" customHeight="1" x14ac:dyDescent="0.2">
      <c r="A248" s="80" t="s">
        <v>189</v>
      </c>
      <c r="B248" s="11">
        <v>669167.75699999998</v>
      </c>
      <c r="C248" s="11">
        <v>561567.42077999993</v>
      </c>
      <c r="D248" s="11">
        <v>17056.855620000002</v>
      </c>
      <c r="E248" s="11">
        <f t="shared" si="99"/>
        <v>578624.27639999997</v>
      </c>
      <c r="F248" s="11">
        <f t="shared" si="100"/>
        <v>90543.48060000001</v>
      </c>
      <c r="G248" s="11">
        <f t="shared" si="101"/>
        <v>107600.33622000006</v>
      </c>
      <c r="H248" s="6">
        <f t="shared" si="87"/>
        <v>86.469240388101966</v>
      </c>
    </row>
    <row r="249" spans="1:8" s="46" customFormat="1" ht="11.25" customHeight="1" x14ac:dyDescent="0.2">
      <c r="A249" s="70" t="s">
        <v>293</v>
      </c>
      <c r="B249" s="11">
        <v>247536.05</v>
      </c>
      <c r="C249" s="11">
        <v>208737.00028000001</v>
      </c>
      <c r="D249" s="11">
        <v>1364.4093899999998</v>
      </c>
      <c r="E249" s="11">
        <f t="shared" si="99"/>
        <v>210101.40966999999</v>
      </c>
      <c r="F249" s="11">
        <f t="shared" si="100"/>
        <v>37434.640329999995</v>
      </c>
      <c r="G249" s="11">
        <f t="shared" si="101"/>
        <v>38799.049719999981</v>
      </c>
      <c r="H249" s="6">
        <f t="shared" si="87"/>
        <v>84.877095546285076</v>
      </c>
    </row>
    <row r="250" spans="1:8" s="46" customFormat="1" ht="11.25" customHeight="1" x14ac:dyDescent="0.2">
      <c r="A250" s="73"/>
      <c r="B250" s="11"/>
      <c r="C250" s="7"/>
      <c r="D250" s="11"/>
      <c r="E250" s="7"/>
      <c r="F250" s="7"/>
      <c r="G250" s="7"/>
      <c r="H250" s="6" t="str">
        <f t="shared" si="87"/>
        <v/>
      </c>
    </row>
    <row r="251" spans="1:8" s="46" customFormat="1" ht="11.25" customHeight="1" x14ac:dyDescent="0.2">
      <c r="A251" s="68" t="s">
        <v>190</v>
      </c>
      <c r="B251" s="11">
        <v>3744</v>
      </c>
      <c r="C251" s="11">
        <v>3081.9207299999998</v>
      </c>
      <c r="D251" s="11">
        <v>66.402460000000005</v>
      </c>
      <c r="E251" s="11">
        <f t="shared" ref="E251" si="102">C251+D251</f>
        <v>3148.3231899999996</v>
      </c>
      <c r="F251" s="11">
        <f>B251-E251</f>
        <v>595.67681000000039</v>
      </c>
      <c r="G251" s="11">
        <f>B251-C251</f>
        <v>662.07927000000018</v>
      </c>
      <c r="H251" s="6">
        <f t="shared" si="87"/>
        <v>84.089828792735034</v>
      </c>
    </row>
    <row r="252" spans="1:8" s="46" customFormat="1" ht="11.25" customHeight="1" x14ac:dyDescent="0.2">
      <c r="A252" s="73"/>
      <c r="B252" s="10"/>
      <c r="C252" s="8"/>
      <c r="D252" s="10"/>
      <c r="E252" s="8"/>
      <c r="F252" s="8"/>
      <c r="G252" s="8"/>
      <c r="H252" s="6" t="str">
        <f t="shared" si="87"/>
        <v/>
      </c>
    </row>
    <row r="253" spans="1:8" s="46" customFormat="1" ht="11.25" customHeight="1" x14ac:dyDescent="0.2">
      <c r="A253" s="68" t="s">
        <v>191</v>
      </c>
      <c r="B253" s="18">
        <f t="shared" ref="B253" si="103">SUM(B254:B258)</f>
        <v>41889006.977999993</v>
      </c>
      <c r="C253" s="18">
        <v>36999006.040339999</v>
      </c>
      <c r="D253" s="18">
        <f t="shared" ref="D253:G253" si="104">SUM(D254:D258)</f>
        <v>107904.0471</v>
      </c>
      <c r="E253" s="18">
        <f t="shared" si="104"/>
        <v>37106910.087439999</v>
      </c>
      <c r="F253" s="18">
        <f t="shared" si="104"/>
        <v>4782096.8905600011</v>
      </c>
      <c r="G253" s="18">
        <f t="shared" si="104"/>
        <v>4890000.9376600021</v>
      </c>
      <c r="H253" s="6">
        <f t="shared" si="87"/>
        <v>88.5838857601195</v>
      </c>
    </row>
    <row r="254" spans="1:8" s="46" customFormat="1" ht="11.25" customHeight="1" x14ac:dyDescent="0.2">
      <c r="A254" s="80" t="s">
        <v>192</v>
      </c>
      <c r="B254" s="11">
        <v>36359472.339999996</v>
      </c>
      <c r="C254" s="11">
        <v>32513594.700769994</v>
      </c>
      <c r="D254" s="11">
        <v>65690.78069</v>
      </c>
      <c r="E254" s="11">
        <f t="shared" ref="E254:E258" si="105">C254+D254</f>
        <v>32579285.481459994</v>
      </c>
      <c r="F254" s="11">
        <f>B254-E254</f>
        <v>3780186.8585400023</v>
      </c>
      <c r="G254" s="11">
        <f>B254-C254</f>
        <v>3845877.6392300017</v>
      </c>
      <c r="H254" s="6">
        <f t="shared" si="87"/>
        <v>89.60329560563693</v>
      </c>
    </row>
    <row r="255" spans="1:8" s="46" customFormat="1" ht="11.25" customHeight="1" x14ac:dyDescent="0.2">
      <c r="A255" s="80" t="s">
        <v>193</v>
      </c>
      <c r="B255" s="11">
        <v>146541.69700000004</v>
      </c>
      <c r="C255" s="11">
        <v>125069.37669</v>
      </c>
      <c r="D255" s="11">
        <v>415.16896000000003</v>
      </c>
      <c r="E255" s="11">
        <f t="shared" si="105"/>
        <v>125484.54565</v>
      </c>
      <c r="F255" s="11">
        <f>B255-E255</f>
        <v>21057.151350000044</v>
      </c>
      <c r="G255" s="11">
        <f>B255-C255</f>
        <v>21472.320310000039</v>
      </c>
      <c r="H255" s="6">
        <f t="shared" si="87"/>
        <v>85.630607682944984</v>
      </c>
    </row>
    <row r="256" spans="1:8" s="46" customFormat="1" ht="11.25" customHeight="1" x14ac:dyDescent="0.2">
      <c r="A256" s="80" t="s">
        <v>194</v>
      </c>
      <c r="B256" s="11">
        <v>1420334</v>
      </c>
      <c r="C256" s="11">
        <v>1238736.1166900001</v>
      </c>
      <c r="D256" s="11">
        <v>10290.4776</v>
      </c>
      <c r="E256" s="11">
        <f t="shared" si="105"/>
        <v>1249026.5942900002</v>
      </c>
      <c r="F256" s="11">
        <f>B256-E256</f>
        <v>171307.40570999985</v>
      </c>
      <c r="G256" s="11">
        <f>B256-C256</f>
        <v>181597.88330999995</v>
      </c>
      <c r="H256" s="6">
        <f t="shared" si="87"/>
        <v>87.938935087803301</v>
      </c>
    </row>
    <row r="257" spans="1:9" s="46" customFormat="1" ht="11.25" customHeight="1" x14ac:dyDescent="0.2">
      <c r="A257" s="80" t="s">
        <v>195</v>
      </c>
      <c r="B257" s="11">
        <v>3211104</v>
      </c>
      <c r="C257" s="11">
        <v>2472458.88118</v>
      </c>
      <c r="D257" s="11">
        <v>29314.11836</v>
      </c>
      <c r="E257" s="11">
        <f t="shared" si="105"/>
        <v>2501772.9995400002</v>
      </c>
      <c r="F257" s="11">
        <f>B257-E257</f>
        <v>709331.00045999978</v>
      </c>
      <c r="G257" s="11">
        <f>B257-C257</f>
        <v>738645.11881999997</v>
      </c>
      <c r="H257" s="6">
        <f t="shared" si="87"/>
        <v>77.910058333208781</v>
      </c>
    </row>
    <row r="258" spans="1:9" s="46" customFormat="1" ht="11.25" customHeight="1" x14ac:dyDescent="0.2">
      <c r="A258" s="80" t="s">
        <v>196</v>
      </c>
      <c r="B258" s="11">
        <v>751554.94099999999</v>
      </c>
      <c r="C258" s="11">
        <v>649146.96501000004</v>
      </c>
      <c r="D258" s="11">
        <v>2193.5014900000001</v>
      </c>
      <c r="E258" s="11">
        <f t="shared" si="105"/>
        <v>651340.4665000001</v>
      </c>
      <c r="F258" s="11">
        <f>B258-E258</f>
        <v>100214.47449999989</v>
      </c>
      <c r="G258" s="11">
        <f>B258-C258</f>
        <v>102407.97598999995</v>
      </c>
      <c r="H258" s="6">
        <f t="shared" si="87"/>
        <v>86.665715434369034</v>
      </c>
    </row>
    <row r="259" spans="1:9" s="46" customFormat="1" ht="11.25" customHeight="1" x14ac:dyDescent="0.2">
      <c r="A259" s="73"/>
      <c r="B259" s="11"/>
      <c r="C259" s="7"/>
      <c r="D259" s="11"/>
      <c r="E259" s="7"/>
      <c r="F259" s="7"/>
      <c r="G259" s="7"/>
      <c r="H259" s="6" t="str">
        <f t="shared" si="87"/>
        <v/>
      </c>
    </row>
    <row r="260" spans="1:9" s="46" customFormat="1" ht="11.25" customHeight="1" x14ac:dyDescent="0.2">
      <c r="A260" s="68" t="s">
        <v>197</v>
      </c>
      <c r="B260" s="9">
        <f t="shared" ref="B260:G260" si="106">+B261+B262</f>
        <v>1784169.0430000003</v>
      </c>
      <c r="C260" s="18">
        <v>1664245.2925499999</v>
      </c>
      <c r="D260" s="9">
        <f t="shared" si="106"/>
        <v>6065.3824299999997</v>
      </c>
      <c r="E260" s="18">
        <f t="shared" si="106"/>
        <v>1670310.6749799997</v>
      </c>
      <c r="F260" s="18">
        <f t="shared" si="106"/>
        <v>113858.36802000056</v>
      </c>
      <c r="G260" s="18">
        <f t="shared" si="106"/>
        <v>119923.75045000049</v>
      </c>
      <c r="H260" s="6">
        <f t="shared" si="87"/>
        <v>93.618409171108979</v>
      </c>
    </row>
    <row r="261" spans="1:9" s="46" customFormat="1" ht="11.25" customHeight="1" x14ac:dyDescent="0.2">
      <c r="A261" s="80" t="s">
        <v>198</v>
      </c>
      <c r="B261" s="11">
        <v>1712867.3470000003</v>
      </c>
      <c r="C261" s="11">
        <v>1602369.8206699998</v>
      </c>
      <c r="D261" s="11">
        <v>4864.4019600000001</v>
      </c>
      <c r="E261" s="11">
        <f t="shared" ref="E261:E262" si="107">C261+D261</f>
        <v>1607234.2226299997</v>
      </c>
      <c r="F261" s="11">
        <f>B261-E261</f>
        <v>105633.12437000056</v>
      </c>
      <c r="G261" s="11">
        <f>B261-C261</f>
        <v>110497.52633000049</v>
      </c>
      <c r="H261" s="6">
        <f t="shared" si="87"/>
        <v>93.832965258225542</v>
      </c>
    </row>
    <row r="262" spans="1:9" s="46" customFormat="1" ht="11.25" customHeight="1" x14ac:dyDescent="0.2">
      <c r="A262" s="80" t="s">
        <v>199</v>
      </c>
      <c r="B262" s="11">
        <v>71301.696000000011</v>
      </c>
      <c r="C262" s="11">
        <v>61875.471880000005</v>
      </c>
      <c r="D262" s="11">
        <v>1200.98047</v>
      </c>
      <c r="E262" s="11">
        <f t="shared" si="107"/>
        <v>63076.452350000007</v>
      </c>
      <c r="F262" s="11">
        <f>B262-E262</f>
        <v>8225.243650000004</v>
      </c>
      <c r="G262" s="11">
        <f>B262-C262</f>
        <v>9426.2241200000062</v>
      </c>
      <c r="H262" s="6">
        <f t="shared" si="87"/>
        <v>88.46416829972739</v>
      </c>
    </row>
    <row r="263" spans="1:9" s="46" customFormat="1" ht="11.4" x14ac:dyDescent="0.2">
      <c r="A263" s="73"/>
      <c r="B263" s="8"/>
      <c r="C263" s="8"/>
      <c r="D263" s="8"/>
      <c r="E263" s="8"/>
      <c r="F263" s="8"/>
      <c r="G263" s="8"/>
      <c r="H263" s="6" t="str">
        <f t="shared" si="87"/>
        <v/>
      </c>
    </row>
    <row r="264" spans="1:9" s="46" customFormat="1" ht="11.25" customHeight="1" x14ac:dyDescent="0.2">
      <c r="A264" s="81" t="s">
        <v>200</v>
      </c>
      <c r="B264" s="11">
        <v>12703048.154000001</v>
      </c>
      <c r="C264" s="11">
        <v>11439166.401349999</v>
      </c>
      <c r="D264" s="11">
        <v>334189.56887000002</v>
      </c>
      <c r="E264" s="11">
        <f t="shared" ref="E264" si="108">C264+D264</f>
        <v>11773355.97022</v>
      </c>
      <c r="F264" s="11">
        <f>B264-E264</f>
        <v>929692.18378000148</v>
      </c>
      <c r="G264" s="11">
        <f>B264-C264</f>
        <v>1263881.752650002</v>
      </c>
      <c r="H264" s="6">
        <f t="shared" si="87"/>
        <v>92.68134566987959</v>
      </c>
    </row>
    <row r="265" spans="1:9" s="46" customFormat="1" ht="11.25" customHeight="1" x14ac:dyDescent="0.2">
      <c r="A265" s="73"/>
      <c r="B265" s="8"/>
      <c r="C265" s="8"/>
      <c r="D265" s="8"/>
      <c r="E265" s="8"/>
      <c r="F265" s="8"/>
      <c r="G265" s="8"/>
      <c r="H265" s="6" t="str">
        <f t="shared" si="87"/>
        <v/>
      </c>
    </row>
    <row r="266" spans="1:9" s="46" customFormat="1" ht="11.25" customHeight="1" x14ac:dyDescent="0.2">
      <c r="A266" s="68" t="s">
        <v>201</v>
      </c>
      <c r="B266" s="11">
        <v>24827584</v>
      </c>
      <c r="C266" s="11">
        <v>17433340.964360002</v>
      </c>
      <c r="D266" s="11">
        <v>42105.121740000002</v>
      </c>
      <c r="E266" s="11">
        <f t="shared" ref="E266" si="109">C266+D266</f>
        <v>17475446.086100001</v>
      </c>
      <c r="F266" s="11">
        <f>B266-E266</f>
        <v>7352137.9138999991</v>
      </c>
      <c r="G266" s="11">
        <f>B266-C266</f>
        <v>7394243.0356399976</v>
      </c>
      <c r="H266" s="6">
        <f t="shared" ref="H266:H285" si="110">IFERROR(E266/B266*100,"")</f>
        <v>70.387219658988982</v>
      </c>
    </row>
    <row r="267" spans="1:9" s="46" customFormat="1" ht="11.25" customHeight="1" x14ac:dyDescent="0.2">
      <c r="A267" s="73"/>
      <c r="B267" s="8"/>
      <c r="C267" s="8"/>
      <c r="D267" s="8"/>
      <c r="E267" s="8"/>
      <c r="F267" s="8"/>
      <c r="G267" s="8"/>
      <c r="H267" s="6" t="str">
        <f t="shared" si="110"/>
        <v/>
      </c>
    </row>
    <row r="268" spans="1:9" s="46" customFormat="1" ht="11.25" customHeight="1" x14ac:dyDescent="0.2">
      <c r="A268" s="68" t="s">
        <v>202</v>
      </c>
      <c r="B268" s="11">
        <v>4234575.3930000002</v>
      </c>
      <c r="C268" s="11">
        <v>3626193.08293</v>
      </c>
      <c r="D268" s="11">
        <v>7344.0706200000004</v>
      </c>
      <c r="E268" s="11">
        <f t="shared" ref="E268" si="111">C268+D268</f>
        <v>3633537.1535499999</v>
      </c>
      <c r="F268" s="11">
        <f>B268-E268</f>
        <v>601038.23945000023</v>
      </c>
      <c r="G268" s="11">
        <f>B268-C268</f>
        <v>608382.31007000012</v>
      </c>
      <c r="H268" s="6">
        <f t="shared" si="110"/>
        <v>85.80641071018475</v>
      </c>
    </row>
    <row r="269" spans="1:9" s="46" customFormat="1" ht="11.25" customHeight="1" x14ac:dyDescent="0.2">
      <c r="A269" s="82"/>
      <c r="B269" s="11"/>
      <c r="C269" s="11"/>
      <c r="D269" s="11"/>
      <c r="E269" s="11"/>
      <c r="F269" s="11"/>
      <c r="G269" s="11"/>
      <c r="H269" s="6" t="str">
        <f t="shared" si="110"/>
        <v/>
      </c>
      <c r="I269" s="69"/>
    </row>
    <row r="270" spans="1:9" s="46" customFormat="1" ht="11.25" customHeight="1" x14ac:dyDescent="0.2">
      <c r="A270" s="74" t="s">
        <v>203</v>
      </c>
      <c r="B270" s="18">
        <f t="shared" ref="B270:G270" si="112">+B271+B272</f>
        <v>990211.82700000005</v>
      </c>
      <c r="C270" s="18">
        <v>963569.06122999999</v>
      </c>
      <c r="D270" s="18">
        <f t="shared" si="112"/>
        <v>12724.520570000001</v>
      </c>
      <c r="E270" s="18">
        <f t="shared" si="112"/>
        <v>976293.58179999993</v>
      </c>
      <c r="F270" s="18">
        <f t="shared" si="112"/>
        <v>13918.245200000165</v>
      </c>
      <c r="G270" s="18">
        <f t="shared" si="112"/>
        <v>26642.765770000158</v>
      </c>
      <c r="H270" s="6">
        <f t="shared" si="110"/>
        <v>98.594417394289508</v>
      </c>
    </row>
    <row r="271" spans="1:9" s="46" customFormat="1" ht="11.25" customHeight="1" x14ac:dyDescent="0.2">
      <c r="A271" s="79" t="s">
        <v>228</v>
      </c>
      <c r="B271" s="11">
        <v>950934.6100000001</v>
      </c>
      <c r="C271" s="11">
        <v>928480.79640999995</v>
      </c>
      <c r="D271" s="11">
        <v>12313.277840000001</v>
      </c>
      <c r="E271" s="11">
        <f t="shared" ref="E271:E272" si="113">C271+D271</f>
        <v>940794.07424999995</v>
      </c>
      <c r="F271" s="11">
        <f>B271-E271</f>
        <v>10140.535750000156</v>
      </c>
      <c r="G271" s="11">
        <f>B271-C271</f>
        <v>22453.813590000151</v>
      </c>
      <c r="H271" s="6">
        <f t="shared" si="110"/>
        <v>98.933624284639279</v>
      </c>
    </row>
    <row r="272" spans="1:9" s="46" customFormat="1" ht="11.25" customHeight="1" x14ac:dyDescent="0.2">
      <c r="A272" s="79" t="s">
        <v>229</v>
      </c>
      <c r="B272" s="11">
        <v>39277.217000000004</v>
      </c>
      <c r="C272" s="11">
        <v>35088.264819999997</v>
      </c>
      <c r="D272" s="11">
        <v>411.24272999999999</v>
      </c>
      <c r="E272" s="11">
        <f t="shared" si="113"/>
        <v>35499.507549999995</v>
      </c>
      <c r="F272" s="11">
        <f>B272-E272</f>
        <v>3777.7094500000094</v>
      </c>
      <c r="G272" s="11">
        <f>B272-C272</f>
        <v>4188.9521800000075</v>
      </c>
      <c r="H272" s="6">
        <f t="shared" si="110"/>
        <v>90.381931973438938</v>
      </c>
    </row>
    <row r="273" spans="1:8" s="46" customFormat="1" ht="12" customHeight="1" x14ac:dyDescent="0.2">
      <c r="A273" s="83"/>
      <c r="B273" s="11"/>
      <c r="C273" s="11"/>
      <c r="D273" s="11"/>
      <c r="E273" s="11"/>
      <c r="F273" s="11"/>
      <c r="G273" s="11"/>
      <c r="H273" s="6" t="str">
        <f t="shared" si="110"/>
        <v/>
      </c>
    </row>
    <row r="274" spans="1:8" s="46" customFormat="1" ht="11.25" customHeight="1" x14ac:dyDescent="0.2">
      <c r="A274" s="84" t="s">
        <v>204</v>
      </c>
      <c r="B274" s="22">
        <f t="shared" ref="B274:G274" si="114">B10+B17+B19+B21+B23+B35+B39+B48+B50+B52+B60+B71+B78+B83+B87+B93+B105+B118+B129+B145+B147+B168+B178+B183+B192+B201+B210+B219+B251+B253+B260+B264+B266+B268+B270</f>
        <v>2803751400.6826916</v>
      </c>
      <c r="C274" s="22">
        <v>2529973224.7054806</v>
      </c>
      <c r="D274" s="22">
        <f t="shared" si="114"/>
        <v>33737776.033</v>
      </c>
      <c r="E274" s="22">
        <f t="shared" si="114"/>
        <v>2563711000.738481</v>
      </c>
      <c r="F274" s="22">
        <f t="shared" si="114"/>
        <v>240040399.9442102</v>
      </c>
      <c r="G274" s="22">
        <f t="shared" si="114"/>
        <v>273778175.9772101</v>
      </c>
      <c r="H274" s="6">
        <f t="shared" si="110"/>
        <v>91.438599018238122</v>
      </c>
    </row>
    <row r="275" spans="1:8" s="46" customFormat="1" ht="11.25" customHeight="1" x14ac:dyDescent="0.2">
      <c r="A275" s="85"/>
      <c r="B275" s="7"/>
      <c r="C275" s="7"/>
      <c r="D275" s="7"/>
      <c r="E275" s="7"/>
      <c r="F275" s="7"/>
      <c r="G275" s="7"/>
      <c r="H275" s="6" t="str">
        <f t="shared" si="110"/>
        <v/>
      </c>
    </row>
    <row r="276" spans="1:8" s="46" customFormat="1" ht="11.25" customHeight="1" x14ac:dyDescent="0.2">
      <c r="A276" s="67" t="s">
        <v>205</v>
      </c>
      <c r="B276" s="7"/>
      <c r="C276" s="7"/>
      <c r="D276" s="7"/>
      <c r="E276" s="7"/>
      <c r="F276" s="7"/>
      <c r="G276" s="7"/>
      <c r="H276" s="6" t="str">
        <f t="shared" si="110"/>
        <v/>
      </c>
    </row>
    <row r="277" spans="1:8" s="46" customFormat="1" ht="11.25" customHeight="1" x14ac:dyDescent="0.2">
      <c r="A277" s="70" t="s">
        <v>206</v>
      </c>
      <c r="B277" s="11">
        <v>199168292.80499995</v>
      </c>
      <c r="C277" s="11">
        <v>182491361.21411997</v>
      </c>
      <c r="D277" s="11">
        <v>17492.961090000001</v>
      </c>
      <c r="E277" s="11">
        <f t="shared" ref="E277" si="115">C277+D277</f>
        <v>182508854.17520997</v>
      </c>
      <c r="F277" s="11">
        <f>B277-E277</f>
        <v>16659438.629789978</v>
      </c>
      <c r="G277" s="11">
        <f>B277-C277</f>
        <v>16676931.590879977</v>
      </c>
      <c r="H277" s="6">
        <f t="shared" si="110"/>
        <v>91.63549659678975</v>
      </c>
    </row>
    <row r="278" spans="1:8" s="46" customFormat="1" ht="11.4" x14ac:dyDescent="0.2">
      <c r="A278" s="86"/>
      <c r="B278" s="7"/>
      <c r="C278" s="7"/>
      <c r="D278" s="7"/>
      <c r="E278" s="7"/>
      <c r="F278" s="7"/>
      <c r="G278" s="7"/>
      <c r="H278" s="6" t="str">
        <f t="shared" si="110"/>
        <v/>
      </c>
    </row>
    <row r="279" spans="1:8" s="46" customFormat="1" ht="11.25" customHeight="1" x14ac:dyDescent="0.2">
      <c r="A279" s="70" t="s">
        <v>207</v>
      </c>
      <c r="B279" s="7">
        <f t="shared" ref="B279:G279" si="116">SUM(B280:B281)</f>
        <v>1003799786.7950001</v>
      </c>
      <c r="C279" s="7">
        <v>1002358378.28441</v>
      </c>
      <c r="D279" s="7">
        <f t="shared" ref="D279" si="117">SUM(D280:D281)</f>
        <v>194439.00478000002</v>
      </c>
      <c r="E279" s="7">
        <f t="shared" si="116"/>
        <v>1002552817.2891901</v>
      </c>
      <c r="F279" s="7">
        <f t="shared" si="116"/>
        <v>1246969.5058100987</v>
      </c>
      <c r="G279" s="7">
        <f t="shared" si="116"/>
        <v>1441408.5105900508</v>
      </c>
      <c r="H279" s="6">
        <f t="shared" si="110"/>
        <v>99.875775077638593</v>
      </c>
    </row>
    <row r="280" spans="1:8" s="46" customFormat="1" ht="11.25" customHeight="1" x14ac:dyDescent="0.2">
      <c r="A280" s="70" t="s">
        <v>222</v>
      </c>
      <c r="B280" s="11">
        <v>999510908.20100009</v>
      </c>
      <c r="C280" s="11">
        <v>998364625.10019004</v>
      </c>
      <c r="D280" s="11">
        <v>182369.27665000001</v>
      </c>
      <c r="E280" s="11">
        <f t="shared" ref="E280:E281" si="118">C280+D280</f>
        <v>998546994.37684</v>
      </c>
      <c r="F280" s="11">
        <f>B280-E280</f>
        <v>963913.82416009903</v>
      </c>
      <c r="G280" s="11">
        <f>B280-C280</f>
        <v>1146283.100810051</v>
      </c>
      <c r="H280" s="6">
        <f t="shared" si="110"/>
        <v>99.903561450280208</v>
      </c>
    </row>
    <row r="281" spans="1:8" s="46" customFormat="1" ht="11.25" customHeight="1" x14ac:dyDescent="0.2">
      <c r="A281" s="87" t="s">
        <v>208</v>
      </c>
      <c r="B281" s="11">
        <v>4288878.5939999996</v>
      </c>
      <c r="C281" s="11">
        <v>3993753.1842199997</v>
      </c>
      <c r="D281" s="11">
        <v>12069.728130000001</v>
      </c>
      <c r="E281" s="11">
        <f t="shared" si="118"/>
        <v>4005822.9123499999</v>
      </c>
      <c r="F281" s="11">
        <f>B281-E281</f>
        <v>283055.68164999969</v>
      </c>
      <c r="G281" s="11">
        <f>B281-C281</f>
        <v>295125.40977999987</v>
      </c>
      <c r="H281" s="6">
        <f t="shared" si="110"/>
        <v>93.400240285514599</v>
      </c>
    </row>
    <row r="282" spans="1:8" s="46" customFormat="1" ht="11.25" customHeight="1" x14ac:dyDescent="0.2">
      <c r="A282" s="87"/>
      <c r="B282" s="7"/>
      <c r="C282" s="7"/>
      <c r="D282" s="7"/>
      <c r="E282" s="7"/>
      <c r="F282" s="7"/>
      <c r="G282" s="7"/>
      <c r="H282" s="6" t="str">
        <f t="shared" si="110"/>
        <v/>
      </c>
    </row>
    <row r="283" spans="1:8" s="46" customFormat="1" ht="11.25" customHeight="1" x14ac:dyDescent="0.2">
      <c r="A283" s="67" t="s">
        <v>209</v>
      </c>
      <c r="B283" s="20">
        <f t="shared" ref="B283:G283" si="119">B277+B279</f>
        <v>1202968079.5999999</v>
      </c>
      <c r="C283" s="20">
        <v>1184849739.4985299</v>
      </c>
      <c r="D283" s="20">
        <f t="shared" si="119"/>
        <v>211931.96587000001</v>
      </c>
      <c r="E283" s="20">
        <f t="shared" si="119"/>
        <v>1185061671.4644001</v>
      </c>
      <c r="F283" s="20">
        <f t="shared" si="119"/>
        <v>17906408.135600075</v>
      </c>
      <c r="G283" s="20">
        <f t="shared" si="119"/>
        <v>18118340.101470027</v>
      </c>
      <c r="H283" s="6">
        <f t="shared" si="110"/>
        <v>98.511481024371491</v>
      </c>
    </row>
    <row r="284" spans="1:8" s="46" customFormat="1" ht="11.25" customHeight="1" x14ac:dyDescent="0.2">
      <c r="A284" s="70"/>
      <c r="B284" s="7"/>
      <c r="C284" s="7"/>
      <c r="D284" s="7"/>
      <c r="E284" s="7"/>
      <c r="F284" s="7"/>
      <c r="G284" s="7"/>
      <c r="H284" s="6" t="str">
        <f t="shared" si="110"/>
        <v/>
      </c>
    </row>
    <row r="285" spans="1:8" s="90" customFormat="1" ht="16.5" customHeight="1" thickBot="1" x14ac:dyDescent="0.25">
      <c r="A285" s="88" t="s">
        <v>210</v>
      </c>
      <c r="B285" s="89">
        <f t="shared" ref="B285:G285" si="120">+B283+B274</f>
        <v>4006719480.2826915</v>
      </c>
      <c r="C285" s="89">
        <f t="shared" si="120"/>
        <v>3714822964.2040105</v>
      </c>
      <c r="D285" s="89">
        <f t="shared" si="120"/>
        <v>33949707.99887</v>
      </c>
      <c r="E285" s="89">
        <f t="shared" si="120"/>
        <v>3748772672.2028809</v>
      </c>
      <c r="F285" s="89">
        <f t="shared" si="120"/>
        <v>257946808.07981026</v>
      </c>
      <c r="G285" s="89">
        <f t="shared" si="120"/>
        <v>291896516.07868016</v>
      </c>
      <c r="H285" s="6">
        <f t="shared" si="110"/>
        <v>93.562144558679933</v>
      </c>
    </row>
    <row r="286" spans="1:8" s="46" customFormat="1" ht="12" customHeight="1" thickTop="1" x14ac:dyDescent="0.2">
      <c r="A286" s="96"/>
      <c r="B286" s="7"/>
      <c r="C286" s="8"/>
      <c r="D286" s="7"/>
      <c r="E286" s="8"/>
      <c r="F286" s="8"/>
      <c r="G286" s="8"/>
      <c r="H286" s="6"/>
    </row>
    <row r="287" spans="1:8" ht="22.8" customHeight="1" x14ac:dyDescent="0.2">
      <c r="A287" s="99" t="s">
        <v>315</v>
      </c>
      <c r="B287" s="100"/>
      <c r="C287" s="100"/>
      <c r="D287" s="100"/>
      <c r="E287" s="100"/>
      <c r="F287" s="100"/>
      <c r="G287" s="100"/>
      <c r="H287" s="100"/>
    </row>
    <row r="288" spans="1:8" ht="11.4" x14ac:dyDescent="0.2">
      <c r="A288" s="46" t="s">
        <v>310</v>
      </c>
    </row>
    <row r="289" spans="1:9" ht="23.4" customHeight="1" x14ac:dyDescent="0.2">
      <c r="A289" s="99" t="s">
        <v>339</v>
      </c>
      <c r="B289" s="100"/>
      <c r="C289" s="100"/>
      <c r="D289" s="100"/>
      <c r="E289" s="100"/>
      <c r="F289" s="100"/>
      <c r="G289" s="100"/>
      <c r="H289" s="100"/>
    </row>
    <row r="290" spans="1:9" ht="11.4" x14ac:dyDescent="0.2">
      <c r="A290" s="46" t="s">
        <v>311</v>
      </c>
    </row>
    <row r="291" spans="1:9" ht="11.4" x14ac:dyDescent="0.2">
      <c r="A291" s="46" t="s">
        <v>312</v>
      </c>
    </row>
    <row r="292" spans="1:9" ht="11.4" x14ac:dyDescent="0.2">
      <c r="A292" s="46" t="s">
        <v>313</v>
      </c>
    </row>
    <row r="293" spans="1:9" ht="11.4" x14ac:dyDescent="0.2">
      <c r="A293" s="46" t="s">
        <v>314</v>
      </c>
    </row>
    <row r="294" spans="1:9" x14ac:dyDescent="0.2">
      <c r="E294" s="46"/>
      <c r="F294" s="46"/>
      <c r="G294" s="13"/>
      <c r="I294" s="44"/>
    </row>
    <row r="295" spans="1:9" x14ac:dyDescent="0.2">
      <c r="E295" s="46"/>
      <c r="F295" s="46"/>
      <c r="G295" s="13"/>
      <c r="I295" s="44"/>
    </row>
    <row r="296" spans="1:9" x14ac:dyDescent="0.2">
      <c r="E296" s="46"/>
      <c r="F296" s="46"/>
      <c r="G296" s="13"/>
      <c r="I296" s="44"/>
    </row>
    <row r="297" spans="1:9" x14ac:dyDescent="0.2">
      <c r="E297" s="46"/>
      <c r="F297" s="46"/>
      <c r="G297" s="13"/>
      <c r="I297" s="44"/>
    </row>
    <row r="298" spans="1:9" x14ac:dyDescent="0.2">
      <c r="E298" s="46"/>
      <c r="F298" s="46"/>
      <c r="G298" s="13"/>
      <c r="I298" s="44"/>
    </row>
    <row r="299" spans="1:9" x14ac:dyDescent="0.2">
      <c r="E299" s="46"/>
      <c r="F299" s="46"/>
      <c r="G299" s="13"/>
      <c r="I299" s="44"/>
    </row>
    <row r="300" spans="1:9" x14ac:dyDescent="0.2">
      <c r="E300" s="46"/>
      <c r="F300" s="46"/>
      <c r="G300" s="13"/>
      <c r="I300" s="44"/>
    </row>
    <row r="301" spans="1:9" x14ac:dyDescent="0.2">
      <c r="E301" s="46"/>
      <c r="F301" s="46"/>
      <c r="G301" s="13"/>
      <c r="I301" s="44"/>
    </row>
    <row r="302" spans="1:9" x14ac:dyDescent="0.2">
      <c r="E302" s="46"/>
      <c r="F302" s="46"/>
      <c r="G302" s="13"/>
      <c r="I302" s="44"/>
    </row>
    <row r="303" spans="1:9" x14ac:dyDescent="0.2">
      <c r="E303" s="46"/>
      <c r="F303" s="46"/>
      <c r="G303" s="13"/>
      <c r="I303" s="44"/>
    </row>
    <row r="304" spans="1:9" x14ac:dyDescent="0.2">
      <c r="E304" s="46"/>
      <c r="F304" s="46"/>
      <c r="G304" s="13"/>
      <c r="I304" s="44"/>
    </row>
    <row r="305" spans="5:9" x14ac:dyDescent="0.2">
      <c r="E305" s="46"/>
      <c r="F305" s="46"/>
      <c r="G305" s="13"/>
      <c r="I305" s="44"/>
    </row>
    <row r="306" spans="5:9" x14ac:dyDescent="0.2">
      <c r="E306" s="46"/>
      <c r="F306" s="46"/>
      <c r="G306" s="13"/>
      <c r="I306" s="44"/>
    </row>
    <row r="307" spans="5:9" x14ac:dyDescent="0.2">
      <c r="E307" s="46"/>
      <c r="F307" s="46"/>
      <c r="G307" s="13"/>
      <c r="I307" s="44"/>
    </row>
    <row r="308" spans="5:9" x14ac:dyDescent="0.2">
      <c r="E308" s="46"/>
      <c r="F308" s="46"/>
      <c r="G308" s="13"/>
      <c r="I308" s="44"/>
    </row>
    <row r="309" spans="5:9" x14ac:dyDescent="0.2">
      <c r="E309" s="46"/>
      <c r="F309" s="46"/>
      <c r="G309" s="13"/>
      <c r="I309" s="44"/>
    </row>
    <row r="310" spans="5:9" x14ac:dyDescent="0.2">
      <c r="E310" s="46"/>
      <c r="F310" s="46"/>
      <c r="G310" s="13"/>
      <c r="I310" s="44"/>
    </row>
    <row r="311" spans="5:9" x14ac:dyDescent="0.2">
      <c r="E311" s="46"/>
      <c r="F311" s="46"/>
      <c r="G311" s="13"/>
      <c r="I311" s="44"/>
    </row>
    <row r="312" spans="5:9" x14ac:dyDescent="0.2">
      <c r="E312" s="46"/>
      <c r="F312" s="46"/>
      <c r="G312" s="13"/>
      <c r="I312" s="44"/>
    </row>
    <row r="313" spans="5:9" x14ac:dyDescent="0.2">
      <c r="E313" s="46"/>
      <c r="F313" s="46"/>
      <c r="G313" s="13"/>
      <c r="I313" s="44"/>
    </row>
    <row r="314" spans="5:9" x14ac:dyDescent="0.2">
      <c r="E314" s="46"/>
      <c r="F314" s="46"/>
      <c r="G314" s="13"/>
      <c r="I314" s="44"/>
    </row>
    <row r="315" spans="5:9" x14ac:dyDescent="0.2">
      <c r="E315" s="46"/>
      <c r="F315" s="46"/>
      <c r="G315" s="13"/>
      <c r="I315" s="44"/>
    </row>
    <row r="316" spans="5:9" x14ac:dyDescent="0.2">
      <c r="E316" s="46"/>
      <c r="F316" s="46"/>
      <c r="G316" s="13"/>
      <c r="I316" s="44"/>
    </row>
    <row r="317" spans="5:9" x14ac:dyDescent="0.2">
      <c r="E317" s="46"/>
      <c r="F317" s="46"/>
      <c r="G317" s="13"/>
      <c r="I317" s="44"/>
    </row>
    <row r="318" spans="5:9" x14ac:dyDescent="0.2">
      <c r="E318" s="46"/>
      <c r="F318" s="46"/>
      <c r="G318" s="13"/>
      <c r="I318" s="44"/>
    </row>
    <row r="319" spans="5:9" x14ac:dyDescent="0.2">
      <c r="E319" s="46"/>
      <c r="F319" s="46"/>
      <c r="G319" s="13"/>
      <c r="I319" s="44"/>
    </row>
    <row r="320" spans="5:9" x14ac:dyDescent="0.2">
      <c r="E320" s="46"/>
      <c r="F320" s="46"/>
      <c r="G320" s="13"/>
      <c r="I320" s="44"/>
    </row>
    <row r="321" spans="5:9" x14ac:dyDescent="0.2">
      <c r="E321" s="46"/>
      <c r="F321" s="46"/>
      <c r="G321" s="13"/>
      <c r="I321" s="44"/>
    </row>
    <row r="322" spans="5:9" x14ac:dyDescent="0.2">
      <c r="E322" s="46"/>
      <c r="F322" s="46"/>
      <c r="G322" s="13"/>
      <c r="I322" s="44"/>
    </row>
    <row r="323" spans="5:9" x14ac:dyDescent="0.2">
      <c r="E323" s="46"/>
      <c r="F323" s="46"/>
      <c r="G323" s="13"/>
      <c r="I323" s="44"/>
    </row>
    <row r="324" spans="5:9" x14ac:dyDescent="0.2">
      <c r="E324" s="46"/>
      <c r="F324" s="46"/>
      <c r="G324" s="13"/>
      <c r="I324" s="44"/>
    </row>
    <row r="325" spans="5:9" x14ac:dyDescent="0.2">
      <c r="E325" s="46"/>
      <c r="F325" s="46"/>
      <c r="G325" s="13"/>
      <c r="I325" s="44"/>
    </row>
    <row r="326" spans="5:9" x14ac:dyDescent="0.2">
      <c r="E326" s="46"/>
      <c r="F326" s="46"/>
      <c r="G326" s="13"/>
      <c r="I326" s="44"/>
    </row>
    <row r="327" spans="5:9" x14ac:dyDescent="0.2">
      <c r="E327" s="46"/>
      <c r="F327" s="46"/>
      <c r="G327" s="13"/>
      <c r="I327" s="44"/>
    </row>
    <row r="328" spans="5:9" x14ac:dyDescent="0.2">
      <c r="E328" s="46"/>
      <c r="F328" s="46"/>
      <c r="G328" s="13"/>
      <c r="I328" s="44"/>
    </row>
    <row r="329" spans="5:9" x14ac:dyDescent="0.2">
      <c r="E329" s="46"/>
      <c r="F329" s="46"/>
      <c r="G329" s="13"/>
      <c r="I329" s="44"/>
    </row>
  </sheetData>
  <mergeCells count="8">
    <mergeCell ref="A287:H287"/>
    <mergeCell ref="A289:H289"/>
    <mergeCell ref="C5:E6"/>
    <mergeCell ref="A5:A7"/>
    <mergeCell ref="B6:B7"/>
    <mergeCell ref="F6:F7"/>
    <mergeCell ref="G6:G7"/>
    <mergeCell ref="H6:H7"/>
  </mergeCells>
  <printOptions horizontalCentered="1"/>
  <pageMargins left="0.35" right="0.35" top="0.3" bottom="0.25" header="0.2" footer="0.2"/>
  <pageSetup paperSize="9" scale="79" orientation="portrait" r:id="rId1"/>
  <headerFooter alignWithMargins="0">
    <oddFooter>Page &amp;P of &amp;N</oddFooter>
  </headerFooter>
  <rowBreaks count="3" manualBreakCount="3">
    <brk id="92" max="7" man="1"/>
    <brk id="172" max="7" man="1"/>
    <brk id="252"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B6FA2-7309-4F30-AB42-30A7447A4FF3}">
  <sheetPr>
    <pageSetUpPr fitToPage="1"/>
  </sheetPr>
  <dimension ref="A1:Z8"/>
  <sheetViews>
    <sheetView view="pageBreakPreview" topLeftCell="B1" zoomScale="70" zoomScaleNormal="70" zoomScaleSheetLayoutView="70" workbookViewId="0">
      <selection activeCell="Z5" sqref="Z5"/>
    </sheetView>
  </sheetViews>
  <sheetFormatPr defaultRowHeight="13.2" x14ac:dyDescent="0.25"/>
  <cols>
    <col min="1" max="1" width="38.6640625" customWidth="1"/>
    <col min="2" max="9" width="10.6640625" customWidth="1"/>
    <col min="10" max="10" width="13.88671875" customWidth="1"/>
    <col min="11" max="12" width="10.6640625" customWidth="1"/>
    <col min="13" max="13" width="10.88671875" customWidth="1"/>
    <col min="14" max="14" width="11.109375" customWidth="1"/>
    <col min="15" max="15" width="10.33203125" bestFit="1" customWidth="1"/>
    <col min="16" max="16" width="11" customWidth="1"/>
    <col min="17" max="17" width="9.44140625" bestFit="1" customWidth="1"/>
    <col min="18" max="18" width="11.109375" bestFit="1" customWidth="1"/>
    <col min="19" max="25" width="11" customWidth="1"/>
  </cols>
  <sheetData>
    <row r="1" spans="1:26" x14ac:dyDescent="0.25">
      <c r="A1" s="25" t="s">
        <v>338</v>
      </c>
    </row>
    <row r="2" spans="1:26" x14ac:dyDescent="0.25">
      <c r="A2" t="s">
        <v>0</v>
      </c>
    </row>
    <row r="3" spans="1:26" x14ac:dyDescent="0.25">
      <c r="A3" t="s">
        <v>1</v>
      </c>
      <c r="O3" t="s">
        <v>2</v>
      </c>
    </row>
    <row r="4" spans="1:26" x14ac:dyDescent="0.25">
      <c r="B4" s="49" t="s">
        <v>294</v>
      </c>
      <c r="C4" s="49" t="s">
        <v>295</v>
      </c>
      <c r="D4" s="49" t="s">
        <v>296</v>
      </c>
      <c r="E4" s="49" t="s">
        <v>297</v>
      </c>
      <c r="F4" s="49" t="s">
        <v>9</v>
      </c>
      <c r="G4" s="49" t="s">
        <v>10</v>
      </c>
      <c r="H4" s="49" t="s">
        <v>11</v>
      </c>
      <c r="I4" s="49" t="s">
        <v>12</v>
      </c>
      <c r="J4" s="49" t="s">
        <v>13</v>
      </c>
      <c r="K4" s="49" t="s">
        <v>316</v>
      </c>
      <c r="L4" s="49" t="s">
        <v>319</v>
      </c>
      <c r="M4" s="49" t="s">
        <v>320</v>
      </c>
      <c r="N4" s="1"/>
      <c r="O4" s="1" t="s">
        <v>3</v>
      </c>
      <c r="P4" s="1" t="s">
        <v>4</v>
      </c>
      <c r="Q4" s="1" t="s">
        <v>5</v>
      </c>
      <c r="R4" s="1" t="s">
        <v>6</v>
      </c>
      <c r="S4" s="1" t="s">
        <v>9</v>
      </c>
      <c r="T4" s="1" t="s">
        <v>298</v>
      </c>
      <c r="U4" s="1" t="s">
        <v>299</v>
      </c>
      <c r="V4" s="1" t="s">
        <v>300</v>
      </c>
      <c r="W4" s="1" t="s">
        <v>303</v>
      </c>
      <c r="X4" s="1" t="s">
        <v>317</v>
      </c>
      <c r="Y4" s="1" t="s">
        <v>321</v>
      </c>
    </row>
    <row r="5" spans="1:26" x14ac:dyDescent="0.25">
      <c r="A5" t="s">
        <v>7</v>
      </c>
      <c r="B5" s="4">
        <v>265283.09108395001</v>
      </c>
      <c r="C5" s="4">
        <v>288729.88239632995</v>
      </c>
      <c r="D5" s="4">
        <v>333545.40042916994</v>
      </c>
      <c r="E5" s="4">
        <v>360575.46406101016</v>
      </c>
      <c r="F5" s="4">
        <v>394834.44927548</v>
      </c>
      <c r="G5" s="4">
        <v>390281.98526424001</v>
      </c>
      <c r="H5" s="4">
        <v>406274.81324434001</v>
      </c>
      <c r="I5" s="4">
        <v>347917.78020028997</v>
      </c>
      <c r="J5" s="4">
        <v>325840.29977488011</v>
      </c>
      <c r="K5" s="4">
        <v>450815.31433452014</v>
      </c>
      <c r="L5" s="4">
        <v>442621.00021847972</v>
      </c>
      <c r="M5" s="2">
        <f>SUM(B5:L5)</f>
        <v>4006719.4802826904</v>
      </c>
      <c r="N5" s="2"/>
      <c r="O5" s="2">
        <f>B5</f>
        <v>265283.09108395001</v>
      </c>
      <c r="P5" s="2">
        <f t="shared" ref="P5:S6" si="0">+O5+C5</f>
        <v>554012.97348028002</v>
      </c>
      <c r="Q5" s="2">
        <f t="shared" si="0"/>
        <v>887558.3739094499</v>
      </c>
      <c r="R5" s="2">
        <f t="shared" si="0"/>
        <v>1248133.8379704601</v>
      </c>
      <c r="S5" s="2">
        <f t="shared" si="0"/>
        <v>1642968.28724594</v>
      </c>
      <c r="T5" s="2">
        <f t="shared" ref="T5:T6" si="1">+S5+G5</f>
        <v>2033250.27251018</v>
      </c>
      <c r="U5" s="2">
        <f t="shared" ref="U5:U6" si="2">+T5+H5</f>
        <v>2439525.0857545203</v>
      </c>
      <c r="V5" s="2">
        <f t="shared" ref="V5:V6" si="3">+U5+I5</f>
        <v>2787442.8659548103</v>
      </c>
      <c r="W5" s="2">
        <f t="shared" ref="W5:W6" si="4">+V5+J5</f>
        <v>3113283.1657296903</v>
      </c>
      <c r="X5" s="2">
        <f t="shared" ref="X5:X6" si="5">+W5+K5</f>
        <v>3564098.4800642105</v>
      </c>
      <c r="Y5" s="2">
        <f t="shared" ref="Y5:Y6" si="6">+X5+L5</f>
        <v>4006719.4802826904</v>
      </c>
      <c r="Z5" s="2" t="b">
        <f>Y5=M5</f>
        <v>1</v>
      </c>
    </row>
    <row r="6" spans="1:26" x14ac:dyDescent="0.25">
      <c r="A6" t="s">
        <v>8</v>
      </c>
      <c r="B6" s="4">
        <v>194503.24133078003</v>
      </c>
      <c r="C6" s="4">
        <v>274070.71397683996</v>
      </c>
      <c r="D6" s="4">
        <v>411435.16409438004</v>
      </c>
      <c r="E6" s="4">
        <v>271681.28229021013</v>
      </c>
      <c r="F6" s="4">
        <v>381147.14327147993</v>
      </c>
      <c r="G6" s="4">
        <v>476192.29445689003</v>
      </c>
      <c r="H6" s="4">
        <v>290253.16976591002</v>
      </c>
      <c r="I6" s="4">
        <v>336778.01814870001</v>
      </c>
      <c r="J6" s="4">
        <v>425076.36027499987</v>
      </c>
      <c r="K6" s="4">
        <v>300051.84555120999</v>
      </c>
      <c r="L6" s="4">
        <v>387583.43904147996</v>
      </c>
      <c r="M6" s="2">
        <f>SUM(B6:L6)</f>
        <v>3748772.67220288</v>
      </c>
      <c r="N6" s="2"/>
      <c r="O6" s="2">
        <f>B6</f>
        <v>194503.24133078003</v>
      </c>
      <c r="P6" s="2">
        <f t="shared" si="0"/>
        <v>468573.95530762</v>
      </c>
      <c r="Q6" s="2">
        <f t="shared" si="0"/>
        <v>880009.11940199998</v>
      </c>
      <c r="R6" s="2">
        <f t="shared" si="0"/>
        <v>1151690.4016922102</v>
      </c>
      <c r="S6" s="2">
        <f t="shared" si="0"/>
        <v>1532837.5449636902</v>
      </c>
      <c r="T6" s="2">
        <f t="shared" si="1"/>
        <v>2009029.8394205803</v>
      </c>
      <c r="U6" s="2">
        <f t="shared" si="2"/>
        <v>2299283.0091864904</v>
      </c>
      <c r="V6" s="2">
        <f t="shared" si="3"/>
        <v>2636061.0273351902</v>
      </c>
      <c r="W6" s="2">
        <f t="shared" si="4"/>
        <v>3061137.3876101901</v>
      </c>
      <c r="X6" s="2">
        <f t="shared" si="5"/>
        <v>3361189.2331614001</v>
      </c>
      <c r="Y6" s="2">
        <f t="shared" si="6"/>
        <v>3748772.67220288</v>
      </c>
      <c r="Z6" s="2" t="b">
        <f t="shared" ref="Z6:Z8" si="7">Y6=M6</f>
        <v>1</v>
      </c>
    </row>
    <row r="7" spans="1:26" hidden="1" x14ac:dyDescent="0.25">
      <c r="A7" t="s">
        <v>301</v>
      </c>
      <c r="B7" s="4">
        <f t="shared" ref="B7:M7" si="8">+B6/B5*100</f>
        <v>73.319125065995479</v>
      </c>
      <c r="C7" s="4">
        <f t="shared" si="8"/>
        <v>94.922877986225259</v>
      </c>
      <c r="D7" s="4">
        <f t="shared" si="8"/>
        <v>123.3520724809846</v>
      </c>
      <c r="E7" s="4">
        <f t="shared" si="8"/>
        <v>75.346580499509813</v>
      </c>
      <c r="F7" s="4">
        <f t="shared" si="8"/>
        <v>96.533406335461294</v>
      </c>
      <c r="G7" s="4">
        <f t="shared" si="8"/>
        <v>122.01236860432709</v>
      </c>
      <c r="H7" s="4">
        <f t="shared" si="8"/>
        <v>71.442570472944183</v>
      </c>
      <c r="I7" s="4">
        <f t="shared" ref="I7:K7" si="9">+I6/I5*100</f>
        <v>96.798162472416038</v>
      </c>
      <c r="J7" s="4">
        <f t="shared" si="9"/>
        <v>130.45542880014565</v>
      </c>
      <c r="K7" s="4">
        <f t="shared" si="9"/>
        <v>66.5575982027446</v>
      </c>
      <c r="L7" s="4">
        <f t="shared" si="8"/>
        <v>87.56553323275827</v>
      </c>
      <c r="M7" s="4">
        <f t="shared" si="8"/>
        <v>93.562144558679933</v>
      </c>
      <c r="N7" s="3"/>
      <c r="O7" s="3"/>
      <c r="P7" s="3"/>
      <c r="Q7" s="3"/>
      <c r="R7" s="3"/>
      <c r="S7" s="3"/>
      <c r="T7" s="3"/>
      <c r="U7" s="3"/>
      <c r="V7" s="3"/>
      <c r="W7" s="3"/>
      <c r="X7" s="3"/>
      <c r="Y7" s="3"/>
      <c r="Z7" s="2" t="b">
        <f t="shared" si="7"/>
        <v>0</v>
      </c>
    </row>
    <row r="8" spans="1:26" x14ac:dyDescent="0.25">
      <c r="A8" t="s">
        <v>302</v>
      </c>
      <c r="B8" s="4">
        <f>+B6/B5*100</f>
        <v>73.319125065995479</v>
      </c>
      <c r="C8" s="4">
        <f>P8</f>
        <v>84.578155699868063</v>
      </c>
      <c r="D8" s="4">
        <f t="shared" ref="D8:L8" si="10">Q8</f>
        <v>99.149435718329428</v>
      </c>
      <c r="E8" s="4">
        <f t="shared" si="10"/>
        <v>92.272989214436123</v>
      </c>
      <c r="F8" s="4">
        <f t="shared" si="10"/>
        <v>93.296843089597388</v>
      </c>
      <c r="G8" s="4">
        <f t="shared" si="10"/>
        <v>98.808782498787124</v>
      </c>
      <c r="H8" s="4">
        <f t="shared" si="10"/>
        <v>94.251254992745672</v>
      </c>
      <c r="I8" s="4">
        <f t="shared" si="10"/>
        <v>94.569150081296257</v>
      </c>
      <c r="J8" s="4">
        <f t="shared" si="10"/>
        <v>98.325055083536597</v>
      </c>
      <c r="K8" s="4">
        <f t="shared" si="10"/>
        <v>94.30685633301708</v>
      </c>
      <c r="L8" s="4">
        <f t="shared" si="10"/>
        <v>93.562144558679933</v>
      </c>
      <c r="M8" s="4">
        <f>+M6/M5*100</f>
        <v>93.562144558679933</v>
      </c>
      <c r="N8" s="3"/>
      <c r="O8" s="4">
        <f>+O6/O5*100</f>
        <v>73.319125065995479</v>
      </c>
      <c r="P8" s="4">
        <f t="shared" ref="P8:Y8" si="11">+P6/P5*100</f>
        <v>84.578155699868063</v>
      </c>
      <c r="Q8" s="4">
        <f t="shared" si="11"/>
        <v>99.149435718329428</v>
      </c>
      <c r="R8" s="4">
        <f t="shared" si="11"/>
        <v>92.272989214436123</v>
      </c>
      <c r="S8" s="4">
        <f t="shared" si="11"/>
        <v>93.296843089597388</v>
      </c>
      <c r="T8" s="4">
        <f t="shared" si="11"/>
        <v>98.808782498787124</v>
      </c>
      <c r="U8" s="4">
        <f t="shared" si="11"/>
        <v>94.251254992745672</v>
      </c>
      <c r="V8" s="4">
        <f t="shared" si="11"/>
        <v>94.569150081296257</v>
      </c>
      <c r="W8" s="4">
        <f t="shared" si="11"/>
        <v>98.325055083536597</v>
      </c>
      <c r="X8" s="4">
        <f t="shared" si="11"/>
        <v>94.30685633301708</v>
      </c>
      <c r="Y8" s="4">
        <f t="shared" si="11"/>
        <v>93.562144558679933</v>
      </c>
      <c r="Z8" s="2" t="b">
        <f t="shared" si="7"/>
        <v>1</v>
      </c>
    </row>
  </sheetData>
  <printOptions horizontalCentered="1"/>
  <pageMargins left="0.35433070866141736" right="0.35433070866141736" top="0.6692913385826772" bottom="0.47244094488188981" header="0.51181102362204722" footer="0.51181102362204722"/>
  <pageSetup paperSize="9" scale="64"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By Department</vt:lpstr>
      <vt:lpstr>By Agency</vt:lpstr>
      <vt:lpstr>Graph </vt:lpstr>
      <vt:lpstr>'By Agency'!Print_Area</vt:lpstr>
      <vt:lpstr>'By Department'!Print_Area</vt:lpstr>
      <vt:lpstr>'Graph '!Print_Area</vt:lpstr>
      <vt:lpstr>'By Agency'!Print_Titles</vt:lpstr>
    </vt:vector>
  </TitlesOfParts>
  <Company>ICTSS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mdcruz</dc:creator>
  <cp:lastModifiedBy>Noj Mc Justine R. Patricio</cp:lastModifiedBy>
  <cp:lastPrinted>2022-12-20T04:59:52Z</cp:lastPrinted>
  <dcterms:created xsi:type="dcterms:W3CDTF">2014-06-18T02:22:11Z</dcterms:created>
  <dcterms:modified xsi:type="dcterms:W3CDTF">2022-12-20T05:13:33Z</dcterms:modified>
</cp:coreProperties>
</file>