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paguia\Desktop\Bank Report\ACTUAL DISBURSEMENT (BANK)\bank reports\2022\WEBSITE\For website for 2022\March 2022\"/>
    </mc:Choice>
  </mc:AlternateContent>
  <bookViews>
    <workbookView xWindow="0" yWindow="0" windowWidth="24000" windowHeight="9735" activeTab="1"/>
  </bookViews>
  <sheets>
    <sheet name="By Department" sheetId="2" r:id="rId1"/>
    <sheet name="By Agency" sheetId="1" r:id="rId2"/>
    <sheet name="Graph" sheetId="4" r:id="rId3"/>
  </sheets>
  <definedNames>
    <definedName name="_xlnm.Print_Area" localSheetId="1">'By Agency'!$A$1:$H$294</definedName>
    <definedName name="_xlnm.Print_Area" localSheetId="0">'By Department'!$A$1:$S$64</definedName>
    <definedName name="_xlnm.Print_Area" localSheetId="2">Graph!$A$12:$I$51</definedName>
    <definedName name="_xlnm.Print_Titles" localSheetId="1">'By Agency'!$1:$8</definedName>
    <definedName name="Z_081E09AD_AB62_433B_A53E_F457872E493D_.wvu.PrintArea" localSheetId="1" hidden="1">'By Agency'!$A$1:$F$288</definedName>
    <definedName name="Z_081E09AD_AB62_433B_A53E_F457872E493D_.wvu.PrintTitles" localSheetId="1" hidden="1">'By Agency'!$1:$8</definedName>
    <definedName name="Z_081E09AD_AB62_433B_A53E_F457872E493D_.wvu.Rows" localSheetId="1" hidden="1">'By Agency'!$132:$132,'By Agency'!$188:$189</definedName>
    <definedName name="Z_0A72D1F9_6F9D_1548_A9BD_D2852F16C0D3_.wvu.PrintArea" localSheetId="1" hidden="1">'By Agency'!$A$1:$F$288</definedName>
    <definedName name="Z_0A72D1F9_6F9D_1548_A9BD_D2852F16C0D3_.wvu.PrintTitles" localSheetId="1" hidden="1">'By Agency'!$1:$8</definedName>
    <definedName name="Z_0A72D1F9_6F9D_1548_A9BD_D2852F16C0D3_.wvu.Rows" localSheetId="1" hidden="1">'By Agency'!$132:$132,'By Agency'!$188:$189</definedName>
    <definedName name="Z_149BABA1_3CBB_4AB5_8307_CDFFE2416884_.wvu.Cols" localSheetId="1" hidden="1">'By Agency'!#REF!</definedName>
    <definedName name="Z_149BABA1_3CBB_4AB5_8307_CDFFE2416884_.wvu.PrintArea" localSheetId="1" hidden="1">'By Agency'!$A$1:$F$288</definedName>
    <definedName name="Z_149BABA1_3CBB_4AB5_8307_CDFFE2416884_.wvu.PrintTitles" localSheetId="1" hidden="1">'By Agency'!$1:$8</definedName>
    <definedName name="Z_149BABA1_3CBB_4AB5_8307_CDFFE2416884_.wvu.Rows" localSheetId="1" hidden="1">'By Agency'!$132:$132,'By Agency'!$188:$189,'By Agency'!$276:$278,'By Agency'!$279:$280,'By Agency'!$281:$284</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Agency'!$A$1:$H$292</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Agency'!$A$1:$H$288</definedName>
    <definedName name="Z_97AE4AC2_2269_476F_89AE_42BE1A190109_.wvu.PrintTitles" localSheetId="1" hidden="1">'By Agency'!$1:$8</definedName>
    <definedName name="Z_97AE4AC2_2269_476F_89AE_42BE1A190109_.wvu.Rows" localSheetId="1" hidden="1">'By Agency'!$132:$132,'By Agency'!$188:$189,'By Agency'!$274:$278,'By Agency'!$279:$280,'By Agency'!$281:$284</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Agency'!$A$1:$H$292</definedName>
    <definedName name="Z_D5067B77_BADA_4D46_9CA2_CCC5AFBA88BD_.wvu.PrintTitles" localSheetId="1" hidden="1">'By Agency'!$1:$8</definedName>
    <definedName name="Z_D5067B77_BADA_4D46_9CA2_CCC5AFBA88BD_.wvu.Rows" localSheetId="1" hidden="1">'By Agency'!$188:$188</definedName>
    <definedName name="Z_E72949E6_F470_4685_A8B8_FC40C2B684D5_.wvu.PrintArea" localSheetId="1" hidden="1">'By Agency'!$A$1:$F$288</definedName>
    <definedName name="Z_E72949E6_F470_4685_A8B8_FC40C2B684D5_.wvu.PrintTitles" localSheetId="1" hidden="1">'By Agency'!$1:$8</definedName>
    <definedName name="Z_E72949E6_F470_4685_A8B8_FC40C2B684D5_.wvu.Rows" localSheetId="1" hidden="1">'By Agency'!$132:$132,'By Agency'!$188:$189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4" l="1"/>
  <c r="C7" i="4"/>
  <c r="B7" i="4"/>
  <c r="G6" i="4"/>
  <c r="H6" i="4" s="1"/>
  <c r="E6" i="4"/>
  <c r="G5" i="4"/>
  <c r="H5" i="4" s="1"/>
  <c r="I5" i="4" s="1"/>
  <c r="E5" i="4"/>
  <c r="E7" i="4" s="1"/>
  <c r="H8" i="4" l="1"/>
  <c r="C8" i="4" s="1"/>
  <c r="I6" i="4"/>
  <c r="I8" i="4" s="1"/>
  <c r="D8" i="4" s="1"/>
  <c r="G8" i="4"/>
  <c r="B8" i="4" s="1"/>
  <c r="C284" i="1" l="1"/>
  <c r="C271" i="1"/>
  <c r="C261" i="1"/>
  <c r="C254" i="1"/>
  <c r="C233" i="1"/>
  <c r="C220" i="1"/>
  <c r="C211" i="1"/>
  <c r="C275" i="1" s="1"/>
  <c r="C286" i="1" s="1"/>
  <c r="C202" i="1"/>
  <c r="C193" i="1"/>
  <c r="C184" i="1"/>
  <c r="C179" i="1"/>
  <c r="C169" i="1"/>
  <c r="C148" i="1"/>
  <c r="C143" i="1"/>
  <c r="C139" i="1" s="1"/>
  <c r="C136" i="1"/>
  <c r="C131" i="1" s="1"/>
  <c r="C119" i="1"/>
  <c r="C106" i="1"/>
  <c r="C94" i="1"/>
  <c r="C88" i="1"/>
  <c r="C84" i="1"/>
  <c r="C79" i="1"/>
  <c r="C72" i="1"/>
  <c r="C60" i="1"/>
  <c r="C52" i="1"/>
  <c r="C39" i="1"/>
  <c r="C35" i="1"/>
  <c r="C23" i="1"/>
  <c r="C10" i="1"/>
  <c r="P53" i="2"/>
  <c r="L53" i="2"/>
  <c r="Q53" i="2"/>
  <c r="O53" i="2"/>
  <c r="M53" i="2"/>
  <c r="K53" i="2"/>
  <c r="N53" i="2" s="1"/>
  <c r="M52" i="2"/>
  <c r="M48" i="2" s="1"/>
  <c r="P52" i="2"/>
  <c r="L52" i="2"/>
  <c r="Q50" i="2"/>
  <c r="O50" i="2"/>
  <c r="M50" i="2"/>
  <c r="K50" i="2"/>
  <c r="G48" i="2"/>
  <c r="E48" i="2"/>
  <c r="C48" i="2"/>
  <c r="P46" i="2"/>
  <c r="L46" i="2"/>
  <c r="Q46" i="2"/>
  <c r="O46" i="2"/>
  <c r="M46" i="2"/>
  <c r="K46" i="2"/>
  <c r="N46" i="2" s="1"/>
  <c r="M45" i="2"/>
  <c r="P45" i="2"/>
  <c r="L45" i="2"/>
  <c r="Q44" i="2"/>
  <c r="O44" i="2"/>
  <c r="M44" i="2"/>
  <c r="K44" i="2"/>
  <c r="O43" i="2"/>
  <c r="P43" i="2"/>
  <c r="L43" i="2"/>
  <c r="P42" i="2"/>
  <c r="F42" i="2"/>
  <c r="P41" i="2"/>
  <c r="L41" i="2"/>
  <c r="Q41" i="2"/>
  <c r="O41" i="2"/>
  <c r="M41" i="2"/>
  <c r="K41" i="2"/>
  <c r="N41" i="2" s="1"/>
  <c r="P40" i="2"/>
  <c r="L40" i="2"/>
  <c r="Q39" i="2"/>
  <c r="O39" i="2"/>
  <c r="M39" i="2"/>
  <c r="K39" i="2"/>
  <c r="P38" i="2"/>
  <c r="L38" i="2"/>
  <c r="P37" i="2"/>
  <c r="L37" i="2"/>
  <c r="Q37" i="2"/>
  <c r="O37" i="2"/>
  <c r="M37" i="2"/>
  <c r="K37" i="2"/>
  <c r="N37" i="2" s="1"/>
  <c r="P36" i="2"/>
  <c r="L36" i="2"/>
  <c r="Q35" i="2"/>
  <c r="O35" i="2"/>
  <c r="M35" i="2"/>
  <c r="K35" i="2"/>
  <c r="P34" i="2"/>
  <c r="L34" i="2"/>
  <c r="P33" i="2"/>
  <c r="L33" i="2"/>
  <c r="Q33" i="2"/>
  <c r="O33" i="2"/>
  <c r="M33" i="2"/>
  <c r="K33" i="2"/>
  <c r="N33" i="2" s="1"/>
  <c r="P32" i="2"/>
  <c r="L32" i="2"/>
  <c r="Q31" i="2"/>
  <c r="O31" i="2"/>
  <c r="M31" i="2"/>
  <c r="K31" i="2"/>
  <c r="P30" i="2"/>
  <c r="L30" i="2"/>
  <c r="P29" i="2"/>
  <c r="L29" i="2"/>
  <c r="Q29" i="2"/>
  <c r="O29" i="2"/>
  <c r="M29" i="2"/>
  <c r="K29" i="2"/>
  <c r="N29" i="2" s="1"/>
  <c r="L28" i="2"/>
  <c r="P27" i="2"/>
  <c r="L27" i="2"/>
  <c r="Q26" i="2"/>
  <c r="O26" i="2"/>
  <c r="M26" i="2"/>
  <c r="K26" i="2"/>
  <c r="Q25" i="2"/>
  <c r="P25" i="2"/>
  <c r="R25" i="2"/>
  <c r="M25" i="2"/>
  <c r="L25" i="2"/>
  <c r="F25" i="2"/>
  <c r="Q24" i="2"/>
  <c r="O24" i="2"/>
  <c r="M24" i="2"/>
  <c r="K24" i="2"/>
  <c r="P23" i="2"/>
  <c r="L23" i="2"/>
  <c r="Q22" i="2"/>
  <c r="O22" i="2"/>
  <c r="M22" i="2"/>
  <c r="K22" i="2"/>
  <c r="P21" i="2"/>
  <c r="L21" i="2"/>
  <c r="Q20" i="2"/>
  <c r="O20" i="2"/>
  <c r="M20" i="2"/>
  <c r="K20" i="2"/>
  <c r="P19" i="2"/>
  <c r="L19" i="2"/>
  <c r="P18" i="2"/>
  <c r="L18" i="2"/>
  <c r="Q18" i="2"/>
  <c r="O18" i="2"/>
  <c r="M18" i="2"/>
  <c r="K18" i="2"/>
  <c r="N18" i="2" s="1"/>
  <c r="P17" i="2"/>
  <c r="L17" i="2"/>
  <c r="Q16" i="2"/>
  <c r="O16" i="2"/>
  <c r="M16" i="2"/>
  <c r="K16" i="2"/>
  <c r="P15" i="2"/>
  <c r="L15" i="2"/>
  <c r="P14" i="2"/>
  <c r="L14" i="2"/>
  <c r="Q14" i="2"/>
  <c r="O14" i="2"/>
  <c r="M14" i="2"/>
  <c r="K14" i="2"/>
  <c r="N14" i="2" s="1"/>
  <c r="P13" i="2"/>
  <c r="L13" i="2"/>
  <c r="Q12" i="2"/>
  <c r="O12" i="2"/>
  <c r="M12" i="2"/>
  <c r="K12" i="2"/>
  <c r="G10" i="2"/>
  <c r="C10" i="2"/>
  <c r="C8" i="2" s="1"/>
  <c r="C130" i="1" l="1"/>
  <c r="G8" i="2"/>
  <c r="O10" i="2"/>
  <c r="D10" i="2"/>
  <c r="F12" i="2"/>
  <c r="H10" i="2"/>
  <c r="J12" i="2"/>
  <c r="R12" i="2"/>
  <c r="R13" i="2"/>
  <c r="J13" i="2"/>
  <c r="M13" i="2"/>
  <c r="Q13" i="2"/>
  <c r="F15" i="2"/>
  <c r="K15" i="2"/>
  <c r="N15" i="2" s="1"/>
  <c r="O15" i="2"/>
  <c r="F16" i="2"/>
  <c r="J16" i="2"/>
  <c r="R16" i="2"/>
  <c r="R17" i="2"/>
  <c r="J17" i="2"/>
  <c r="M17" i="2"/>
  <c r="Q17" i="2"/>
  <c r="F19" i="2"/>
  <c r="M19" i="2"/>
  <c r="K19" i="2"/>
  <c r="N19" i="2" s="1"/>
  <c r="E10" i="2"/>
  <c r="E8" i="2" s="1"/>
  <c r="I10" i="2"/>
  <c r="L12" i="2"/>
  <c r="P12" i="2"/>
  <c r="F13" i="2"/>
  <c r="K13" i="2"/>
  <c r="O13" i="2"/>
  <c r="F14" i="2"/>
  <c r="J14" i="2"/>
  <c r="R14" i="2"/>
  <c r="R15" i="2"/>
  <c r="J15" i="2"/>
  <c r="M15" i="2"/>
  <c r="Q15" i="2"/>
  <c r="L16" i="2"/>
  <c r="N16" i="2" s="1"/>
  <c r="P16" i="2"/>
  <c r="F17" i="2"/>
  <c r="K17" i="2"/>
  <c r="O17" i="2"/>
  <c r="F18" i="2"/>
  <c r="J18" i="2"/>
  <c r="R18" i="2"/>
  <c r="R19" i="2"/>
  <c r="J19" i="2"/>
  <c r="O19" i="2"/>
  <c r="Q19" i="2"/>
  <c r="F20" i="2"/>
  <c r="J20" i="2"/>
  <c r="L20" i="2"/>
  <c r="N20" i="2" s="1"/>
  <c r="P20" i="2"/>
  <c r="R20" i="2"/>
  <c r="K21" i="2"/>
  <c r="M21" i="2"/>
  <c r="O21" i="2"/>
  <c r="Q21" i="2"/>
  <c r="F22" i="2"/>
  <c r="J22" i="2"/>
  <c r="L22" i="2"/>
  <c r="N22" i="2" s="1"/>
  <c r="P22" i="2"/>
  <c r="R22" i="2"/>
  <c r="K23" i="2"/>
  <c r="N23" i="2" s="1"/>
  <c r="M23" i="2"/>
  <c r="O23" i="2"/>
  <c r="Q23" i="2"/>
  <c r="F24" i="2"/>
  <c r="J24" i="2"/>
  <c r="L24" i="2"/>
  <c r="N24" i="2" s="1"/>
  <c r="P24" i="2"/>
  <c r="R24" i="2"/>
  <c r="K25" i="2"/>
  <c r="N25" i="2" s="1"/>
  <c r="O25" i="2"/>
  <c r="F26" i="2"/>
  <c r="J26" i="2"/>
  <c r="L26" i="2"/>
  <c r="N26" i="2" s="1"/>
  <c r="P26" i="2"/>
  <c r="R26" i="2"/>
  <c r="K27" i="2"/>
  <c r="N27" i="2" s="1"/>
  <c r="M27" i="2"/>
  <c r="O27" i="2"/>
  <c r="Q27" i="2"/>
  <c r="R28" i="2"/>
  <c r="J28" i="2"/>
  <c r="M28" i="2"/>
  <c r="Q28" i="2"/>
  <c r="F30" i="2"/>
  <c r="K30" i="2"/>
  <c r="O30" i="2"/>
  <c r="F31" i="2"/>
  <c r="J31" i="2"/>
  <c r="R31" i="2"/>
  <c r="R32" i="2"/>
  <c r="J32" i="2"/>
  <c r="M32" i="2"/>
  <c r="Q32" i="2"/>
  <c r="F34" i="2"/>
  <c r="K34" i="2"/>
  <c r="O34" i="2"/>
  <c r="F35" i="2"/>
  <c r="J35" i="2"/>
  <c r="R35" i="2"/>
  <c r="R36" i="2"/>
  <c r="J36" i="2"/>
  <c r="M36" i="2"/>
  <c r="Q36" i="2"/>
  <c r="F38" i="2"/>
  <c r="K38" i="2"/>
  <c r="O38" i="2"/>
  <c r="F39" i="2"/>
  <c r="J39" i="2"/>
  <c r="R39" i="2"/>
  <c r="R40" i="2"/>
  <c r="J40" i="2"/>
  <c r="M40" i="2"/>
  <c r="Q40" i="2"/>
  <c r="K42" i="2"/>
  <c r="O48" i="2"/>
  <c r="F21" i="2"/>
  <c r="J21" i="2"/>
  <c r="R21" i="2"/>
  <c r="F23" i="2"/>
  <c r="J23" i="2"/>
  <c r="R23" i="2"/>
  <c r="J25" i="2"/>
  <c r="S25" i="2" s="1"/>
  <c r="F27" i="2"/>
  <c r="J27" i="2"/>
  <c r="R27" i="2"/>
  <c r="F28" i="2"/>
  <c r="P28" i="2"/>
  <c r="K28" i="2"/>
  <c r="N28" i="2" s="1"/>
  <c r="O28" i="2"/>
  <c r="F29" i="2"/>
  <c r="J29" i="2"/>
  <c r="R29" i="2"/>
  <c r="R30" i="2"/>
  <c r="J30" i="2"/>
  <c r="M30" i="2"/>
  <c r="Q30" i="2"/>
  <c r="L31" i="2"/>
  <c r="N31" i="2" s="1"/>
  <c r="P31" i="2"/>
  <c r="F32" i="2"/>
  <c r="K32" i="2"/>
  <c r="N32" i="2" s="1"/>
  <c r="O32" i="2"/>
  <c r="F33" i="2"/>
  <c r="J33" i="2"/>
  <c r="R33" i="2"/>
  <c r="R34" i="2"/>
  <c r="J34" i="2"/>
  <c r="M34" i="2"/>
  <c r="Q34" i="2"/>
  <c r="L35" i="2"/>
  <c r="N35" i="2" s="1"/>
  <c r="P35" i="2"/>
  <c r="F36" i="2"/>
  <c r="K36" i="2"/>
  <c r="N36" i="2" s="1"/>
  <c r="O36" i="2"/>
  <c r="F37" i="2"/>
  <c r="J37" i="2"/>
  <c r="R37" i="2"/>
  <c r="R38" i="2"/>
  <c r="J38" i="2"/>
  <c r="M38" i="2"/>
  <c r="Q38" i="2"/>
  <c r="L39" i="2"/>
  <c r="N39" i="2" s="1"/>
  <c r="P39" i="2"/>
  <c r="F40" i="2"/>
  <c r="K40" i="2"/>
  <c r="N40" i="2" s="1"/>
  <c r="O40" i="2"/>
  <c r="F41" i="2"/>
  <c r="J41" i="2"/>
  <c r="R41" i="2"/>
  <c r="O42" i="2"/>
  <c r="R42" i="2"/>
  <c r="J42" i="2"/>
  <c r="Q42" i="2"/>
  <c r="M42" i="2"/>
  <c r="F43" i="2"/>
  <c r="M43" i="2"/>
  <c r="K43" i="2"/>
  <c r="N43" i="2" s="1"/>
  <c r="L44" i="2"/>
  <c r="N44" i="2" s="1"/>
  <c r="F44" i="2"/>
  <c r="P44" i="2"/>
  <c r="J44" i="2"/>
  <c r="R44" i="2"/>
  <c r="R45" i="2"/>
  <c r="J45" i="2"/>
  <c r="O45" i="2"/>
  <c r="Q45" i="2"/>
  <c r="D48" i="2"/>
  <c r="L50" i="2"/>
  <c r="F50" i="2"/>
  <c r="H48" i="2"/>
  <c r="P48" i="2" s="1"/>
  <c r="P50" i="2"/>
  <c r="J50" i="2"/>
  <c r="R50" i="2"/>
  <c r="R52" i="2"/>
  <c r="J52" i="2"/>
  <c r="O52" i="2"/>
  <c r="I48" i="2"/>
  <c r="Q48" i="2" s="1"/>
  <c r="Q52" i="2"/>
  <c r="L42" i="2"/>
  <c r="R43" i="2"/>
  <c r="J43" i="2"/>
  <c r="Q43" i="2"/>
  <c r="F45" i="2"/>
  <c r="K45" i="2"/>
  <c r="N45" i="2" s="1"/>
  <c r="F46" i="2"/>
  <c r="J46" i="2"/>
  <c r="R46" i="2"/>
  <c r="F52" i="2"/>
  <c r="K52" i="2"/>
  <c r="F53" i="2"/>
  <c r="J53" i="2"/>
  <c r="R53" i="2"/>
  <c r="S53" i="2" l="1"/>
  <c r="N52" i="2"/>
  <c r="K48" i="2"/>
  <c r="S46" i="2"/>
  <c r="S43" i="2"/>
  <c r="S52" i="2"/>
  <c r="S50" i="2"/>
  <c r="J48" i="2"/>
  <c r="F48" i="2"/>
  <c r="S45" i="2"/>
  <c r="S44" i="2"/>
  <c r="S21" i="2"/>
  <c r="N42" i="2"/>
  <c r="N38" i="2"/>
  <c r="N34" i="2"/>
  <c r="N30" i="2"/>
  <c r="S28" i="2"/>
  <c r="S26" i="2"/>
  <c r="S22" i="2"/>
  <c r="S19" i="2"/>
  <c r="S18" i="2"/>
  <c r="S15" i="2"/>
  <c r="S14" i="2"/>
  <c r="I8" i="2"/>
  <c r="Q10" i="2"/>
  <c r="M10" i="2"/>
  <c r="M8" i="2" s="1"/>
  <c r="P10" i="2"/>
  <c r="H8" i="2"/>
  <c r="F10" i="2"/>
  <c r="F8" i="2" s="1"/>
  <c r="O8" i="2"/>
  <c r="L48" i="2"/>
  <c r="N50" i="2"/>
  <c r="N48" i="2" s="1"/>
  <c r="S42" i="2"/>
  <c r="S41" i="2"/>
  <c r="S38" i="2"/>
  <c r="S37" i="2"/>
  <c r="S34" i="2"/>
  <c r="S33" i="2"/>
  <c r="S30" i="2"/>
  <c r="S29" i="2"/>
  <c r="S27" i="2"/>
  <c r="S23" i="2"/>
  <c r="R48" i="2"/>
  <c r="S40" i="2"/>
  <c r="S39" i="2"/>
  <c r="S36" i="2"/>
  <c r="S35" i="2"/>
  <c r="S32" i="2"/>
  <c r="S31" i="2"/>
  <c r="S24" i="2"/>
  <c r="N21" i="2"/>
  <c r="S20" i="2"/>
  <c r="N17" i="2"/>
  <c r="N13" i="2"/>
  <c r="K10" i="2"/>
  <c r="L10" i="2"/>
  <c r="L8" i="2" s="1"/>
  <c r="N12" i="2"/>
  <c r="S17" i="2"/>
  <c r="S16" i="2"/>
  <c r="S13" i="2"/>
  <c r="S12" i="2"/>
  <c r="J10" i="2"/>
  <c r="D8" i="2"/>
  <c r="R10" i="2"/>
  <c r="J8" i="2" l="1"/>
  <c r="S10" i="2"/>
  <c r="P8" i="2"/>
  <c r="Q8" i="2"/>
  <c r="N10" i="2"/>
  <c r="N8" i="2" s="1"/>
  <c r="K8" i="2"/>
  <c r="R8" i="2"/>
  <c r="S48" i="2"/>
  <c r="S8" i="2" l="1"/>
  <c r="H282" i="1" l="1"/>
  <c r="H281" i="1"/>
  <c r="G280" i="1"/>
  <c r="F280" i="1"/>
  <c r="E280" i="1"/>
  <c r="D280" i="1"/>
  <c r="B280" i="1"/>
  <c r="G284" i="1"/>
  <c r="F284" i="1"/>
  <c r="E284" i="1"/>
  <c r="D284" i="1"/>
  <c r="B284" i="1"/>
  <c r="H273" i="1"/>
  <c r="H272" i="1"/>
  <c r="G271" i="1"/>
  <c r="F271" i="1"/>
  <c r="E271" i="1"/>
  <c r="D271" i="1"/>
  <c r="B271" i="1"/>
  <c r="H269" i="1"/>
  <c r="H267" i="1"/>
  <c r="H265" i="1"/>
  <c r="H263" i="1"/>
  <c r="H262" i="1"/>
  <c r="G261" i="1"/>
  <c r="F261" i="1"/>
  <c r="E261" i="1"/>
  <c r="D261" i="1"/>
  <c r="B261" i="1"/>
  <c r="H259" i="1"/>
  <c r="H258" i="1"/>
  <c r="H257" i="1"/>
  <c r="H256" i="1"/>
  <c r="H255" i="1"/>
  <c r="G254" i="1"/>
  <c r="F254" i="1"/>
  <c r="E254" i="1"/>
  <c r="D254" i="1"/>
  <c r="B254" i="1"/>
  <c r="H250" i="1"/>
  <c r="H249" i="1"/>
  <c r="H248" i="1"/>
  <c r="H247" i="1"/>
  <c r="H246" i="1"/>
  <c r="H245" i="1"/>
  <c r="H244" i="1"/>
  <c r="H243" i="1"/>
  <c r="H242" i="1"/>
  <c r="H241" i="1"/>
  <c r="H240" i="1"/>
  <c r="H239" i="1"/>
  <c r="H238" i="1"/>
  <c r="H237" i="1"/>
  <c r="H236" i="1"/>
  <c r="H235" i="1"/>
  <c r="H234" i="1"/>
  <c r="G233" i="1"/>
  <c r="F233" i="1"/>
  <c r="E233" i="1"/>
  <c r="D233" i="1"/>
  <c r="B233" i="1"/>
  <c r="H232" i="1"/>
  <c r="H231" i="1"/>
  <c r="H230" i="1"/>
  <c r="H229" i="1"/>
  <c r="H228" i="1"/>
  <c r="H227" i="1"/>
  <c r="H226" i="1"/>
  <c r="H225" i="1"/>
  <c r="H224" i="1"/>
  <c r="H223" i="1"/>
  <c r="H222" i="1"/>
  <c r="H221" i="1"/>
  <c r="G220" i="1"/>
  <c r="F220" i="1"/>
  <c r="E220" i="1"/>
  <c r="D220" i="1"/>
  <c r="B220" i="1"/>
  <c r="H212" i="1"/>
  <c r="G211" i="1"/>
  <c r="F211" i="1"/>
  <c r="E211" i="1"/>
  <c r="D211" i="1"/>
  <c r="B211" i="1"/>
  <c r="H209" i="1"/>
  <c r="H208" i="1"/>
  <c r="H207" i="1"/>
  <c r="H206" i="1"/>
  <c r="H205" i="1"/>
  <c r="H204" i="1"/>
  <c r="H203" i="1"/>
  <c r="G202" i="1"/>
  <c r="F202" i="1"/>
  <c r="E202" i="1"/>
  <c r="D202" i="1"/>
  <c r="B202" i="1"/>
  <c r="H198" i="1"/>
  <c r="H197" i="1"/>
  <c r="H196" i="1"/>
  <c r="H195" i="1"/>
  <c r="H194" i="1"/>
  <c r="G193" i="1"/>
  <c r="F193" i="1"/>
  <c r="E193" i="1"/>
  <c r="D193" i="1"/>
  <c r="B193" i="1"/>
  <c r="H191" i="1"/>
  <c r="H190" i="1"/>
  <c r="H189" i="1"/>
  <c r="H188" i="1"/>
  <c r="H187" i="1"/>
  <c r="H186" i="1"/>
  <c r="H185" i="1"/>
  <c r="G184" i="1"/>
  <c r="F184" i="1"/>
  <c r="E184" i="1"/>
  <c r="D184" i="1"/>
  <c r="B184" i="1"/>
  <c r="H182" i="1"/>
  <c r="H181" i="1"/>
  <c r="H180" i="1"/>
  <c r="G179" i="1"/>
  <c r="F179" i="1"/>
  <c r="E179" i="1"/>
  <c r="D179" i="1"/>
  <c r="B179" i="1"/>
  <c r="H177" i="1"/>
  <c r="H176" i="1"/>
  <c r="H175" i="1"/>
  <c r="H174" i="1"/>
  <c r="H173" i="1"/>
  <c r="H172" i="1"/>
  <c r="H171" i="1"/>
  <c r="H170" i="1"/>
  <c r="G169" i="1"/>
  <c r="F169" i="1"/>
  <c r="E169" i="1"/>
  <c r="D169" i="1"/>
  <c r="B169" i="1"/>
  <c r="H167" i="1"/>
  <c r="H166" i="1"/>
  <c r="H165" i="1"/>
  <c r="H164" i="1"/>
  <c r="H163" i="1"/>
  <c r="H162" i="1"/>
  <c r="H161" i="1"/>
  <c r="H160" i="1"/>
  <c r="H159" i="1"/>
  <c r="H158" i="1"/>
  <c r="H157" i="1"/>
  <c r="H156" i="1"/>
  <c r="H155" i="1"/>
  <c r="H154" i="1"/>
  <c r="H153" i="1"/>
  <c r="H152" i="1"/>
  <c r="H151" i="1"/>
  <c r="H150" i="1"/>
  <c r="H149" i="1"/>
  <c r="G148" i="1"/>
  <c r="F148" i="1"/>
  <c r="E148" i="1"/>
  <c r="D148" i="1"/>
  <c r="B148" i="1"/>
  <c r="H146" i="1"/>
  <c r="H144" i="1"/>
  <c r="H143" i="1" s="1"/>
  <c r="G143" i="1"/>
  <c r="G139" i="1" s="1"/>
  <c r="F143" i="1"/>
  <c r="F139" i="1" s="1"/>
  <c r="E143" i="1"/>
  <c r="D143" i="1"/>
  <c r="D139" i="1" s="1"/>
  <c r="B143" i="1"/>
  <c r="B139" i="1" s="1"/>
  <c r="H142" i="1"/>
  <c r="H141" i="1"/>
  <c r="H140" i="1"/>
  <c r="E139" i="1"/>
  <c r="H138" i="1"/>
  <c r="H137" i="1"/>
  <c r="D136" i="1"/>
  <c r="D131" i="1" s="1"/>
  <c r="B136" i="1"/>
  <c r="H135" i="1"/>
  <c r="H134" i="1"/>
  <c r="H133" i="1"/>
  <c r="H132" i="1"/>
  <c r="B131" i="1"/>
  <c r="H128" i="1"/>
  <c r="H127" i="1"/>
  <c r="H126" i="1"/>
  <c r="H125" i="1"/>
  <c r="H124" i="1"/>
  <c r="H123" i="1"/>
  <c r="H122" i="1"/>
  <c r="H121" i="1"/>
  <c r="H120" i="1"/>
  <c r="G119" i="1"/>
  <c r="F119" i="1"/>
  <c r="E119" i="1"/>
  <c r="D119" i="1"/>
  <c r="B119" i="1"/>
  <c r="H116" i="1"/>
  <c r="H115" i="1"/>
  <c r="H114" i="1"/>
  <c r="H113" i="1"/>
  <c r="H111" i="1"/>
  <c r="H110" i="1"/>
  <c r="H109" i="1"/>
  <c r="H108" i="1"/>
  <c r="H107" i="1"/>
  <c r="G106" i="1"/>
  <c r="F106" i="1"/>
  <c r="E106" i="1"/>
  <c r="D106" i="1"/>
  <c r="B106" i="1"/>
  <c r="H104" i="1"/>
  <c r="H103" i="1"/>
  <c r="H102" i="1"/>
  <c r="H101" i="1"/>
  <c r="H100" i="1"/>
  <c r="H99" i="1"/>
  <c r="H98" i="1"/>
  <c r="H97" i="1"/>
  <c r="H96" i="1"/>
  <c r="H95" i="1"/>
  <c r="G94" i="1"/>
  <c r="F94" i="1"/>
  <c r="E94" i="1"/>
  <c r="D94" i="1"/>
  <c r="B94" i="1"/>
  <c r="H92" i="1"/>
  <c r="H91" i="1"/>
  <c r="H90" i="1"/>
  <c r="H89" i="1"/>
  <c r="G88" i="1"/>
  <c r="F88" i="1"/>
  <c r="E88" i="1"/>
  <c r="D88" i="1"/>
  <c r="B88" i="1"/>
  <c r="H86" i="1"/>
  <c r="G84" i="1"/>
  <c r="F84" i="1"/>
  <c r="E84" i="1"/>
  <c r="D84" i="1"/>
  <c r="B84" i="1"/>
  <c r="H82" i="1"/>
  <c r="H81" i="1"/>
  <c r="H80" i="1"/>
  <c r="G79" i="1"/>
  <c r="F79" i="1"/>
  <c r="E79" i="1"/>
  <c r="D79" i="1"/>
  <c r="B79" i="1"/>
  <c r="H77" i="1"/>
  <c r="H76" i="1"/>
  <c r="H75" i="1"/>
  <c r="H74" i="1"/>
  <c r="H73" i="1"/>
  <c r="G72" i="1"/>
  <c r="F72" i="1"/>
  <c r="E72" i="1"/>
  <c r="D72" i="1"/>
  <c r="B72" i="1"/>
  <c r="H70" i="1"/>
  <c r="H69" i="1"/>
  <c r="H68" i="1"/>
  <c r="H67" i="1"/>
  <c r="H66" i="1"/>
  <c r="H65" i="1"/>
  <c r="H64" i="1"/>
  <c r="H63" i="1"/>
  <c r="H62" i="1"/>
  <c r="H61" i="1"/>
  <c r="G60" i="1"/>
  <c r="F60" i="1"/>
  <c r="E60" i="1"/>
  <c r="D60" i="1"/>
  <c r="B60" i="1"/>
  <c r="G52" i="1"/>
  <c r="F52" i="1"/>
  <c r="E52" i="1"/>
  <c r="D52" i="1"/>
  <c r="B52" i="1"/>
  <c r="H50" i="1"/>
  <c r="H46" i="1"/>
  <c r="H45" i="1"/>
  <c r="H44" i="1"/>
  <c r="H43" i="1"/>
  <c r="H42" i="1"/>
  <c r="H41" i="1"/>
  <c r="H40" i="1"/>
  <c r="G39" i="1"/>
  <c r="F39" i="1"/>
  <c r="E39" i="1"/>
  <c r="D39" i="1"/>
  <c r="B39" i="1"/>
  <c r="G35" i="1"/>
  <c r="F35" i="1"/>
  <c r="E35" i="1"/>
  <c r="D35" i="1"/>
  <c r="B35" i="1"/>
  <c r="H33" i="1"/>
  <c r="H32" i="1"/>
  <c r="H31" i="1"/>
  <c r="H30" i="1"/>
  <c r="H29" i="1"/>
  <c r="H28" i="1"/>
  <c r="H27" i="1"/>
  <c r="H26" i="1"/>
  <c r="H25" i="1"/>
  <c r="H24" i="1"/>
  <c r="G23" i="1"/>
  <c r="F23" i="1"/>
  <c r="E23" i="1"/>
  <c r="D23" i="1"/>
  <c r="B23" i="1"/>
  <c r="H19" i="1"/>
  <c r="H15" i="1"/>
  <c r="H14" i="1"/>
  <c r="H13" i="1"/>
  <c r="H12" i="1"/>
  <c r="H11" i="1"/>
  <c r="G10" i="1"/>
  <c r="F10" i="1"/>
  <c r="E10" i="1"/>
  <c r="D10" i="1"/>
  <c r="B10" i="1"/>
  <c r="H60" i="1" l="1"/>
  <c r="B130" i="1"/>
  <c r="D130" i="1"/>
  <c r="H184" i="1"/>
  <c r="H271" i="1"/>
  <c r="H280" i="1"/>
  <c r="D275" i="1"/>
  <c r="B275" i="1"/>
  <c r="H79" i="1"/>
  <c r="H88" i="1"/>
  <c r="H94" i="1"/>
  <c r="H106" i="1"/>
  <c r="H148" i="1"/>
  <c r="H202" i="1"/>
  <c r="H220" i="1"/>
  <c r="H233" i="1"/>
  <c r="H261" i="1"/>
  <c r="H23" i="1"/>
  <c r="H39" i="1"/>
  <c r="H72" i="1"/>
  <c r="H119" i="1"/>
  <c r="H139" i="1"/>
  <c r="H169" i="1"/>
  <c r="H179" i="1"/>
  <c r="H193" i="1"/>
  <c r="H211" i="1"/>
  <c r="H254" i="1"/>
  <c r="H17" i="1"/>
  <c r="H21" i="1"/>
  <c r="H35" i="1"/>
  <c r="H36" i="1"/>
  <c r="H37" i="1"/>
  <c r="H48" i="1"/>
  <c r="H52" i="1"/>
  <c r="H53" i="1"/>
  <c r="H54" i="1"/>
  <c r="H55" i="1"/>
  <c r="H56" i="1"/>
  <c r="H57" i="1"/>
  <c r="H58" i="1"/>
  <c r="H84" i="1"/>
  <c r="H85" i="1"/>
  <c r="H112" i="1"/>
  <c r="E136" i="1"/>
  <c r="F136" i="1" s="1"/>
  <c r="F131" i="1" s="1"/>
  <c r="F130" i="1" s="1"/>
  <c r="F275" i="1" s="1"/>
  <c r="F286" i="1" s="1"/>
  <c r="H10" i="1"/>
  <c r="H117" i="1"/>
  <c r="H284" i="1"/>
  <c r="G136" i="1"/>
  <c r="G131" i="1" s="1"/>
  <c r="G130" i="1" s="1"/>
  <c r="G275" i="1" s="1"/>
  <c r="G286" i="1" s="1"/>
  <c r="H199" i="1"/>
  <c r="B286" i="1"/>
  <c r="D286" i="1"/>
  <c r="H200" i="1"/>
  <c r="H213" i="1"/>
  <c r="H214" i="1"/>
  <c r="H215" i="1"/>
  <c r="H216" i="1"/>
  <c r="H217" i="1"/>
  <c r="H218" i="1"/>
  <c r="H252" i="1"/>
  <c r="H278" i="1"/>
  <c r="E131" i="1" l="1"/>
  <c r="H136" i="1"/>
  <c r="E130" i="1" l="1"/>
  <c r="H131" i="1"/>
  <c r="H130" i="1" l="1"/>
  <c r="E275" i="1"/>
  <c r="H275" i="1" l="1"/>
  <c r="E286" i="1"/>
  <c r="H286" i="1" s="1"/>
</calcChain>
</file>

<file path=xl/sharedStrings.xml><?xml version="1.0" encoding="utf-8"?>
<sst xmlns="http://schemas.openxmlformats.org/spreadsheetml/2006/main" count="355" uniqueCount="326">
  <si>
    <t>STATUS OF NCA UTILIZATION (Net Trust and Working Fund), as of March 31, 2022</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</si>
  <si>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</si>
  <si>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</si>
  <si>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</si>
  <si>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</si>
  <si>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</si>
  <si>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</si>
  <si>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</si>
  <si>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</si>
  <si>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</si>
  <si>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</si>
  <si>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</si>
  <si>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</si>
  <si>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</si>
  <si>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</si>
  <si>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</si>
  <si>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</si>
  <si>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</si>
  <si>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</si>
  <si>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</si>
  <si>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</si>
  <si>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</si>
  <si>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</si>
  <si>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</si>
  <si>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</si>
  <si>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</si>
  <si>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</si>
  <si>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</si>
  <si>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</si>
  <si>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</si>
  <si>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</si>
  <si>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</si>
  <si>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</si>
  <si>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</si>
  <si>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</si>
  <si>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</si>
  <si>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</si>
  <si>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</si>
  <si>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</si>
  <si>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</si>
  <si>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</si>
  <si>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</si>
  <si>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</si>
  <si>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  NAS</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</si>
  <si>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</si>
  <si>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</si>
  <si>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</si>
  <si>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</si>
  <si>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</si>
  <si>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</si>
  <si>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</si>
  <si>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</si>
  <si>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</si>
  <si>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</si>
  <si>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</si>
  <si>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</si>
  <si>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</si>
  <si>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</si>
  <si>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</si>
  <si>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</si>
  <si>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</si>
  <si>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</si>
  <si>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</si>
  <si>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</si>
  <si>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</si>
  <si>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</si>
  <si>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</si>
  <si>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</si>
  <si>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</si>
  <si>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</si>
  <si>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</si>
  <si>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 xml:space="preserve">  PNAC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</si>
  <si>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</si>
  <si>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</si>
  <si>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</si>
  <si>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</si>
  <si>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</si>
  <si>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</si>
  <si>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</si>
  <si>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</si>
  <si>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</si>
  <si>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</si>
  <si>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</si>
  <si>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</si>
  <si>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</si>
  <si>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</si>
  <si>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</si>
  <si>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</si>
  <si>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</si>
  <si>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</si>
  <si>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</si>
  <si>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</si>
  <si>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</si>
  <si>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</si>
  <si>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</si>
  <si>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</si>
  <si>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</si>
  <si>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</si>
  <si>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 xml:space="preserve">   OADR</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</si>
  <si>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</si>
  <si>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</si>
  <si>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</si>
  <si>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</si>
  <si>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</si>
  <si>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</si>
  <si>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</si>
  <si>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</si>
  <si>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</si>
  <si>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</si>
  <si>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</si>
  <si>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</si>
  <si>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</si>
  <si>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</si>
  <si>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</si>
  <si>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</si>
  <si>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</si>
  <si>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</si>
  <si>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</si>
  <si>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</si>
  <si>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</si>
  <si>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</si>
  <si>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</si>
  <si>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</si>
  <si>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</si>
  <si>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</si>
  <si>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</si>
  <si>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</si>
  <si>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</si>
  <si>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</si>
  <si>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</si>
  <si>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</si>
  <si>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</si>
  <si>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</si>
  <si>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</si>
  <si>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</si>
  <si>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</si>
  <si>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</si>
  <si>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</si>
  <si>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</si>
  <si>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</si>
  <si>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</si>
  <si>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</si>
  <si>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</si>
  <si>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</si>
  <si>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</si>
  <si>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</si>
  <si>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</si>
  <si>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</si>
  <si>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</si>
  <si>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</si>
  <si>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</si>
  <si>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</si>
  <si>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</si>
  <si>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</si>
  <si>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</si>
  <si>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</si>
  <si>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</si>
  <si>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</si>
  <si>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</si>
  <si>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</si>
  <si>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</si>
  <si>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</si>
  <si>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</si>
  <si>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</si>
  <si>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</si>
  <si>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</si>
  <si>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</si>
  <si>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</si>
  <si>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</si>
  <si>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</si>
  <si>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</si>
  <si>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</si>
  <si>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</si>
  <si>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</si>
  <si>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</si>
  <si>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</si>
  <si>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</si>
  <si>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</si>
  <si>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</si>
  <si>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</si>
  <si>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</si>
  <si>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</si>
  <si>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</si>
  <si>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</si>
  <si>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</si>
  <si>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</si>
  <si>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</si>
  <si>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</si>
  <si>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</si>
  <si>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</si>
  <si>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</si>
  <si>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</si>
  <si>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</si>
  <si>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</si>
  <si>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</si>
  <si>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</si>
  <si>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</si>
  <si>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</si>
  <si>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</si>
  <si>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</si>
  <si>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</si>
  <si>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</si>
  <si>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</si>
  <si>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NCSC</t>
  </si>
  <si>
    <t xml:space="preserve">   NICA</t>
  </si>
  <si>
    <t xml:space="preserve">   NSC  </t>
  </si>
  <si>
    <t xml:space="preserve">   OPAPP</t>
  </si>
  <si>
    <t xml:space="preserve">   OMB (VRB)</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</si>
  <si>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</si>
  <si>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</si>
  <si>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</si>
  <si>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</si>
  <si>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</si>
  <si>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</si>
  <si>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</si>
  <si>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</si>
  <si>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</si>
  <si>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</si>
  <si>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</si>
  <si>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</si>
  <si>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</si>
  <si>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</si>
  <si>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</si>
  <si>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</si>
  <si>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</si>
  <si>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</si>
  <si>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</si>
  <si>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</si>
  <si>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</si>
  <si>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</si>
  <si>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</si>
  <si>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</si>
  <si>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</si>
  <si>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</si>
  <si>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</si>
  <si>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</si>
  <si>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</si>
  <si>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</si>
  <si>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</si>
  <si>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</si>
  <si>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</si>
  <si>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</si>
  <si>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</si>
  <si>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</si>
  <si>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</si>
  <si>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</si>
  <si>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</si>
  <si>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AS OF MARCH 31, 2022</t>
  </si>
  <si>
    <t>(in thousand pesos)</t>
  </si>
  <si>
    <t>DEPARTMENT</t>
  </si>
  <si>
    <r>
      <t>NCA RELEASES</t>
    </r>
    <r>
      <rPr>
        <vertAlign val="superscript"/>
        <sz val="10"/>
        <rFont val="Arial"/>
        <family val="2"/>
      </rPr>
      <t>/3</t>
    </r>
  </si>
  <si>
    <r>
      <t>NCAs UTILIZED</t>
    </r>
    <r>
      <rPr>
        <vertAlign val="superscript"/>
        <sz val="10"/>
        <rFont val="Arial"/>
        <family val="2"/>
      </rPr>
      <t>/4</t>
    </r>
  </si>
  <si>
    <r>
      <t xml:space="preserve">UNUSED NCAs </t>
    </r>
    <r>
      <rPr>
        <vertAlign val="superscript"/>
        <sz val="10"/>
        <rFont val="Arial"/>
        <family val="2"/>
      </rPr>
      <t>/5</t>
    </r>
  </si>
  <si>
    <r>
      <t xml:space="preserve">UTILIZATION RATIO (%) </t>
    </r>
    <r>
      <rPr>
        <vertAlign val="superscript"/>
        <sz val="10"/>
        <rFont val="Arial"/>
        <family val="2"/>
      </rPr>
      <t>/6</t>
    </r>
  </si>
  <si>
    <t>JANUARY</t>
  </si>
  <si>
    <t>FEBRUARY</t>
  </si>
  <si>
    <t>MARCH</t>
  </si>
  <si>
    <t>As of 1ST QUARTER</t>
  </si>
  <si>
    <t>As of FEBRUARY</t>
  </si>
  <si>
    <t>DEPARTMENTS</t>
  </si>
  <si>
    <t>Congress of the Philippines</t>
  </si>
  <si>
    <t>Office of the President</t>
  </si>
  <si>
    <t>Office of the Vice-President</t>
  </si>
  <si>
    <t>Department of Agrarian Reform</t>
  </si>
  <si>
    <t>Department of Agriculture</t>
  </si>
  <si>
    <t>Department of Budget and Management</t>
  </si>
  <si>
    <t>Department of Education</t>
  </si>
  <si>
    <t>State Universities and Colleges</t>
  </si>
  <si>
    <t>Department of Energy</t>
  </si>
  <si>
    <t>Department of Environment and Natural Resources</t>
  </si>
  <si>
    <t>Department of Finance</t>
  </si>
  <si>
    <t>Department of Foreign Affairs</t>
  </si>
  <si>
    <t>Department of Health</t>
  </si>
  <si>
    <t>Dept. of Human Settlement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</si>
  <si>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</si>
  <si>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</si>
  <si>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</si>
  <si>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</si>
  <si>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</si>
  <si>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</si>
  <si>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</si>
  <si>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</si>
  <si>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</si>
  <si>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</si>
  <si>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</si>
  <si>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</si>
  <si>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</si>
  <si>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</si>
  <si>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</si>
  <si>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</si>
  <si>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</si>
  <si>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</si>
  <si>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</si>
  <si>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</si>
  <si>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</si>
  <si>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</si>
  <si>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</si>
  <si>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r>
      <t xml:space="preserve">     Owned and Controlled Corporations</t>
    </r>
    <r>
      <rPr>
        <vertAlign val="superscript"/>
        <sz val="10"/>
        <rFont val="Arial"/>
        <family val="2"/>
      </rPr>
      <t>/6</t>
    </r>
  </si>
  <si>
    <r>
      <t>Allotment to Local Government Units</t>
    </r>
    <r>
      <rPr>
        <vertAlign val="superscript"/>
        <sz val="10"/>
        <rFont val="Arial"/>
        <family val="2"/>
      </rPr>
      <t>/7</t>
    </r>
  </si>
  <si>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</si>
  <si>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</si>
  <si>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</si>
  <si>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</si>
  <si>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</si>
  <si>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</si>
  <si>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</si>
  <si>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</si>
  <si>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</si>
  <si>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</si>
  <si>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</si>
  <si>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</si>
  <si>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</si>
  <si>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</si>
  <si>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Source: Report of MDS-Government Servicing Banks as of March 2022</t>
  </si>
  <si>
    <t>All Departments</t>
  </si>
  <si>
    <t>in millions</t>
  </si>
  <si>
    <t>CUMULATIVE</t>
  </si>
  <si>
    <t>AS OF MAR</t>
  </si>
  <si>
    <t>JAN</t>
  </si>
  <si>
    <t>FEB</t>
  </si>
  <si>
    <t>MAR</t>
  </si>
  <si>
    <t>Monthly NCA Credited</t>
  </si>
  <si>
    <t>Monthly NCA Utilized</t>
  </si>
  <si>
    <t>NCA Utilized / NCAs Credited - Flow</t>
  </si>
  <si>
    <t>NCA Utilized / NCAs Credited - Cumulative</t>
  </si>
  <si>
    <t>NCAs CREDITED VS NCA UTILIZATION, JANUARY-MARCH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</si>
</sst>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_(* #,##0.0_);_(* \(#,##0.0\);_(* &quot;-&quot;??_);_(@_)"/>
  </numFmts>
  <fonts count="24" x14ac:knownFonts="1">
    <font>
      <sz val="10"/>
      <name val="Arial"/>
    </font>
    <font>
      <b/>
      <sz val="9"/>
      <name val="Arial"/>
      <family val="2"/>
    </font>
    <font>
      <sz val="8"/>
      <name val="Arial"/>
      <family val="2"/>
    </font>
    <font>
      <sz val="10"/>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3" fillId="0" borderId="0" applyFont="0" applyFill="0" applyBorder="0" applyAlignment="0" applyProtection="0"/>
    <xf numFmtId="0" fontId="3" fillId="0" borderId="0"/>
  </cellStyleXfs>
  <cellXfs count="131">
    <xf numFmtId="0" fontId="0" fillId="0" borderId="0" xfId="0"/>
    <xf numFmtId="0" fontId="1" fillId="2" borderId="0" xfId="0" applyFont="1" applyFill="1" applyAlignment="1"/>
    <xf numFmtId="0" fontId="2" fillId="2" borderId="0" xfId="0" applyFont="1" applyFill="1"/>
    <xf numFmtId="164" fontId="2" fillId="2" borderId="0" xfId="1" applyNumberFormat="1" applyFont="1" applyFill="1" applyBorder="1"/>
    <xf numFmtId="0" fontId="4" fillId="3" borderId="0" xfId="0" applyFont="1" applyFill="1" applyBorder="1" applyAlignment="1">
      <alignment horizontal="left"/>
    </xf>
    <xf numFmtId="41" fontId="2" fillId="2" borderId="0" xfId="0" applyNumberFormat="1" applyFont="1" applyFill="1" applyBorder="1" applyAlignment="1">
      <alignment horizontal="left"/>
    </xf>
    <xf numFmtId="0" fontId="2" fillId="2" borderId="0" xfId="0" applyFont="1" applyFill="1" applyBorder="1"/>
    <xf numFmtId="0" fontId="5" fillId="2" borderId="0" xfId="0" applyFont="1" applyFill="1" applyBorder="1" applyAlignment="1">
      <alignment horizontal="left"/>
    </xf>
    <xf numFmtId="41" fontId="2" fillId="2" borderId="0" xfId="0" applyNumberFormat="1" applyFont="1" applyFill="1"/>
    <xf numFmtId="0" fontId="5" fillId="2" borderId="0" xfId="0" applyFont="1" applyFill="1" applyBorder="1"/>
    <xf numFmtId="41" fontId="2" fillId="2" borderId="0" xfId="0" applyNumberFormat="1" applyFont="1" applyFill="1" applyBorder="1"/>
    <xf numFmtId="164" fontId="5" fillId="4" borderId="1" xfId="1" applyNumberFormat="1" applyFont="1" applyFill="1" applyBorder="1" applyAlignment="1">
      <alignment horizontal="center" vertical="center"/>
    </xf>
    <xf numFmtId="164" fontId="5" fillId="4" borderId="4" xfId="1" applyNumberFormat="1" applyFont="1" applyFill="1" applyBorder="1" applyAlignment="1">
      <alignment horizontal="center" vertical="center"/>
    </xf>
    <xf numFmtId="0" fontId="2" fillId="0" borderId="0" xfId="0" applyFont="1" applyFill="1" applyAlignment="1">
      <alignment horizontal="center" vertical="center"/>
    </xf>
    <xf numFmtId="0" fontId="5" fillId="4" borderId="12" xfId="0" applyFont="1" applyFill="1" applyBorder="1" applyAlignment="1">
      <alignment horizontal="center" vertical="center" wrapText="1"/>
    </xf>
    <xf numFmtId="0" fontId="5" fillId="0" borderId="0" xfId="0" applyFont="1" applyAlignment="1">
      <alignment horizontal="center"/>
    </xf>
    <xf numFmtId="164" fontId="2" fillId="0" borderId="0" xfId="1" applyNumberFormat="1" applyFont="1" applyBorder="1"/>
    <xf numFmtId="0" fontId="2" fillId="0" borderId="0" xfId="0" applyFont="1"/>
    <xf numFmtId="0" fontId="5" fillId="0" borderId="0" xfId="0" applyFont="1" applyAlignment="1">
      <alignment horizontal="left"/>
    </xf>
    <xf numFmtId="0" fontId="11" fillId="0" borderId="0" xfId="0" applyFont="1" applyAlignment="1">
      <alignment horizontal="left" indent="1"/>
    </xf>
    <xf numFmtId="164" fontId="12" fillId="0" borderId="7" xfId="1" applyNumberFormat="1" applyFont="1" applyBorder="1" applyAlignment="1">
      <alignment horizontal="right"/>
    </xf>
    <xf numFmtId="164" fontId="13" fillId="0" borderId="0" xfId="1" applyNumberFormat="1" applyFont="1" applyBorder="1" applyAlignment="1"/>
    <xf numFmtId="164" fontId="2" fillId="0" borderId="0" xfId="0" applyNumberFormat="1" applyFont="1"/>
    <xf numFmtId="0" fontId="2" fillId="0" borderId="0" xfId="0" applyFont="1" applyAlignment="1">
      <alignment horizontal="left" indent="1"/>
    </xf>
    <xf numFmtId="164" fontId="12" fillId="0" borderId="0" xfId="1" applyNumberFormat="1" applyFont="1" applyFill="1"/>
    <xf numFmtId="164" fontId="13" fillId="0" borderId="0" xfId="1" applyNumberFormat="1" applyFont="1" applyAlignment="1"/>
    <xf numFmtId="0" fontId="2" fillId="0" borderId="0" xfId="0" applyFont="1" applyAlignment="1" applyProtection="1">
      <alignment horizontal="left" indent="1"/>
      <protection locked="0"/>
    </xf>
    <xf numFmtId="164" fontId="12" fillId="0" borderId="0" xfId="1" applyNumberFormat="1" applyFont="1" applyBorder="1"/>
    <xf numFmtId="164" fontId="12" fillId="0" borderId="0" xfId="1" applyNumberFormat="1" applyFont="1" applyFill="1" applyBorder="1"/>
    <xf numFmtId="164" fontId="12" fillId="0" borderId="7" xfId="1" applyNumberFormat="1" applyFont="1" applyBorder="1"/>
    <xf numFmtId="0" fontId="2" fillId="0" borderId="0" xfId="0" quotePrefix="1" applyFont="1" applyAlignment="1">
      <alignment horizontal="left" indent="1"/>
    </xf>
    <xf numFmtId="164" fontId="12" fillId="0" borderId="0" xfId="1" applyNumberFormat="1" applyFont="1"/>
    <xf numFmtId="0" fontId="14" fillId="0" borderId="0" xfId="0" applyFont="1" applyAlignment="1">
      <alignment horizontal="left" indent="1"/>
    </xf>
    <xf numFmtId="37" fontId="12" fillId="0" borderId="7" xfId="1" applyNumberFormat="1" applyFont="1" applyBorder="1" applyAlignment="1">
      <alignment horizontal="right"/>
    </xf>
    <xf numFmtId="0" fontId="3" fillId="0" borderId="0" xfId="2" applyFont="1" applyFill="1" applyAlignment="1">
      <alignment horizontal="left" indent="2"/>
    </xf>
    <xf numFmtId="164" fontId="12" fillId="0" borderId="7" xfId="1" applyNumberFormat="1" applyFont="1" applyFill="1" applyBorder="1"/>
    <xf numFmtId="0" fontId="11" fillId="0" borderId="0" xfId="0" applyFont="1" applyFill="1" applyAlignment="1">
      <alignment horizontal="left" indent="1"/>
    </xf>
    <xf numFmtId="0" fontId="2" fillId="0" borderId="0" xfId="0" applyFont="1" applyAlignment="1">
      <alignment horizontal="left" wrapText="1" indent="2"/>
    </xf>
    <xf numFmtId="37" fontId="12" fillId="0" borderId="13" xfId="1" applyNumberFormat="1" applyFont="1" applyFill="1" applyBorder="1"/>
    <xf numFmtId="37" fontId="12" fillId="0" borderId="13" xfId="1" applyNumberFormat="1" applyFont="1" applyBorder="1"/>
    <xf numFmtId="0" fontId="2" fillId="0" borderId="0" xfId="0" applyFont="1" applyAlignment="1">
      <alignment horizontal="left" indent="2"/>
    </xf>
    <xf numFmtId="37" fontId="12" fillId="0" borderId="7" xfId="1" applyNumberFormat="1" applyFont="1" applyFill="1" applyBorder="1"/>
    <xf numFmtId="0" fontId="2" fillId="0" borderId="0" xfId="0" applyFont="1" applyAlignment="1">
      <alignment horizontal="left" indent="3"/>
    </xf>
    <xf numFmtId="37" fontId="12" fillId="0" borderId="7" xfId="1" applyNumberFormat="1" applyFont="1" applyBorder="1"/>
    <xf numFmtId="0" fontId="2" fillId="0" borderId="0" xfId="0" applyFont="1" applyAlignment="1">
      <alignment horizontal="left" wrapText="1" indent="3"/>
    </xf>
    <xf numFmtId="37" fontId="13" fillId="0" borderId="0" xfId="1" applyNumberFormat="1" applyFont="1" applyBorder="1" applyAlignment="1"/>
    <xf numFmtId="0" fontId="2" fillId="0" borderId="0" xfId="0" applyFont="1" applyFill="1" applyAlignment="1">
      <alignment horizontal="left" indent="1"/>
    </xf>
    <xf numFmtId="164" fontId="12" fillId="0" borderId="7" xfId="1" applyNumberFormat="1" applyFont="1" applyBorder="1" applyAlignment="1"/>
    <xf numFmtId="164" fontId="12" fillId="0" borderId="7" xfId="1" applyNumberFormat="1" applyFont="1" applyFill="1" applyBorder="1" applyAlignment="1">
      <alignment horizontal="right" vertical="top"/>
    </xf>
    <xf numFmtId="0" fontId="15" fillId="0" borderId="0" xfId="0" applyFont="1" applyAlignment="1">
      <alignment horizontal="left" indent="1"/>
    </xf>
    <xf numFmtId="0" fontId="11" fillId="0" borderId="0" xfId="0" applyFont="1" applyAlignment="1">
      <alignment horizontal="left" vertical="top" indent="1"/>
    </xf>
    <xf numFmtId="0" fontId="14" fillId="0" borderId="0" xfId="0" applyFont="1" applyFill="1" applyAlignment="1">
      <alignment horizontal="left" indent="1"/>
    </xf>
    <xf numFmtId="164" fontId="13" fillId="0" borderId="0" xfId="1" applyNumberFormat="1" applyFont="1" applyFill="1" applyAlignment="1"/>
    <xf numFmtId="0" fontId="2" fillId="0" borderId="0" xfId="0" applyFont="1" applyFill="1" applyAlignment="1"/>
    <xf numFmtId="0" fontId="5" fillId="0" borderId="0" xfId="0" applyFont="1" applyFill="1" applyAlignment="1">
      <alignment wrapText="1"/>
    </xf>
    <xf numFmtId="164" fontId="12" fillId="0" borderId="13" xfId="1" applyNumberFormat="1" applyFont="1" applyFill="1" applyBorder="1"/>
    <xf numFmtId="164" fontId="13" fillId="0" borderId="0" xfId="1" applyNumberFormat="1" applyFont="1" applyFill="1" applyBorder="1" applyAlignment="1"/>
    <xf numFmtId="0" fontId="2" fillId="0" borderId="0" xfId="0" applyFont="1" applyAlignment="1"/>
    <xf numFmtId="0" fontId="5" fillId="0" borderId="0" xfId="0" applyFont="1" applyAlignment="1">
      <alignment horizontal="left" indent="1"/>
    </xf>
    <xf numFmtId="0" fontId="2" fillId="0" borderId="0" xfId="0" applyFont="1" applyAlignment="1">
      <alignment horizontal="left"/>
    </xf>
    <xf numFmtId="164" fontId="12" fillId="0" borderId="13" xfId="1" applyNumberFormat="1" applyFont="1" applyBorder="1" applyAlignment="1">
      <alignment horizontal="right" vertical="top"/>
    </xf>
    <xf numFmtId="0" fontId="5" fillId="0" borderId="0" xfId="0" applyFont="1" applyAlignment="1">
      <alignment horizontal="left" vertical="center"/>
    </xf>
    <xf numFmtId="164" fontId="1" fillId="0" borderId="14" xfId="0" applyNumberFormat="1" applyFont="1" applyBorder="1" applyAlignment="1">
      <alignment vertical="center"/>
    </xf>
    <xf numFmtId="164" fontId="16" fillId="0" borderId="14" xfId="0" applyNumberFormat="1" applyFont="1" applyBorder="1" applyAlignment="1">
      <alignment vertical="center"/>
    </xf>
    <xf numFmtId="164" fontId="1" fillId="0" borderId="14" xfId="0" applyNumberFormat="1" applyFont="1" applyFill="1" applyBorder="1" applyAlignment="1">
      <alignment vertical="center"/>
    </xf>
    <xf numFmtId="164" fontId="17" fillId="0" borderId="0" xfId="0" applyNumberFormat="1" applyFont="1" applyBorder="1" applyAlignment="1">
      <alignment vertical="center"/>
    </xf>
    <xf numFmtId="0" fontId="2" fillId="0" borderId="0" xfId="0" applyFont="1" applyAlignment="1">
      <alignment vertical="center"/>
    </xf>
    <xf numFmtId="0" fontId="14" fillId="0" borderId="0" xfId="0" applyFont="1" applyBorder="1"/>
    <xf numFmtId="0" fontId="2" fillId="0" borderId="0" xfId="0" applyFont="1" applyBorder="1"/>
    <xf numFmtId="0" fontId="2" fillId="0" borderId="0" xfId="0" applyFont="1" applyFill="1" applyBorder="1"/>
    <xf numFmtId="0" fontId="3" fillId="0" borderId="0" xfId="0" applyNumberFormat="1" applyFont="1" applyAlignment="1"/>
    <xf numFmtId="0" fontId="3" fillId="0" borderId="0" xfId="0" applyFont="1"/>
    <xf numFmtId="0" fontId="3" fillId="0" borderId="0" xfId="0" applyNumberFormat="1" applyFont="1"/>
    <xf numFmtId="164" fontId="3" fillId="0" borderId="0" xfId="1" applyNumberFormat="1" applyFont="1"/>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49" fontId="3" fillId="0" borderId="12" xfId="0" applyNumberFormat="1" applyFont="1" applyBorder="1" applyAlignment="1">
      <alignment horizontal="center" vertical="center" wrapText="1"/>
    </xf>
    <xf numFmtId="164" fontId="12" fillId="0" borderId="12" xfId="1" applyNumberFormat="1" applyFont="1" applyBorder="1" applyAlignment="1">
      <alignment horizontal="center" vertical="center" wrapText="1"/>
    </xf>
    <xf numFmtId="0" fontId="3" fillId="0" borderId="0" xfId="0" applyNumberFormat="1" applyFont="1" applyAlignment="1">
      <alignment horizontal="center"/>
    </xf>
    <xf numFmtId="41" fontId="3" fillId="0" borderId="0" xfId="0" applyNumberFormat="1" applyFont="1"/>
    <xf numFmtId="0" fontId="20" fillId="0" borderId="0" xfId="0" applyNumberFormat="1" applyFont="1"/>
    <xf numFmtId="41" fontId="20" fillId="0" borderId="0" xfId="0" applyNumberFormat="1" applyFont="1"/>
    <xf numFmtId="164" fontId="21" fillId="0" borderId="0" xfId="1" applyNumberFormat="1" applyFont="1"/>
    <xf numFmtId="0" fontId="20" fillId="0" borderId="0" xfId="0" applyFont="1"/>
    <xf numFmtId="164" fontId="22" fillId="0" borderId="0" xfId="1" applyNumberFormat="1" applyFont="1"/>
    <xf numFmtId="41" fontId="23" fillId="0" borderId="0" xfId="0" applyNumberFormat="1" applyFont="1"/>
    <xf numFmtId="0" fontId="3" fillId="0" borderId="0" xfId="1" applyNumberFormat="1" applyFont="1"/>
    <xf numFmtId="0" fontId="3" fillId="0" borderId="0" xfId="0" applyNumberFormat="1" applyFont="1" applyFill="1"/>
    <xf numFmtId="0" fontId="3" fillId="0" borderId="0" xfId="0" applyNumberFormat="1" applyFont="1" applyAlignment="1">
      <alignment wrapText="1"/>
    </xf>
    <xf numFmtId="0" fontId="3" fillId="0" borderId="7" xfId="0" applyNumberFormat="1" applyFont="1" applyBorder="1"/>
    <xf numFmtId="41" fontId="3" fillId="0" borderId="7" xfId="0" applyNumberFormat="1" applyFont="1" applyBorder="1"/>
    <xf numFmtId="164" fontId="3" fillId="0" borderId="7" xfId="1" applyNumberFormat="1" applyFont="1" applyBorder="1"/>
    <xf numFmtId="0" fontId="3" fillId="0" borderId="0" xfId="0" applyNumberFormat="1" applyFont="1" applyBorder="1"/>
    <xf numFmtId="41" fontId="3" fillId="0" borderId="0" xfId="0" applyNumberFormat="1" applyFont="1" applyBorder="1"/>
    <xf numFmtId="164" fontId="3" fillId="0" borderId="0" xfId="1" applyNumberFormat="1" applyFont="1" applyBorder="1"/>
    <xf numFmtId="0" fontId="19" fillId="0" borderId="0" xfId="0" applyNumberFormat="1" applyFont="1" applyBorder="1" applyAlignment="1">
      <alignment vertical="center"/>
    </xf>
    <xf numFmtId="0" fontId="3" fillId="0" borderId="0" xfId="0" applyNumberFormat="1" applyFont="1" applyBorder="1" applyAlignment="1"/>
    <xf numFmtId="0" fontId="19" fillId="0" borderId="0" xfId="0" applyNumberFormat="1" applyFont="1" applyBorder="1"/>
    <xf numFmtId="0" fontId="3" fillId="0" borderId="0" xfId="0" applyFont="1" applyAlignment="1">
      <alignment horizontal="center"/>
    </xf>
    <xf numFmtId="0" fontId="0" fillId="0" borderId="0" xfId="0" applyAlignment="1">
      <alignment horizontal="center"/>
    </xf>
    <xf numFmtId="164" fontId="0" fillId="0" borderId="0" xfId="0" applyNumberFormat="1"/>
    <xf numFmtId="41" fontId="0" fillId="0" borderId="0" xfId="0" applyNumberFormat="1"/>
    <xf numFmtId="165" fontId="0" fillId="0" borderId="0" xfId="0" applyNumberFormat="1"/>
    <xf numFmtId="49" fontId="3" fillId="0" borderId="12" xfId="1" applyNumberFormat="1" applyFont="1" applyBorder="1" applyAlignment="1">
      <alignment horizontal="center" vertical="center" wrapText="1"/>
    </xf>
    <xf numFmtId="0" fontId="3" fillId="0" borderId="0" xfId="0" applyNumberFormat="1" applyFont="1" applyBorder="1" applyAlignment="1">
      <alignment horizontal="justify" wrapText="1"/>
    </xf>
    <xf numFmtId="0" fontId="3" fillId="0" borderId="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left" vertical="top" wrapText="1"/>
    </xf>
    <xf numFmtId="0" fontId="5" fillId="4" borderId="1"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10" xfId="0" applyFont="1" applyFill="1" applyBorder="1" applyAlignment="1">
      <alignment horizontal="center" vertical="center"/>
    </xf>
    <xf numFmtId="0" fontId="7" fillId="4" borderId="5" xfId="0" applyFont="1" applyFill="1" applyBorder="1" applyAlignment="1">
      <alignment horizontal="center" vertical="center" wrapText="1"/>
    </xf>
    <xf numFmtId="0" fontId="0" fillId="0" borderId="11" xfId="0" applyBorder="1" applyAlignment="1">
      <alignment horizontal="center" vertical="center"/>
    </xf>
    <xf numFmtId="0" fontId="5" fillId="4" borderId="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8" xfId="0" applyFont="1" applyFill="1" applyBorder="1" applyAlignment="1">
      <alignment horizontal="center" vertical="center" wrapText="1"/>
    </xf>
    <xf numFmtId="164" fontId="9" fillId="4" borderId="9" xfId="1" applyNumberFormat="1" applyFont="1" applyFill="1" applyBorder="1" applyAlignment="1">
      <alignment horizontal="center" vertical="center" wrapText="1"/>
    </xf>
    <xf numFmtId="164" fontId="9" fillId="4" borderId="8" xfId="1" applyNumberFormat="1" applyFont="1" applyFill="1" applyBorder="1" applyAlignment="1">
      <alignment horizontal="center" vertical="center" wrapText="1"/>
    </xf>
    <xf numFmtId="164" fontId="5" fillId="4" borderId="2" xfId="1" applyNumberFormat="1" applyFont="1" applyFill="1" applyBorder="1" applyAlignment="1">
      <alignment horizontal="center" vertical="center"/>
    </xf>
    <xf numFmtId="164" fontId="5" fillId="4" borderId="3" xfId="1" applyNumberFormat="1" applyFont="1" applyFill="1" applyBorder="1" applyAlignment="1">
      <alignment horizontal="center" vertical="center"/>
    </xf>
    <xf numFmtId="164" fontId="5" fillId="4" borderId="4" xfId="1" applyNumberFormat="1" applyFont="1" applyFill="1" applyBorder="1" applyAlignment="1">
      <alignment horizontal="center" vertical="center"/>
    </xf>
    <xf numFmtId="164" fontId="5" fillId="4" borderId="6" xfId="1" applyNumberFormat="1" applyFont="1" applyFill="1" applyBorder="1" applyAlignment="1">
      <alignment horizontal="center" vertical="center"/>
    </xf>
    <xf numFmtId="164" fontId="5" fillId="4" borderId="7" xfId="1" applyNumberFormat="1" applyFont="1" applyFill="1" applyBorder="1" applyAlignment="1">
      <alignment horizontal="center" vertical="center"/>
    </xf>
    <xf numFmtId="164" fontId="5" fillId="4" borderId="8" xfId="1" applyNumberFormat="1" applyFont="1" applyFill="1" applyBorder="1" applyAlignment="1">
      <alignment horizontal="center" vertic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JANUARY-MARCH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29738070926680038"/>
          <c:y val="3.142641452988456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3098681313790948"/>
          <c:y val="0.1597544639173866"/>
          <c:w val="0.61401757304289017"/>
          <c:h val="0.5832240031268886"/>
        </c:manualLayout>
      </c:layout>
      <c:barChart>
        <c:barDir val="col"/>
        <c:grouping val="clustered"/>
        <c:varyColors val="0"/>
        <c:ser>
          <c:idx val="0"/>
          <c:order val="0"/>
          <c:tx>
            <c:strRef>
              <c:f>Graph!$A$5</c:f>
              <c:strCache>
                <c:ptCount val="1"/>
                <c:pt idx="0">
                  <c:v>Monthly NCA Credited</c:v>
                </c:pt>
              </c:strCache>
            </c:strRef>
          </c:tx>
          <c:spPr>
            <a:solidFill>
              <a:schemeClr val="accent2">
                <a:shade val="53000"/>
              </a:schemeClr>
            </a:solidFill>
            <a:ln>
              <a:solidFill>
                <a:srgbClr val="F4D35A"/>
              </a:solidFill>
            </a:ln>
            <a:effectLst/>
          </c:spPr>
          <c:invertIfNegative val="0"/>
          <c:cat>
            <c:strRef>
              <c:f>Graph!$B$4:$D$4</c:f>
              <c:strCache>
                <c:ptCount val="3"/>
                <c:pt idx="0">
                  <c:v>JANUARY</c:v>
                </c:pt>
                <c:pt idx="1">
                  <c:v>FEBRUARY</c:v>
                </c:pt>
                <c:pt idx="2">
                  <c:v>MARCH</c:v>
                </c:pt>
              </c:strCache>
            </c:strRef>
          </c:cat>
          <c:val>
            <c:numRef>
              <c:f>Graph!$B$5:$D$5</c:f>
              <c:numCache>
                <c:formatCode>_(* #,##0_);_(* \(#,##0\);_(* "-"_);_(@_)</c:formatCode>
                <c:ptCount val="3"/>
                <c:pt idx="0">
                  <c:v>265283.09108395001</c:v>
                </c:pt>
                <c:pt idx="1">
                  <c:v>288729.88239633001</c:v>
                </c:pt>
                <c:pt idx="2">
                  <c:v>333545.40042917</c:v>
                </c:pt>
              </c:numCache>
            </c:numRef>
          </c:val>
          <c:extLst xmlns:c16r2="http://schemas.microsoft.com/office/drawing/2015/06/chart">
            <c:ext xmlns:c16="http://schemas.microsoft.com/office/drawing/2014/chart" uri="{C3380CC4-5D6E-409C-BE32-E72D297353CC}">
              <c16:uniqueId val="{00000000-6700-417D-80A3-AF82FC4DF65C}"/>
            </c:ext>
          </c:extLst>
        </c:ser>
        <c:ser>
          <c:idx val="2"/>
          <c:order val="1"/>
          <c:tx>
            <c:strRef>
              <c:f>Graph!$A$6</c:f>
              <c:strCache>
                <c:ptCount val="1"/>
                <c:pt idx="0">
                  <c:v>Monthly NCA Utilized</c:v>
                </c:pt>
              </c:strCache>
            </c:strRef>
          </c:tx>
          <c:spPr>
            <a:solidFill>
              <a:schemeClr val="accent2"/>
            </a:solidFill>
            <a:ln>
              <a:noFill/>
            </a:ln>
            <a:effectLst/>
          </c:spPr>
          <c:invertIfNegative val="0"/>
          <c:cat>
            <c:strRef>
              <c:f>Graph!$B$4:$D$4</c:f>
              <c:strCache>
                <c:ptCount val="3"/>
                <c:pt idx="0">
                  <c:v>JANUARY</c:v>
                </c:pt>
                <c:pt idx="1">
                  <c:v>FEBRUARY</c:v>
                </c:pt>
                <c:pt idx="2">
                  <c:v>MARCH</c:v>
                </c:pt>
              </c:strCache>
            </c:strRef>
          </c:cat>
          <c:val>
            <c:numRef>
              <c:f>Graph!$B$6:$D$6</c:f>
              <c:numCache>
                <c:formatCode>_(* #,##0_);_(* \(#,##0\);_(* "-"_);_(@_)</c:formatCode>
                <c:ptCount val="3"/>
                <c:pt idx="0">
                  <c:v>194503.24133078</c:v>
                </c:pt>
                <c:pt idx="1">
                  <c:v>274070.71397684002</c:v>
                </c:pt>
                <c:pt idx="2">
                  <c:v>411435.16409437999</c:v>
                </c:pt>
              </c:numCache>
            </c:numRef>
          </c:val>
          <c:extLst xmlns:c16r2="http://schemas.microsoft.com/office/drawing/2015/06/chart">
            <c:ext xmlns:c16="http://schemas.microsoft.com/office/drawing/2014/chart" uri="{C3380CC4-5D6E-409C-BE32-E72D297353CC}">
              <c16:uniqueId val="{00000001-6700-417D-80A3-AF82FC4DF65C}"/>
            </c:ext>
          </c:extLst>
        </c:ser>
        <c:dLbls>
          <c:showLegendKey val="0"/>
          <c:showVal val="0"/>
          <c:showCatName val="0"/>
          <c:showSerName val="0"/>
          <c:showPercent val="0"/>
          <c:showBubbleSize val="0"/>
        </c:dLbls>
        <c:gapWidth val="150"/>
        <c:axId val="487020064"/>
        <c:axId val="487020624"/>
      </c:barChart>
      <c:lineChart>
        <c:grouping val="standard"/>
        <c:varyColors val="0"/>
        <c:ser>
          <c:idx val="4"/>
          <c:order val="2"/>
          <c:tx>
            <c:strRef>
              <c:f>Graph!$A$8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Graph!$B$4:$D$4</c:f>
              <c:strCache>
                <c:ptCount val="3"/>
                <c:pt idx="0">
                  <c:v>JANUARY</c:v>
                </c:pt>
                <c:pt idx="1">
                  <c:v>FEBRUARY</c:v>
                </c:pt>
                <c:pt idx="2">
                  <c:v>MARCH</c:v>
                </c:pt>
              </c:strCache>
            </c:strRef>
          </c:cat>
          <c:val>
            <c:numRef>
              <c:f>Graph!$B$8:$D$8</c:f>
              <c:numCache>
                <c:formatCode>_(* #,##0_);_(* \(#,##0\);_(* "-"??_);_(@_)</c:formatCode>
                <c:ptCount val="3"/>
                <c:pt idx="0">
                  <c:v>73.319125065995479</c:v>
                </c:pt>
                <c:pt idx="1">
                  <c:v>84.578155699868063</c:v>
                </c:pt>
                <c:pt idx="2">
                  <c:v>99.149435718329414</c:v>
                </c:pt>
              </c:numCache>
            </c:numRef>
          </c:val>
          <c:smooth val="0"/>
          <c:extLst xmlns:c16r2="http://schemas.microsoft.com/office/drawing/2015/06/chart">
            <c:ext xmlns:c16="http://schemas.microsoft.com/office/drawing/2014/chart" uri="{C3380CC4-5D6E-409C-BE32-E72D297353CC}">
              <c16:uniqueId val="{00000003-6700-417D-80A3-AF82FC4DF65C}"/>
            </c:ext>
          </c:extLst>
        </c:ser>
        <c:dLbls>
          <c:showLegendKey val="0"/>
          <c:showVal val="0"/>
          <c:showCatName val="0"/>
          <c:showSerName val="0"/>
          <c:showPercent val="0"/>
          <c:showBubbleSize val="0"/>
        </c:dLbls>
        <c:marker val="1"/>
        <c:smooth val="0"/>
        <c:axId val="487021184"/>
        <c:axId val="487021744"/>
      </c:lineChart>
      <c:catAx>
        <c:axId val="487020064"/>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47680279997674224"/>
              <c:y val="0.92497659011791566"/>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624"/>
        <c:crossesAt val="0"/>
        <c:auto val="0"/>
        <c:lblAlgn val="ctr"/>
        <c:lblOffset val="100"/>
        <c:tickLblSkip val="1"/>
        <c:tickMarkSkip val="1"/>
        <c:noMultiLvlLbl val="0"/>
      </c:catAx>
      <c:valAx>
        <c:axId val="487020624"/>
        <c:scaling>
          <c:orientation val="minMax"/>
          <c:max val="35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53521182872808"/>
              <c:y val="0.33906654051056639"/>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0064"/>
        <c:crosses val="autoZero"/>
        <c:crossBetween val="between"/>
        <c:majorUnit val="50000"/>
        <c:minorUnit val="10000"/>
      </c:valAx>
      <c:catAx>
        <c:axId val="487021184"/>
        <c:scaling>
          <c:orientation val="minMax"/>
        </c:scaling>
        <c:delete val="1"/>
        <c:axPos val="b"/>
        <c:numFmt formatCode="General" sourceLinked="1"/>
        <c:majorTickMark val="out"/>
        <c:minorTickMark val="none"/>
        <c:tickLblPos val="nextTo"/>
        <c:crossAx val="487021744"/>
        <c:crossesAt val="85"/>
        <c:auto val="0"/>
        <c:lblAlgn val="ctr"/>
        <c:lblOffset val="100"/>
        <c:noMultiLvlLbl val="0"/>
      </c:catAx>
      <c:valAx>
        <c:axId val="487021744"/>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456816913633825"/>
              <c:y val="0.279570376283609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87021184"/>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100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287269</xdr:colOff>
      <xdr:row>12</xdr:row>
      <xdr:rowOff>20016</xdr:rowOff>
    </xdr:from>
    <xdr:to>
      <xdr:col>8</xdr:col>
      <xdr:colOff>482600</xdr:colOff>
      <xdr:row>50</xdr:row>
      <xdr:rowOff>67641</xdr:rowOff>
    </xdr:to>
    <xdr:graphicFrame macro="">
      <xdr:nvGraphicFramePr>
        <xdr:cNvPr id="2" name="Chart 1">
          <a:extLst>
            <a:ext uri="{FF2B5EF4-FFF2-40B4-BE49-F238E27FC236}">
              <a16:creationId xmlns="" xmlns:a16="http://schemas.microsoft.com/office/drawing/2014/main" id="{00000000-0008-0000-0200-00000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zoomScale="86" zoomScaleNormal="86" zoomScaleSheetLayoutView="100" workbookViewId="0">
      <pane xSplit="2" ySplit="6" topLeftCell="C7" activePane="bottomRight" state="frozen"/>
      <selection pane="topRight" activeCell="C1" sqref="C1"/>
      <selection pane="bottomLeft" activeCell="A7" sqref="A7"/>
      <selection pane="bottomRight" activeCell="D21" sqref="D21"/>
    </sheetView>
  </sheetViews>
  <sheetFormatPr defaultColWidth="9.140625" defaultRowHeight="12.75" x14ac:dyDescent="0.2"/>
  <cols>
    <col min="1" max="1" width="2.140625" style="72" customWidth="1"/>
    <col min="2" max="2" width="44.42578125" style="72" customWidth="1"/>
    <col min="3" max="3" width="17.140625" style="71" customWidth="1"/>
    <col min="4" max="4" width="17" style="71" customWidth="1"/>
    <col min="5" max="5" width="16.85546875" style="71" customWidth="1"/>
    <col min="6" max="6" width="16.42578125" style="71" customWidth="1"/>
    <col min="7" max="7" width="16.5703125" style="71" customWidth="1"/>
    <col min="8" max="8" width="16.7109375" style="71" customWidth="1"/>
    <col min="9" max="9" width="16.42578125" style="71" customWidth="1"/>
    <col min="10" max="10" width="16.85546875" style="71" customWidth="1"/>
    <col min="11" max="11" width="16" style="71" customWidth="1"/>
    <col min="12" max="12" width="16.42578125" style="71" customWidth="1"/>
    <col min="13" max="13" width="17.42578125" style="71" customWidth="1"/>
    <col min="14" max="14" width="16.28515625" style="71" customWidth="1"/>
    <col min="15" max="16" width="10.7109375" style="73" customWidth="1"/>
    <col min="17" max="18" width="10.7109375" style="73" hidden="1" customWidth="1"/>
    <col min="19" max="19" width="10.7109375" style="73" customWidth="1"/>
    <col min="20" max="16384" width="9.140625" style="71"/>
  </cols>
  <sheetData>
    <row r="1" spans="1:28" ht="14.25" x14ac:dyDescent="0.2">
      <c r="A1" s="70" t="s">
        <v>246</v>
      </c>
      <c r="B1" s="70"/>
      <c r="C1" s="70"/>
      <c r="D1" s="70"/>
      <c r="E1" s="70"/>
      <c r="F1" s="70"/>
      <c r="G1" s="70"/>
      <c r="H1" s="70"/>
      <c r="I1" s="70"/>
      <c r="J1" s="70"/>
      <c r="K1" s="70"/>
      <c r="L1" s="70"/>
      <c r="M1" s="70"/>
      <c r="N1" s="70"/>
      <c r="O1" s="70"/>
      <c r="P1" s="70"/>
      <c r="Q1" s="70"/>
      <c r="R1" s="70"/>
      <c r="S1" s="70"/>
    </row>
    <row r="2" spans="1:28" x14ac:dyDescent="0.2">
      <c r="A2" s="72" t="s">
        <v>247</v>
      </c>
    </row>
    <row r="3" spans="1:28" x14ac:dyDescent="0.2">
      <c r="A3" s="72" t="s">
        <v>248</v>
      </c>
    </row>
    <row r="5" spans="1:28" s="74" customFormat="1" ht="21" customHeight="1" x14ac:dyDescent="0.2">
      <c r="A5" s="105" t="s">
        <v>249</v>
      </c>
      <c r="B5" s="106"/>
      <c r="C5" s="109" t="s">
        <v>250</v>
      </c>
      <c r="D5" s="110"/>
      <c r="E5" s="110"/>
      <c r="F5" s="111"/>
      <c r="G5" s="112" t="s">
        <v>251</v>
      </c>
      <c r="H5" s="112"/>
      <c r="I5" s="112"/>
      <c r="J5" s="112"/>
      <c r="K5" s="112" t="s">
        <v>252</v>
      </c>
      <c r="L5" s="112"/>
      <c r="M5" s="112"/>
      <c r="N5" s="112"/>
      <c r="O5" s="103" t="s">
        <v>253</v>
      </c>
      <c r="P5" s="103"/>
      <c r="Q5" s="103"/>
      <c r="R5" s="103"/>
      <c r="S5" s="103"/>
    </row>
    <row r="6" spans="1:28" s="74" customFormat="1" ht="25.5" customHeight="1" x14ac:dyDescent="0.2">
      <c r="A6" s="107"/>
      <c r="B6" s="108"/>
      <c r="C6" s="75" t="s">
        <v>254</v>
      </c>
      <c r="D6" s="75" t="s">
        <v>255</v>
      </c>
      <c r="E6" s="75" t="s">
        <v>256</v>
      </c>
      <c r="F6" s="75" t="s">
        <v>257</v>
      </c>
      <c r="G6" s="75" t="s">
        <v>254</v>
      </c>
      <c r="H6" s="75" t="s">
        <v>255</v>
      </c>
      <c r="I6" s="75" t="s">
        <v>256</v>
      </c>
      <c r="J6" s="75" t="s">
        <v>257</v>
      </c>
      <c r="K6" s="75" t="s">
        <v>254</v>
      </c>
      <c r="L6" s="75" t="s">
        <v>255</v>
      </c>
      <c r="M6" s="76" t="s">
        <v>256</v>
      </c>
      <c r="N6" s="75" t="s">
        <v>257</v>
      </c>
      <c r="O6" s="77" t="s">
        <v>254</v>
      </c>
      <c r="P6" s="77" t="s">
        <v>255</v>
      </c>
      <c r="Q6" s="77" t="s">
        <v>256</v>
      </c>
      <c r="R6" s="77" t="s">
        <v>258</v>
      </c>
      <c r="S6" s="77" t="s">
        <v>257</v>
      </c>
    </row>
    <row r="7" spans="1:28" x14ac:dyDescent="0.2">
      <c r="A7" s="78"/>
      <c r="B7" s="78"/>
      <c r="C7" s="79"/>
      <c r="D7" s="79"/>
      <c r="E7" s="79"/>
      <c r="F7" s="79"/>
      <c r="G7" s="79"/>
      <c r="H7" s="79"/>
      <c r="I7" s="79"/>
      <c r="J7" s="79"/>
      <c r="K7" s="79"/>
      <c r="L7" s="79"/>
      <c r="M7" s="79"/>
      <c r="N7" s="79"/>
    </row>
    <row r="8" spans="1:28" s="83" customFormat="1" x14ac:dyDescent="0.2">
      <c r="A8" s="80" t="s">
        <v>11</v>
      </c>
      <c r="B8" s="80"/>
      <c r="C8" s="81">
        <f t="shared" ref="C8:N8" si="0">+C10+C48</f>
        <v>265283091.08395001</v>
      </c>
      <c r="D8" s="81">
        <f t="shared" si="0"/>
        <v>288729882.39632994</v>
      </c>
      <c r="E8" s="81">
        <f t="shared" si="0"/>
        <v>333545400.42917001</v>
      </c>
      <c r="F8" s="81">
        <f t="shared" si="0"/>
        <v>887558373.90944982</v>
      </c>
      <c r="G8" s="81">
        <f t="shared" si="0"/>
        <v>194503241.33078003</v>
      </c>
      <c r="H8" s="81">
        <f t="shared" si="0"/>
        <v>274070713.97684002</v>
      </c>
      <c r="I8" s="81">
        <f t="shared" si="0"/>
        <v>411435164.09438002</v>
      </c>
      <c r="J8" s="81">
        <f t="shared" si="0"/>
        <v>880009119.40199995</v>
      </c>
      <c r="K8" s="81">
        <f t="shared" si="0"/>
        <v>70779849.753169999</v>
      </c>
      <c r="L8" s="81">
        <f t="shared" si="0"/>
        <v>14659168.419489997</v>
      </c>
      <c r="M8" s="81">
        <f t="shared" si="0"/>
        <v>-77889763.665210024</v>
      </c>
      <c r="N8" s="81">
        <f t="shared" si="0"/>
        <v>7549254.5074499892</v>
      </c>
      <c r="O8" s="82">
        <f>+G8/C8*100</f>
        <v>73.319125065995479</v>
      </c>
      <c r="P8" s="82">
        <f>+H8/D8*100</f>
        <v>94.922877986225288</v>
      </c>
      <c r="Q8" s="82">
        <f>+I8/E8*100</f>
        <v>123.35207248098456</v>
      </c>
      <c r="R8" s="82">
        <f>((G8+H8)/(C8+D8))*100</f>
        <v>84.578155699868091</v>
      </c>
      <c r="S8" s="82">
        <f>+J8/F8*100</f>
        <v>99.149435718329443</v>
      </c>
      <c r="U8" s="83" t="b">
        <v>1</v>
      </c>
      <c r="V8" s="83" t="b">
        <v>1</v>
      </c>
      <c r="W8" s="83" t="b">
        <v>1</v>
      </c>
      <c r="X8" s="83" t="b">
        <v>1</v>
      </c>
      <c r="Y8" s="83" t="b">
        <v>1</v>
      </c>
      <c r="Z8" s="83" t="b">
        <v>1</v>
      </c>
      <c r="AA8" s="83" t="b">
        <v>1</v>
      </c>
      <c r="AB8" s="83" t="b">
        <v>1</v>
      </c>
    </row>
    <row r="9" spans="1:28" x14ac:dyDescent="0.2">
      <c r="C9" s="79"/>
      <c r="D9" s="79"/>
      <c r="E9" s="79"/>
      <c r="F9" s="79"/>
      <c r="G9" s="79"/>
      <c r="H9" s="79"/>
      <c r="I9" s="79"/>
      <c r="J9" s="79"/>
      <c r="K9" s="79"/>
      <c r="L9" s="79"/>
      <c r="M9" s="79"/>
      <c r="N9" s="79"/>
      <c r="O9" s="84"/>
      <c r="P9" s="84"/>
      <c r="Q9" s="84"/>
      <c r="R9" s="84"/>
      <c r="S9" s="84"/>
    </row>
    <row r="10" spans="1:28" ht="15" x14ac:dyDescent="0.35">
      <c r="A10" s="72" t="s">
        <v>259</v>
      </c>
      <c r="C10" s="85">
        <f t="shared" ref="C10:N10" si="1">SUM(C12:C46)</f>
        <v>175985186.76695001</v>
      </c>
      <c r="D10" s="85">
        <f t="shared" si="1"/>
        <v>183839428.98932996</v>
      </c>
      <c r="E10" s="85">
        <f t="shared" si="1"/>
        <v>230956032.52116996</v>
      </c>
      <c r="F10" s="85">
        <f t="shared" si="1"/>
        <v>590780648.27744985</v>
      </c>
      <c r="G10" s="85">
        <f t="shared" si="1"/>
        <v>111479374.26419003</v>
      </c>
      <c r="H10" s="85">
        <f t="shared" si="1"/>
        <v>167215087.68226001</v>
      </c>
      <c r="I10" s="85">
        <f t="shared" si="1"/>
        <v>304636973.08495998</v>
      </c>
      <c r="J10" s="85">
        <f t="shared" si="1"/>
        <v>583331435.03140986</v>
      </c>
      <c r="K10" s="85">
        <f t="shared" si="1"/>
        <v>64505812.502759993</v>
      </c>
      <c r="L10" s="85">
        <f t="shared" si="1"/>
        <v>16624341.307069989</v>
      </c>
      <c r="M10" s="85">
        <f t="shared" si="1"/>
        <v>-73680940.563789994</v>
      </c>
      <c r="N10" s="85">
        <f t="shared" si="1"/>
        <v>7449213.246040009</v>
      </c>
      <c r="O10" s="84">
        <f>+G10/C10*100</f>
        <v>63.345885135103799</v>
      </c>
      <c r="P10" s="84">
        <f>+H10/D10*100</f>
        <v>90.957140479350144</v>
      </c>
      <c r="Q10" s="84">
        <f>+I10/E10*100</f>
        <v>131.90258325771867</v>
      </c>
      <c r="R10" s="84">
        <f>((G10+H10)/(C10+D10))*100</f>
        <v>77.452861683931644</v>
      </c>
      <c r="S10" s="84">
        <f>+J10/F10*100</f>
        <v>98.73908983515966</v>
      </c>
    </row>
    <row r="11" spans="1:28" x14ac:dyDescent="0.2">
      <c r="C11" s="79"/>
      <c r="D11" s="79"/>
      <c r="E11" s="79"/>
      <c r="F11" s="79"/>
      <c r="G11" s="79"/>
      <c r="H11" s="79"/>
      <c r="I11" s="79"/>
      <c r="J11" s="79"/>
      <c r="K11" s="79"/>
      <c r="L11" s="79"/>
      <c r="M11" s="79"/>
      <c r="N11" s="79"/>
      <c r="O11" s="84"/>
      <c r="P11" s="84"/>
      <c r="Q11" s="84"/>
      <c r="R11" s="84"/>
      <c r="S11" s="84"/>
    </row>
    <row r="12" spans="1:28" x14ac:dyDescent="0.2">
      <c r="B12" s="86" t="s">
        <v>260</v>
      </c>
      <c r="C12" s="79">
        <v>1659562</v>
      </c>
      <c r="D12" s="79">
        <v>1653923</v>
      </c>
      <c r="E12" s="79">
        <v>1717373</v>
      </c>
      <c r="F12" s="79">
        <f>SUM(C12:E12)</f>
        <v>5030858</v>
      </c>
      <c r="G12" s="79">
        <v>1350712.5347</v>
      </c>
      <c r="H12" s="79">
        <v>1769761.1035899997</v>
      </c>
      <c r="I12" s="79">
        <v>1875397.4594400008</v>
      </c>
      <c r="J12" s="79">
        <f>SUM(G12:I12)</f>
        <v>4995871.0977300005</v>
      </c>
      <c r="K12" s="79">
        <f t="shared" ref="K12:M46" si="2">+C12-G12</f>
        <v>308849.46530000004</v>
      </c>
      <c r="L12" s="79">
        <f t="shared" si="2"/>
        <v>-115838.10358999972</v>
      </c>
      <c r="M12" s="79">
        <f t="shared" si="2"/>
        <v>-158024.45944000082</v>
      </c>
      <c r="N12" s="79">
        <f>SUM(K12:M12)</f>
        <v>34986.902269999497</v>
      </c>
      <c r="O12" s="84">
        <f t="shared" ref="O12:Q46" si="3">+G12/C12*100</f>
        <v>81.389700095567392</v>
      </c>
      <c r="P12" s="84">
        <f t="shared" si="3"/>
        <v>107.00383896892419</v>
      </c>
      <c r="Q12" s="84">
        <f t="shared" si="3"/>
        <v>109.20152229247815</v>
      </c>
      <c r="R12" s="84">
        <f t="shared" ref="R12:R53" si="4">((G12+H12)/(C12+D12))*100</f>
        <v>94.174974031570983</v>
      </c>
      <c r="S12" s="84">
        <f t="shared" ref="S12:S46" si="5">+J12/F12*100</f>
        <v>99.304553969322939</v>
      </c>
      <c r="U12" s="71" t="b">
        <v>1</v>
      </c>
      <c r="V12" s="71" t="b">
        <v>1</v>
      </c>
      <c r="W12" s="71" t="b">
        <v>1</v>
      </c>
      <c r="X12" s="71" t="b">
        <v>1</v>
      </c>
      <c r="Y12" s="71" t="b">
        <v>1</v>
      </c>
      <c r="Z12" s="71" t="b">
        <v>1</v>
      </c>
      <c r="AA12" s="71" t="b">
        <v>1</v>
      </c>
      <c r="AB12" s="71" t="b">
        <v>1</v>
      </c>
    </row>
    <row r="13" spans="1:28" x14ac:dyDescent="0.2">
      <c r="B13" s="86" t="s">
        <v>261</v>
      </c>
      <c r="C13" s="79">
        <v>598193</v>
      </c>
      <c r="D13" s="79">
        <v>599569</v>
      </c>
      <c r="E13" s="79">
        <v>609517</v>
      </c>
      <c r="F13" s="79">
        <f t="shared" ref="F13:F46" si="6">SUM(C13:E13)</f>
        <v>1807279</v>
      </c>
      <c r="G13" s="79">
        <v>493134.58334000001</v>
      </c>
      <c r="H13" s="79">
        <v>569675.58522999997</v>
      </c>
      <c r="I13" s="79">
        <v>744333.72401000024</v>
      </c>
      <c r="J13" s="79">
        <f t="shared" ref="J13:J46" si="7">SUM(G13:I13)</f>
        <v>1807143.8925800002</v>
      </c>
      <c r="K13" s="79">
        <f t="shared" si="2"/>
        <v>105058.41665999999</v>
      </c>
      <c r="L13" s="79">
        <f t="shared" si="2"/>
        <v>29893.414770000032</v>
      </c>
      <c r="M13" s="79">
        <f t="shared" si="2"/>
        <v>-134816.72401000024</v>
      </c>
      <c r="N13" s="79">
        <f t="shared" ref="N13:N46" si="8">SUM(K13:M13)</f>
        <v>135.107419999782</v>
      </c>
      <c r="O13" s="84">
        <f t="shared" si="3"/>
        <v>82.437371105980844</v>
      </c>
      <c r="P13" s="84">
        <f t="shared" si="3"/>
        <v>95.014182726258355</v>
      </c>
      <c r="Q13" s="84">
        <f t="shared" si="3"/>
        <v>122.11861588930255</v>
      </c>
      <c r="R13" s="84">
        <f t="shared" si="4"/>
        <v>88.733001094541322</v>
      </c>
      <c r="S13" s="84">
        <f t="shared" si="5"/>
        <v>99.992524263270937</v>
      </c>
      <c r="U13" s="71" t="b">
        <v>1</v>
      </c>
      <c r="V13" s="71" t="b">
        <v>1</v>
      </c>
      <c r="W13" s="71" t="b">
        <v>1</v>
      </c>
      <c r="X13" s="71" t="b">
        <v>1</v>
      </c>
      <c r="Y13" s="71" t="b">
        <v>1</v>
      </c>
      <c r="Z13" s="71" t="b">
        <v>1</v>
      </c>
      <c r="AA13" s="71" t="b">
        <v>1</v>
      </c>
      <c r="AB13" s="71" t="b">
        <v>1</v>
      </c>
    </row>
    <row r="14" spans="1:28" x14ac:dyDescent="0.2">
      <c r="B14" s="86" t="s">
        <v>262</v>
      </c>
      <c r="C14" s="79">
        <v>47575</v>
      </c>
      <c r="D14" s="79">
        <v>98774</v>
      </c>
      <c r="E14" s="79">
        <v>30190.706000000006</v>
      </c>
      <c r="F14" s="79">
        <f t="shared" si="6"/>
        <v>176539.70600000001</v>
      </c>
      <c r="G14" s="79">
        <v>45552.52059</v>
      </c>
      <c r="H14" s="79">
        <v>93329.291279999976</v>
      </c>
      <c r="I14" s="79">
        <v>37624.050680000044</v>
      </c>
      <c r="J14" s="79">
        <f t="shared" si="7"/>
        <v>176505.86255000002</v>
      </c>
      <c r="K14" s="79">
        <f t="shared" si="2"/>
        <v>2022.4794099999999</v>
      </c>
      <c r="L14" s="79">
        <f t="shared" si="2"/>
        <v>5444.7087200000242</v>
      </c>
      <c r="M14" s="79">
        <f t="shared" si="2"/>
        <v>-7433.3446800000384</v>
      </c>
      <c r="N14" s="79">
        <f t="shared" si="8"/>
        <v>33.843449999985751</v>
      </c>
      <c r="O14" s="84">
        <f t="shared" si="3"/>
        <v>95.748860935365215</v>
      </c>
      <c r="P14" s="84">
        <f t="shared" si="3"/>
        <v>94.487710612104379</v>
      </c>
      <c r="Q14" s="84">
        <f t="shared" si="3"/>
        <v>124.62130127066268</v>
      </c>
      <c r="R14" s="84">
        <f t="shared" si="4"/>
        <v>94.897684213762972</v>
      </c>
      <c r="S14" s="84">
        <f t="shared" si="5"/>
        <v>99.980829553437687</v>
      </c>
      <c r="U14" s="71" t="b">
        <v>1</v>
      </c>
      <c r="V14" s="71" t="b">
        <v>1</v>
      </c>
      <c r="W14" s="71" t="b">
        <v>1</v>
      </c>
      <c r="X14" s="71" t="b">
        <v>1</v>
      </c>
      <c r="Y14" s="71" t="b">
        <v>1</v>
      </c>
      <c r="Z14" s="71" t="b">
        <v>1</v>
      </c>
      <c r="AA14" s="71" t="b">
        <v>1</v>
      </c>
      <c r="AB14" s="71" t="b">
        <v>1</v>
      </c>
    </row>
    <row r="15" spans="1:28" x14ac:dyDescent="0.2">
      <c r="B15" s="86" t="s">
        <v>263</v>
      </c>
      <c r="C15" s="79">
        <v>521597</v>
      </c>
      <c r="D15" s="79">
        <v>535476</v>
      </c>
      <c r="E15" s="79">
        <v>633642</v>
      </c>
      <c r="F15" s="79">
        <f t="shared" si="6"/>
        <v>1690715</v>
      </c>
      <c r="G15" s="79">
        <v>349508.90226</v>
      </c>
      <c r="H15" s="79">
        <v>495061.51780999987</v>
      </c>
      <c r="I15" s="79">
        <v>829366.66480000026</v>
      </c>
      <c r="J15" s="79">
        <f t="shared" si="7"/>
        <v>1673937.0848700001</v>
      </c>
      <c r="K15" s="79">
        <f t="shared" si="2"/>
        <v>172088.09774</v>
      </c>
      <c r="L15" s="79">
        <f t="shared" si="2"/>
        <v>40414.482190000126</v>
      </c>
      <c r="M15" s="79">
        <f t="shared" si="2"/>
        <v>-195724.66480000026</v>
      </c>
      <c r="N15" s="79">
        <f t="shared" si="8"/>
        <v>16777.915129999863</v>
      </c>
      <c r="O15" s="84">
        <f t="shared" si="3"/>
        <v>67.00746021545369</v>
      </c>
      <c r="P15" s="84">
        <f t="shared" si="3"/>
        <v>92.452606243790541</v>
      </c>
      <c r="Q15" s="84">
        <f t="shared" si="3"/>
        <v>130.88884019683042</v>
      </c>
      <c r="R15" s="84">
        <f t="shared" si="4"/>
        <v>79.897076178277175</v>
      </c>
      <c r="S15" s="84">
        <f t="shared" si="5"/>
        <v>99.007643799812513</v>
      </c>
      <c r="U15" s="71" t="b">
        <v>1</v>
      </c>
      <c r="V15" s="71" t="b">
        <v>1</v>
      </c>
      <c r="W15" s="71" t="b">
        <v>1</v>
      </c>
      <c r="X15" s="71" t="b">
        <v>1</v>
      </c>
      <c r="Y15" s="71" t="b">
        <v>1</v>
      </c>
      <c r="Z15" s="71" t="b">
        <v>1</v>
      </c>
      <c r="AA15" s="71" t="b">
        <v>1</v>
      </c>
      <c r="AB15" s="71" t="b">
        <v>1</v>
      </c>
    </row>
    <row r="16" spans="1:28" x14ac:dyDescent="0.2">
      <c r="B16" s="86" t="s">
        <v>264</v>
      </c>
      <c r="C16" s="79">
        <v>1134369</v>
      </c>
      <c r="D16" s="79">
        <v>1604601.423</v>
      </c>
      <c r="E16" s="79">
        <v>6170588.8422099985</v>
      </c>
      <c r="F16" s="79">
        <f t="shared" si="6"/>
        <v>8909559.2652099989</v>
      </c>
      <c r="G16" s="79">
        <v>671131.08767000004</v>
      </c>
      <c r="H16" s="79">
        <v>1364070.4219499999</v>
      </c>
      <c r="I16" s="79">
        <v>6757278.0903900005</v>
      </c>
      <c r="J16" s="79">
        <f t="shared" si="7"/>
        <v>8792479.6000100002</v>
      </c>
      <c r="K16" s="79">
        <f t="shared" si="2"/>
        <v>463237.91232999996</v>
      </c>
      <c r="L16" s="79">
        <f t="shared" si="2"/>
        <v>240531.00105000008</v>
      </c>
      <c r="M16" s="79">
        <f t="shared" si="2"/>
        <v>-586689.24818000197</v>
      </c>
      <c r="N16" s="79">
        <f t="shared" si="8"/>
        <v>117079.66519999807</v>
      </c>
      <c r="O16" s="84">
        <f t="shared" si="3"/>
        <v>59.163384019662033</v>
      </c>
      <c r="P16" s="84">
        <f t="shared" si="3"/>
        <v>85.009922239736156</v>
      </c>
      <c r="Q16" s="84">
        <f t="shared" si="3"/>
        <v>109.50783244812466</v>
      </c>
      <c r="R16" s="84">
        <f t="shared" si="4"/>
        <v>74.305348189588685</v>
      </c>
      <c r="S16" s="84">
        <f t="shared" si="5"/>
        <v>98.685909575155179</v>
      </c>
      <c r="U16" s="71" t="b">
        <v>1</v>
      </c>
      <c r="V16" s="71" t="b">
        <v>1</v>
      </c>
      <c r="W16" s="71" t="b">
        <v>1</v>
      </c>
      <c r="X16" s="71" t="b">
        <v>1</v>
      </c>
      <c r="Y16" s="71" t="b">
        <v>1</v>
      </c>
      <c r="Z16" s="71" t="b">
        <v>1</v>
      </c>
      <c r="AA16" s="71" t="b">
        <v>1</v>
      </c>
      <c r="AB16" s="71" t="b">
        <v>1</v>
      </c>
    </row>
    <row r="17" spans="2:28" x14ac:dyDescent="0.2">
      <c r="B17" s="86" t="s">
        <v>265</v>
      </c>
      <c r="C17" s="79">
        <v>98939</v>
      </c>
      <c r="D17" s="79">
        <v>201638</v>
      </c>
      <c r="E17" s="79">
        <v>106219</v>
      </c>
      <c r="F17" s="79">
        <f t="shared" si="6"/>
        <v>406796</v>
      </c>
      <c r="G17" s="79">
        <v>76626.501860000004</v>
      </c>
      <c r="H17" s="79">
        <v>75037.733660000013</v>
      </c>
      <c r="I17" s="79">
        <v>160889.51632999998</v>
      </c>
      <c r="J17" s="79">
        <f t="shared" si="7"/>
        <v>312553.75185</v>
      </c>
      <c r="K17" s="79">
        <f t="shared" si="2"/>
        <v>22312.498139999996</v>
      </c>
      <c r="L17" s="79">
        <f t="shared" si="2"/>
        <v>126600.26633999999</v>
      </c>
      <c r="M17" s="79">
        <f t="shared" si="2"/>
        <v>-54670.516329999984</v>
      </c>
      <c r="N17" s="79">
        <f t="shared" si="8"/>
        <v>94242.248149999999</v>
      </c>
      <c r="O17" s="84">
        <f t="shared" si="3"/>
        <v>77.448227554351675</v>
      </c>
      <c r="P17" s="84">
        <f t="shared" si="3"/>
        <v>37.214083486247638</v>
      </c>
      <c r="Q17" s="84">
        <f t="shared" si="3"/>
        <v>151.46962062342894</v>
      </c>
      <c r="R17" s="84">
        <f t="shared" si="4"/>
        <v>50.457698200461124</v>
      </c>
      <c r="S17" s="84">
        <f t="shared" si="5"/>
        <v>76.833044535836152</v>
      </c>
      <c r="U17" s="71" t="b">
        <v>1</v>
      </c>
      <c r="V17" s="71" t="b">
        <v>1</v>
      </c>
      <c r="W17" s="71" t="b">
        <v>1</v>
      </c>
      <c r="X17" s="71" t="b">
        <v>1</v>
      </c>
      <c r="Y17" s="71" t="b">
        <v>1</v>
      </c>
      <c r="Z17" s="71" t="b">
        <v>1</v>
      </c>
      <c r="AA17" s="71" t="b">
        <v>1</v>
      </c>
      <c r="AB17" s="71" t="b">
        <v>1</v>
      </c>
    </row>
    <row r="18" spans="2:28" x14ac:dyDescent="0.2">
      <c r="B18" s="86" t="s">
        <v>266</v>
      </c>
      <c r="C18" s="79">
        <v>57345091.114</v>
      </c>
      <c r="D18" s="79">
        <v>39214324.124999993</v>
      </c>
      <c r="E18" s="79">
        <v>44486618.439999998</v>
      </c>
      <c r="F18" s="79">
        <f t="shared" si="6"/>
        <v>141046033.67899999</v>
      </c>
      <c r="G18" s="79">
        <v>35978850.645470001</v>
      </c>
      <c r="H18" s="79">
        <v>46686401.56244</v>
      </c>
      <c r="I18" s="79">
        <v>57852122.851879954</v>
      </c>
      <c r="J18" s="79">
        <f t="shared" si="7"/>
        <v>140517375.05978996</v>
      </c>
      <c r="K18" s="79">
        <f t="shared" si="2"/>
        <v>21366240.468529999</v>
      </c>
      <c r="L18" s="79">
        <f t="shared" si="2"/>
        <v>-7472077.4374400079</v>
      </c>
      <c r="M18" s="79">
        <f t="shared" si="2"/>
        <v>-13365504.411879957</v>
      </c>
      <c r="N18" s="79">
        <f t="shared" si="8"/>
        <v>528658.61921003461</v>
      </c>
      <c r="O18" s="84">
        <f t="shared" si="3"/>
        <v>62.740942505340733</v>
      </c>
      <c r="P18" s="84">
        <f t="shared" si="3"/>
        <v>119.05445931854375</v>
      </c>
      <c r="Q18" s="84">
        <f t="shared" si="3"/>
        <v>130.04387584528655</v>
      </c>
      <c r="R18" s="84">
        <f t="shared" si="4"/>
        <v>85.610763076081483</v>
      </c>
      <c r="S18" s="84">
        <f t="shared" si="5"/>
        <v>99.625187177958381</v>
      </c>
      <c r="U18" s="71" t="b">
        <v>1</v>
      </c>
      <c r="V18" s="71" t="b">
        <v>1</v>
      </c>
      <c r="W18" s="71" t="b">
        <v>1</v>
      </c>
      <c r="X18" s="71" t="b">
        <v>1</v>
      </c>
      <c r="Y18" s="71" t="b">
        <v>1</v>
      </c>
      <c r="Z18" s="71" t="b">
        <v>1</v>
      </c>
      <c r="AA18" s="71" t="b">
        <v>1</v>
      </c>
      <c r="AB18" s="71" t="b">
        <v>1</v>
      </c>
    </row>
    <row r="19" spans="2:28" x14ac:dyDescent="0.2">
      <c r="B19" s="86" t="s">
        <v>267</v>
      </c>
      <c r="C19" s="79">
        <v>5562802.8600000003</v>
      </c>
      <c r="D19" s="79">
        <v>4639022.3619999988</v>
      </c>
      <c r="E19" s="79">
        <v>5035261.3390000015</v>
      </c>
      <c r="F19" s="79">
        <f t="shared" si="6"/>
        <v>15237086.561000001</v>
      </c>
      <c r="G19" s="79">
        <v>3936902.5541300001</v>
      </c>
      <c r="H19" s="79">
        <v>4776622.5755500002</v>
      </c>
      <c r="I19" s="79">
        <v>6410461.3423299976</v>
      </c>
      <c r="J19" s="79">
        <f t="shared" si="7"/>
        <v>15123986.472009998</v>
      </c>
      <c r="K19" s="79">
        <f t="shared" si="2"/>
        <v>1625900.3058700003</v>
      </c>
      <c r="L19" s="79">
        <f t="shared" si="2"/>
        <v>-137600.21355000138</v>
      </c>
      <c r="M19" s="79">
        <f t="shared" si="2"/>
        <v>-1375200.003329996</v>
      </c>
      <c r="N19" s="79">
        <f t="shared" si="8"/>
        <v>113100.08899000287</v>
      </c>
      <c r="O19" s="84">
        <f t="shared" si="3"/>
        <v>70.771922953422788</v>
      </c>
      <c r="P19" s="84">
        <f t="shared" si="3"/>
        <v>102.96614680448918</v>
      </c>
      <c r="Q19" s="84">
        <f t="shared" si="3"/>
        <v>127.3113928105092</v>
      </c>
      <c r="R19" s="84">
        <f t="shared" si="4"/>
        <v>85.411433151094229</v>
      </c>
      <c r="S19" s="84">
        <f t="shared" si="5"/>
        <v>99.25773153196171</v>
      </c>
      <c r="U19" s="71" t="b">
        <v>1</v>
      </c>
      <c r="V19" s="71" t="b">
        <v>1</v>
      </c>
      <c r="W19" s="71" t="b">
        <v>1</v>
      </c>
      <c r="X19" s="71" t="b">
        <v>1</v>
      </c>
      <c r="Y19" s="71" t="b">
        <v>1</v>
      </c>
      <c r="Z19" s="71" t="b">
        <v>1</v>
      </c>
      <c r="AA19" s="71" t="b">
        <v>1</v>
      </c>
      <c r="AB19" s="71" t="b">
        <v>1</v>
      </c>
    </row>
    <row r="20" spans="2:28" x14ac:dyDescent="0.2">
      <c r="B20" s="86" t="s">
        <v>268</v>
      </c>
      <c r="C20" s="79">
        <v>76306</v>
      </c>
      <c r="D20" s="79">
        <v>84031</v>
      </c>
      <c r="E20" s="79">
        <v>94177</v>
      </c>
      <c r="F20" s="79">
        <f t="shared" si="6"/>
        <v>254514</v>
      </c>
      <c r="G20" s="79">
        <v>58256.596720000001</v>
      </c>
      <c r="H20" s="79">
        <v>80691.567309999984</v>
      </c>
      <c r="I20" s="79">
        <v>115541.18046000003</v>
      </c>
      <c r="J20" s="79">
        <f t="shared" si="7"/>
        <v>254489.34449000002</v>
      </c>
      <c r="K20" s="79">
        <f t="shared" si="2"/>
        <v>18049.403279999999</v>
      </c>
      <c r="L20" s="79">
        <f t="shared" si="2"/>
        <v>3339.432690000016</v>
      </c>
      <c r="M20" s="79">
        <f t="shared" si="2"/>
        <v>-21364.180460000032</v>
      </c>
      <c r="N20" s="79">
        <f t="shared" si="8"/>
        <v>24.655509999982314</v>
      </c>
      <c r="O20" s="84">
        <f t="shared" si="3"/>
        <v>76.346023536812311</v>
      </c>
      <c r="P20" s="84">
        <f t="shared" si="3"/>
        <v>96.025951505991813</v>
      </c>
      <c r="Q20" s="84">
        <f t="shared" si="3"/>
        <v>122.6851359249074</v>
      </c>
      <c r="R20" s="84">
        <f t="shared" si="4"/>
        <v>86.660074736336583</v>
      </c>
      <c r="S20" s="84">
        <f t="shared" si="5"/>
        <v>99.990312709713422</v>
      </c>
      <c r="U20" s="71" t="b">
        <v>1</v>
      </c>
      <c r="V20" s="71" t="b">
        <v>1</v>
      </c>
      <c r="W20" s="71" t="b">
        <v>1</v>
      </c>
      <c r="X20" s="71" t="b">
        <v>1</v>
      </c>
      <c r="Y20" s="71" t="b">
        <v>1</v>
      </c>
      <c r="Z20" s="71" t="b">
        <v>1</v>
      </c>
      <c r="AA20" s="71" t="b">
        <v>1</v>
      </c>
      <c r="AB20" s="71" t="b">
        <v>1</v>
      </c>
    </row>
    <row r="21" spans="2:28" x14ac:dyDescent="0.2">
      <c r="B21" s="86" t="s">
        <v>269</v>
      </c>
      <c r="C21" s="79">
        <v>1304828.3049999999</v>
      </c>
      <c r="D21" s="79">
        <v>1410283.95</v>
      </c>
      <c r="E21" s="79">
        <v>1878734.2460000003</v>
      </c>
      <c r="F21" s="79">
        <f t="shared" si="6"/>
        <v>4593846.5010000002</v>
      </c>
      <c r="G21" s="79">
        <v>942879.33710999996</v>
      </c>
      <c r="H21" s="79">
        <v>1362388.9183599998</v>
      </c>
      <c r="I21" s="79">
        <v>2277079.6354399999</v>
      </c>
      <c r="J21" s="79">
        <f t="shared" si="7"/>
        <v>4582347.8909099996</v>
      </c>
      <c r="K21" s="79">
        <f t="shared" si="2"/>
        <v>361948.96788999997</v>
      </c>
      <c r="L21" s="79">
        <f t="shared" si="2"/>
        <v>47895.031640000176</v>
      </c>
      <c r="M21" s="79">
        <f t="shared" si="2"/>
        <v>-398345.38943999959</v>
      </c>
      <c r="N21" s="79">
        <f t="shared" si="8"/>
        <v>11498.610090000555</v>
      </c>
      <c r="O21" s="84">
        <f t="shared" si="3"/>
        <v>72.260797339922817</v>
      </c>
      <c r="P21" s="84">
        <f t="shared" si="3"/>
        <v>96.603873167527709</v>
      </c>
      <c r="Q21" s="84">
        <f t="shared" si="3"/>
        <v>121.20285986632298</v>
      </c>
      <c r="R21" s="84">
        <f t="shared" si="4"/>
        <v>84.905080857144881</v>
      </c>
      <c r="S21" s="84">
        <f t="shared" si="5"/>
        <v>99.749695378644077</v>
      </c>
      <c r="U21" s="71" t="b">
        <v>1</v>
      </c>
      <c r="V21" s="71" t="b">
        <v>1</v>
      </c>
      <c r="W21" s="71" t="b">
        <v>1</v>
      </c>
      <c r="X21" s="71" t="b">
        <v>1</v>
      </c>
      <c r="Y21" s="71" t="b">
        <v>1</v>
      </c>
      <c r="Z21" s="71" t="b">
        <v>1</v>
      </c>
      <c r="AA21" s="71" t="b">
        <v>1</v>
      </c>
      <c r="AB21" s="71" t="b">
        <v>1</v>
      </c>
    </row>
    <row r="22" spans="2:28" x14ac:dyDescent="0.2">
      <c r="B22" s="86" t="s">
        <v>270</v>
      </c>
      <c r="C22" s="79">
        <v>1278386</v>
      </c>
      <c r="D22" s="79">
        <v>1631118.4530000002</v>
      </c>
      <c r="E22" s="79">
        <v>1236207.3017499694</v>
      </c>
      <c r="F22" s="79">
        <f t="shared" si="6"/>
        <v>4145711.7547499696</v>
      </c>
      <c r="G22" s="79">
        <v>790105.11618000001</v>
      </c>
      <c r="H22" s="79">
        <v>1199676.7429300114</v>
      </c>
      <c r="I22" s="79">
        <v>1849314.7455999758</v>
      </c>
      <c r="J22" s="79">
        <f t="shared" si="7"/>
        <v>3839096.6047099871</v>
      </c>
      <c r="K22" s="79">
        <f t="shared" si="2"/>
        <v>488280.88381999999</v>
      </c>
      <c r="L22" s="79">
        <f t="shared" si="2"/>
        <v>431441.71006998885</v>
      </c>
      <c r="M22" s="79">
        <f t="shared" si="2"/>
        <v>-613107.44385000644</v>
      </c>
      <c r="N22" s="79">
        <f t="shared" si="8"/>
        <v>306615.1500399824</v>
      </c>
      <c r="O22" s="84">
        <f t="shared" si="3"/>
        <v>61.804894310482126</v>
      </c>
      <c r="P22" s="84">
        <f t="shared" si="3"/>
        <v>73.549333018919086</v>
      </c>
      <c r="Q22" s="84">
        <f t="shared" si="3"/>
        <v>149.59584391566804</v>
      </c>
      <c r="R22" s="84">
        <f t="shared" si="4"/>
        <v>68.389029515261285</v>
      </c>
      <c r="S22" s="84">
        <f t="shared" si="5"/>
        <v>92.604040797369066</v>
      </c>
      <c r="U22" s="71" t="b">
        <v>1</v>
      </c>
      <c r="V22" s="71" t="b">
        <v>1</v>
      </c>
      <c r="W22" s="71" t="b">
        <v>1</v>
      </c>
      <c r="X22" s="71" t="b">
        <v>1</v>
      </c>
      <c r="Y22" s="71" t="b">
        <v>1</v>
      </c>
      <c r="Z22" s="71" t="b">
        <v>1</v>
      </c>
      <c r="AA22" s="71" t="b">
        <v>1</v>
      </c>
      <c r="AB22" s="71" t="b">
        <v>1</v>
      </c>
    </row>
    <row r="23" spans="2:28" x14ac:dyDescent="0.2">
      <c r="B23" s="86" t="s">
        <v>271</v>
      </c>
      <c r="C23" s="79">
        <v>1406598</v>
      </c>
      <c r="D23" s="79">
        <v>1410743.3259999999</v>
      </c>
      <c r="E23" s="79">
        <v>1397412.0000000005</v>
      </c>
      <c r="F23" s="79">
        <f t="shared" si="6"/>
        <v>4214753.3260000004</v>
      </c>
      <c r="G23" s="79">
        <v>179413.05369</v>
      </c>
      <c r="H23" s="79">
        <v>257065.22433000003</v>
      </c>
      <c r="I23" s="79">
        <v>3774588.3994300002</v>
      </c>
      <c r="J23" s="79">
        <f t="shared" si="7"/>
        <v>4211066.6774500003</v>
      </c>
      <c r="K23" s="79">
        <f t="shared" si="2"/>
        <v>1227184.94631</v>
      </c>
      <c r="L23" s="79">
        <f t="shared" si="2"/>
        <v>1153678.1016699998</v>
      </c>
      <c r="M23" s="79">
        <f t="shared" si="2"/>
        <v>-2377176.3994299998</v>
      </c>
      <c r="N23" s="79">
        <f t="shared" si="8"/>
        <v>3686.6485500000417</v>
      </c>
      <c r="O23" s="84">
        <f t="shared" si="3"/>
        <v>12.755105132383241</v>
      </c>
      <c r="P23" s="84">
        <f t="shared" si="3"/>
        <v>18.221969907089964</v>
      </c>
      <c r="Q23" s="84">
        <f t="shared" si="3"/>
        <v>270.11277986950154</v>
      </c>
      <c r="R23" s="84">
        <f t="shared" si="4"/>
        <v>15.492559385401213</v>
      </c>
      <c r="S23" s="84">
        <f t="shared" si="5"/>
        <v>99.912529909466869</v>
      </c>
      <c r="U23" s="71" t="b">
        <v>1</v>
      </c>
      <c r="V23" s="71" t="b">
        <v>1</v>
      </c>
      <c r="W23" s="71" t="b">
        <v>1</v>
      </c>
      <c r="X23" s="71" t="b">
        <v>1</v>
      </c>
      <c r="Y23" s="71" t="b">
        <v>1</v>
      </c>
      <c r="Z23" s="71" t="b">
        <v>1</v>
      </c>
      <c r="AA23" s="71" t="b">
        <v>1</v>
      </c>
      <c r="AB23" s="71" t="b">
        <v>1</v>
      </c>
    </row>
    <row r="24" spans="2:28" x14ac:dyDescent="0.2">
      <c r="B24" s="86" t="s">
        <v>272</v>
      </c>
      <c r="C24" s="79">
        <v>9267536</v>
      </c>
      <c r="D24" s="79">
        <v>8599110.5760000013</v>
      </c>
      <c r="E24" s="79">
        <v>14462396.706999999</v>
      </c>
      <c r="F24" s="79">
        <f t="shared" si="6"/>
        <v>32329043.283</v>
      </c>
      <c r="G24" s="79">
        <v>4793433.5093900003</v>
      </c>
      <c r="H24" s="79">
        <v>7276297.5810399987</v>
      </c>
      <c r="I24" s="79">
        <v>20113683.886929996</v>
      </c>
      <c r="J24" s="79">
        <f t="shared" si="7"/>
        <v>32183414.977359995</v>
      </c>
      <c r="K24" s="79">
        <f t="shared" si="2"/>
        <v>4474102.4906099997</v>
      </c>
      <c r="L24" s="79">
        <f t="shared" si="2"/>
        <v>1322812.9949600026</v>
      </c>
      <c r="M24" s="79">
        <f t="shared" si="2"/>
        <v>-5651287.1799299978</v>
      </c>
      <c r="N24" s="79">
        <f t="shared" si="8"/>
        <v>145628.30564000458</v>
      </c>
      <c r="O24" s="84">
        <f t="shared" si="3"/>
        <v>51.722847468733868</v>
      </c>
      <c r="P24" s="84">
        <f t="shared" si="3"/>
        <v>84.616862601442108</v>
      </c>
      <c r="Q24" s="84">
        <f t="shared" si="3"/>
        <v>139.07573063041963</v>
      </c>
      <c r="R24" s="84">
        <f t="shared" si="4"/>
        <v>67.554541021945823</v>
      </c>
      <c r="S24" s="84">
        <f t="shared" si="5"/>
        <v>99.549543410965754</v>
      </c>
      <c r="U24" s="71" t="b">
        <v>1</v>
      </c>
      <c r="V24" s="71" t="b">
        <v>1</v>
      </c>
      <c r="W24" s="71" t="b">
        <v>1</v>
      </c>
      <c r="X24" s="71" t="b">
        <v>1</v>
      </c>
      <c r="Y24" s="71" t="b">
        <v>1</v>
      </c>
      <c r="Z24" s="71" t="b">
        <v>1</v>
      </c>
      <c r="AA24" s="71" t="b">
        <v>1</v>
      </c>
      <c r="AB24" s="71" t="b">
        <v>1</v>
      </c>
    </row>
    <row r="25" spans="2:28" x14ac:dyDescent="0.2">
      <c r="B25" s="86" t="s">
        <v>273</v>
      </c>
      <c r="C25" s="79">
        <v>64381.118999999999</v>
      </c>
      <c r="D25" s="79">
        <v>60770.131000000001</v>
      </c>
      <c r="E25" s="79">
        <v>78305.956999999995</v>
      </c>
      <c r="F25" s="79">
        <f t="shared" si="6"/>
        <v>203457.20699999999</v>
      </c>
      <c r="G25" s="79">
        <v>44883.689910000001</v>
      </c>
      <c r="H25" s="79">
        <v>71203.448810000002</v>
      </c>
      <c r="I25" s="79">
        <v>87246.055960000012</v>
      </c>
      <c r="J25" s="79">
        <f t="shared" si="7"/>
        <v>203333.19468000002</v>
      </c>
      <c r="K25" s="79">
        <f t="shared" si="2"/>
        <v>19497.429089999998</v>
      </c>
      <c r="L25" s="79">
        <f t="shared" si="2"/>
        <v>-10433.31781</v>
      </c>
      <c r="M25" s="79">
        <f t="shared" si="2"/>
        <v>-8940.0989600000175</v>
      </c>
      <c r="N25" s="79">
        <f t="shared" si="8"/>
        <v>124.01231999997981</v>
      </c>
      <c r="O25" s="84">
        <f t="shared" si="3"/>
        <v>69.715610115443937</v>
      </c>
      <c r="P25" s="84">
        <f t="shared" si="3"/>
        <v>117.16849649377916</v>
      </c>
      <c r="Q25" s="84">
        <f t="shared" si="3"/>
        <v>111.41688231969378</v>
      </c>
      <c r="R25" s="84">
        <f t="shared" si="4"/>
        <v>92.757474431937354</v>
      </c>
      <c r="S25" s="84">
        <f t="shared" si="5"/>
        <v>99.939047467608276</v>
      </c>
    </row>
    <row r="26" spans="2:28" x14ac:dyDescent="0.2">
      <c r="B26" s="86" t="s">
        <v>274</v>
      </c>
      <c r="C26" s="79">
        <v>219426</v>
      </c>
      <c r="D26" s="79">
        <v>975826</v>
      </c>
      <c r="E26" s="79">
        <v>361601.02200000011</v>
      </c>
      <c r="F26" s="79">
        <f>SUM(C26:E26)</f>
        <v>1556853.0220000001</v>
      </c>
      <c r="G26" s="79">
        <v>127870.70785000001</v>
      </c>
      <c r="H26" s="79">
        <v>269810.36833999999</v>
      </c>
      <c r="I26" s="79">
        <v>676515.12159999995</v>
      </c>
      <c r="J26" s="79">
        <f>SUM(G26:I26)</f>
        <v>1074196.1977899999</v>
      </c>
      <c r="K26" s="79">
        <f>+C26-G26</f>
        <v>91555.292149999994</v>
      </c>
      <c r="L26" s="79">
        <f>+D26-H26</f>
        <v>706015.63165999996</v>
      </c>
      <c r="M26" s="79">
        <f>+E26-I26</f>
        <v>-314914.09959999984</v>
      </c>
      <c r="N26" s="79">
        <f>SUM(K26:M26)</f>
        <v>482656.82421000011</v>
      </c>
      <c r="O26" s="84">
        <f>+G26/C26*100</f>
        <v>58.275094040815588</v>
      </c>
      <c r="P26" s="84">
        <f>+H26/D26*100</f>
        <v>27.649434257746769</v>
      </c>
      <c r="Q26" s="84">
        <f>+I26/E26*100</f>
        <v>187.0888300752645</v>
      </c>
      <c r="R26" s="84">
        <f t="shared" si="4"/>
        <v>33.271734846710146</v>
      </c>
      <c r="S26" s="84">
        <f>+J26/F26*100</f>
        <v>68.99791968865766</v>
      </c>
      <c r="U26" s="71" t="b">
        <v>1</v>
      </c>
      <c r="V26" s="71" t="b">
        <v>1</v>
      </c>
      <c r="W26" s="71" t="b">
        <v>1</v>
      </c>
      <c r="X26" s="71" t="b">
        <v>1</v>
      </c>
      <c r="Y26" s="71" t="b">
        <v>1</v>
      </c>
      <c r="Z26" s="71" t="b">
        <v>1</v>
      </c>
      <c r="AA26" s="71" t="b">
        <v>1</v>
      </c>
      <c r="AB26" s="71" t="b">
        <v>1</v>
      </c>
    </row>
    <row r="27" spans="2:28" x14ac:dyDescent="0.2">
      <c r="B27" s="86" t="s">
        <v>275</v>
      </c>
      <c r="C27" s="79">
        <v>23507145.978999998</v>
      </c>
      <c r="D27" s="79">
        <v>23784876.485000003</v>
      </c>
      <c r="E27" s="79">
        <v>21080951.430999994</v>
      </c>
      <c r="F27" s="79">
        <f t="shared" si="6"/>
        <v>68372973.894999996</v>
      </c>
      <c r="G27" s="79">
        <v>17650123.441480003</v>
      </c>
      <c r="H27" s="79">
        <v>22339181.990559995</v>
      </c>
      <c r="I27" s="79">
        <v>28355765.606380008</v>
      </c>
      <c r="J27" s="79">
        <f t="shared" si="7"/>
        <v>68345071.038420007</v>
      </c>
      <c r="K27" s="79">
        <f t="shared" si="2"/>
        <v>5857022.5375199951</v>
      </c>
      <c r="L27" s="79">
        <f t="shared" si="2"/>
        <v>1445694.494440008</v>
      </c>
      <c r="M27" s="79">
        <f t="shared" si="2"/>
        <v>-7274814.1753800139</v>
      </c>
      <c r="N27" s="79">
        <f t="shared" si="8"/>
        <v>27902.856579989195</v>
      </c>
      <c r="O27" s="84">
        <f t="shared" si="3"/>
        <v>75.084076379359971</v>
      </c>
      <c r="P27" s="84">
        <f t="shared" si="3"/>
        <v>93.921791036620519</v>
      </c>
      <c r="Q27" s="84">
        <f t="shared" si="3"/>
        <v>134.50894614121754</v>
      </c>
      <c r="R27" s="84">
        <f t="shared" si="4"/>
        <v>84.558247561691758</v>
      </c>
      <c r="S27" s="84">
        <f t="shared" si="5"/>
        <v>99.959190225332534</v>
      </c>
      <c r="U27" s="71" t="b">
        <v>1</v>
      </c>
      <c r="V27" s="71" t="b">
        <v>1</v>
      </c>
      <c r="W27" s="71" t="b">
        <v>1</v>
      </c>
      <c r="X27" s="71" t="b">
        <v>1</v>
      </c>
      <c r="Y27" s="71" t="b">
        <v>1</v>
      </c>
      <c r="Z27" s="71" t="b">
        <v>1</v>
      </c>
      <c r="AA27" s="71" t="b">
        <v>1</v>
      </c>
      <c r="AB27" s="71" t="b">
        <v>1</v>
      </c>
    </row>
    <row r="28" spans="2:28" x14ac:dyDescent="0.2">
      <c r="B28" s="86" t="s">
        <v>276</v>
      </c>
      <c r="C28" s="79">
        <v>1842170.1510000001</v>
      </c>
      <c r="D28" s="79">
        <v>1848650.9210000001</v>
      </c>
      <c r="E28" s="79">
        <v>1839008.6039999998</v>
      </c>
      <c r="F28" s="79">
        <f t="shared" si="6"/>
        <v>5529829.676</v>
      </c>
      <c r="G28" s="79">
        <v>1188377.92778</v>
      </c>
      <c r="H28" s="79">
        <v>1809998.42619</v>
      </c>
      <c r="I28" s="79">
        <v>2234302.4017899991</v>
      </c>
      <c r="J28" s="79">
        <f t="shared" si="7"/>
        <v>5232678.7557599992</v>
      </c>
      <c r="K28" s="79">
        <f t="shared" si="2"/>
        <v>653792.22322000004</v>
      </c>
      <c r="L28" s="79">
        <f t="shared" si="2"/>
        <v>38652.494810000062</v>
      </c>
      <c r="M28" s="79">
        <f t="shared" si="2"/>
        <v>-395293.79778999928</v>
      </c>
      <c r="N28" s="79">
        <f t="shared" si="8"/>
        <v>297150.92024000082</v>
      </c>
      <c r="O28" s="84">
        <f t="shared" si="3"/>
        <v>64.509672308766014</v>
      </c>
      <c r="P28" s="84">
        <f t="shared" si="3"/>
        <v>97.909151242621206</v>
      </c>
      <c r="Q28" s="84">
        <f t="shared" si="3"/>
        <v>121.49494009599529</v>
      </c>
      <c r="R28" s="84">
        <f t="shared" si="4"/>
        <v>81.238735107395087</v>
      </c>
      <c r="S28" s="84">
        <f t="shared" si="5"/>
        <v>94.626400130737025</v>
      </c>
      <c r="U28" s="71" t="b">
        <v>1</v>
      </c>
      <c r="V28" s="71" t="b">
        <v>1</v>
      </c>
      <c r="W28" s="71" t="b">
        <v>1</v>
      </c>
      <c r="X28" s="71" t="b">
        <v>1</v>
      </c>
      <c r="Y28" s="71" t="b">
        <v>1</v>
      </c>
      <c r="Z28" s="71" t="b">
        <v>1</v>
      </c>
      <c r="AA28" s="71" t="b">
        <v>1</v>
      </c>
      <c r="AB28" s="71" t="b">
        <v>1</v>
      </c>
    </row>
    <row r="29" spans="2:28" x14ac:dyDescent="0.2">
      <c r="B29" s="72" t="s">
        <v>277</v>
      </c>
      <c r="C29" s="79">
        <v>3567093.06</v>
      </c>
      <c r="D29" s="79">
        <v>3843282.2150000003</v>
      </c>
      <c r="E29" s="79">
        <v>5311104.7769999988</v>
      </c>
      <c r="F29" s="79">
        <f t="shared" si="6"/>
        <v>12721480.051999999</v>
      </c>
      <c r="G29" s="79">
        <v>1618949.0476899999</v>
      </c>
      <c r="H29" s="79">
        <v>2313467.1423599999</v>
      </c>
      <c r="I29" s="79">
        <v>5734566.0559199993</v>
      </c>
      <c r="J29" s="79">
        <f t="shared" si="7"/>
        <v>9666982.2459699996</v>
      </c>
      <c r="K29" s="79">
        <f t="shared" si="2"/>
        <v>1948144.0123100001</v>
      </c>
      <c r="L29" s="79">
        <f t="shared" si="2"/>
        <v>1529815.0726400004</v>
      </c>
      <c r="M29" s="79">
        <f t="shared" si="2"/>
        <v>-423461.27892000042</v>
      </c>
      <c r="N29" s="79">
        <f t="shared" si="8"/>
        <v>3054497.8060300001</v>
      </c>
      <c r="O29" s="84">
        <f t="shared" si="3"/>
        <v>45.385668959530875</v>
      </c>
      <c r="P29" s="84">
        <f t="shared" si="3"/>
        <v>60.195088805363717</v>
      </c>
      <c r="Q29" s="84">
        <f t="shared" si="3"/>
        <v>107.97312982326804</v>
      </c>
      <c r="R29" s="84">
        <f t="shared" si="4"/>
        <v>53.066356886358903</v>
      </c>
      <c r="S29" s="84">
        <f t="shared" si="5"/>
        <v>75.989446247256524</v>
      </c>
      <c r="U29" s="71" t="b">
        <v>1</v>
      </c>
      <c r="V29" s="71" t="b">
        <v>1</v>
      </c>
      <c r="W29" s="71" t="b">
        <v>1</v>
      </c>
      <c r="X29" s="71" t="b">
        <v>1</v>
      </c>
      <c r="Y29" s="71" t="b">
        <v>1</v>
      </c>
      <c r="Z29" s="71" t="b">
        <v>1</v>
      </c>
      <c r="AA29" s="71" t="b">
        <v>1</v>
      </c>
      <c r="AB29" s="71" t="b">
        <v>1</v>
      </c>
    </row>
    <row r="30" spans="2:28" x14ac:dyDescent="0.2">
      <c r="B30" s="72" t="s">
        <v>278</v>
      </c>
      <c r="C30" s="79">
        <v>17265873.24095</v>
      </c>
      <c r="D30" s="79">
        <v>22761917.221530002</v>
      </c>
      <c r="E30" s="79">
        <v>21643355.050189994</v>
      </c>
      <c r="F30" s="79">
        <f t="shared" si="6"/>
        <v>61671145.512669995</v>
      </c>
      <c r="G30" s="79">
        <v>13879120.10726</v>
      </c>
      <c r="H30" s="79">
        <v>22663483.396939997</v>
      </c>
      <c r="I30" s="79">
        <v>24900072.955770001</v>
      </c>
      <c r="J30" s="79">
        <f t="shared" si="7"/>
        <v>61442676.459969997</v>
      </c>
      <c r="K30" s="79">
        <f t="shared" si="2"/>
        <v>3386753.1336899996</v>
      </c>
      <c r="L30" s="79">
        <f t="shared" si="2"/>
        <v>98433.824590004981</v>
      </c>
      <c r="M30" s="79">
        <f t="shared" si="2"/>
        <v>-3256717.9055800065</v>
      </c>
      <c r="N30" s="79">
        <f t="shared" si="8"/>
        <v>228469.05269999802</v>
      </c>
      <c r="O30" s="84">
        <f t="shared" si="3"/>
        <v>80.384698263291227</v>
      </c>
      <c r="P30" s="84">
        <f t="shared" si="3"/>
        <v>99.567550379732964</v>
      </c>
      <c r="Q30" s="84">
        <f t="shared" si="3"/>
        <v>115.04719530788003</v>
      </c>
      <c r="R30" s="84">
        <f t="shared" si="4"/>
        <v>91.293081836363569</v>
      </c>
      <c r="S30" s="84">
        <f t="shared" si="5"/>
        <v>99.629536551006552</v>
      </c>
      <c r="U30" s="71" t="b">
        <v>1</v>
      </c>
      <c r="V30" s="71" t="b">
        <v>1</v>
      </c>
      <c r="W30" s="71" t="b">
        <v>1</v>
      </c>
      <c r="X30" s="71" t="b">
        <v>1</v>
      </c>
      <c r="Y30" s="71" t="b">
        <v>1</v>
      </c>
      <c r="Z30" s="71" t="b">
        <v>1</v>
      </c>
      <c r="AA30" s="71" t="b">
        <v>1</v>
      </c>
      <c r="AB30" s="71" t="b">
        <v>1</v>
      </c>
    </row>
    <row r="31" spans="2:28" x14ac:dyDescent="0.2">
      <c r="B31" s="72" t="s">
        <v>279</v>
      </c>
      <c r="C31" s="79">
        <v>28510601.954999998</v>
      </c>
      <c r="D31" s="79">
        <v>48750374.726999998</v>
      </c>
      <c r="E31" s="79">
        <v>47422726.138530001</v>
      </c>
      <c r="F31" s="79">
        <f t="shared" si="6"/>
        <v>124683702.82053</v>
      </c>
      <c r="G31" s="79">
        <v>16538245.67537</v>
      </c>
      <c r="H31" s="79">
        <v>33371311.649860002</v>
      </c>
      <c r="I31" s="79">
        <v>74299034.108429998</v>
      </c>
      <c r="J31" s="79">
        <f t="shared" si="7"/>
        <v>124208591.43366</v>
      </c>
      <c r="K31" s="79">
        <f t="shared" si="2"/>
        <v>11972356.279629998</v>
      </c>
      <c r="L31" s="79">
        <f t="shared" si="2"/>
        <v>15379063.077139996</v>
      </c>
      <c r="M31" s="79">
        <f t="shared" si="2"/>
        <v>-26876307.969899997</v>
      </c>
      <c r="N31" s="79">
        <f t="shared" si="8"/>
        <v>475111.38686999679</v>
      </c>
      <c r="O31" s="84">
        <f t="shared" si="3"/>
        <v>58.007353550350537</v>
      </c>
      <c r="P31" s="84">
        <f t="shared" si="3"/>
        <v>68.45344643346418</v>
      </c>
      <c r="Q31" s="84">
        <f t="shared" si="3"/>
        <v>156.67389911619514</v>
      </c>
      <c r="R31" s="84">
        <f t="shared" si="4"/>
        <v>64.598662181884848</v>
      </c>
      <c r="S31" s="84">
        <f t="shared" si="5"/>
        <v>99.618946681785772</v>
      </c>
      <c r="U31" s="71" t="b">
        <v>1</v>
      </c>
      <c r="V31" s="71" t="b">
        <v>1</v>
      </c>
      <c r="W31" s="71" t="b">
        <v>1</v>
      </c>
      <c r="X31" s="71" t="b">
        <v>1</v>
      </c>
      <c r="Y31" s="71" t="b">
        <v>1</v>
      </c>
      <c r="Z31" s="71" t="b">
        <v>1</v>
      </c>
      <c r="AA31" s="71" t="b">
        <v>1</v>
      </c>
      <c r="AB31" s="71" t="b">
        <v>1</v>
      </c>
    </row>
    <row r="32" spans="2:28" x14ac:dyDescent="0.2">
      <c r="B32" s="72" t="s">
        <v>280</v>
      </c>
      <c r="C32" s="79">
        <v>3085073</v>
      </c>
      <c r="D32" s="79">
        <v>1445783.4639999997</v>
      </c>
      <c r="E32" s="79">
        <v>2055394.7420000006</v>
      </c>
      <c r="F32" s="79">
        <f t="shared" si="6"/>
        <v>6586251.2060000002</v>
      </c>
      <c r="G32" s="79">
        <v>2453593.2598700002</v>
      </c>
      <c r="H32" s="79">
        <v>1527913.5559999999</v>
      </c>
      <c r="I32" s="79">
        <v>2570358.8408599999</v>
      </c>
      <c r="J32" s="79">
        <f t="shared" si="7"/>
        <v>6551865.6567299999</v>
      </c>
      <c r="K32" s="79">
        <f t="shared" si="2"/>
        <v>631479.74012999982</v>
      </c>
      <c r="L32" s="79">
        <f t="shared" si="2"/>
        <v>-82130.092000000179</v>
      </c>
      <c r="M32" s="79">
        <f t="shared" si="2"/>
        <v>-514964.09885999933</v>
      </c>
      <c r="N32" s="79">
        <f t="shared" si="8"/>
        <v>34385.549270000309</v>
      </c>
      <c r="O32" s="84">
        <f t="shared" si="3"/>
        <v>79.531124867061493</v>
      </c>
      <c r="P32" s="84">
        <f t="shared" si="3"/>
        <v>105.68066339427993</v>
      </c>
      <c r="Q32" s="84">
        <f t="shared" si="3"/>
        <v>125.05426759819936</v>
      </c>
      <c r="R32" s="84">
        <f t="shared" si="4"/>
        <v>87.875368542462837</v>
      </c>
      <c r="S32" s="84">
        <f t="shared" si="5"/>
        <v>99.477919256425025</v>
      </c>
      <c r="U32" s="71" t="b">
        <v>1</v>
      </c>
      <c r="V32" s="71" t="b">
        <v>1</v>
      </c>
      <c r="W32" s="71" t="b">
        <v>1</v>
      </c>
      <c r="X32" s="71" t="b">
        <v>1</v>
      </c>
      <c r="Y32" s="71" t="b">
        <v>1</v>
      </c>
      <c r="Z32" s="71" t="b">
        <v>1</v>
      </c>
      <c r="AA32" s="71" t="b">
        <v>1</v>
      </c>
      <c r="AB32" s="71" t="b">
        <v>1</v>
      </c>
    </row>
    <row r="33" spans="1:28" x14ac:dyDescent="0.2">
      <c r="B33" s="72" t="s">
        <v>281</v>
      </c>
      <c r="C33" s="79">
        <v>4737988.5949999997</v>
      </c>
      <c r="D33" s="79">
        <v>4252871.0000000009</v>
      </c>
      <c r="E33" s="79">
        <v>24495167.62088</v>
      </c>
      <c r="F33" s="79">
        <f t="shared" si="6"/>
        <v>33486027.215879999</v>
      </c>
      <c r="G33" s="79">
        <v>1411820.3904200001</v>
      </c>
      <c r="H33" s="79">
        <v>5652953.47841</v>
      </c>
      <c r="I33" s="79">
        <v>25935931.449470002</v>
      </c>
      <c r="J33" s="79">
        <f t="shared" si="7"/>
        <v>33000705.318300001</v>
      </c>
      <c r="K33" s="79">
        <f t="shared" si="2"/>
        <v>3326168.2045799997</v>
      </c>
      <c r="L33" s="79">
        <f t="shared" si="2"/>
        <v>-1400082.4784099991</v>
      </c>
      <c r="M33" s="79">
        <f t="shared" si="2"/>
        <v>-1440763.8285900019</v>
      </c>
      <c r="N33" s="79">
        <f t="shared" si="8"/>
        <v>485321.89757999871</v>
      </c>
      <c r="O33" s="84">
        <f t="shared" si="3"/>
        <v>29.797884948686757</v>
      </c>
      <c r="P33" s="84">
        <f t="shared" si="3"/>
        <v>132.9208781176292</v>
      </c>
      <c r="Q33" s="84">
        <f t="shared" si="3"/>
        <v>105.88182881982762</v>
      </c>
      <c r="R33" s="84">
        <f t="shared" si="4"/>
        <v>78.577290571402798</v>
      </c>
      <c r="S33" s="84">
        <f t="shared" si="5"/>
        <v>98.550673406399653</v>
      </c>
      <c r="U33" s="71" t="b">
        <v>1</v>
      </c>
      <c r="V33" s="71" t="b">
        <v>1</v>
      </c>
      <c r="W33" s="71" t="b">
        <v>1</v>
      </c>
      <c r="X33" s="71" t="b">
        <v>1</v>
      </c>
      <c r="Y33" s="71" t="b">
        <v>1</v>
      </c>
      <c r="Z33" s="71" t="b">
        <v>1</v>
      </c>
      <c r="AA33" s="71" t="b">
        <v>1</v>
      </c>
      <c r="AB33" s="71" t="b">
        <v>1</v>
      </c>
    </row>
    <row r="34" spans="1:28" x14ac:dyDescent="0.2">
      <c r="B34" s="72" t="s">
        <v>282</v>
      </c>
      <c r="C34" s="79">
        <v>263996</v>
      </c>
      <c r="D34" s="79">
        <v>228758</v>
      </c>
      <c r="E34" s="79">
        <v>234662</v>
      </c>
      <c r="F34" s="79">
        <f t="shared" si="6"/>
        <v>727416</v>
      </c>
      <c r="G34" s="79">
        <v>65928.581460000001</v>
      </c>
      <c r="H34" s="79">
        <v>122552.39749000002</v>
      </c>
      <c r="I34" s="79">
        <v>391698.24642999994</v>
      </c>
      <c r="J34" s="79">
        <f t="shared" si="7"/>
        <v>580179.22537999996</v>
      </c>
      <c r="K34" s="79">
        <f t="shared" si="2"/>
        <v>198067.41853999998</v>
      </c>
      <c r="L34" s="79">
        <f t="shared" si="2"/>
        <v>106205.60250999998</v>
      </c>
      <c r="M34" s="79">
        <f t="shared" si="2"/>
        <v>-157036.24642999994</v>
      </c>
      <c r="N34" s="79">
        <f t="shared" si="8"/>
        <v>147236.77462000004</v>
      </c>
      <c r="O34" s="84">
        <f t="shared" si="3"/>
        <v>24.973325906453127</v>
      </c>
      <c r="P34" s="84">
        <f t="shared" si="3"/>
        <v>53.572944985530569</v>
      </c>
      <c r="Q34" s="84">
        <f t="shared" si="3"/>
        <v>166.92018581193372</v>
      </c>
      <c r="R34" s="84">
        <f t="shared" si="4"/>
        <v>38.250522360041728</v>
      </c>
      <c r="S34" s="84">
        <f t="shared" si="5"/>
        <v>79.758930980346861</v>
      </c>
      <c r="U34" s="71" t="b">
        <v>1</v>
      </c>
      <c r="V34" s="71" t="b">
        <v>1</v>
      </c>
      <c r="W34" s="71" t="b">
        <v>1</v>
      </c>
      <c r="X34" s="71" t="b">
        <v>1</v>
      </c>
      <c r="Y34" s="71" t="b">
        <v>1</v>
      </c>
      <c r="Z34" s="71" t="b">
        <v>1</v>
      </c>
      <c r="AA34" s="71" t="b">
        <v>1</v>
      </c>
      <c r="AB34" s="71" t="b">
        <v>1</v>
      </c>
    </row>
    <row r="35" spans="1:28" x14ac:dyDescent="0.2">
      <c r="B35" s="72" t="s">
        <v>283</v>
      </c>
      <c r="C35" s="79">
        <v>956207.56299999997</v>
      </c>
      <c r="D35" s="79">
        <v>1340523.6099999999</v>
      </c>
      <c r="E35" s="79">
        <v>1560282.1663600001</v>
      </c>
      <c r="F35" s="79">
        <f t="shared" si="6"/>
        <v>3857013.3393600001</v>
      </c>
      <c r="G35" s="79">
        <v>644697.82952000003</v>
      </c>
      <c r="H35" s="79">
        <v>914780.44842000015</v>
      </c>
      <c r="I35" s="79">
        <v>2229987.7996399999</v>
      </c>
      <c r="J35" s="79">
        <f t="shared" si="7"/>
        <v>3789466.0775800003</v>
      </c>
      <c r="K35" s="79">
        <f t="shared" si="2"/>
        <v>311509.73347999994</v>
      </c>
      <c r="L35" s="79">
        <f t="shared" si="2"/>
        <v>425743.16157999972</v>
      </c>
      <c r="M35" s="79">
        <f t="shared" si="2"/>
        <v>-669705.63327999972</v>
      </c>
      <c r="N35" s="79">
        <f t="shared" si="8"/>
        <v>67547.261779999943</v>
      </c>
      <c r="O35" s="84">
        <f t="shared" si="3"/>
        <v>67.422372972801938</v>
      </c>
      <c r="P35" s="84">
        <f t="shared" si="3"/>
        <v>68.240532400619202</v>
      </c>
      <c r="Q35" s="84">
        <f t="shared" si="3"/>
        <v>142.92208471768691</v>
      </c>
      <c r="R35" s="84">
        <f t="shared" si="4"/>
        <v>67.899904711225005</v>
      </c>
      <c r="S35" s="84">
        <f t="shared" si="5"/>
        <v>98.248715888776047</v>
      </c>
      <c r="U35" s="71" t="b">
        <v>1</v>
      </c>
      <c r="V35" s="71" t="b">
        <v>1</v>
      </c>
      <c r="W35" s="71" t="b">
        <v>1</v>
      </c>
      <c r="X35" s="71" t="b">
        <v>1</v>
      </c>
      <c r="Y35" s="71" t="b">
        <v>1</v>
      </c>
      <c r="Z35" s="71" t="b">
        <v>1</v>
      </c>
      <c r="AA35" s="71" t="b">
        <v>1</v>
      </c>
      <c r="AB35" s="71" t="b">
        <v>1</v>
      </c>
    </row>
    <row r="36" spans="1:28" x14ac:dyDescent="0.2">
      <c r="B36" s="72" t="s">
        <v>284</v>
      </c>
      <c r="C36" s="79">
        <v>3244441.9610000001</v>
      </c>
      <c r="D36" s="79">
        <v>4529262.4709999999</v>
      </c>
      <c r="E36" s="79">
        <v>12953348.989</v>
      </c>
      <c r="F36" s="79">
        <f t="shared" si="6"/>
        <v>20727053.421</v>
      </c>
      <c r="G36" s="79">
        <v>2085111.1477400002</v>
      </c>
      <c r="H36" s="79">
        <v>3836144.6994800009</v>
      </c>
      <c r="I36" s="79">
        <v>14800297.809379999</v>
      </c>
      <c r="J36" s="79">
        <f t="shared" si="7"/>
        <v>20721553.656599998</v>
      </c>
      <c r="K36" s="79">
        <f t="shared" si="2"/>
        <v>1159330.81326</v>
      </c>
      <c r="L36" s="79">
        <f t="shared" si="2"/>
        <v>693117.77151999902</v>
      </c>
      <c r="M36" s="79">
        <f t="shared" si="2"/>
        <v>-1846948.8203799985</v>
      </c>
      <c r="N36" s="79">
        <f t="shared" si="8"/>
        <v>5499.7644000004511</v>
      </c>
      <c r="O36" s="84">
        <f t="shared" si="3"/>
        <v>64.267173609643748</v>
      </c>
      <c r="P36" s="84">
        <f t="shared" si="3"/>
        <v>84.696895444724191</v>
      </c>
      <c r="Q36" s="84">
        <f t="shared" si="3"/>
        <v>114.25846568287807</v>
      </c>
      <c r="R36" s="84">
        <f t="shared" si="4"/>
        <v>76.170323930062196</v>
      </c>
      <c r="S36" s="84">
        <f t="shared" si="5"/>
        <v>99.973465768200171</v>
      </c>
      <c r="U36" s="71" t="b">
        <v>1</v>
      </c>
      <c r="V36" s="71" t="b">
        <v>1</v>
      </c>
      <c r="W36" s="71" t="b">
        <v>1</v>
      </c>
      <c r="X36" s="71" t="b">
        <v>1</v>
      </c>
      <c r="Y36" s="71" t="b">
        <v>1</v>
      </c>
      <c r="Z36" s="71" t="b">
        <v>1</v>
      </c>
      <c r="AA36" s="71" t="b">
        <v>1</v>
      </c>
      <c r="AB36" s="71" t="b">
        <v>1</v>
      </c>
    </row>
    <row r="37" spans="1:28" x14ac:dyDescent="0.2">
      <c r="B37" s="87" t="s">
        <v>285</v>
      </c>
      <c r="C37" s="79">
        <v>648924</v>
      </c>
      <c r="D37" s="79">
        <v>870869.40999999992</v>
      </c>
      <c r="E37" s="79">
        <v>736749.49700000021</v>
      </c>
      <c r="F37" s="79">
        <f t="shared" si="6"/>
        <v>2256542.9070000001</v>
      </c>
      <c r="G37" s="79">
        <v>329334.64796000003</v>
      </c>
      <c r="H37" s="79">
        <v>813596.25156</v>
      </c>
      <c r="I37" s="79">
        <v>1101895.7390799997</v>
      </c>
      <c r="J37" s="79">
        <f t="shared" si="7"/>
        <v>2244826.6385999997</v>
      </c>
      <c r="K37" s="79">
        <f t="shared" si="2"/>
        <v>319589.35203999997</v>
      </c>
      <c r="L37" s="79">
        <f t="shared" si="2"/>
        <v>57273.158439999912</v>
      </c>
      <c r="M37" s="79">
        <f t="shared" si="2"/>
        <v>-365146.24207999953</v>
      </c>
      <c r="N37" s="79">
        <f t="shared" si="8"/>
        <v>11716.26840000035</v>
      </c>
      <c r="O37" s="84">
        <f t="shared" si="3"/>
        <v>50.750881144787371</v>
      </c>
      <c r="P37" s="84">
        <f t="shared" si="3"/>
        <v>93.423450429841154</v>
      </c>
      <c r="Q37" s="84">
        <f t="shared" si="3"/>
        <v>149.56179048195528</v>
      </c>
      <c r="R37" s="84">
        <f t="shared" si="4"/>
        <v>75.203043518921433</v>
      </c>
      <c r="S37" s="84">
        <f t="shared" si="5"/>
        <v>99.480786810494251</v>
      </c>
      <c r="U37" s="71" t="b">
        <v>1</v>
      </c>
      <c r="V37" s="71" t="b">
        <v>1</v>
      </c>
      <c r="W37" s="71" t="b">
        <v>1</v>
      </c>
      <c r="X37" s="71" t="b">
        <v>1</v>
      </c>
      <c r="Y37" s="71" t="b">
        <v>1</v>
      </c>
      <c r="Z37" s="71" t="b">
        <v>1</v>
      </c>
      <c r="AA37" s="71" t="b">
        <v>1</v>
      </c>
      <c r="AB37" s="71" t="b">
        <v>1</v>
      </c>
    </row>
    <row r="38" spans="1:28" x14ac:dyDescent="0.2">
      <c r="B38" s="72" t="s">
        <v>286</v>
      </c>
      <c r="C38" s="79">
        <v>151579</v>
      </c>
      <c r="D38" s="79">
        <v>114039</v>
      </c>
      <c r="E38" s="79">
        <v>123417.48100000003</v>
      </c>
      <c r="F38" s="79">
        <f t="shared" si="6"/>
        <v>389035.48100000003</v>
      </c>
      <c r="G38" s="79">
        <v>90368.873930000002</v>
      </c>
      <c r="H38" s="79">
        <v>119139.22662999999</v>
      </c>
      <c r="I38" s="79">
        <v>176276.13905</v>
      </c>
      <c r="J38" s="79">
        <f t="shared" si="7"/>
        <v>385784.23960999999</v>
      </c>
      <c r="K38" s="79">
        <f t="shared" si="2"/>
        <v>61210.126069999998</v>
      </c>
      <c r="L38" s="79">
        <f t="shared" si="2"/>
        <v>-5100.2266299999901</v>
      </c>
      <c r="M38" s="79">
        <f t="shared" si="2"/>
        <v>-52858.658049999969</v>
      </c>
      <c r="N38" s="79">
        <f t="shared" si="8"/>
        <v>3251.2413900000392</v>
      </c>
      <c r="O38" s="84">
        <f t="shared" si="3"/>
        <v>59.618333628009154</v>
      </c>
      <c r="P38" s="84">
        <f t="shared" si="3"/>
        <v>104.47235299327421</v>
      </c>
      <c r="Q38" s="84">
        <f t="shared" si="3"/>
        <v>142.82914998889012</v>
      </c>
      <c r="R38" s="84">
        <f t="shared" si="4"/>
        <v>78.875716464998604</v>
      </c>
      <c r="S38" s="84">
        <f t="shared" si="5"/>
        <v>99.164281524748631</v>
      </c>
      <c r="U38" s="71" t="b">
        <v>1</v>
      </c>
      <c r="V38" s="71" t="b">
        <v>1</v>
      </c>
      <c r="W38" s="71" t="b">
        <v>1</v>
      </c>
      <c r="X38" s="71" t="b">
        <v>1</v>
      </c>
      <c r="Y38" s="71" t="b">
        <v>1</v>
      </c>
      <c r="Z38" s="71" t="b">
        <v>1</v>
      </c>
      <c r="AA38" s="71" t="b">
        <v>1</v>
      </c>
      <c r="AB38" s="71" t="b">
        <v>1</v>
      </c>
    </row>
    <row r="39" spans="1:28" x14ac:dyDescent="0.2">
      <c r="B39" s="72" t="s">
        <v>287</v>
      </c>
      <c r="C39" s="79">
        <v>1677774.9620000001</v>
      </c>
      <c r="D39" s="79">
        <v>1707593.9008000002</v>
      </c>
      <c r="E39" s="79">
        <v>7600355.2612499986</v>
      </c>
      <c r="F39" s="79">
        <f t="shared" si="6"/>
        <v>10985724.124049999</v>
      </c>
      <c r="G39" s="79">
        <v>553922.50231999997</v>
      </c>
      <c r="H39" s="79">
        <v>1121999.5589300003</v>
      </c>
      <c r="I39" s="79">
        <v>8559175.4069499969</v>
      </c>
      <c r="J39" s="79">
        <f t="shared" si="7"/>
        <v>10235097.468199998</v>
      </c>
      <c r="K39" s="79">
        <f t="shared" si="2"/>
        <v>1123852.4596800001</v>
      </c>
      <c r="L39" s="79">
        <f t="shared" si="2"/>
        <v>585594.34186999989</v>
      </c>
      <c r="M39" s="79">
        <f t="shared" si="2"/>
        <v>-958820.14569999836</v>
      </c>
      <c r="N39" s="79">
        <f t="shared" si="8"/>
        <v>750626.65585000161</v>
      </c>
      <c r="O39" s="84">
        <f t="shared" si="3"/>
        <v>33.015303891511998</v>
      </c>
      <c r="P39" s="84">
        <f t="shared" si="3"/>
        <v>65.706463252436563</v>
      </c>
      <c r="Q39" s="84">
        <f t="shared" si="3"/>
        <v>112.61546484002518</v>
      </c>
      <c r="R39" s="84">
        <f t="shared" si="4"/>
        <v>49.504858382370308</v>
      </c>
      <c r="S39" s="84">
        <f t="shared" si="5"/>
        <v>93.167253725162041</v>
      </c>
      <c r="U39" s="71" t="b">
        <v>1</v>
      </c>
      <c r="V39" s="71" t="b">
        <v>1</v>
      </c>
      <c r="W39" s="71" t="b">
        <v>1</v>
      </c>
      <c r="X39" s="71" t="b">
        <v>1</v>
      </c>
      <c r="Y39" s="71" t="b">
        <v>1</v>
      </c>
      <c r="Z39" s="71" t="b">
        <v>1</v>
      </c>
      <c r="AA39" s="71" t="b">
        <v>1</v>
      </c>
      <c r="AB39" s="71" t="b">
        <v>1</v>
      </c>
    </row>
    <row r="40" spans="1:28" x14ac:dyDescent="0.2">
      <c r="B40" s="72" t="s">
        <v>288</v>
      </c>
      <c r="C40" s="79">
        <v>273</v>
      </c>
      <c r="D40" s="79">
        <v>296</v>
      </c>
      <c r="E40" s="79">
        <v>287</v>
      </c>
      <c r="F40" s="79">
        <f t="shared" si="6"/>
        <v>856</v>
      </c>
      <c r="G40" s="79">
        <v>167.12314000000001</v>
      </c>
      <c r="H40" s="79">
        <v>280.11086999999998</v>
      </c>
      <c r="I40" s="79">
        <v>408.40742999999998</v>
      </c>
      <c r="J40" s="79">
        <f t="shared" si="7"/>
        <v>855.64143999999999</v>
      </c>
      <c r="K40" s="79">
        <f t="shared" si="2"/>
        <v>105.87685999999999</v>
      </c>
      <c r="L40" s="79">
        <f t="shared" si="2"/>
        <v>15.889130000000023</v>
      </c>
      <c r="M40" s="79">
        <f t="shared" si="2"/>
        <v>-121.40742999999998</v>
      </c>
      <c r="N40" s="79">
        <f t="shared" si="8"/>
        <v>0.35856000000003974</v>
      </c>
      <c r="O40" s="84">
        <f t="shared" si="3"/>
        <v>61.217267399267406</v>
      </c>
      <c r="P40" s="84">
        <f t="shared" si="3"/>
        <v>94.632050675675671</v>
      </c>
      <c r="Q40" s="84">
        <f t="shared" si="3"/>
        <v>142.30224041811846</v>
      </c>
      <c r="R40" s="84">
        <f t="shared" si="4"/>
        <v>78.600001757469258</v>
      </c>
      <c r="S40" s="84">
        <f t="shared" si="5"/>
        <v>99.95811214953271</v>
      </c>
      <c r="U40" s="71" t="b">
        <v>1</v>
      </c>
      <c r="V40" s="71" t="b">
        <v>1</v>
      </c>
      <c r="W40" s="71" t="b">
        <v>1</v>
      </c>
      <c r="X40" s="71" t="b">
        <v>1</v>
      </c>
      <c r="Y40" s="71" t="b">
        <v>1</v>
      </c>
      <c r="Z40" s="71" t="b">
        <v>1</v>
      </c>
      <c r="AA40" s="71" t="b">
        <v>1</v>
      </c>
      <c r="AB40" s="71" t="b">
        <v>1</v>
      </c>
    </row>
    <row r="41" spans="1:28" x14ac:dyDescent="0.2">
      <c r="B41" s="72" t="s">
        <v>289</v>
      </c>
      <c r="C41" s="79">
        <v>3142817</v>
      </c>
      <c r="D41" s="79">
        <v>3140299.0369999995</v>
      </c>
      <c r="E41" s="79">
        <v>3130623.0000000009</v>
      </c>
      <c r="F41" s="79">
        <f t="shared" si="6"/>
        <v>9413739.0370000005</v>
      </c>
      <c r="G41" s="79">
        <v>1328494.5742000001</v>
      </c>
      <c r="H41" s="79">
        <v>1932444.3412600001</v>
      </c>
      <c r="I41" s="79">
        <v>6151410.0558899995</v>
      </c>
      <c r="J41" s="79">
        <f t="shared" si="7"/>
        <v>9412348.9713499993</v>
      </c>
      <c r="K41" s="79">
        <f t="shared" si="2"/>
        <v>1814322.4257999999</v>
      </c>
      <c r="L41" s="79">
        <f t="shared" si="2"/>
        <v>1207854.6957399994</v>
      </c>
      <c r="M41" s="79">
        <f t="shared" si="2"/>
        <v>-3020787.0558899986</v>
      </c>
      <c r="N41" s="79">
        <f t="shared" si="8"/>
        <v>1390.0656500007026</v>
      </c>
      <c r="O41" s="84">
        <f t="shared" si="3"/>
        <v>42.270821820042343</v>
      </c>
      <c r="P41" s="84">
        <f t="shared" si="3"/>
        <v>61.536952961846239</v>
      </c>
      <c r="Q41" s="84">
        <f t="shared" si="3"/>
        <v>196.49156273016578</v>
      </c>
      <c r="R41" s="84">
        <f t="shared" si="4"/>
        <v>51.900026933403595</v>
      </c>
      <c r="S41" s="84">
        <f t="shared" si="5"/>
        <v>99.985233650045558</v>
      </c>
      <c r="U41" s="71" t="b">
        <v>1</v>
      </c>
      <c r="V41" s="71" t="b">
        <v>1</v>
      </c>
      <c r="W41" s="71" t="b">
        <v>1</v>
      </c>
      <c r="X41" s="71" t="b">
        <v>1</v>
      </c>
      <c r="Y41" s="71" t="b">
        <v>1</v>
      </c>
      <c r="Z41" s="71" t="b">
        <v>1</v>
      </c>
      <c r="AA41" s="71" t="b">
        <v>1</v>
      </c>
      <c r="AB41" s="71" t="b">
        <v>1</v>
      </c>
    </row>
    <row r="42" spans="1:28" x14ac:dyDescent="0.2">
      <c r="B42" s="72" t="s">
        <v>290</v>
      </c>
      <c r="C42" s="79">
        <v>181117.24299999999</v>
      </c>
      <c r="D42" s="79">
        <v>169874.00000000003</v>
      </c>
      <c r="E42" s="79">
        <v>139897.94399999996</v>
      </c>
      <c r="F42" s="79">
        <f t="shared" si="6"/>
        <v>490889.18699999998</v>
      </c>
      <c r="G42" s="79">
        <v>86522.229900000006</v>
      </c>
      <c r="H42" s="79">
        <v>202914.13337999998</v>
      </c>
      <c r="I42" s="79">
        <v>201437.53036999999</v>
      </c>
      <c r="J42" s="79">
        <f t="shared" si="7"/>
        <v>490873.89364999998</v>
      </c>
      <c r="K42" s="79">
        <f t="shared" si="2"/>
        <v>94595.013099999982</v>
      </c>
      <c r="L42" s="79">
        <f t="shared" si="2"/>
        <v>-33040.133379999956</v>
      </c>
      <c r="M42" s="79">
        <f t="shared" si="2"/>
        <v>-61539.586370000034</v>
      </c>
      <c r="N42" s="79">
        <f t="shared" si="8"/>
        <v>15.293349999992643</v>
      </c>
      <c r="O42" s="84">
        <f t="shared" si="3"/>
        <v>47.771392975543478</v>
      </c>
      <c r="P42" s="84">
        <f t="shared" si="3"/>
        <v>119.44978830191786</v>
      </c>
      <c r="Q42" s="84">
        <f t="shared" si="3"/>
        <v>143.98891406867284</v>
      </c>
      <c r="R42" s="84">
        <f t="shared" si="4"/>
        <v>82.462559694117488</v>
      </c>
      <c r="S42" s="84">
        <f t="shared" si="5"/>
        <v>99.996884561647519</v>
      </c>
      <c r="U42" s="71" t="b">
        <v>1</v>
      </c>
      <c r="V42" s="71" t="b">
        <v>1</v>
      </c>
      <c r="W42" s="71" t="b">
        <v>1</v>
      </c>
      <c r="X42" s="71" t="b">
        <v>1</v>
      </c>
      <c r="Y42" s="71" t="b">
        <v>1</v>
      </c>
      <c r="Z42" s="71" t="b">
        <v>1</v>
      </c>
      <c r="AA42" s="71" t="b">
        <v>1</v>
      </c>
      <c r="AB42" s="71" t="b">
        <v>1</v>
      </c>
    </row>
    <row r="43" spans="1:28" x14ac:dyDescent="0.2">
      <c r="B43" s="72" t="s">
        <v>291</v>
      </c>
      <c r="C43" s="79">
        <v>803904.65899999999</v>
      </c>
      <c r="D43" s="79">
        <v>571214.1810000001</v>
      </c>
      <c r="E43" s="79">
        <v>570371.41299999994</v>
      </c>
      <c r="F43" s="79">
        <f t="shared" si="6"/>
        <v>1945490.253</v>
      </c>
      <c r="G43" s="79">
        <v>494138.39434</v>
      </c>
      <c r="H43" s="79">
        <v>791734.2776400001</v>
      </c>
      <c r="I43" s="79">
        <v>655780.73922999972</v>
      </c>
      <c r="J43" s="79">
        <f t="shared" si="7"/>
        <v>1941653.4112099998</v>
      </c>
      <c r="K43" s="79">
        <f t="shared" si="2"/>
        <v>309766.26465999999</v>
      </c>
      <c r="L43" s="79">
        <f t="shared" si="2"/>
        <v>-220520.09664</v>
      </c>
      <c r="M43" s="79">
        <f t="shared" si="2"/>
        <v>-85409.326229999773</v>
      </c>
      <c r="N43" s="79">
        <f t="shared" si="8"/>
        <v>3836.8417900002096</v>
      </c>
      <c r="O43" s="84">
        <f t="shared" si="3"/>
        <v>61.467288291956521</v>
      </c>
      <c r="P43" s="84">
        <f t="shared" si="3"/>
        <v>138.60550104935157</v>
      </c>
      <c r="Q43" s="84">
        <f t="shared" si="3"/>
        <v>114.97433501808405</v>
      </c>
      <c r="R43" s="84">
        <f t="shared" si="4"/>
        <v>93.509930529349745</v>
      </c>
      <c r="S43" s="84">
        <f t="shared" si="5"/>
        <v>99.802782780120154</v>
      </c>
      <c r="U43" s="71" t="b">
        <v>1</v>
      </c>
      <c r="V43" s="71" t="b">
        <v>1</v>
      </c>
      <c r="W43" s="71" t="b">
        <v>1</v>
      </c>
      <c r="X43" s="71" t="b">
        <v>1</v>
      </c>
      <c r="Y43" s="71" t="b">
        <v>1</v>
      </c>
      <c r="Z43" s="71" t="b">
        <v>1</v>
      </c>
      <c r="AA43" s="71" t="b">
        <v>1</v>
      </c>
      <c r="AB43" s="71" t="b">
        <v>1</v>
      </c>
    </row>
    <row r="44" spans="1:28" x14ac:dyDescent="0.2">
      <c r="B44" s="72" t="s">
        <v>292</v>
      </c>
      <c r="C44" s="79">
        <v>1453376</v>
      </c>
      <c r="D44" s="79">
        <v>1409387</v>
      </c>
      <c r="E44" s="79">
        <v>1409408</v>
      </c>
      <c r="F44" s="79">
        <f t="shared" si="6"/>
        <v>4272171</v>
      </c>
      <c r="G44" s="79">
        <v>1070387.8982299999</v>
      </c>
      <c r="H44" s="79">
        <v>952993.19466999988</v>
      </c>
      <c r="I44" s="79">
        <v>2248789.9071000004</v>
      </c>
      <c r="J44" s="79">
        <f t="shared" si="7"/>
        <v>4272171</v>
      </c>
      <c r="K44" s="79">
        <f t="shared" si="2"/>
        <v>382988.10177000007</v>
      </c>
      <c r="L44" s="79">
        <f t="shared" si="2"/>
        <v>456393.80533000012</v>
      </c>
      <c r="M44" s="79">
        <f t="shared" si="2"/>
        <v>-839381.90710000042</v>
      </c>
      <c r="N44" s="79">
        <f t="shared" si="8"/>
        <v>0</v>
      </c>
      <c r="O44" s="84">
        <f t="shared" si="3"/>
        <v>73.648381301879212</v>
      </c>
      <c r="P44" s="84">
        <f t="shared" si="3"/>
        <v>67.617566691760317</v>
      </c>
      <c r="Q44" s="84">
        <f t="shared" si="3"/>
        <v>159.55563662899604</v>
      </c>
      <c r="R44" s="84">
        <f t="shared" si="4"/>
        <v>70.679308517680298</v>
      </c>
      <c r="S44" s="84">
        <f t="shared" si="5"/>
        <v>100</v>
      </c>
      <c r="U44" s="71" t="b">
        <v>1</v>
      </c>
      <c r="V44" s="71" t="b">
        <v>1</v>
      </c>
      <c r="W44" s="71" t="b">
        <v>1</v>
      </c>
      <c r="X44" s="71" t="b">
        <v>1</v>
      </c>
      <c r="Y44" s="71" t="b">
        <v>1</v>
      </c>
      <c r="Z44" s="71" t="b">
        <v>1</v>
      </c>
      <c r="AA44" s="71" t="b">
        <v>1</v>
      </c>
      <c r="AB44" s="71" t="b">
        <v>1</v>
      </c>
    </row>
    <row r="45" spans="1:28" x14ac:dyDescent="0.2">
      <c r="B45" s="72" t="s">
        <v>293</v>
      </c>
      <c r="C45" s="79">
        <v>290907</v>
      </c>
      <c r="D45" s="79">
        <v>285907</v>
      </c>
      <c r="E45" s="79">
        <v>285908</v>
      </c>
      <c r="F45" s="79">
        <f t="shared" si="6"/>
        <v>862722</v>
      </c>
      <c r="G45" s="79">
        <v>103685.20997</v>
      </c>
      <c r="H45" s="79">
        <v>327253.38797000004</v>
      </c>
      <c r="I45" s="79">
        <v>431783.40205999999</v>
      </c>
      <c r="J45" s="79">
        <f t="shared" si="7"/>
        <v>862722</v>
      </c>
      <c r="K45" s="79">
        <f t="shared" si="2"/>
        <v>187221.79003</v>
      </c>
      <c r="L45" s="79">
        <f t="shared" si="2"/>
        <v>-41346.38797000004</v>
      </c>
      <c r="M45" s="79">
        <f t="shared" si="2"/>
        <v>-145875.40205999999</v>
      </c>
      <c r="N45" s="79">
        <f t="shared" si="8"/>
        <v>0</v>
      </c>
      <c r="O45" s="84">
        <f t="shared" si="3"/>
        <v>35.642047104401058</v>
      </c>
      <c r="P45" s="84">
        <f t="shared" si="3"/>
        <v>114.46148152021462</v>
      </c>
      <c r="Q45" s="84">
        <f t="shared" si="3"/>
        <v>151.02179794199532</v>
      </c>
      <c r="R45" s="84">
        <f t="shared" si="4"/>
        <v>74.710148841741002</v>
      </c>
      <c r="S45" s="84">
        <f t="shared" si="5"/>
        <v>100</v>
      </c>
      <c r="U45" s="71" t="b">
        <v>1</v>
      </c>
      <c r="V45" s="71" t="b">
        <v>1</v>
      </c>
      <c r="W45" s="71" t="b">
        <v>1</v>
      </c>
      <c r="X45" s="71" t="b">
        <v>1</v>
      </c>
      <c r="Y45" s="71" t="b">
        <v>1</v>
      </c>
      <c r="Z45" s="71" t="b">
        <v>1</v>
      </c>
      <c r="AA45" s="71" t="b">
        <v>1</v>
      </c>
      <c r="AB45" s="71" t="b">
        <v>1</v>
      </c>
    </row>
    <row r="46" spans="1:28" x14ac:dyDescent="0.2">
      <c r="B46" s="72" t="s">
        <v>294</v>
      </c>
      <c r="C46" s="79">
        <v>68332</v>
      </c>
      <c r="D46" s="79">
        <v>64438</v>
      </c>
      <c r="E46" s="79">
        <v>64768.845000000001</v>
      </c>
      <c r="F46" s="79">
        <f t="shared" si="6"/>
        <v>197538.845</v>
      </c>
      <c r="G46" s="79">
        <v>47124.060740000008</v>
      </c>
      <c r="H46" s="79">
        <v>53852.371009999995</v>
      </c>
      <c r="I46" s="79">
        <v>96557.758449999979</v>
      </c>
      <c r="J46" s="79">
        <f t="shared" si="7"/>
        <v>197534.19019999998</v>
      </c>
      <c r="K46" s="79">
        <f t="shared" si="2"/>
        <v>21207.939259999992</v>
      </c>
      <c r="L46" s="79">
        <f t="shared" si="2"/>
        <v>10585.628990000005</v>
      </c>
      <c r="M46" s="79">
        <f t="shared" si="2"/>
        <v>-31788.913449999978</v>
      </c>
      <c r="N46" s="79">
        <f t="shared" si="8"/>
        <v>4.6548000000184402</v>
      </c>
      <c r="O46" s="84">
        <f t="shared" si="3"/>
        <v>68.963385734355811</v>
      </c>
      <c r="P46" s="84">
        <f t="shared" si="3"/>
        <v>83.572381219156384</v>
      </c>
      <c r="Q46" s="84">
        <f t="shared" si="3"/>
        <v>149.08056249883717</v>
      </c>
      <c r="R46" s="84">
        <f t="shared" si="4"/>
        <v>76.053650485802521</v>
      </c>
      <c r="S46" s="84">
        <f t="shared" si="5"/>
        <v>99.997643602705068</v>
      </c>
      <c r="U46" s="71" t="b">
        <v>1</v>
      </c>
      <c r="V46" s="71" t="b">
        <v>1</v>
      </c>
      <c r="W46" s="71" t="b">
        <v>1</v>
      </c>
      <c r="X46" s="71" t="b">
        <v>1</v>
      </c>
      <c r="Y46" s="71" t="b">
        <v>1</v>
      </c>
      <c r="Z46" s="71" t="b">
        <v>1</v>
      </c>
      <c r="AA46" s="71" t="b">
        <v>1</v>
      </c>
      <c r="AB46" s="71" t="b">
        <v>1</v>
      </c>
    </row>
    <row r="47" spans="1:28" x14ac:dyDescent="0.2">
      <c r="C47" s="79"/>
      <c r="D47" s="79"/>
      <c r="E47" s="79"/>
      <c r="F47" s="79"/>
      <c r="G47" s="79"/>
      <c r="H47" s="79"/>
      <c r="I47" s="79"/>
      <c r="J47" s="79"/>
      <c r="K47" s="79"/>
      <c r="L47" s="79"/>
      <c r="M47" s="79"/>
      <c r="N47" s="79"/>
      <c r="O47" s="84"/>
      <c r="P47" s="84"/>
      <c r="Q47" s="84"/>
      <c r="R47" s="84"/>
      <c r="S47" s="84"/>
    </row>
    <row r="48" spans="1:28" ht="15" x14ac:dyDescent="0.35">
      <c r="A48" s="72" t="s">
        <v>295</v>
      </c>
      <c r="C48" s="85">
        <f t="shared" ref="C48:N48" si="9">SUM(C50:C52)</f>
        <v>89297904.317000002</v>
      </c>
      <c r="D48" s="85">
        <f t="shared" si="9"/>
        <v>104890453.40699999</v>
      </c>
      <c r="E48" s="85">
        <f>SUM(E50:E52)</f>
        <v>102589367.90800002</v>
      </c>
      <c r="F48" s="85">
        <f t="shared" si="9"/>
        <v>296777725.63200003</v>
      </c>
      <c r="G48" s="85">
        <f t="shared" si="9"/>
        <v>83023867.066589996</v>
      </c>
      <c r="H48" s="85">
        <f t="shared" si="9"/>
        <v>106855626.29457998</v>
      </c>
      <c r="I48" s="85">
        <f>SUM(I50:I52)</f>
        <v>106798191.00942007</v>
      </c>
      <c r="J48" s="85">
        <f t="shared" si="9"/>
        <v>296677684.37059003</v>
      </c>
      <c r="K48" s="85">
        <f t="shared" si="9"/>
        <v>6274037.2504100064</v>
      </c>
      <c r="L48" s="85">
        <f t="shared" si="9"/>
        <v>-1965172.8875799924</v>
      </c>
      <c r="M48" s="85">
        <f>SUM(M50:M52)</f>
        <v>-4208823.1014200337</v>
      </c>
      <c r="N48" s="85">
        <f t="shared" si="9"/>
        <v>100041.26140998024</v>
      </c>
      <c r="O48" s="84">
        <f>+G48/C48*100</f>
        <v>92.974037522607802</v>
      </c>
      <c r="P48" s="84">
        <f>+H48/D48*100</f>
        <v>101.87354790045062</v>
      </c>
      <c r="Q48" s="84">
        <f>+I48/E48*100</f>
        <v>104.10259190328031</v>
      </c>
      <c r="R48" s="84">
        <f t="shared" si="4"/>
        <v>97.781090270636</v>
      </c>
      <c r="S48" s="84">
        <f>+J48/F48*100</f>
        <v>99.966290845717296</v>
      </c>
    </row>
    <row r="49" spans="1:28" x14ac:dyDescent="0.2">
      <c r="C49" s="79"/>
      <c r="D49" s="79"/>
      <c r="E49" s="79"/>
      <c r="F49" s="79"/>
      <c r="G49" s="79"/>
      <c r="H49" s="79"/>
      <c r="I49" s="79"/>
      <c r="J49" s="79"/>
      <c r="K49" s="79"/>
      <c r="L49" s="79"/>
      <c r="M49" s="79"/>
      <c r="N49" s="79"/>
      <c r="O49" s="84"/>
      <c r="P49" s="84"/>
      <c r="Q49" s="84"/>
      <c r="R49" s="84"/>
      <c r="S49" s="84"/>
    </row>
    <row r="50" spans="1:28" x14ac:dyDescent="0.2">
      <c r="B50" s="72" t="s">
        <v>296</v>
      </c>
      <c r="C50" s="79">
        <v>3546293.8509999998</v>
      </c>
      <c r="D50" s="79">
        <v>12611251.25</v>
      </c>
      <c r="E50" s="79">
        <v>11739797.938999999</v>
      </c>
      <c r="F50" s="79">
        <f>SUM(C50:E50)</f>
        <v>27897343.039999999</v>
      </c>
      <c r="G50" s="79">
        <v>2897594.4594099997</v>
      </c>
      <c r="H50" s="79">
        <v>13049613.419780001</v>
      </c>
      <c r="I50" s="79">
        <v>11851537.871379994</v>
      </c>
      <c r="J50" s="79">
        <f>SUM(G50:I50)</f>
        <v>27798745.750569995</v>
      </c>
      <c r="K50" s="79">
        <f>+C50-G50</f>
        <v>648699.39159000013</v>
      </c>
      <c r="L50" s="79">
        <f>+D50-H50</f>
        <v>-438362.16978000104</v>
      </c>
      <c r="M50" s="79">
        <f>+E50-I50</f>
        <v>-111739.93237999454</v>
      </c>
      <c r="N50" s="79">
        <f>SUM(K50:M50)</f>
        <v>98597.289430004545</v>
      </c>
      <c r="O50" s="84">
        <f>+G50/C50*100</f>
        <v>81.707680783218876</v>
      </c>
      <c r="P50" s="84">
        <f>+H50/D50*100</f>
        <v>103.47596095811666</v>
      </c>
      <c r="Q50" s="84">
        <f>+I50/E50*100</f>
        <v>100.95180456223008</v>
      </c>
      <c r="R50" s="84">
        <f t="shared" si="4"/>
        <v>98.698210523348749</v>
      </c>
      <c r="S50" s="84">
        <f>+J50/F50*100</f>
        <v>99.6465710397989</v>
      </c>
      <c r="U50" s="71" t="b">
        <v>1</v>
      </c>
      <c r="V50" s="71" t="b">
        <v>1</v>
      </c>
      <c r="W50" s="71" t="b">
        <v>1</v>
      </c>
      <c r="X50" s="71" t="b">
        <v>1</v>
      </c>
      <c r="Y50" s="71" t="b">
        <v>1</v>
      </c>
      <c r="Z50" s="71" t="b">
        <v>1</v>
      </c>
      <c r="AA50" s="71" t="b">
        <v>1</v>
      </c>
      <c r="AB50" s="71" t="b">
        <v>1</v>
      </c>
    </row>
    <row r="51" spans="1:28" ht="14.25" x14ac:dyDescent="0.2">
      <c r="B51" s="72" t="s">
        <v>297</v>
      </c>
      <c r="C51" s="79"/>
      <c r="D51" s="79"/>
      <c r="E51" s="79"/>
      <c r="F51" s="79"/>
      <c r="G51" s="79"/>
      <c r="H51" s="79"/>
      <c r="I51" s="79"/>
      <c r="J51" s="79"/>
      <c r="K51" s="79"/>
      <c r="L51" s="79"/>
      <c r="M51" s="79"/>
      <c r="N51" s="79"/>
      <c r="O51" s="84"/>
      <c r="P51" s="84"/>
      <c r="Q51" s="84"/>
      <c r="R51" s="84"/>
      <c r="S51" s="84"/>
    </row>
    <row r="52" spans="1:28" ht="14.25" x14ac:dyDescent="0.2">
      <c r="B52" s="72" t="s">
        <v>298</v>
      </c>
      <c r="C52" s="79">
        <v>85751610.466000006</v>
      </c>
      <c r="D52" s="79">
        <v>92279202.15699999</v>
      </c>
      <c r="E52" s="79">
        <v>90849569.969000027</v>
      </c>
      <c r="F52" s="79">
        <f>SUM(C52:E52)</f>
        <v>268880382.59200001</v>
      </c>
      <c r="G52" s="79">
        <v>80126272.607179999</v>
      </c>
      <c r="H52" s="79">
        <v>93806012.874799982</v>
      </c>
      <c r="I52" s="79">
        <v>94946653.138040066</v>
      </c>
      <c r="J52" s="79">
        <f>SUM(G52:I52)</f>
        <v>268878938.62002003</v>
      </c>
      <c r="K52" s="79">
        <f t="shared" ref="K52:M53" si="10">+C52-G52</f>
        <v>5625337.8588200063</v>
      </c>
      <c r="L52" s="79">
        <f t="shared" si="10"/>
        <v>-1526810.7177999914</v>
      </c>
      <c r="M52" s="79">
        <f t="shared" si="10"/>
        <v>-4097083.1690400392</v>
      </c>
      <c r="N52" s="79">
        <f>SUM(K52:M52)</f>
        <v>1443.9719799757004</v>
      </c>
      <c r="O52" s="84">
        <f t="shared" ref="O52:Q53" si="11">+G52/C52*100</f>
        <v>93.439962435398911</v>
      </c>
      <c r="P52" s="84">
        <f t="shared" si="11"/>
        <v>101.65455561178601</v>
      </c>
      <c r="Q52" s="84">
        <f t="shared" si="11"/>
        <v>104.50974415227068</v>
      </c>
      <c r="R52" s="84">
        <f t="shared" si="4"/>
        <v>97.697855174261818</v>
      </c>
      <c r="S52" s="84">
        <f>+J52/F52*100</f>
        <v>99.999462968638298</v>
      </c>
      <c r="U52" s="71" t="b">
        <v>1</v>
      </c>
      <c r="V52" s="71" t="b">
        <v>1</v>
      </c>
      <c r="W52" s="71" t="b">
        <v>1</v>
      </c>
      <c r="X52" s="71" t="b">
        <v>1</v>
      </c>
      <c r="Y52" s="71" t="b">
        <v>1</v>
      </c>
      <c r="Z52" s="71" t="b">
        <v>1</v>
      </c>
      <c r="AA52" s="71" t="b">
        <v>1</v>
      </c>
      <c r="AB52" s="71" t="b">
        <v>1</v>
      </c>
    </row>
    <row r="53" spans="1:28" ht="25.5" x14ac:dyDescent="0.2">
      <c r="B53" s="88" t="s">
        <v>299</v>
      </c>
      <c r="C53" s="79">
        <v>211666</v>
      </c>
      <c r="D53" s="79">
        <v>211666</v>
      </c>
      <c r="E53" s="79">
        <v>735665.12100000004</v>
      </c>
      <c r="F53" s="79">
        <f>SUM(C53:E53)</f>
        <v>1158997.121</v>
      </c>
      <c r="G53" s="79">
        <v>207220.12818</v>
      </c>
      <c r="H53" s="79">
        <v>210300.30782000005</v>
      </c>
      <c r="I53" s="79">
        <v>741476.32981000026</v>
      </c>
      <c r="J53" s="79">
        <f>SUM(G53:I53)</f>
        <v>1158996.7658100002</v>
      </c>
      <c r="K53" s="79">
        <f t="shared" si="10"/>
        <v>4445.8718200000003</v>
      </c>
      <c r="L53" s="79">
        <f t="shared" si="10"/>
        <v>1365.6921799999545</v>
      </c>
      <c r="M53" s="79">
        <f t="shared" si="10"/>
        <v>-5811.2088100002147</v>
      </c>
      <c r="N53" s="79">
        <f>SUM(K53:M53)</f>
        <v>0.35518999974010512</v>
      </c>
      <c r="O53" s="84">
        <f t="shared" si="11"/>
        <v>97.899581501044096</v>
      </c>
      <c r="P53" s="84">
        <f t="shared" si="11"/>
        <v>99.354789063902587</v>
      </c>
      <c r="Q53" s="84">
        <f t="shared" si="11"/>
        <v>100.78992582958139</v>
      </c>
      <c r="R53" s="84">
        <f t="shared" si="4"/>
        <v>98.627185282473334</v>
      </c>
      <c r="S53" s="84">
        <f>+J53/F53*100</f>
        <v>99.99996935367713</v>
      </c>
      <c r="U53" s="71" t="b">
        <v>1</v>
      </c>
      <c r="V53" s="71" t="b">
        <v>1</v>
      </c>
      <c r="W53" s="71" t="b">
        <v>1</v>
      </c>
      <c r="X53" s="71" t="b">
        <v>1</v>
      </c>
      <c r="Y53" s="71" t="b">
        <v>1</v>
      </c>
      <c r="Z53" s="71" t="b">
        <v>1</v>
      </c>
      <c r="AA53" s="71" t="b">
        <v>1</v>
      </c>
      <c r="AB53" s="71" t="b">
        <v>1</v>
      </c>
    </row>
    <row r="54" spans="1:28" x14ac:dyDescent="0.2">
      <c r="C54" s="79"/>
      <c r="D54" s="79"/>
      <c r="E54" s="79"/>
      <c r="F54" s="79"/>
      <c r="G54" s="79"/>
      <c r="H54" s="79"/>
      <c r="I54" s="79"/>
      <c r="J54" s="79"/>
      <c r="K54" s="79"/>
      <c r="L54" s="79"/>
      <c r="M54" s="79"/>
      <c r="N54" s="79"/>
    </row>
    <row r="55" spans="1:28" x14ac:dyDescent="0.2">
      <c r="C55" s="79"/>
      <c r="D55" s="79"/>
      <c r="E55" s="79"/>
      <c r="F55" s="79"/>
      <c r="G55" s="79"/>
      <c r="H55" s="79"/>
      <c r="I55" s="79"/>
      <c r="J55" s="79"/>
      <c r="K55" s="79"/>
      <c r="L55" s="79"/>
      <c r="M55" s="79"/>
      <c r="N55" s="79"/>
    </row>
    <row r="56" spans="1:28" x14ac:dyDescent="0.2">
      <c r="A56" s="89"/>
      <c r="B56" s="89"/>
      <c r="C56" s="90"/>
      <c r="D56" s="90"/>
      <c r="E56" s="90"/>
      <c r="F56" s="90"/>
      <c r="G56" s="90"/>
      <c r="H56" s="90"/>
      <c r="I56" s="90"/>
      <c r="J56" s="90"/>
      <c r="K56" s="90"/>
      <c r="L56" s="90"/>
      <c r="M56" s="90"/>
      <c r="N56" s="90"/>
      <c r="O56" s="91"/>
      <c r="P56" s="91"/>
      <c r="Q56" s="91"/>
      <c r="R56" s="91"/>
      <c r="S56" s="91"/>
    </row>
    <row r="57" spans="1:28" x14ac:dyDescent="0.2">
      <c r="A57" s="92"/>
      <c r="B57" s="92"/>
      <c r="C57" s="93"/>
      <c r="D57" s="93"/>
      <c r="E57" s="93"/>
      <c r="F57" s="93"/>
      <c r="G57" s="93"/>
      <c r="H57" s="93"/>
      <c r="I57" s="93"/>
      <c r="J57" s="93"/>
      <c r="K57" s="93"/>
      <c r="L57" s="93"/>
      <c r="M57" s="93"/>
      <c r="N57" s="93"/>
      <c r="O57" s="94"/>
      <c r="P57" s="94"/>
      <c r="Q57" s="94"/>
      <c r="R57" s="94"/>
      <c r="S57" s="94"/>
    </row>
    <row r="58" spans="1:28" ht="14.25" x14ac:dyDescent="0.2">
      <c r="A58" s="95" t="s">
        <v>300</v>
      </c>
      <c r="B58" s="104" t="s">
        <v>313</v>
      </c>
      <c r="C58" s="104"/>
      <c r="D58" s="104"/>
      <c r="E58" s="104"/>
      <c r="F58" s="104"/>
      <c r="G58" s="93"/>
      <c r="H58" s="93"/>
      <c r="I58" s="93"/>
      <c r="J58" s="93"/>
      <c r="K58" s="93"/>
      <c r="L58" s="94"/>
      <c r="M58" s="94"/>
      <c r="N58" s="94"/>
      <c r="O58" s="71"/>
      <c r="P58" s="71"/>
      <c r="Q58" s="71"/>
      <c r="R58" s="71"/>
      <c r="S58" s="71"/>
    </row>
    <row r="59" spans="1:28" ht="15.6" customHeight="1" x14ac:dyDescent="0.2">
      <c r="A59" s="95" t="s">
        <v>301</v>
      </c>
      <c r="B59" s="96" t="s">
        <v>302</v>
      </c>
      <c r="C59" s="96"/>
      <c r="D59" s="96"/>
      <c r="E59" s="96"/>
      <c r="F59" s="96"/>
      <c r="G59" s="93"/>
      <c r="H59" s="93"/>
      <c r="I59" s="93"/>
      <c r="J59" s="93"/>
      <c r="K59" s="93"/>
      <c r="L59" s="94"/>
      <c r="M59" s="94"/>
      <c r="N59" s="94"/>
      <c r="O59" s="71"/>
      <c r="P59" s="71"/>
      <c r="Q59" s="71"/>
      <c r="R59" s="71"/>
      <c r="S59" s="71"/>
    </row>
    <row r="60" spans="1:28" ht="14.25" x14ac:dyDescent="0.2">
      <c r="A60" s="97" t="s">
        <v>303</v>
      </c>
      <c r="B60" s="92" t="s">
        <v>304</v>
      </c>
      <c r="C60" s="93"/>
      <c r="D60" s="93"/>
      <c r="E60" s="93"/>
      <c r="F60" s="93"/>
      <c r="G60" s="93"/>
      <c r="H60" s="93"/>
      <c r="I60" s="93"/>
      <c r="J60" s="93"/>
      <c r="K60" s="93"/>
      <c r="L60" s="94"/>
      <c r="M60" s="94"/>
      <c r="N60" s="94"/>
      <c r="O60" s="71"/>
      <c r="P60" s="71"/>
      <c r="Q60" s="71"/>
      <c r="R60" s="71"/>
      <c r="S60" s="71"/>
    </row>
    <row r="61" spans="1:28" ht="14.25" x14ac:dyDescent="0.2">
      <c r="A61" s="97" t="s">
        <v>305</v>
      </c>
      <c r="B61" s="92" t="s">
        <v>306</v>
      </c>
      <c r="C61" s="93"/>
      <c r="D61" s="93"/>
      <c r="E61" s="93"/>
      <c r="F61" s="93"/>
      <c r="G61" s="93"/>
      <c r="H61" s="93"/>
      <c r="I61" s="93"/>
      <c r="J61" s="93"/>
      <c r="K61" s="93"/>
      <c r="L61" s="94"/>
      <c r="M61" s="94"/>
      <c r="N61" s="94"/>
      <c r="O61" s="71"/>
      <c r="P61" s="71"/>
      <c r="Q61" s="71"/>
      <c r="R61" s="71"/>
      <c r="S61" s="71"/>
    </row>
    <row r="62" spans="1:28" ht="14.25" x14ac:dyDescent="0.2">
      <c r="A62" s="97" t="s">
        <v>307</v>
      </c>
      <c r="B62" s="92" t="s">
        <v>308</v>
      </c>
      <c r="C62" s="93"/>
      <c r="D62" s="93"/>
      <c r="E62" s="93"/>
      <c r="F62" s="93"/>
      <c r="G62" s="93"/>
      <c r="H62" s="93"/>
      <c r="I62" s="93"/>
      <c r="J62" s="93"/>
      <c r="K62" s="93"/>
      <c r="L62" s="94"/>
      <c r="M62" s="94"/>
      <c r="N62" s="94"/>
      <c r="O62" s="71"/>
      <c r="P62" s="71"/>
      <c r="Q62" s="71"/>
      <c r="R62" s="71"/>
      <c r="S62" s="71"/>
    </row>
    <row r="63" spans="1:28" ht="14.25" x14ac:dyDescent="0.2">
      <c r="A63" s="97" t="s">
        <v>309</v>
      </c>
      <c r="B63" s="92" t="s">
        <v>310</v>
      </c>
      <c r="C63" s="93"/>
      <c r="D63" s="93"/>
      <c r="E63" s="93"/>
      <c r="F63" s="93"/>
      <c r="G63" s="93"/>
      <c r="H63" s="93"/>
      <c r="I63" s="93"/>
      <c r="J63" s="93"/>
      <c r="K63" s="93"/>
      <c r="L63" s="94"/>
      <c r="M63" s="94"/>
      <c r="N63" s="94"/>
      <c r="O63" s="71"/>
      <c r="P63" s="71"/>
      <c r="Q63" s="71"/>
      <c r="R63" s="71"/>
      <c r="S63" s="71"/>
    </row>
    <row r="64" spans="1:28" ht="14.25" x14ac:dyDescent="0.2">
      <c r="A64" s="97" t="s">
        <v>311</v>
      </c>
      <c r="B64" s="92" t="s">
        <v>312</v>
      </c>
      <c r="C64" s="79"/>
      <c r="D64" s="79"/>
      <c r="E64" s="79"/>
      <c r="F64" s="79"/>
      <c r="G64" s="79"/>
      <c r="H64" s="79"/>
      <c r="I64" s="79"/>
      <c r="J64" s="79"/>
      <c r="K64" s="79"/>
      <c r="L64" s="73"/>
      <c r="M64" s="73"/>
      <c r="N64" s="73"/>
      <c r="O64" s="71"/>
      <c r="P64" s="71"/>
      <c r="Q64" s="71"/>
      <c r="R64" s="71"/>
      <c r="S64" s="71"/>
    </row>
    <row r="65" spans="3:14" x14ac:dyDescent="0.2">
      <c r="C65" s="79"/>
      <c r="D65" s="79"/>
      <c r="E65" s="79"/>
      <c r="F65" s="79"/>
      <c r="G65" s="79"/>
      <c r="H65" s="79"/>
      <c r="I65" s="79"/>
      <c r="J65" s="79"/>
      <c r="K65" s="79"/>
      <c r="L65" s="79"/>
      <c r="M65" s="79"/>
      <c r="N65" s="79"/>
    </row>
    <row r="66" spans="3:14" x14ac:dyDescent="0.2">
      <c r="C66" s="79"/>
      <c r="D66" s="79"/>
      <c r="E66" s="79"/>
      <c r="F66" s="79"/>
      <c r="G66" s="79"/>
      <c r="H66" s="79"/>
      <c r="I66" s="79"/>
      <c r="J66" s="79"/>
      <c r="K66" s="79"/>
      <c r="L66" s="79"/>
      <c r="M66" s="79"/>
      <c r="N66" s="79"/>
    </row>
    <row r="67" spans="3:14" x14ac:dyDescent="0.2">
      <c r="C67" s="79">
        <v>0</v>
      </c>
      <c r="D67" s="79">
        <v>0</v>
      </c>
      <c r="E67" s="79">
        <v>0</v>
      </c>
      <c r="F67" s="79">
        <v>0</v>
      </c>
      <c r="G67" s="79">
        <v>0</v>
      </c>
      <c r="H67" s="79">
        <v>0</v>
      </c>
      <c r="I67" s="79">
        <v>0</v>
      </c>
      <c r="J67" s="79">
        <v>0</v>
      </c>
      <c r="K67" s="79"/>
      <c r="L67" s="79"/>
      <c r="M67" s="79"/>
      <c r="N67" s="79"/>
    </row>
    <row r="68" spans="3:14" x14ac:dyDescent="0.2">
      <c r="C68" s="79"/>
      <c r="D68" s="79"/>
      <c r="E68" s="79"/>
      <c r="F68" s="79"/>
      <c r="G68" s="79"/>
      <c r="H68" s="79"/>
      <c r="I68" s="79"/>
      <c r="J68" s="79"/>
      <c r="K68" s="79"/>
      <c r="L68" s="79"/>
      <c r="M68" s="79"/>
      <c r="N68" s="79"/>
    </row>
    <row r="69" spans="3:14" x14ac:dyDescent="0.2">
      <c r="C69" s="79"/>
      <c r="D69" s="79"/>
      <c r="E69" s="79"/>
      <c r="F69" s="79"/>
      <c r="G69" s="79"/>
      <c r="H69" s="79"/>
      <c r="I69" s="79"/>
      <c r="J69" s="79"/>
      <c r="K69" s="79"/>
      <c r="L69" s="79"/>
      <c r="M69" s="79"/>
      <c r="N69" s="79"/>
    </row>
    <row r="70" spans="3:14" x14ac:dyDescent="0.2">
      <c r="C70" s="79"/>
      <c r="D70" s="79"/>
      <c r="E70" s="79"/>
      <c r="F70" s="79"/>
      <c r="G70" s="79"/>
      <c r="H70" s="79"/>
      <c r="I70" s="79"/>
      <c r="J70" s="79"/>
      <c r="K70" s="79"/>
      <c r="L70" s="79"/>
      <c r="M70" s="79"/>
      <c r="N70" s="79"/>
    </row>
    <row r="71" spans="3:14" x14ac:dyDescent="0.2">
      <c r="C71" s="79"/>
      <c r="D71" s="79"/>
      <c r="E71" s="79"/>
      <c r="F71" s="79"/>
      <c r="G71" s="79"/>
      <c r="H71" s="79"/>
      <c r="I71" s="79"/>
      <c r="J71" s="79"/>
      <c r="K71" s="79"/>
      <c r="L71" s="79"/>
      <c r="M71" s="79"/>
      <c r="N71" s="79"/>
    </row>
    <row r="72" spans="3:14" x14ac:dyDescent="0.2">
      <c r="C72" s="79"/>
      <c r="D72" s="79"/>
      <c r="E72" s="79"/>
      <c r="F72" s="79"/>
      <c r="G72" s="79"/>
      <c r="H72" s="79"/>
      <c r="I72" s="79"/>
      <c r="J72" s="79"/>
      <c r="K72" s="79"/>
      <c r="L72" s="79"/>
      <c r="M72" s="79"/>
      <c r="N72" s="79"/>
    </row>
    <row r="73" spans="3:14" x14ac:dyDescent="0.2">
      <c r="C73" s="79"/>
      <c r="D73" s="79"/>
      <c r="E73" s="79"/>
      <c r="F73" s="79"/>
      <c r="G73" s="79"/>
      <c r="H73" s="79"/>
      <c r="I73" s="79"/>
      <c r="J73" s="79"/>
      <c r="K73" s="79"/>
      <c r="L73" s="79"/>
      <c r="M73" s="79"/>
      <c r="N73" s="79"/>
    </row>
    <row r="74" spans="3:14" x14ac:dyDescent="0.2">
      <c r="C74" s="79"/>
      <c r="D74" s="79"/>
      <c r="E74" s="79"/>
      <c r="F74" s="79"/>
      <c r="G74" s="79"/>
      <c r="H74" s="79"/>
      <c r="I74" s="79"/>
      <c r="J74" s="79"/>
      <c r="K74" s="79"/>
      <c r="L74" s="79"/>
      <c r="M74" s="79"/>
      <c r="N74" s="79"/>
    </row>
    <row r="75" spans="3:14" x14ac:dyDescent="0.2">
      <c r="C75" s="79"/>
      <c r="D75" s="79"/>
      <c r="E75" s="79"/>
      <c r="F75" s="79"/>
      <c r="G75" s="79"/>
      <c r="H75" s="79"/>
      <c r="I75" s="79"/>
      <c r="J75" s="79"/>
      <c r="K75" s="79"/>
      <c r="L75" s="79"/>
      <c r="M75" s="79"/>
      <c r="N75" s="79"/>
    </row>
    <row r="76" spans="3:14" x14ac:dyDescent="0.2">
      <c r="C76" s="79"/>
      <c r="D76" s="79"/>
      <c r="E76" s="79"/>
      <c r="F76" s="79"/>
      <c r="G76" s="79"/>
      <c r="H76" s="79"/>
      <c r="I76" s="79"/>
      <c r="J76" s="79"/>
      <c r="K76" s="79"/>
      <c r="L76" s="79"/>
      <c r="M76" s="79"/>
      <c r="N76" s="79"/>
    </row>
  </sheetData>
  <mergeCells count="6">
    <mergeCell ref="O5:S5"/>
    <mergeCell ref="B58:F58"/>
    <mergeCell ref="A5:B6"/>
    <mergeCell ref="C5:F5"/>
    <mergeCell ref="G5:J5"/>
    <mergeCell ref="K5:N5"/>
  </mergeCells>
  <pageMargins left="0.2" right="0.2" top="0.63" bottom="0.23" header="0.17" footer="0.17"/>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0"/>
  <sheetViews>
    <sheetView tabSelected="1" view="pageBreakPreview" zoomScaleNormal="100" zoomScaleSheetLayoutView="100" workbookViewId="0">
      <pane xSplit="1" ySplit="7" topLeftCell="B144" activePane="bottomRight" state="frozen"/>
      <selection pane="topRight" activeCell="B1" sqref="B1"/>
      <selection pane="bottomLeft" activeCell="A8" sqref="A8"/>
      <selection pane="bottomRight" activeCell="E150" sqref="E150"/>
    </sheetView>
  </sheetViews>
  <sheetFormatPr defaultColWidth="9.140625" defaultRowHeight="11.25" x14ac:dyDescent="0.2"/>
  <cols>
    <col min="1" max="1" width="25" style="17" customWidth="1"/>
    <col min="2" max="3" width="13.7109375" style="17" customWidth="1"/>
    <col min="4" max="4" width="12.42578125" style="17" customWidth="1"/>
    <col min="5" max="5" width="11.7109375" style="67" customWidth="1"/>
    <col min="6" max="6" width="12" style="68" bestFit="1" customWidth="1"/>
    <col min="7" max="7" width="12" style="69" bestFit="1" customWidth="1"/>
    <col min="8" max="8" width="8.28515625" style="68" customWidth="1"/>
    <col min="9" max="9" width="9.140625" style="68"/>
    <col min="10" max="10" width="10.42578125" style="68" customWidth="1"/>
    <col min="11" max="16384" width="9.140625" style="68"/>
  </cols>
  <sheetData>
    <row r="1" spans="1:22" s="2" customFormat="1" ht="9" customHeight="1" x14ac:dyDescent="0.2">
      <c r="A1" s="1"/>
      <c r="F1" s="3"/>
      <c r="G1" s="3"/>
    </row>
    <row r="2" spans="1:22" s="6" customFormat="1" ht="14.25" x14ac:dyDescent="0.3">
      <c r="A2" s="4" t="s">
        <v>0</v>
      </c>
      <c r="B2" s="5"/>
      <c r="C2" s="5"/>
      <c r="D2" s="5"/>
      <c r="E2" s="5"/>
      <c r="F2" s="5"/>
      <c r="G2" s="5"/>
    </row>
    <row r="3" spans="1:22" s="6" customFormat="1" x14ac:dyDescent="0.2">
      <c r="A3" s="7" t="s">
        <v>1</v>
      </c>
      <c r="B3" s="5"/>
      <c r="C3" s="5"/>
      <c r="D3" s="5"/>
      <c r="E3" s="5"/>
      <c r="F3" s="8"/>
      <c r="G3" s="8"/>
    </row>
    <row r="4" spans="1:22" s="6" customFormat="1" x14ac:dyDescent="0.2">
      <c r="A4" s="9" t="s">
        <v>2</v>
      </c>
      <c r="B4" s="10"/>
      <c r="C4" s="10"/>
      <c r="D4" s="10"/>
      <c r="E4" s="10"/>
      <c r="F4" s="10"/>
      <c r="G4" s="10"/>
    </row>
    <row r="5" spans="1:22" s="13" customFormat="1" ht="6" customHeight="1" x14ac:dyDescent="0.2">
      <c r="A5" s="114" t="s">
        <v>3</v>
      </c>
      <c r="B5" s="11"/>
      <c r="C5" s="125" t="s">
        <v>4</v>
      </c>
      <c r="D5" s="126"/>
      <c r="E5" s="127"/>
      <c r="F5" s="11"/>
      <c r="G5" s="12"/>
      <c r="H5" s="12"/>
    </row>
    <row r="6" spans="1:22" s="13" customFormat="1" ht="12" customHeight="1" x14ac:dyDescent="0.2">
      <c r="A6" s="115"/>
      <c r="B6" s="117" t="s">
        <v>5</v>
      </c>
      <c r="C6" s="128"/>
      <c r="D6" s="129"/>
      <c r="E6" s="130"/>
      <c r="F6" s="119" t="s">
        <v>6</v>
      </c>
      <c r="G6" s="121" t="s">
        <v>7</v>
      </c>
      <c r="H6" s="123" t="s">
        <v>8</v>
      </c>
    </row>
    <row r="7" spans="1:22" s="13" customFormat="1" ht="42.75" customHeight="1" x14ac:dyDescent="0.2">
      <c r="A7" s="116"/>
      <c r="B7" s="118"/>
      <c r="C7" s="14" t="s">
        <v>9</v>
      </c>
      <c r="D7" s="14" t="s">
        <v>10</v>
      </c>
      <c r="E7" s="14" t="s">
        <v>11</v>
      </c>
      <c r="F7" s="120"/>
      <c r="G7" s="122"/>
      <c r="H7" s="124"/>
    </row>
    <row r="8" spans="1:22" s="17" customFormat="1" x14ac:dyDescent="0.2">
      <c r="A8" s="15"/>
      <c r="B8" s="16"/>
      <c r="C8" s="16"/>
      <c r="D8" s="16"/>
      <c r="E8" s="16"/>
      <c r="F8" s="16"/>
      <c r="G8" s="16"/>
      <c r="H8" s="16"/>
    </row>
    <row r="9" spans="1:22" s="17" customFormat="1" ht="13.5" x14ac:dyDescent="0.2">
      <c r="A9" s="18" t="s">
        <v>12</v>
      </c>
      <c r="B9" s="16"/>
      <c r="C9" s="16"/>
      <c r="D9" s="16"/>
      <c r="E9" s="16"/>
      <c r="F9" s="16"/>
      <c r="G9" s="16"/>
      <c r="H9" s="16"/>
    </row>
    <row r="10" spans="1:22" s="17" customFormat="1" ht="11.25" customHeight="1" x14ac:dyDescent="0.2">
      <c r="A10" s="19" t="s">
        <v>13</v>
      </c>
      <c r="B10" s="20">
        <f t="shared" ref="B10:G10" si="0">SUM(B11:B15)</f>
        <v>5030858</v>
      </c>
      <c r="C10" s="20">
        <f t="shared" si="0"/>
        <v>4558972.3928800002</v>
      </c>
      <c r="D10" s="20">
        <f t="shared" si="0"/>
        <v>436898.70484999998</v>
      </c>
      <c r="E10" s="20">
        <f t="shared" si="0"/>
        <v>4995871.0977300005</v>
      </c>
      <c r="F10" s="20">
        <f t="shared" si="0"/>
        <v>34986.902269999293</v>
      </c>
      <c r="G10" s="20">
        <f t="shared" si="0"/>
        <v>471885.6071199993</v>
      </c>
      <c r="H10" s="21">
        <f t="shared" ref="H10:H15" si="1">E10/B10*100</f>
        <v>99.304553969322939</v>
      </c>
      <c r="I10" s="22"/>
      <c r="J10" s="22"/>
      <c r="K10" s="22"/>
      <c r="L10" s="22"/>
      <c r="M10" s="22"/>
      <c r="N10" s="22"/>
      <c r="O10" s="22"/>
      <c r="P10" s="22"/>
      <c r="Q10" s="22"/>
      <c r="R10" s="22"/>
      <c r="S10" s="22"/>
      <c r="T10" s="22"/>
      <c r="U10" s="22"/>
      <c r="V10" s="22"/>
    </row>
    <row r="11" spans="1:22" s="17" customFormat="1" ht="11.25" customHeight="1" x14ac:dyDescent="0.2">
      <c r="A11" s="23" t="s">
        <v>14</v>
      </c>
      <c r="B11" s="24">
        <v>1099146</v>
      </c>
      <c r="C11" s="24">
        <v>927375.35329000046</v>
      </c>
      <c r="D11" s="24">
        <v>166957.27753999998</v>
      </c>
      <c r="E11" s="24">
        <v>1094332.6308300004</v>
      </c>
      <c r="F11" s="24">
        <v>4813.3691699996125</v>
      </c>
      <c r="G11" s="24">
        <v>171770.64670999954</v>
      </c>
      <c r="H11" s="25">
        <f t="shared" si="1"/>
        <v>99.562081000158344</v>
      </c>
      <c r="J11" s="22"/>
    </row>
    <row r="12" spans="1:22" s="17" customFormat="1" ht="11.25" customHeight="1" x14ac:dyDescent="0.2">
      <c r="A12" s="26" t="s">
        <v>15</v>
      </c>
      <c r="B12" s="24">
        <v>72637</v>
      </c>
      <c r="C12" s="24">
        <v>41998.12298</v>
      </c>
      <c r="D12" s="24">
        <v>4362.7117500000004</v>
      </c>
      <c r="E12" s="24">
        <v>46360.834730000002</v>
      </c>
      <c r="F12" s="24">
        <v>26276.165269999998</v>
      </c>
      <c r="G12" s="24">
        <v>30638.87702</v>
      </c>
      <c r="H12" s="25">
        <f t="shared" si="1"/>
        <v>63.825370995498162</v>
      </c>
      <c r="J12" s="22"/>
    </row>
    <row r="13" spans="1:22" s="17" customFormat="1" ht="11.25" customHeight="1" x14ac:dyDescent="0.2">
      <c r="A13" s="23" t="s">
        <v>16</v>
      </c>
      <c r="B13" s="24">
        <v>161250</v>
      </c>
      <c r="C13" s="24">
        <v>136518.54341999997</v>
      </c>
      <c r="D13" s="24">
        <v>24661.196789999998</v>
      </c>
      <c r="E13" s="24">
        <v>161179.74020999996</v>
      </c>
      <c r="F13" s="24">
        <v>70.259790000040084</v>
      </c>
      <c r="G13" s="24">
        <v>24731.456580000027</v>
      </c>
      <c r="H13" s="25">
        <f t="shared" si="1"/>
        <v>99.956428037209278</v>
      </c>
      <c r="J13" s="22"/>
    </row>
    <row r="14" spans="1:22" s="17" customFormat="1" ht="11.25" customHeight="1" x14ac:dyDescent="0.2">
      <c r="A14" s="23" t="s">
        <v>17</v>
      </c>
      <c r="B14" s="24">
        <v>3650904</v>
      </c>
      <c r="C14" s="24">
        <v>3415585.8801700003</v>
      </c>
      <c r="D14" s="24">
        <v>235311.18256000002</v>
      </c>
      <c r="E14" s="24">
        <v>3650897.0627300004</v>
      </c>
      <c r="F14" s="24">
        <v>6.9372699996456504</v>
      </c>
      <c r="G14" s="24">
        <v>235318.11982999975</v>
      </c>
      <c r="H14" s="25">
        <f t="shared" si="1"/>
        <v>99.999809984869515</v>
      </c>
      <c r="J14" s="22"/>
    </row>
    <row r="15" spans="1:22" s="17" customFormat="1" ht="11.25" customHeight="1" x14ac:dyDescent="0.2">
      <c r="A15" s="23" t="s">
        <v>18</v>
      </c>
      <c r="B15" s="24">
        <v>46921</v>
      </c>
      <c r="C15" s="24">
        <v>37494.493020000002</v>
      </c>
      <c r="D15" s="24">
        <v>5606.3362100000004</v>
      </c>
      <c r="E15" s="24">
        <v>43100.829230000003</v>
      </c>
      <c r="F15" s="24">
        <v>3820.170769999997</v>
      </c>
      <c r="G15" s="24">
        <v>9426.5069799999983</v>
      </c>
      <c r="H15" s="25">
        <f t="shared" si="1"/>
        <v>91.858292086698924</v>
      </c>
      <c r="J15" s="22"/>
    </row>
    <row r="16" spans="1:22" s="17" customFormat="1" ht="11.25" customHeight="1" x14ac:dyDescent="0.2">
      <c r="B16" s="27"/>
      <c r="C16" s="27"/>
      <c r="D16" s="27"/>
      <c r="E16" s="27"/>
      <c r="F16" s="27"/>
      <c r="G16" s="27"/>
      <c r="H16" s="21"/>
      <c r="J16" s="22"/>
    </row>
    <row r="17" spans="1:10" s="17" customFormat="1" ht="11.25" customHeight="1" x14ac:dyDescent="0.2">
      <c r="A17" s="19" t="s">
        <v>19</v>
      </c>
      <c r="B17" s="24">
        <v>1807279</v>
      </c>
      <c r="C17" s="24">
        <v>1801365.7376300001</v>
      </c>
      <c r="D17" s="24">
        <v>5778.1549500000001</v>
      </c>
      <c r="E17" s="24">
        <v>1807143.8925800002</v>
      </c>
      <c r="F17" s="24">
        <v>135.107419999782</v>
      </c>
      <c r="G17" s="24">
        <v>5913.2623699998949</v>
      </c>
      <c r="H17" s="25">
        <f>E17/B17*100</f>
        <v>99.992524263270937</v>
      </c>
      <c r="J17" s="22"/>
    </row>
    <row r="18" spans="1:10" s="17" customFormat="1" ht="11.25" customHeight="1" x14ac:dyDescent="0.2">
      <c r="A18" s="23"/>
      <c r="B18" s="28"/>
      <c r="C18" s="27"/>
      <c r="D18" s="28"/>
      <c r="E18" s="27"/>
      <c r="F18" s="27"/>
      <c r="G18" s="27"/>
      <c r="H18" s="21"/>
      <c r="J18" s="22"/>
    </row>
    <row r="19" spans="1:10" s="17" customFormat="1" ht="11.25" customHeight="1" x14ac:dyDescent="0.2">
      <c r="A19" s="19" t="s">
        <v>20</v>
      </c>
      <c r="B19" s="24">
        <v>176539.70600000001</v>
      </c>
      <c r="C19" s="24">
        <v>172559.82675000001</v>
      </c>
      <c r="D19" s="24">
        <v>3946.0357999999997</v>
      </c>
      <c r="E19" s="24">
        <v>176505.86255000002</v>
      </c>
      <c r="F19" s="24">
        <v>33.843449999985751</v>
      </c>
      <c r="G19" s="24">
        <v>3979.8792499999981</v>
      </c>
      <c r="H19" s="25">
        <f>E19/B19*100</f>
        <v>99.980829553437687</v>
      </c>
      <c r="J19" s="22"/>
    </row>
    <row r="20" spans="1:10" s="17" customFormat="1" ht="11.25" customHeight="1" x14ac:dyDescent="0.2">
      <c r="A20" s="23"/>
      <c r="B20" s="28"/>
      <c r="C20" s="27"/>
      <c r="D20" s="28"/>
      <c r="E20" s="27"/>
      <c r="F20" s="27"/>
      <c r="G20" s="27"/>
      <c r="H20" s="21"/>
      <c r="J20" s="22"/>
    </row>
    <row r="21" spans="1:10" s="17" customFormat="1" ht="11.25" customHeight="1" x14ac:dyDescent="0.2">
      <c r="A21" s="19" t="s">
        <v>21</v>
      </c>
      <c r="B21" s="24">
        <v>1690715</v>
      </c>
      <c r="C21" s="24">
        <v>1597942.7674799999</v>
      </c>
      <c r="D21" s="24">
        <v>75994.317389999997</v>
      </c>
      <c r="E21" s="24">
        <v>1673937.0848699999</v>
      </c>
      <c r="F21" s="24">
        <v>16777.915130000096</v>
      </c>
      <c r="G21" s="24">
        <v>92772.232520000078</v>
      </c>
      <c r="H21" s="25">
        <f>E21/B21*100</f>
        <v>99.007643799812499</v>
      </c>
      <c r="J21" s="22"/>
    </row>
    <row r="22" spans="1:10" s="17" customFormat="1" ht="11.25" customHeight="1" x14ac:dyDescent="0.2">
      <c r="A22" s="23"/>
      <c r="B22" s="27"/>
      <c r="C22" s="27"/>
      <c r="D22" s="27"/>
      <c r="E22" s="27"/>
      <c r="F22" s="27"/>
      <c r="G22" s="27"/>
      <c r="H22" s="21"/>
      <c r="J22" s="22"/>
    </row>
    <row r="23" spans="1:10" s="17" customFormat="1" ht="11.25" customHeight="1" x14ac:dyDescent="0.2">
      <c r="A23" s="19" t="s">
        <v>22</v>
      </c>
      <c r="B23" s="20">
        <f>SUM(B24:B33)</f>
        <v>8909559.2652099989</v>
      </c>
      <c r="C23" s="20">
        <f>SUM(C24:C33)</f>
        <v>7897536.6744100004</v>
      </c>
      <c r="D23" s="20">
        <f t="shared" ref="D23:G23" si="2">SUM(D24:D33)</f>
        <v>894942.92559999996</v>
      </c>
      <c r="E23" s="20">
        <f t="shared" si="2"/>
        <v>8792479.600010002</v>
      </c>
      <c r="F23" s="20">
        <f t="shared" si="2"/>
        <v>117079.6651999993</v>
      </c>
      <c r="G23" s="20">
        <f t="shared" si="2"/>
        <v>1012022.5907999998</v>
      </c>
      <c r="H23" s="21">
        <f t="shared" ref="H23:H33" si="3">E23/B23*100</f>
        <v>98.685909575155208</v>
      </c>
      <c r="J23" s="22"/>
    </row>
    <row r="24" spans="1:10" s="17" customFormat="1" ht="11.25" customHeight="1" x14ac:dyDescent="0.2">
      <c r="A24" s="23" t="s">
        <v>23</v>
      </c>
      <c r="B24" s="24">
        <v>6574690.0807299996</v>
      </c>
      <c r="C24" s="24">
        <v>5644195.40221</v>
      </c>
      <c r="D24" s="24">
        <v>818140.74887000001</v>
      </c>
      <c r="E24" s="24">
        <v>6462336.1510800002</v>
      </c>
      <c r="F24" s="24">
        <v>112353.92964999937</v>
      </c>
      <c r="G24" s="24">
        <v>930494.67851999961</v>
      </c>
      <c r="H24" s="25">
        <f t="shared" si="3"/>
        <v>98.291114436263669</v>
      </c>
      <c r="J24" s="22"/>
    </row>
    <row r="25" spans="1:10" s="17" customFormat="1" ht="11.25" customHeight="1" x14ac:dyDescent="0.2">
      <c r="A25" s="23" t="s">
        <v>24</v>
      </c>
      <c r="B25" s="24">
        <v>522319</v>
      </c>
      <c r="C25" s="24">
        <v>496963.67016000004</v>
      </c>
      <c r="D25" s="24">
        <v>25355.121489999998</v>
      </c>
      <c r="E25" s="24">
        <v>522318.79165000003</v>
      </c>
      <c r="F25" s="24">
        <v>0.20834999997168779</v>
      </c>
      <c r="G25" s="24">
        <v>25355.329839999962</v>
      </c>
      <c r="H25" s="25">
        <f t="shared" si="3"/>
        <v>99.999960110583757</v>
      </c>
      <c r="J25" s="22"/>
    </row>
    <row r="26" spans="1:10" s="17" customFormat="1" ht="11.25" customHeight="1" x14ac:dyDescent="0.2">
      <c r="A26" s="23" t="s">
        <v>25</v>
      </c>
      <c r="B26" s="24">
        <v>1121451.0884799999</v>
      </c>
      <c r="C26" s="24">
        <v>1099627.4391399999</v>
      </c>
      <c r="D26" s="24">
        <v>21821.538039999999</v>
      </c>
      <c r="E26" s="24">
        <v>1121448.9771799999</v>
      </c>
      <c r="F26" s="24">
        <v>2.1112999999895692</v>
      </c>
      <c r="G26" s="24">
        <v>21823.649340000004</v>
      </c>
      <c r="H26" s="25">
        <f t="shared" si="3"/>
        <v>99.999811734990345</v>
      </c>
      <c r="J26" s="22"/>
    </row>
    <row r="27" spans="1:10" s="17" customFormat="1" ht="11.25" customHeight="1" x14ac:dyDescent="0.2">
      <c r="A27" s="23" t="s">
        <v>26</v>
      </c>
      <c r="B27" s="24">
        <v>45684.803999999996</v>
      </c>
      <c r="C27" s="24">
        <v>45661.63435</v>
      </c>
      <c r="D27" s="24">
        <v>23.15448</v>
      </c>
      <c r="E27" s="24">
        <v>45684.788829999998</v>
      </c>
      <c r="F27" s="24">
        <v>1.5169999998761341E-2</v>
      </c>
      <c r="G27" s="24">
        <v>23.169649999996182</v>
      </c>
      <c r="H27" s="25">
        <f t="shared" si="3"/>
        <v>99.999966794210167</v>
      </c>
      <c r="J27" s="22"/>
    </row>
    <row r="28" spans="1:10" s="17" customFormat="1" ht="11.25" customHeight="1" x14ac:dyDescent="0.2">
      <c r="A28" s="23" t="s">
        <v>27</v>
      </c>
      <c r="B28" s="24">
        <v>80253</v>
      </c>
      <c r="C28" s="24">
        <v>80221.080450000009</v>
      </c>
      <c r="D28" s="24">
        <v>31.819689999999998</v>
      </c>
      <c r="E28" s="24">
        <v>80252.900140000012</v>
      </c>
      <c r="F28" s="24">
        <v>9.9859999987529591E-2</v>
      </c>
      <c r="G28" s="24">
        <v>31.919549999991432</v>
      </c>
      <c r="H28" s="25">
        <f t="shared" si="3"/>
        <v>99.999875568514582</v>
      </c>
      <c r="J28" s="22"/>
    </row>
    <row r="29" spans="1:10" s="17" customFormat="1" ht="11.25" customHeight="1" x14ac:dyDescent="0.2">
      <c r="A29" s="23" t="s">
        <v>28</v>
      </c>
      <c r="B29" s="24">
        <v>220323</v>
      </c>
      <c r="C29" s="24">
        <v>219976.31399</v>
      </c>
      <c r="D29" s="24">
        <v>346.68601000000001</v>
      </c>
      <c r="E29" s="24">
        <v>220323</v>
      </c>
      <c r="F29" s="24">
        <v>0</v>
      </c>
      <c r="G29" s="24">
        <v>346.6860100000049</v>
      </c>
      <c r="H29" s="25">
        <f t="shared" si="3"/>
        <v>100</v>
      </c>
      <c r="J29" s="22"/>
    </row>
    <row r="30" spans="1:10" s="17" customFormat="1" ht="11.25" customHeight="1" x14ac:dyDescent="0.2">
      <c r="A30" s="23" t="s">
        <v>29</v>
      </c>
      <c r="B30" s="24">
        <v>65022</v>
      </c>
      <c r="C30" s="24">
        <v>60859.430220000002</v>
      </c>
      <c r="D30" s="24">
        <v>4162.4896900000003</v>
      </c>
      <c r="E30" s="24">
        <v>65021.919910000004</v>
      </c>
      <c r="F30" s="24">
        <v>8.008999999583466E-2</v>
      </c>
      <c r="G30" s="24">
        <v>4162.569779999998</v>
      </c>
      <c r="H30" s="25">
        <f t="shared" si="3"/>
        <v>99.999876826304941</v>
      </c>
      <c r="J30" s="22"/>
    </row>
    <row r="31" spans="1:10" s="17" customFormat="1" ht="11.25" customHeight="1" x14ac:dyDescent="0.2">
      <c r="A31" s="23" t="s">
        <v>30</v>
      </c>
      <c r="B31" s="24">
        <v>157130.07399999999</v>
      </c>
      <c r="C31" s="24">
        <v>127379.29037999999</v>
      </c>
      <c r="D31" s="24">
        <v>25027.563149999998</v>
      </c>
      <c r="E31" s="24">
        <v>152406.85352999999</v>
      </c>
      <c r="F31" s="24">
        <v>4723.2204700000002</v>
      </c>
      <c r="G31" s="24">
        <v>29750.783620000002</v>
      </c>
      <c r="H31" s="25">
        <f t="shared" si="3"/>
        <v>96.994069722133531</v>
      </c>
      <c r="J31" s="22"/>
    </row>
    <row r="32" spans="1:10" s="17" customFormat="1" ht="11.25" customHeight="1" x14ac:dyDescent="0.2">
      <c r="A32" s="23" t="s">
        <v>31</v>
      </c>
      <c r="B32" s="24">
        <v>45576</v>
      </c>
      <c r="C32" s="24">
        <v>45576</v>
      </c>
      <c r="D32" s="24">
        <v>0</v>
      </c>
      <c r="E32" s="24">
        <v>45576</v>
      </c>
      <c r="F32" s="24">
        <v>0</v>
      </c>
      <c r="G32" s="24">
        <v>0</v>
      </c>
      <c r="H32" s="25">
        <f t="shared" si="3"/>
        <v>100</v>
      </c>
      <c r="J32" s="22"/>
    </row>
    <row r="33" spans="1:10" s="17" customFormat="1" ht="11.25" customHeight="1" x14ac:dyDescent="0.2">
      <c r="A33" s="23" t="s">
        <v>32</v>
      </c>
      <c r="B33" s="24">
        <v>77110.217999999993</v>
      </c>
      <c r="C33" s="24">
        <v>77076.413509999998</v>
      </c>
      <c r="D33" s="24">
        <v>33.804180000000002</v>
      </c>
      <c r="E33" s="24">
        <v>77110.217690000005</v>
      </c>
      <c r="F33" s="24">
        <v>3.0999998853076249E-4</v>
      </c>
      <c r="G33" s="24">
        <v>33.804489999994985</v>
      </c>
      <c r="H33" s="25">
        <f t="shared" si="3"/>
        <v>99.999999597978061</v>
      </c>
      <c r="J33" s="22"/>
    </row>
    <row r="34" spans="1:10" s="17" customFormat="1" ht="11.25" customHeight="1" x14ac:dyDescent="0.2">
      <c r="A34" s="23"/>
      <c r="B34" s="27"/>
      <c r="C34" s="27"/>
      <c r="D34" s="27"/>
      <c r="E34" s="27"/>
      <c r="F34" s="27"/>
      <c r="G34" s="27"/>
      <c r="H34" s="21"/>
      <c r="J34" s="22"/>
    </row>
    <row r="35" spans="1:10" s="17" customFormat="1" ht="11.25" customHeight="1" x14ac:dyDescent="0.2">
      <c r="A35" s="19" t="s">
        <v>33</v>
      </c>
      <c r="B35" s="29">
        <f t="shared" ref="B35:G35" si="4">+B36+B37</f>
        <v>406796</v>
      </c>
      <c r="C35" s="29">
        <f t="shared" si="4"/>
        <v>299173.27884999994</v>
      </c>
      <c r="D35" s="29">
        <f t="shared" si="4"/>
        <v>13380.473</v>
      </c>
      <c r="E35" s="29">
        <f t="shared" si="4"/>
        <v>312553.75185</v>
      </c>
      <c r="F35" s="29">
        <f t="shared" si="4"/>
        <v>94242.248150000029</v>
      </c>
      <c r="G35" s="29">
        <f t="shared" si="4"/>
        <v>107622.72115000004</v>
      </c>
      <c r="H35" s="21">
        <f>E35/B35*100</f>
        <v>76.833044535836152</v>
      </c>
      <c r="J35" s="22"/>
    </row>
    <row r="36" spans="1:10" s="17" customFormat="1" ht="11.25" customHeight="1" x14ac:dyDescent="0.2">
      <c r="A36" s="23" t="s">
        <v>34</v>
      </c>
      <c r="B36" s="24">
        <v>383832</v>
      </c>
      <c r="C36" s="24">
        <v>286768.72011999995</v>
      </c>
      <c r="D36" s="24">
        <v>13117.382799999999</v>
      </c>
      <c r="E36" s="24">
        <v>299886.10291999998</v>
      </c>
      <c r="F36" s="24">
        <v>83945.897080000024</v>
      </c>
      <c r="G36" s="24">
        <v>97063.279880000046</v>
      </c>
      <c r="H36" s="25">
        <f>E36/B36*100</f>
        <v>78.129520967506622</v>
      </c>
      <c r="J36" s="22"/>
    </row>
    <row r="37" spans="1:10" s="17" customFormat="1" ht="11.25" customHeight="1" x14ac:dyDescent="0.2">
      <c r="A37" s="23" t="s">
        <v>35</v>
      </c>
      <c r="B37" s="24">
        <v>22964</v>
      </c>
      <c r="C37" s="24">
        <v>12404.558730000001</v>
      </c>
      <c r="D37" s="24">
        <v>263.09020000000004</v>
      </c>
      <c r="E37" s="24">
        <v>12667.648930000001</v>
      </c>
      <c r="F37" s="24">
        <v>10296.351069999999</v>
      </c>
      <c r="G37" s="24">
        <v>10559.441269999999</v>
      </c>
      <c r="H37" s="25">
        <f>E37/B37*100</f>
        <v>55.16307668524648</v>
      </c>
      <c r="J37" s="22"/>
    </row>
    <row r="38" spans="1:10" s="17" customFormat="1" ht="11.25" customHeight="1" x14ac:dyDescent="0.2">
      <c r="A38" s="23"/>
      <c r="B38" s="27"/>
      <c r="C38" s="27"/>
      <c r="D38" s="27"/>
      <c r="E38" s="27"/>
      <c r="F38" s="27"/>
      <c r="G38" s="27"/>
      <c r="H38" s="21"/>
      <c r="J38" s="22"/>
    </row>
    <row r="39" spans="1:10" s="17" customFormat="1" ht="11.25" customHeight="1" x14ac:dyDescent="0.2">
      <c r="A39" s="19" t="s">
        <v>36</v>
      </c>
      <c r="B39" s="29">
        <f>SUM(B40:B46)</f>
        <v>141046033.67900002</v>
      </c>
      <c r="C39" s="29">
        <f>SUM(C40:C46)</f>
        <v>136459885.20863</v>
      </c>
      <c r="D39" s="29">
        <f t="shared" ref="D39:G39" si="5">SUM(D40:D46)</f>
        <v>4057489.8511599996</v>
      </c>
      <c r="E39" s="29">
        <f t="shared" si="5"/>
        <v>140517375.05979002</v>
      </c>
      <c r="F39" s="29">
        <f t="shared" si="5"/>
        <v>528658.61920999235</v>
      </c>
      <c r="G39" s="29">
        <f t="shared" si="5"/>
        <v>4586148.4703699779</v>
      </c>
      <c r="H39" s="21">
        <f t="shared" ref="H39:H46" si="6">E39/B39*100</f>
        <v>99.625187177958395</v>
      </c>
      <c r="J39" s="22"/>
    </row>
    <row r="40" spans="1:10" s="17" customFormat="1" ht="11.25" customHeight="1" x14ac:dyDescent="0.2">
      <c r="A40" s="23" t="s">
        <v>37</v>
      </c>
      <c r="B40" s="24">
        <v>140790472.78200001</v>
      </c>
      <c r="C40" s="24">
        <v>136265371.95332003</v>
      </c>
      <c r="D40" s="24">
        <v>4054946.32693</v>
      </c>
      <c r="E40" s="24">
        <v>140320318.28025001</v>
      </c>
      <c r="F40" s="24">
        <v>470154.50174999237</v>
      </c>
      <c r="G40" s="24">
        <v>4525100.8286799788</v>
      </c>
      <c r="H40" s="25">
        <f t="shared" si="6"/>
        <v>99.666060854502575</v>
      </c>
      <c r="J40" s="22"/>
    </row>
    <row r="41" spans="1:10" s="17" customFormat="1" ht="11.25" customHeight="1" x14ac:dyDescent="0.2">
      <c r="A41" s="30" t="s">
        <v>38</v>
      </c>
      <c r="B41" s="24">
        <v>9297</v>
      </c>
      <c r="C41" s="24">
        <v>9232.0234499999988</v>
      </c>
      <c r="D41" s="24">
        <v>64.549689999999998</v>
      </c>
      <c r="E41" s="24">
        <v>9296.5731399999986</v>
      </c>
      <c r="F41" s="24">
        <v>0.42686000000139757</v>
      </c>
      <c r="G41" s="24">
        <v>64.976550000001225</v>
      </c>
      <c r="H41" s="25">
        <f t="shared" si="6"/>
        <v>99.995408626438618</v>
      </c>
      <c r="J41" s="22"/>
    </row>
    <row r="42" spans="1:10" s="17" customFormat="1" ht="11.25" customHeight="1" x14ac:dyDescent="0.2">
      <c r="A42" s="30" t="s">
        <v>39</v>
      </c>
      <c r="B42" s="24">
        <v>5166</v>
      </c>
      <c r="C42" s="24">
        <v>5082.6350199999997</v>
      </c>
      <c r="D42" s="24">
        <v>50.004379999999998</v>
      </c>
      <c r="E42" s="24">
        <v>5132.6394</v>
      </c>
      <c r="F42" s="24">
        <v>33.360599999999977</v>
      </c>
      <c r="G42" s="24">
        <v>83.364980000000287</v>
      </c>
      <c r="H42" s="25">
        <f t="shared" si="6"/>
        <v>99.354227642276427</v>
      </c>
      <c r="J42" s="22"/>
    </row>
    <row r="43" spans="1:10" s="17" customFormat="1" ht="11.25" customHeight="1" x14ac:dyDescent="0.2">
      <c r="A43" s="23" t="s">
        <v>40</v>
      </c>
      <c r="B43" s="24">
        <v>133763.897</v>
      </c>
      <c r="C43" s="24">
        <v>133747.07651000001</v>
      </c>
      <c r="D43" s="24">
        <v>16.820490000000003</v>
      </c>
      <c r="E43" s="24">
        <v>133763.89700000003</v>
      </c>
      <c r="F43" s="24">
        <v>0</v>
      </c>
      <c r="G43" s="24">
        <v>16.820489999983693</v>
      </c>
      <c r="H43" s="25">
        <f t="shared" si="6"/>
        <v>100.00000000000003</v>
      </c>
      <c r="J43" s="22"/>
    </row>
    <row r="44" spans="1:10" s="17" customFormat="1" ht="11.25" customHeight="1" x14ac:dyDescent="0.2">
      <c r="A44" s="23" t="s">
        <v>41</v>
      </c>
      <c r="B44" s="24">
        <v>18534</v>
      </c>
      <c r="C44" s="24">
        <v>18531.780940000001</v>
      </c>
      <c r="D44" s="24">
        <v>2.2190599999999998</v>
      </c>
      <c r="E44" s="24">
        <v>18534</v>
      </c>
      <c r="F44" s="24">
        <v>0</v>
      </c>
      <c r="G44" s="24">
        <v>2.2190599999994447</v>
      </c>
      <c r="H44" s="25">
        <f t="shared" si="6"/>
        <v>100</v>
      </c>
      <c r="J44" s="22"/>
    </row>
    <row r="45" spans="1:10" s="17" customFormat="1" ht="11.25" customHeight="1" x14ac:dyDescent="0.2">
      <c r="A45" s="23" t="s">
        <v>42</v>
      </c>
      <c r="B45" s="24">
        <v>23298</v>
      </c>
      <c r="C45" s="24">
        <v>20730.269549999997</v>
      </c>
      <c r="D45" s="24">
        <v>2283.69985</v>
      </c>
      <c r="E45" s="24">
        <v>23013.969399999998</v>
      </c>
      <c r="F45" s="24">
        <v>284.03060000000187</v>
      </c>
      <c r="G45" s="24">
        <v>2567.7304500000027</v>
      </c>
      <c r="H45" s="25">
        <f t="shared" si="6"/>
        <v>98.780879903854398</v>
      </c>
      <c r="J45" s="22"/>
    </row>
    <row r="46" spans="1:10" s="17" customFormat="1" ht="11.25" customHeight="1" x14ac:dyDescent="0.2">
      <c r="A46" s="23" t="s">
        <v>43</v>
      </c>
      <c r="B46" s="24">
        <v>65502</v>
      </c>
      <c r="C46" s="24">
        <v>7189.4698399999997</v>
      </c>
      <c r="D46" s="24">
        <v>126.23075999999999</v>
      </c>
      <c r="E46" s="24">
        <v>7315.7006000000001</v>
      </c>
      <c r="F46" s="24">
        <v>58186.299400000004</v>
      </c>
      <c r="G46" s="24">
        <v>58312.530160000002</v>
      </c>
      <c r="H46" s="25">
        <f t="shared" si="6"/>
        <v>11.168667521602394</v>
      </c>
      <c r="J46" s="22"/>
    </row>
    <row r="47" spans="1:10" s="17" customFormat="1" ht="11.25" customHeight="1" x14ac:dyDescent="0.2">
      <c r="A47" s="23"/>
      <c r="B47" s="31"/>
      <c r="C47" s="31"/>
      <c r="D47" s="31"/>
      <c r="E47" s="31"/>
      <c r="F47" s="31"/>
      <c r="G47" s="31"/>
      <c r="H47" s="25"/>
      <c r="J47" s="22"/>
    </row>
    <row r="48" spans="1:10" s="17" customFormat="1" ht="11.25" customHeight="1" x14ac:dyDescent="0.2">
      <c r="A48" s="19" t="s">
        <v>44</v>
      </c>
      <c r="B48" s="24">
        <v>15237086.561000001</v>
      </c>
      <c r="C48" s="24">
        <v>14595654.466899998</v>
      </c>
      <c r="D48" s="24">
        <v>528332.00511000003</v>
      </c>
      <c r="E48" s="24">
        <v>15123986.472009998</v>
      </c>
      <c r="F48" s="24">
        <v>113100.08899000287</v>
      </c>
      <c r="G48" s="24">
        <v>641432.0941000022</v>
      </c>
      <c r="H48" s="25">
        <f>E48/B48*100</f>
        <v>99.25773153196171</v>
      </c>
      <c r="J48" s="22"/>
    </row>
    <row r="49" spans="1:10" s="17" customFormat="1" ht="11.25" customHeight="1" x14ac:dyDescent="0.2">
      <c r="A49" s="32"/>
      <c r="B49" s="27"/>
      <c r="C49" s="27"/>
      <c r="D49" s="27"/>
      <c r="E49" s="27"/>
      <c r="F49" s="27"/>
      <c r="G49" s="27"/>
      <c r="H49" s="21"/>
      <c r="J49" s="22"/>
    </row>
    <row r="50" spans="1:10" s="17" customFormat="1" ht="11.25" customHeight="1" x14ac:dyDescent="0.2">
      <c r="A50" s="19" t="s">
        <v>45</v>
      </c>
      <c r="B50" s="24">
        <v>254514</v>
      </c>
      <c r="C50" s="24">
        <v>242099.26894000001</v>
      </c>
      <c r="D50" s="24">
        <v>12390.075550000001</v>
      </c>
      <c r="E50" s="24">
        <v>254489.34449000002</v>
      </c>
      <c r="F50" s="24">
        <v>24.655509999982314</v>
      </c>
      <c r="G50" s="24">
        <v>12414.731059999991</v>
      </c>
      <c r="H50" s="25">
        <f>E50/B50*100</f>
        <v>99.990312709713422</v>
      </c>
      <c r="J50" s="22"/>
    </row>
    <row r="51" spans="1:10" s="17" customFormat="1" ht="11.25" customHeight="1" x14ac:dyDescent="0.2">
      <c r="A51" s="23"/>
      <c r="B51" s="27"/>
      <c r="C51" s="27"/>
      <c r="D51" s="27"/>
      <c r="E51" s="27"/>
      <c r="F51" s="27"/>
      <c r="G51" s="27"/>
      <c r="H51" s="21"/>
      <c r="J51" s="22"/>
    </row>
    <row r="52" spans="1:10" s="17" customFormat="1" ht="11.25" customHeight="1" x14ac:dyDescent="0.2">
      <c r="A52" s="19" t="s">
        <v>46</v>
      </c>
      <c r="B52" s="29">
        <f t="shared" ref="B52:G52" si="7">SUM(B53:B58)</f>
        <v>4593846.5010000002</v>
      </c>
      <c r="C52" s="29">
        <f t="shared" si="7"/>
        <v>4377746.4590799995</v>
      </c>
      <c r="D52" s="29">
        <f t="shared" ref="D52" si="8">SUM(D53:D58)</f>
        <v>204601.43183000002</v>
      </c>
      <c r="E52" s="29">
        <f t="shared" si="7"/>
        <v>4582347.8909099996</v>
      </c>
      <c r="F52" s="29">
        <f t="shared" si="7"/>
        <v>11498.610089999725</v>
      </c>
      <c r="G52" s="29">
        <f t="shared" si="7"/>
        <v>216100.04191999981</v>
      </c>
      <c r="H52" s="21">
        <f t="shared" ref="H52:H58" si="9">E52/B52*100</f>
        <v>99.749695378644077</v>
      </c>
      <c r="J52" s="22"/>
    </row>
    <row r="53" spans="1:10" s="17" customFormat="1" ht="11.25" customHeight="1" x14ac:dyDescent="0.2">
      <c r="A53" s="23" t="s">
        <v>23</v>
      </c>
      <c r="B53" s="24">
        <v>3402333.1179999998</v>
      </c>
      <c r="C53" s="24">
        <v>3218997.0352699999</v>
      </c>
      <c r="D53" s="24">
        <v>179403.50104999999</v>
      </c>
      <c r="E53" s="24">
        <v>3398400.53632</v>
      </c>
      <c r="F53" s="24">
        <v>3932.5816799998283</v>
      </c>
      <c r="G53" s="24">
        <v>183336.08272999991</v>
      </c>
      <c r="H53" s="25">
        <f t="shared" si="9"/>
        <v>99.884415148558077</v>
      </c>
      <c r="J53" s="22"/>
    </row>
    <row r="54" spans="1:10" s="17" customFormat="1" ht="11.25" customHeight="1" x14ac:dyDescent="0.2">
      <c r="A54" s="23" t="s">
        <v>47</v>
      </c>
      <c r="B54" s="24">
        <v>447189.75899999996</v>
      </c>
      <c r="C54" s="24">
        <v>433005.91635999997</v>
      </c>
      <c r="D54" s="24">
        <v>13466.957899999999</v>
      </c>
      <c r="E54" s="24">
        <v>446472.87425999995</v>
      </c>
      <c r="F54" s="24">
        <v>716.88474000000861</v>
      </c>
      <c r="G54" s="24">
        <v>14183.842639999988</v>
      </c>
      <c r="H54" s="25">
        <f t="shared" si="9"/>
        <v>99.839691154465811</v>
      </c>
      <c r="J54" s="22"/>
    </row>
    <row r="55" spans="1:10" s="17" customFormat="1" ht="11.25" customHeight="1" x14ac:dyDescent="0.2">
      <c r="A55" s="23" t="s">
        <v>48</v>
      </c>
      <c r="B55" s="24">
        <v>257171.17500000002</v>
      </c>
      <c r="C55" s="24">
        <v>248521.04413000008</v>
      </c>
      <c r="D55" s="24">
        <v>6023.4585500000012</v>
      </c>
      <c r="E55" s="24">
        <v>254544.50268000009</v>
      </c>
      <c r="F55" s="24">
        <v>2626.6723199999251</v>
      </c>
      <c r="G55" s="24">
        <v>8650.1308699999354</v>
      </c>
      <c r="H55" s="25">
        <f t="shared" si="9"/>
        <v>98.978628798503593</v>
      </c>
      <c r="J55" s="22"/>
    </row>
    <row r="56" spans="1:10" s="17" customFormat="1" ht="11.25" customHeight="1" x14ac:dyDescent="0.2">
      <c r="A56" s="23" t="s">
        <v>49</v>
      </c>
      <c r="B56" s="24">
        <v>434835.44900000002</v>
      </c>
      <c r="C56" s="24">
        <v>432220.32872000005</v>
      </c>
      <c r="D56" s="24">
        <v>2614.9909199999997</v>
      </c>
      <c r="E56" s="24">
        <v>434835.31964000006</v>
      </c>
      <c r="F56" s="24">
        <v>0.12935999996261671</v>
      </c>
      <c r="G56" s="24">
        <v>2615.1202799999737</v>
      </c>
      <c r="H56" s="25">
        <f t="shared" si="9"/>
        <v>99.999970250815508</v>
      </c>
      <c r="J56" s="22"/>
    </row>
    <row r="57" spans="1:10" s="17" customFormat="1" ht="11.25" customHeight="1" x14ac:dyDescent="0.2">
      <c r="A57" s="23" t="s">
        <v>50</v>
      </c>
      <c r="B57" s="24">
        <v>25843</v>
      </c>
      <c r="C57" s="24">
        <v>25842.973489999997</v>
      </c>
      <c r="D57" s="24">
        <v>0</v>
      </c>
      <c r="E57" s="24">
        <v>25842.973489999997</v>
      </c>
      <c r="F57" s="24">
        <v>2.651000000332715E-2</v>
      </c>
      <c r="G57" s="24">
        <v>2.651000000332715E-2</v>
      </c>
      <c r="H57" s="25">
        <f t="shared" si="9"/>
        <v>99.999897419030276</v>
      </c>
      <c r="J57" s="22"/>
    </row>
    <row r="58" spans="1:10" s="17" customFormat="1" ht="11.25" customHeight="1" x14ac:dyDescent="0.2">
      <c r="A58" s="23" t="s">
        <v>51</v>
      </c>
      <c r="B58" s="24">
        <v>26474</v>
      </c>
      <c r="C58" s="24">
        <v>19159.161110000001</v>
      </c>
      <c r="D58" s="24">
        <v>3092.5234099999998</v>
      </c>
      <c r="E58" s="24">
        <v>22251.684520000003</v>
      </c>
      <c r="F58" s="24">
        <v>4222.3154799999975</v>
      </c>
      <c r="G58" s="24">
        <v>7314.8388899999991</v>
      </c>
      <c r="H58" s="25">
        <f t="shared" si="9"/>
        <v>84.051086046687331</v>
      </c>
      <c r="J58" s="22"/>
    </row>
    <row r="59" spans="1:10" s="17" customFormat="1" ht="11.25" customHeight="1" x14ac:dyDescent="0.2">
      <c r="A59" s="23"/>
      <c r="B59" s="27"/>
      <c r="C59" s="27"/>
      <c r="D59" s="27"/>
      <c r="E59" s="27"/>
      <c r="F59" s="27"/>
      <c r="G59" s="27"/>
      <c r="H59" s="21"/>
      <c r="J59" s="22"/>
    </row>
    <row r="60" spans="1:10" s="17" customFormat="1" ht="11.25" customHeight="1" x14ac:dyDescent="0.2">
      <c r="A60" s="19" t="s">
        <v>52</v>
      </c>
      <c r="B60" s="33">
        <f t="shared" ref="B60:G60" si="10">SUM(B61:B70)</f>
        <v>4145711.7547500306</v>
      </c>
      <c r="C60" s="33">
        <f t="shared" si="10"/>
        <v>3690441.3825100474</v>
      </c>
      <c r="D60" s="33">
        <f t="shared" ref="D60" si="11">SUM(D61:D70)</f>
        <v>148655.22219999996</v>
      </c>
      <c r="E60" s="33">
        <f t="shared" si="10"/>
        <v>3839096.6047100481</v>
      </c>
      <c r="F60" s="33">
        <f t="shared" si="10"/>
        <v>306615.15003998275</v>
      </c>
      <c r="G60" s="33">
        <f t="shared" si="10"/>
        <v>455270.37223998259</v>
      </c>
      <c r="H60" s="21">
        <f t="shared" ref="H60:H70" si="12">E60/B60*100</f>
        <v>92.60404079736918</v>
      </c>
      <c r="J60" s="22"/>
    </row>
    <row r="61" spans="1:10" s="17" customFormat="1" ht="11.25" customHeight="1" x14ac:dyDescent="0.2">
      <c r="A61" s="23" t="s">
        <v>53</v>
      </c>
      <c r="B61" s="24">
        <v>241055.6900000305</v>
      </c>
      <c r="C61" s="24">
        <v>208348.32829004771</v>
      </c>
      <c r="D61" s="24">
        <v>31346.948269999972</v>
      </c>
      <c r="E61" s="24">
        <v>239695.27656004767</v>
      </c>
      <c r="F61" s="24">
        <v>1360.4134399828326</v>
      </c>
      <c r="G61" s="24">
        <v>32707.361709982797</v>
      </c>
      <c r="H61" s="25">
        <f t="shared" si="12"/>
        <v>99.435643506285771</v>
      </c>
      <c r="J61" s="22"/>
    </row>
    <row r="62" spans="1:10" s="17" customFormat="1" ht="11.25" customHeight="1" x14ac:dyDescent="0.2">
      <c r="A62" s="23" t="s">
        <v>54</v>
      </c>
      <c r="B62" s="24">
        <v>1087563.453</v>
      </c>
      <c r="C62" s="24">
        <v>859293.93021999998</v>
      </c>
      <c r="D62" s="24">
        <v>26253.886149999998</v>
      </c>
      <c r="E62" s="24">
        <v>885547.81637000002</v>
      </c>
      <c r="F62" s="24">
        <v>202015.63662999996</v>
      </c>
      <c r="G62" s="24">
        <v>228269.52278</v>
      </c>
      <c r="H62" s="25">
        <f t="shared" si="12"/>
        <v>81.424933315592028</v>
      </c>
      <c r="J62" s="22"/>
    </row>
    <row r="63" spans="1:10" s="17" customFormat="1" ht="11.25" customHeight="1" x14ac:dyDescent="0.2">
      <c r="A63" s="23" t="s">
        <v>55</v>
      </c>
      <c r="B63" s="24">
        <v>2397466.9257499999</v>
      </c>
      <c r="C63" s="24">
        <v>2295168.8334400002</v>
      </c>
      <c r="D63" s="24">
        <v>74153.425070000012</v>
      </c>
      <c r="E63" s="24">
        <v>2369322.2585100001</v>
      </c>
      <c r="F63" s="24">
        <v>28144.667239999864</v>
      </c>
      <c r="G63" s="24">
        <v>102298.09230999975</v>
      </c>
      <c r="H63" s="25">
        <f t="shared" si="12"/>
        <v>98.82606650637338</v>
      </c>
      <c r="J63" s="22"/>
    </row>
    <row r="64" spans="1:10" s="17" customFormat="1" ht="11.25" customHeight="1" x14ac:dyDescent="0.2">
      <c r="A64" s="23" t="s">
        <v>56</v>
      </c>
      <c r="B64" s="24">
        <v>61329</v>
      </c>
      <c r="C64" s="24">
        <v>59638.554450000003</v>
      </c>
      <c r="D64" s="24">
        <v>1663.7677200000001</v>
      </c>
      <c r="E64" s="24">
        <v>61302.322170000007</v>
      </c>
      <c r="F64" s="24">
        <v>26.677829999993264</v>
      </c>
      <c r="G64" s="24">
        <v>1690.4455499999967</v>
      </c>
      <c r="H64" s="25">
        <f t="shared" si="12"/>
        <v>99.95650046470675</v>
      </c>
      <c r="J64" s="22"/>
    </row>
    <row r="65" spans="1:10" s="17" customFormat="1" ht="11.25" customHeight="1" x14ac:dyDescent="0.2">
      <c r="A65" s="23" t="s">
        <v>57</v>
      </c>
      <c r="B65" s="24">
        <v>269346</v>
      </c>
      <c r="C65" s="24">
        <v>188916.46976999994</v>
      </c>
      <c r="D65" s="24">
        <v>6808.6280299999989</v>
      </c>
      <c r="E65" s="24">
        <v>195725.09779999993</v>
      </c>
      <c r="F65" s="24">
        <v>73620.90220000007</v>
      </c>
      <c r="G65" s="24">
        <v>80429.530230000062</v>
      </c>
      <c r="H65" s="25">
        <f t="shared" si="12"/>
        <v>72.666792081560487</v>
      </c>
      <c r="J65" s="22"/>
    </row>
    <row r="66" spans="1:10" s="17" customFormat="1" ht="11.25" customHeight="1" x14ac:dyDescent="0.2">
      <c r="A66" s="23" t="s">
        <v>58</v>
      </c>
      <c r="B66" s="24">
        <v>3561</v>
      </c>
      <c r="C66" s="24">
        <v>3533.4299599999999</v>
      </c>
      <c r="D66" s="24">
        <v>27.353819999999999</v>
      </c>
      <c r="E66" s="24">
        <v>3560.7837799999998</v>
      </c>
      <c r="F66" s="24">
        <v>0.21622000000024855</v>
      </c>
      <c r="G66" s="24">
        <v>27.570040000000063</v>
      </c>
      <c r="H66" s="25">
        <f t="shared" si="12"/>
        <v>99.993928110081427</v>
      </c>
      <c r="J66" s="22"/>
    </row>
    <row r="67" spans="1:10" s="17" customFormat="1" ht="11.25" customHeight="1" x14ac:dyDescent="0.2">
      <c r="A67" s="23" t="s">
        <v>59</v>
      </c>
      <c r="B67" s="24">
        <v>47272</v>
      </c>
      <c r="C67" s="24">
        <v>38376.134159999994</v>
      </c>
      <c r="D67" s="24">
        <v>7481.9125800000002</v>
      </c>
      <c r="E67" s="24">
        <v>45858.046739999991</v>
      </c>
      <c r="F67" s="24">
        <v>1413.9532600000093</v>
      </c>
      <c r="G67" s="24">
        <v>8895.8658400000058</v>
      </c>
      <c r="H67" s="25">
        <f t="shared" si="12"/>
        <v>97.008899009984745</v>
      </c>
      <c r="J67" s="22"/>
    </row>
    <row r="68" spans="1:10" s="17" customFormat="1" ht="11.25" customHeight="1" x14ac:dyDescent="0.2">
      <c r="A68" s="23" t="s">
        <v>60</v>
      </c>
      <c r="B68" s="24">
        <v>16065</v>
      </c>
      <c r="C68" s="24">
        <v>15650.402</v>
      </c>
      <c r="D68" s="24">
        <v>382.30989</v>
      </c>
      <c r="E68" s="24">
        <v>16032.71189</v>
      </c>
      <c r="F68" s="24">
        <v>32.288109999999506</v>
      </c>
      <c r="G68" s="24">
        <v>414.59799999999996</v>
      </c>
      <c r="H68" s="25">
        <f t="shared" si="12"/>
        <v>99.799015810768751</v>
      </c>
      <c r="J68" s="22"/>
    </row>
    <row r="69" spans="1:10" s="17" customFormat="1" ht="11.25" customHeight="1" x14ac:dyDescent="0.2">
      <c r="A69" s="30" t="s">
        <v>61</v>
      </c>
      <c r="B69" s="24">
        <v>22052.686000000002</v>
      </c>
      <c r="C69" s="24">
        <v>21515.300219999997</v>
      </c>
      <c r="D69" s="24">
        <v>536.99067000000002</v>
      </c>
      <c r="E69" s="24">
        <v>22052.290889999997</v>
      </c>
      <c r="F69" s="24">
        <v>0.39511000000493368</v>
      </c>
      <c r="G69" s="24">
        <v>537.38578000000416</v>
      </c>
      <c r="H69" s="25">
        <f t="shared" si="12"/>
        <v>99.998208336163657</v>
      </c>
      <c r="J69" s="22"/>
    </row>
    <row r="70" spans="1:10" s="17" customFormat="1" ht="11.25" hidden="1" customHeight="1" x14ac:dyDescent="0.2">
      <c r="A70" s="23" t="s">
        <v>62</v>
      </c>
      <c r="B70" s="24">
        <v>0</v>
      </c>
      <c r="C70" s="24">
        <v>0</v>
      </c>
      <c r="D70" s="24">
        <v>0</v>
      </c>
      <c r="E70" s="24">
        <v>0</v>
      </c>
      <c r="F70" s="24">
        <v>0</v>
      </c>
      <c r="G70" s="24">
        <v>0</v>
      </c>
      <c r="H70" s="25" t="e">
        <f t="shared" si="12"/>
        <v>#DIV/0!</v>
      </c>
      <c r="J70" s="22"/>
    </row>
    <row r="71" spans="1:10" s="17" customFormat="1" ht="11.25" customHeight="1" x14ac:dyDescent="0.2">
      <c r="A71" s="23"/>
      <c r="B71" s="27"/>
      <c r="C71" s="27"/>
      <c r="D71" s="27"/>
      <c r="E71" s="27"/>
      <c r="F71" s="27"/>
      <c r="G71" s="27"/>
      <c r="H71" s="21"/>
      <c r="J71" s="22"/>
    </row>
    <row r="72" spans="1:10" s="17" customFormat="1" ht="11.25" customHeight="1" x14ac:dyDescent="0.2">
      <c r="A72" s="19" t="s">
        <v>63</v>
      </c>
      <c r="B72" s="29">
        <f t="shared" ref="B72:G72" si="13">SUM(B73:B77)</f>
        <v>4214753.3260000004</v>
      </c>
      <c r="C72" s="29">
        <f t="shared" si="13"/>
        <v>3375893.5924200006</v>
      </c>
      <c r="D72" s="29">
        <f t="shared" si="13"/>
        <v>835173.08502999996</v>
      </c>
      <c r="E72" s="29">
        <f t="shared" si="13"/>
        <v>4211066.6774500012</v>
      </c>
      <c r="F72" s="29">
        <f t="shared" si="13"/>
        <v>3686.6485499993792</v>
      </c>
      <c r="G72" s="29">
        <f t="shared" si="13"/>
        <v>838859.73357999953</v>
      </c>
      <c r="H72" s="21">
        <f t="shared" ref="H72:H77" si="14">E72/B72*100</f>
        <v>99.912529909466897</v>
      </c>
      <c r="J72" s="22"/>
    </row>
    <row r="73" spans="1:10" s="17" customFormat="1" ht="11.25" customHeight="1" x14ac:dyDescent="0.2">
      <c r="A73" s="23" t="s">
        <v>23</v>
      </c>
      <c r="B73" s="24">
        <v>4182427</v>
      </c>
      <c r="C73" s="24">
        <v>3347320.4402100006</v>
      </c>
      <c r="D73" s="24">
        <v>835106.55607999989</v>
      </c>
      <c r="E73" s="24">
        <v>4182426.9962900006</v>
      </c>
      <c r="F73" s="24">
        <v>3.7099993787705898E-3</v>
      </c>
      <c r="G73" s="24">
        <v>835106.55978999939</v>
      </c>
      <c r="H73" s="25">
        <f t="shared" si="14"/>
        <v>99.999999911295532</v>
      </c>
      <c r="J73" s="22"/>
    </row>
    <row r="74" spans="1:10" s="17" customFormat="1" ht="11.25" customHeight="1" x14ac:dyDescent="0.2">
      <c r="A74" s="23" t="s">
        <v>64</v>
      </c>
      <c r="B74" s="24">
        <v>15177.325999999999</v>
      </c>
      <c r="C74" s="24">
        <v>15177.2577</v>
      </c>
      <c r="D74" s="24">
        <v>0</v>
      </c>
      <c r="E74" s="24">
        <v>15177.2577</v>
      </c>
      <c r="F74" s="24">
        <v>6.8299999998998828E-2</v>
      </c>
      <c r="G74" s="24">
        <v>6.8299999998998828E-2</v>
      </c>
      <c r="H74" s="25">
        <f t="shared" si="14"/>
        <v>99.999549986605032</v>
      </c>
      <c r="J74" s="22"/>
    </row>
    <row r="75" spans="1:10" s="17" customFormat="1" ht="11.25" customHeight="1" x14ac:dyDescent="0.2">
      <c r="A75" s="23" t="s">
        <v>65</v>
      </c>
      <c r="B75" s="24">
        <v>770</v>
      </c>
      <c r="C75" s="24">
        <v>706.73818999999992</v>
      </c>
      <c r="D75" s="24">
        <v>52.21895</v>
      </c>
      <c r="E75" s="24">
        <v>758.95713999999987</v>
      </c>
      <c r="F75" s="24">
        <v>11.042860000000132</v>
      </c>
      <c r="G75" s="24">
        <v>63.261810000000082</v>
      </c>
      <c r="H75" s="25">
        <f t="shared" si="14"/>
        <v>98.565862337662324</v>
      </c>
      <c r="J75" s="22"/>
    </row>
    <row r="76" spans="1:10" s="17" customFormat="1" ht="11.25" customHeight="1" x14ac:dyDescent="0.2">
      <c r="A76" s="23" t="s">
        <v>66</v>
      </c>
      <c r="B76" s="24">
        <v>5323</v>
      </c>
      <c r="C76" s="24">
        <v>4689.9628899999998</v>
      </c>
      <c r="D76" s="24">
        <v>8.4</v>
      </c>
      <c r="E76" s="24">
        <v>4698.3628899999994</v>
      </c>
      <c r="F76" s="24">
        <v>624.63711000000058</v>
      </c>
      <c r="G76" s="24">
        <v>633.03711000000021</v>
      </c>
      <c r="H76" s="25">
        <f t="shared" si="14"/>
        <v>88.265318241593064</v>
      </c>
      <c r="J76" s="22"/>
    </row>
    <row r="77" spans="1:10" s="17" customFormat="1" ht="11.25" customHeight="1" x14ac:dyDescent="0.2">
      <c r="A77" s="23" t="s">
        <v>67</v>
      </c>
      <c r="B77" s="24">
        <v>11056</v>
      </c>
      <c r="C77" s="24">
        <v>7999.1934299999994</v>
      </c>
      <c r="D77" s="24">
        <v>5.91</v>
      </c>
      <c r="E77" s="24">
        <v>8005.1034299999992</v>
      </c>
      <c r="F77" s="24">
        <v>3050.8965700000008</v>
      </c>
      <c r="G77" s="24">
        <v>3056.8065700000006</v>
      </c>
      <c r="H77" s="25">
        <f t="shared" si="14"/>
        <v>72.40505996743849</v>
      </c>
      <c r="J77" s="22"/>
    </row>
    <row r="78" spans="1:10" s="17" customFormat="1" ht="11.25" customHeight="1" x14ac:dyDescent="0.2">
      <c r="A78" s="23"/>
      <c r="B78" s="27"/>
      <c r="C78" s="27"/>
      <c r="D78" s="27"/>
      <c r="E78" s="27"/>
      <c r="F78" s="27"/>
      <c r="G78" s="27"/>
      <c r="H78" s="21"/>
      <c r="J78" s="22"/>
    </row>
    <row r="79" spans="1:10" s="17" customFormat="1" ht="11.25" customHeight="1" x14ac:dyDescent="0.2">
      <c r="A79" s="19" t="s">
        <v>68</v>
      </c>
      <c r="B79" s="29">
        <f>SUM(B80:B82)</f>
        <v>32329043.283</v>
      </c>
      <c r="C79" s="29">
        <f>SUM(C80:C82)</f>
        <v>28078517.938389994</v>
      </c>
      <c r="D79" s="29">
        <f t="shared" ref="D79:G79" si="15">SUM(D80:D82)</f>
        <v>4104897.0389700001</v>
      </c>
      <c r="E79" s="29">
        <f t="shared" si="15"/>
        <v>32183414.977359999</v>
      </c>
      <c r="F79" s="29">
        <f t="shared" si="15"/>
        <v>145628.30564000263</v>
      </c>
      <c r="G79" s="29">
        <f t="shared" si="15"/>
        <v>4250525.3446100038</v>
      </c>
      <c r="H79" s="21">
        <f>E79/B79*100</f>
        <v>99.549543410965768</v>
      </c>
      <c r="J79" s="22"/>
    </row>
    <row r="80" spans="1:10" s="17" customFormat="1" ht="11.25" customHeight="1" x14ac:dyDescent="0.2">
      <c r="A80" s="23" t="s">
        <v>69</v>
      </c>
      <c r="B80" s="24">
        <v>32234539.283</v>
      </c>
      <c r="C80" s="24">
        <v>27994799.211499996</v>
      </c>
      <c r="D80" s="24">
        <v>4101724.5660200003</v>
      </c>
      <c r="E80" s="24">
        <v>32096523.777519997</v>
      </c>
      <c r="F80" s="24">
        <v>138015.50548000261</v>
      </c>
      <c r="G80" s="24">
        <v>4239740.0715000033</v>
      </c>
      <c r="H80" s="25">
        <f>E80/B80*100</f>
        <v>99.571839683302727</v>
      </c>
      <c r="J80" s="22"/>
    </row>
    <row r="81" spans="1:10" s="17" customFormat="1" ht="11.25" customHeight="1" x14ac:dyDescent="0.2">
      <c r="A81" s="23" t="s">
        <v>70</v>
      </c>
      <c r="B81" s="24">
        <v>85970</v>
      </c>
      <c r="C81" s="24">
        <v>82826.757709999991</v>
      </c>
      <c r="D81" s="24">
        <v>3143.2047400000001</v>
      </c>
      <c r="E81" s="24">
        <v>85969.962449999992</v>
      </c>
      <c r="F81" s="24">
        <v>3.7550000008195639E-2</v>
      </c>
      <c r="G81" s="24">
        <v>3143.2422900000092</v>
      </c>
      <c r="H81" s="25">
        <f>E81/B81*100</f>
        <v>99.999956321972775</v>
      </c>
      <c r="J81" s="22"/>
    </row>
    <row r="82" spans="1:10" s="17" customFormat="1" ht="11.25" customHeight="1" x14ac:dyDescent="0.2">
      <c r="A82" s="23" t="s">
        <v>71</v>
      </c>
      <c r="B82" s="24">
        <v>8534</v>
      </c>
      <c r="C82" s="24">
        <v>891.96918000000005</v>
      </c>
      <c r="D82" s="24">
        <v>29.26821</v>
      </c>
      <c r="E82" s="24">
        <v>921.23739</v>
      </c>
      <c r="F82" s="24">
        <v>7612.7626099999998</v>
      </c>
      <c r="G82" s="24">
        <v>7642.0308199999999</v>
      </c>
      <c r="H82" s="25">
        <f>E82/B82*100</f>
        <v>10.794907311928755</v>
      </c>
      <c r="J82" s="22"/>
    </row>
    <row r="83" spans="1:10" s="17" customFormat="1" ht="11.25" customHeight="1" x14ac:dyDescent="0.2">
      <c r="A83" s="23"/>
      <c r="B83" s="27"/>
      <c r="C83" s="27"/>
      <c r="D83" s="27"/>
      <c r="E83" s="27"/>
      <c r="F83" s="27"/>
      <c r="G83" s="27"/>
      <c r="H83" s="21"/>
      <c r="J83" s="22"/>
    </row>
    <row r="84" spans="1:10" s="17" customFormat="1" ht="11.25" customHeight="1" x14ac:dyDescent="0.2">
      <c r="A84" s="19" t="s">
        <v>72</v>
      </c>
      <c r="B84" s="29">
        <f t="shared" ref="B84:G84" si="16">+B85+B86</f>
        <v>203457.20699999999</v>
      </c>
      <c r="C84" s="29">
        <f t="shared" si="16"/>
        <v>198600.09186000002</v>
      </c>
      <c r="D84" s="29">
        <f t="shared" si="16"/>
        <v>4733.1028200000001</v>
      </c>
      <c r="E84" s="29">
        <f t="shared" si="16"/>
        <v>203333.19468000002</v>
      </c>
      <c r="F84" s="29">
        <f t="shared" si="16"/>
        <v>124.01231999996526</v>
      </c>
      <c r="G84" s="29">
        <f t="shared" si="16"/>
        <v>4857.1151399999726</v>
      </c>
      <c r="H84" s="21">
        <f>E84/B84*100</f>
        <v>99.939047467608276</v>
      </c>
      <c r="J84" s="22"/>
    </row>
    <row r="85" spans="1:10" s="17" customFormat="1" ht="11.25" customHeight="1" x14ac:dyDescent="0.2">
      <c r="A85" s="23" t="s">
        <v>34</v>
      </c>
      <c r="B85" s="24">
        <v>136531.508</v>
      </c>
      <c r="C85" s="24">
        <v>134149.28951</v>
      </c>
      <c r="D85" s="24">
        <v>2338.7900300000001</v>
      </c>
      <c r="E85" s="24">
        <v>136488.07954000001</v>
      </c>
      <c r="F85" s="24">
        <v>43.428459999995539</v>
      </c>
      <c r="G85" s="24">
        <v>2382.2184899999993</v>
      </c>
      <c r="H85" s="25">
        <f>E85/B85*100</f>
        <v>99.968191620647744</v>
      </c>
      <c r="J85" s="22"/>
    </row>
    <row r="86" spans="1:10" s="17" customFormat="1" ht="11.25" customHeight="1" x14ac:dyDescent="0.2">
      <c r="A86" s="23" t="s">
        <v>73</v>
      </c>
      <c r="B86" s="24">
        <v>66925.698999999993</v>
      </c>
      <c r="C86" s="24">
        <v>64450.80235000002</v>
      </c>
      <c r="D86" s="24">
        <v>2394.3127899999999</v>
      </c>
      <c r="E86" s="24">
        <v>66845.115140000024</v>
      </c>
      <c r="F86" s="24">
        <v>80.583859999969718</v>
      </c>
      <c r="G86" s="24">
        <v>2474.8966499999733</v>
      </c>
      <c r="H86" s="25">
        <f>E86/B86*100</f>
        <v>99.87959205327094</v>
      </c>
      <c r="J86" s="22"/>
    </row>
    <row r="87" spans="1:10" s="17" customFormat="1" ht="11.25" customHeight="1" x14ac:dyDescent="0.2">
      <c r="A87" s="23"/>
      <c r="B87" s="27"/>
      <c r="C87" s="27"/>
      <c r="D87" s="27"/>
      <c r="E87" s="27"/>
      <c r="F87" s="27"/>
      <c r="G87" s="27"/>
      <c r="H87" s="21"/>
      <c r="J87" s="22"/>
    </row>
    <row r="88" spans="1:10" s="17" customFormat="1" ht="11.25" customHeight="1" x14ac:dyDescent="0.2">
      <c r="A88" s="19" t="s">
        <v>74</v>
      </c>
      <c r="B88" s="29">
        <f t="shared" ref="B88:G88" si="17">SUM(B89:B92)</f>
        <v>1556853.0219999999</v>
      </c>
      <c r="C88" s="29">
        <f t="shared" si="17"/>
        <v>1032358.2272600001</v>
      </c>
      <c r="D88" s="29">
        <f t="shared" ref="D88" si="18">SUM(D89:D92)</f>
        <v>41837.970530000006</v>
      </c>
      <c r="E88" s="29">
        <f t="shared" si="17"/>
        <v>1074196.1977900001</v>
      </c>
      <c r="F88" s="29">
        <f t="shared" si="17"/>
        <v>482656.82420999988</v>
      </c>
      <c r="G88" s="29">
        <f t="shared" si="17"/>
        <v>524494.79473999992</v>
      </c>
      <c r="H88" s="21">
        <f>E88/B88*100</f>
        <v>68.997919688657689</v>
      </c>
      <c r="J88" s="22"/>
    </row>
    <row r="89" spans="1:10" s="17" customFormat="1" ht="11.25" customHeight="1" x14ac:dyDescent="0.2">
      <c r="A89" s="23" t="s">
        <v>37</v>
      </c>
      <c r="B89" s="24">
        <v>1359441</v>
      </c>
      <c r="C89" s="24">
        <v>870941.30354000011</v>
      </c>
      <c r="D89" s="24">
        <v>33501.10802</v>
      </c>
      <c r="E89" s="24">
        <v>904442.41156000015</v>
      </c>
      <c r="F89" s="24">
        <v>454998.58843999985</v>
      </c>
      <c r="G89" s="24">
        <v>488499.69645999989</v>
      </c>
      <c r="H89" s="25">
        <f>E89/B89*100</f>
        <v>66.53046447473632</v>
      </c>
      <c r="J89" s="22"/>
    </row>
    <row r="90" spans="1:10" s="17" customFormat="1" ht="11.25" customHeight="1" x14ac:dyDescent="0.2">
      <c r="A90" s="23" t="s">
        <v>75</v>
      </c>
      <c r="B90" s="24">
        <v>55993</v>
      </c>
      <c r="C90" s="24">
        <v>26469.4058</v>
      </c>
      <c r="D90" s="24">
        <v>2344.3374599999997</v>
      </c>
      <c r="E90" s="24">
        <v>28813.743259999999</v>
      </c>
      <c r="F90" s="24">
        <v>27179.256740000001</v>
      </c>
      <c r="G90" s="24">
        <v>29523.5942</v>
      </c>
      <c r="H90" s="25">
        <f>E90/B90*100</f>
        <v>51.459545407461647</v>
      </c>
      <c r="J90" s="22"/>
    </row>
    <row r="91" spans="1:10" s="17" customFormat="1" ht="11.25" customHeight="1" x14ac:dyDescent="0.2">
      <c r="A91" s="23" t="s">
        <v>76</v>
      </c>
      <c r="B91" s="24">
        <v>53566.021999999997</v>
      </c>
      <c r="C91" s="24">
        <v>52968.497799999997</v>
      </c>
      <c r="D91" s="24">
        <v>596.85460999999998</v>
      </c>
      <c r="E91" s="24">
        <v>53565.35241</v>
      </c>
      <c r="F91" s="24">
        <v>0.6695899999976973</v>
      </c>
      <c r="G91" s="24">
        <v>597.52419999999984</v>
      </c>
      <c r="H91" s="25">
        <f>E91/B91*100</f>
        <v>99.998749972510552</v>
      </c>
      <c r="J91" s="22"/>
    </row>
    <row r="92" spans="1:10" s="17" customFormat="1" ht="11.25" customHeight="1" x14ac:dyDescent="0.2">
      <c r="A92" s="23" t="s">
        <v>77</v>
      </c>
      <c r="B92" s="24">
        <v>87853</v>
      </c>
      <c r="C92" s="24">
        <v>81979.020119999986</v>
      </c>
      <c r="D92" s="24">
        <v>5395.6704400000008</v>
      </c>
      <c r="E92" s="24">
        <v>87374.690559999988</v>
      </c>
      <c r="F92" s="24">
        <v>478.30944000001182</v>
      </c>
      <c r="G92" s="24">
        <v>5873.9798800000135</v>
      </c>
      <c r="H92" s="25">
        <f>E92/B92*100</f>
        <v>99.45555707830124</v>
      </c>
      <c r="J92" s="22"/>
    </row>
    <row r="93" spans="1:10" s="17" customFormat="1" ht="11.25" customHeight="1" x14ac:dyDescent="0.2">
      <c r="A93" s="34"/>
      <c r="B93" s="24"/>
      <c r="C93" s="31"/>
      <c r="D93" s="24"/>
      <c r="E93" s="31"/>
      <c r="F93" s="31"/>
      <c r="G93" s="31"/>
      <c r="H93" s="25"/>
      <c r="J93" s="22"/>
    </row>
    <row r="94" spans="1:10" s="17" customFormat="1" ht="11.25" customHeight="1" x14ac:dyDescent="0.2">
      <c r="A94" s="19" t="s">
        <v>78</v>
      </c>
      <c r="B94" s="29">
        <f t="shared" ref="B94:G94" si="19">SUM(B95:B104)</f>
        <v>68372973.894999996</v>
      </c>
      <c r="C94" s="29">
        <f t="shared" si="19"/>
        <v>64465874.837399989</v>
      </c>
      <c r="D94" s="29">
        <f t="shared" ref="D94" si="20">SUM(D95:D104)</f>
        <v>3879196.201020001</v>
      </c>
      <c r="E94" s="29">
        <f t="shared" si="19"/>
        <v>68345071.038420007</v>
      </c>
      <c r="F94" s="29">
        <f t="shared" si="19"/>
        <v>27902.856580004238</v>
      </c>
      <c r="G94" s="29">
        <f t="shared" si="19"/>
        <v>3907099.0576000088</v>
      </c>
      <c r="H94" s="21">
        <f t="shared" ref="H94:H104" si="21">E94/B94*100</f>
        <v>99.959190225332534</v>
      </c>
      <c r="J94" s="22"/>
    </row>
    <row r="95" spans="1:10" s="17" customFormat="1" ht="11.25" customHeight="1" x14ac:dyDescent="0.2">
      <c r="A95" s="23" t="s">
        <v>53</v>
      </c>
      <c r="B95" s="24">
        <v>1652728.4387099999</v>
      </c>
      <c r="C95" s="24">
        <v>1600822.899</v>
      </c>
      <c r="D95" s="24">
        <v>46211.827680000002</v>
      </c>
      <c r="E95" s="24">
        <v>1647034.7266800001</v>
      </c>
      <c r="F95" s="24">
        <v>5693.7120299998205</v>
      </c>
      <c r="G95" s="24">
        <v>51905.539709999925</v>
      </c>
      <c r="H95" s="25">
        <f t="shared" si="21"/>
        <v>99.655496214826201</v>
      </c>
      <c r="J95" s="22"/>
    </row>
    <row r="96" spans="1:10" s="17" customFormat="1" ht="11.25" customHeight="1" x14ac:dyDescent="0.2">
      <c r="A96" s="23" t="s">
        <v>79</v>
      </c>
      <c r="B96" s="24">
        <v>6204362.1890000012</v>
      </c>
      <c r="C96" s="24">
        <v>6170064.2580800019</v>
      </c>
      <c r="D96" s="24">
        <v>34296.424370000008</v>
      </c>
      <c r="E96" s="24">
        <v>6204360.6824500021</v>
      </c>
      <c r="F96" s="24">
        <v>1.5065499991178513</v>
      </c>
      <c r="G96" s="24">
        <v>34297.930919999257</v>
      </c>
      <c r="H96" s="25">
        <f t="shared" si="21"/>
        <v>99.999975717890848</v>
      </c>
      <c r="J96" s="22"/>
    </row>
    <row r="97" spans="1:10" s="17" customFormat="1" ht="11.25" customHeight="1" x14ac:dyDescent="0.2">
      <c r="A97" s="23" t="s">
        <v>80</v>
      </c>
      <c r="B97" s="24">
        <v>4726015.6440000003</v>
      </c>
      <c r="C97" s="24">
        <v>4697246.6525900001</v>
      </c>
      <c r="D97" s="24">
        <v>28053.232690000001</v>
      </c>
      <c r="E97" s="24">
        <v>4725299.88528</v>
      </c>
      <c r="F97" s="24">
        <v>715.75872000027448</v>
      </c>
      <c r="G97" s="24">
        <v>28768.99141000025</v>
      </c>
      <c r="H97" s="25">
        <f t="shared" si="21"/>
        <v>99.98485492275276</v>
      </c>
      <c r="J97" s="22"/>
    </row>
    <row r="98" spans="1:10" s="17" customFormat="1" ht="11.25" customHeight="1" x14ac:dyDescent="0.2">
      <c r="A98" s="23" t="s">
        <v>81</v>
      </c>
      <c r="B98" s="24">
        <v>57243</v>
      </c>
      <c r="C98" s="24">
        <v>57151.445350000002</v>
      </c>
      <c r="D98" s="24">
        <v>91.39461</v>
      </c>
      <c r="E98" s="24">
        <v>57242.839960000005</v>
      </c>
      <c r="F98" s="24">
        <v>0.16003999999520602</v>
      </c>
      <c r="G98" s="24">
        <v>91.554649999998219</v>
      </c>
      <c r="H98" s="25">
        <f t="shared" si="21"/>
        <v>99.999720419964021</v>
      </c>
      <c r="J98" s="22"/>
    </row>
    <row r="99" spans="1:10" s="17" customFormat="1" ht="11.25" customHeight="1" x14ac:dyDescent="0.2">
      <c r="A99" s="23" t="s">
        <v>82</v>
      </c>
      <c r="B99" s="24">
        <v>216205</v>
      </c>
      <c r="C99" s="24">
        <v>193345.39807000002</v>
      </c>
      <c r="D99" s="24">
        <v>10572.878369999999</v>
      </c>
      <c r="E99" s="24">
        <v>203918.27644000002</v>
      </c>
      <c r="F99" s="24">
        <v>12286.723559999984</v>
      </c>
      <c r="G99" s="24">
        <v>22859.601929999975</v>
      </c>
      <c r="H99" s="25">
        <f t="shared" si="21"/>
        <v>94.317095552831802</v>
      </c>
      <c r="J99" s="22"/>
    </row>
    <row r="100" spans="1:10" s="17" customFormat="1" ht="11.25" customHeight="1" x14ac:dyDescent="0.2">
      <c r="A100" s="23" t="s">
        <v>83</v>
      </c>
      <c r="B100" s="24">
        <v>55099439.981289998</v>
      </c>
      <c r="C100" s="24">
        <v>51344762.920209989</v>
      </c>
      <c r="D100" s="24">
        <v>3747048.3987200004</v>
      </c>
      <c r="E100" s="24">
        <v>55091811.318929993</v>
      </c>
      <c r="F100" s="24">
        <v>7628.6623600050807</v>
      </c>
      <c r="G100" s="24">
        <v>3754677.0610800087</v>
      </c>
      <c r="H100" s="25">
        <f t="shared" si="21"/>
        <v>99.986154737030731</v>
      </c>
      <c r="J100" s="22"/>
    </row>
    <row r="101" spans="1:10" s="17" customFormat="1" ht="11.25" customHeight="1" x14ac:dyDescent="0.2">
      <c r="A101" s="23" t="s">
        <v>84</v>
      </c>
      <c r="B101" s="24">
        <v>203308.13399999999</v>
      </c>
      <c r="C101" s="24">
        <v>202371.80900000001</v>
      </c>
      <c r="D101" s="24">
        <v>936.24133999999992</v>
      </c>
      <c r="E101" s="24">
        <v>203308.05034000002</v>
      </c>
      <c r="F101" s="24">
        <v>8.3659999974770471E-2</v>
      </c>
      <c r="G101" s="24">
        <v>936.32499999998254</v>
      </c>
      <c r="H101" s="25">
        <f t="shared" si="21"/>
        <v>99.999958850638023</v>
      </c>
      <c r="J101" s="22"/>
    </row>
    <row r="102" spans="1:10" s="17" customFormat="1" ht="11.25" customHeight="1" x14ac:dyDescent="0.2">
      <c r="A102" s="23" t="s">
        <v>85</v>
      </c>
      <c r="B102" s="24">
        <v>165761.508</v>
      </c>
      <c r="C102" s="24">
        <v>155988.20441000001</v>
      </c>
      <c r="D102" s="24">
        <v>9765.9244899999994</v>
      </c>
      <c r="E102" s="24">
        <v>165754.12890000001</v>
      </c>
      <c r="F102" s="24">
        <v>7.3790999999910127</v>
      </c>
      <c r="G102" s="24">
        <v>9773.3035899999959</v>
      </c>
      <c r="H102" s="25">
        <f t="shared" si="21"/>
        <v>99.995548363375178</v>
      </c>
      <c r="J102" s="22"/>
    </row>
    <row r="103" spans="1:10" s="17" customFormat="1" ht="11.25" customHeight="1" x14ac:dyDescent="0.2">
      <c r="A103" s="23" t="s">
        <v>86</v>
      </c>
      <c r="B103" s="24">
        <v>20147</v>
      </c>
      <c r="C103" s="24">
        <v>20146.752550000001</v>
      </c>
      <c r="D103" s="24">
        <v>0</v>
      </c>
      <c r="E103" s="24">
        <v>20146.752550000001</v>
      </c>
      <c r="F103" s="24">
        <v>0.2474499999989348</v>
      </c>
      <c r="G103" s="24">
        <v>0.2474499999989348</v>
      </c>
      <c r="H103" s="25">
        <f t="shared" si="21"/>
        <v>99.998771777435849</v>
      </c>
      <c r="J103" s="22"/>
    </row>
    <row r="104" spans="1:10" s="17" customFormat="1" ht="11.25" customHeight="1" x14ac:dyDescent="0.2">
      <c r="A104" s="23" t="s">
        <v>87</v>
      </c>
      <c r="B104" s="24">
        <v>27763</v>
      </c>
      <c r="C104" s="24">
        <v>23974.49814</v>
      </c>
      <c r="D104" s="24">
        <v>2219.8787499999999</v>
      </c>
      <c r="E104" s="24">
        <v>26194.37689</v>
      </c>
      <c r="F104" s="24">
        <v>1568.6231100000005</v>
      </c>
      <c r="G104" s="24">
        <v>3788.5018600000003</v>
      </c>
      <c r="H104" s="25">
        <f t="shared" si="21"/>
        <v>94.349950977920244</v>
      </c>
      <c r="J104" s="22"/>
    </row>
    <row r="105" spans="1:10" s="17" customFormat="1" ht="11.25" customHeight="1" x14ac:dyDescent="0.2">
      <c r="A105" s="23"/>
      <c r="B105" s="24"/>
      <c r="C105" s="31"/>
      <c r="D105" s="24"/>
      <c r="E105" s="31"/>
      <c r="F105" s="31"/>
      <c r="G105" s="31"/>
      <c r="H105" s="25"/>
      <c r="J105" s="22"/>
    </row>
    <row r="106" spans="1:10" s="17" customFormat="1" ht="11.25" customHeight="1" x14ac:dyDescent="0.2">
      <c r="A106" s="19" t="s">
        <v>88</v>
      </c>
      <c r="B106" s="35">
        <f>SUM(B107:B117)</f>
        <v>5529829.675999999</v>
      </c>
      <c r="C106" s="35">
        <f>SUM(C107:C117)</f>
        <v>5064429.8150500003</v>
      </c>
      <c r="D106" s="35">
        <f t="shared" ref="D106:G106" si="22">SUM(D107:D117)</f>
        <v>168248.94071</v>
      </c>
      <c r="E106" s="35">
        <f t="shared" si="22"/>
        <v>5232678.7557600001</v>
      </c>
      <c r="F106" s="35">
        <f t="shared" si="22"/>
        <v>297150.92023999954</v>
      </c>
      <c r="G106" s="35">
        <f t="shared" si="22"/>
        <v>465399.86094999942</v>
      </c>
      <c r="H106" s="25">
        <f t="shared" ref="H106:H117" si="23">E106/B106*100</f>
        <v>94.626400130737068</v>
      </c>
      <c r="J106" s="22"/>
    </row>
    <row r="107" spans="1:10" s="17" customFormat="1" ht="11.25" customHeight="1" x14ac:dyDescent="0.2">
      <c r="A107" s="23" t="s">
        <v>23</v>
      </c>
      <c r="B107" s="24">
        <v>1921992.862</v>
      </c>
      <c r="C107" s="24">
        <v>1721257.7972000001</v>
      </c>
      <c r="D107" s="24">
        <v>72643.98014</v>
      </c>
      <c r="E107" s="24">
        <v>1793901.77734</v>
      </c>
      <c r="F107" s="24">
        <v>128091.08465999993</v>
      </c>
      <c r="G107" s="24">
        <v>200735.06479999982</v>
      </c>
      <c r="H107" s="25">
        <f t="shared" si="23"/>
        <v>93.335506744457405</v>
      </c>
      <c r="J107" s="22"/>
    </row>
    <row r="108" spans="1:10" s="17" customFormat="1" ht="11.25" customHeight="1" x14ac:dyDescent="0.2">
      <c r="A108" s="23" t="s">
        <v>89</v>
      </c>
      <c r="B108" s="24">
        <v>903664.00199999998</v>
      </c>
      <c r="C108" s="24">
        <v>871949.71008999995</v>
      </c>
      <c r="D108" s="24">
        <v>30910.279760000001</v>
      </c>
      <c r="E108" s="24">
        <v>902859.9898499999</v>
      </c>
      <c r="F108" s="24">
        <v>804.01215000008233</v>
      </c>
      <c r="G108" s="24">
        <v>31714.291910000029</v>
      </c>
      <c r="H108" s="25">
        <f t="shared" si="23"/>
        <v>99.911027533660672</v>
      </c>
      <c r="J108" s="22"/>
    </row>
    <row r="109" spans="1:10" s="17" customFormat="1" ht="11.25" customHeight="1" x14ac:dyDescent="0.2">
      <c r="A109" s="23" t="s">
        <v>90</v>
      </c>
      <c r="B109" s="24">
        <v>341002</v>
      </c>
      <c r="C109" s="24">
        <v>290570.62712000002</v>
      </c>
      <c r="D109" s="24">
        <v>7401.4920700000002</v>
      </c>
      <c r="E109" s="24">
        <v>297972.11919</v>
      </c>
      <c r="F109" s="24">
        <v>43029.880810000002</v>
      </c>
      <c r="G109" s="24">
        <v>50431.372879999981</v>
      </c>
      <c r="H109" s="25">
        <f t="shared" si="23"/>
        <v>87.381340634365785</v>
      </c>
      <c r="J109" s="22"/>
    </row>
    <row r="110" spans="1:10" s="17" customFormat="1" ht="11.25" customHeight="1" x14ac:dyDescent="0.2">
      <c r="A110" s="23" t="s">
        <v>91</v>
      </c>
      <c r="B110" s="24">
        <v>327989.88799999998</v>
      </c>
      <c r="C110" s="24">
        <v>319421.78820999997</v>
      </c>
      <c r="D110" s="24">
        <v>1066.8873100000001</v>
      </c>
      <c r="E110" s="24">
        <v>320488.67551999999</v>
      </c>
      <c r="F110" s="24">
        <v>7501.2124799999874</v>
      </c>
      <c r="G110" s="24">
        <v>8568.0997900000075</v>
      </c>
      <c r="H110" s="25">
        <f t="shared" si="23"/>
        <v>97.712974468286049</v>
      </c>
      <c r="J110" s="22"/>
    </row>
    <row r="111" spans="1:10" s="17" customFormat="1" ht="11.25" customHeight="1" x14ac:dyDescent="0.2">
      <c r="A111" s="23" t="s">
        <v>92</v>
      </c>
      <c r="B111" s="24">
        <v>430880</v>
      </c>
      <c r="C111" s="24">
        <v>371802.78097000002</v>
      </c>
      <c r="D111" s="24">
        <v>25639.688710000002</v>
      </c>
      <c r="E111" s="24">
        <v>397442.46968000004</v>
      </c>
      <c r="F111" s="24">
        <v>33437.530319999962</v>
      </c>
      <c r="G111" s="24">
        <v>59077.219029999978</v>
      </c>
      <c r="H111" s="25">
        <f t="shared" si="23"/>
        <v>92.23971167842555</v>
      </c>
      <c r="J111" s="22"/>
    </row>
    <row r="112" spans="1:10" s="17" customFormat="1" ht="11.25" customHeight="1" x14ac:dyDescent="0.2">
      <c r="A112" s="23" t="s">
        <v>93</v>
      </c>
      <c r="B112" s="24">
        <v>48329.275000000001</v>
      </c>
      <c r="C112" s="24">
        <v>46340.075270000001</v>
      </c>
      <c r="D112" s="24">
        <v>1887.81834</v>
      </c>
      <c r="E112" s="24">
        <v>48227.893609999999</v>
      </c>
      <c r="F112" s="24">
        <v>101.38139000000228</v>
      </c>
      <c r="G112" s="24">
        <v>1989.1997300000003</v>
      </c>
      <c r="H112" s="25">
        <f t="shared" si="23"/>
        <v>99.790227786367581</v>
      </c>
      <c r="J112" s="22"/>
    </row>
    <row r="113" spans="1:10" s="17" customFormat="1" ht="11.25" customHeight="1" x14ac:dyDescent="0.2">
      <c r="A113" s="23" t="s">
        <v>94</v>
      </c>
      <c r="B113" s="24">
        <v>250215.932</v>
      </c>
      <c r="C113" s="24">
        <v>191514.78249000001</v>
      </c>
      <c r="D113" s="24">
        <v>-149.24684999999999</v>
      </c>
      <c r="E113" s="24">
        <v>191365.53564000002</v>
      </c>
      <c r="F113" s="24">
        <v>58850.396359999984</v>
      </c>
      <c r="G113" s="24">
        <v>58701.149509999988</v>
      </c>
      <c r="H113" s="25">
        <f t="shared" si="23"/>
        <v>76.480156203642551</v>
      </c>
      <c r="J113" s="22"/>
    </row>
    <row r="114" spans="1:10" s="17" customFormat="1" ht="11.25" customHeight="1" x14ac:dyDescent="0.2">
      <c r="A114" s="23" t="s">
        <v>95</v>
      </c>
      <c r="B114" s="24">
        <v>222494.413</v>
      </c>
      <c r="C114" s="24">
        <v>197259.14600000036</v>
      </c>
      <c r="D114" s="24">
        <v>10797.645859999999</v>
      </c>
      <c r="E114" s="24">
        <v>208056.79186000035</v>
      </c>
      <c r="F114" s="24">
        <v>14437.621139999654</v>
      </c>
      <c r="G114" s="24">
        <v>25235.266999999643</v>
      </c>
      <c r="H114" s="25">
        <f t="shared" si="23"/>
        <v>93.511018571059736</v>
      </c>
      <c r="J114" s="22"/>
    </row>
    <row r="115" spans="1:10" s="17" customFormat="1" ht="11.25" customHeight="1" x14ac:dyDescent="0.2">
      <c r="A115" s="23" t="s">
        <v>96</v>
      </c>
      <c r="B115" s="24">
        <v>36337</v>
      </c>
      <c r="C115" s="24">
        <v>33349.604930000001</v>
      </c>
      <c r="D115" s="24">
        <v>2806.74487</v>
      </c>
      <c r="E115" s="24">
        <v>36156.349800000004</v>
      </c>
      <c r="F115" s="24">
        <v>180.6501999999964</v>
      </c>
      <c r="G115" s="24">
        <v>2987.3950699999987</v>
      </c>
      <c r="H115" s="25">
        <f t="shared" si="23"/>
        <v>99.502847786003258</v>
      </c>
      <c r="J115" s="22"/>
    </row>
    <row r="116" spans="1:10" s="17" customFormat="1" ht="11.25" customHeight="1" x14ac:dyDescent="0.2">
      <c r="A116" s="23" t="s">
        <v>97</v>
      </c>
      <c r="B116" s="24">
        <v>1030987.304</v>
      </c>
      <c r="C116" s="24">
        <v>1015761.1535</v>
      </c>
      <c r="D116" s="24">
        <v>15226.1505</v>
      </c>
      <c r="E116" s="24">
        <v>1030987.304</v>
      </c>
      <c r="F116" s="24">
        <v>0</v>
      </c>
      <c r="G116" s="24">
        <v>15226.150499999989</v>
      </c>
      <c r="H116" s="25">
        <f t="shared" si="23"/>
        <v>100</v>
      </c>
      <c r="J116" s="22"/>
    </row>
    <row r="117" spans="1:10" s="17" customFormat="1" ht="11.25" customHeight="1" x14ac:dyDescent="0.2">
      <c r="A117" s="23" t="s">
        <v>98</v>
      </c>
      <c r="B117" s="24">
        <v>15937</v>
      </c>
      <c r="C117" s="24">
        <v>5202.3492699999997</v>
      </c>
      <c r="D117" s="24">
        <v>17.5</v>
      </c>
      <c r="E117" s="24">
        <v>5219.8492699999997</v>
      </c>
      <c r="F117" s="24">
        <v>10717.150730000001</v>
      </c>
      <c r="G117" s="24">
        <v>10734.650730000001</v>
      </c>
      <c r="H117" s="25">
        <f t="shared" si="23"/>
        <v>32.753022965426368</v>
      </c>
      <c r="J117" s="22"/>
    </row>
    <row r="118" spans="1:10" s="17" customFormat="1" ht="11.25" customHeight="1" x14ac:dyDescent="0.2">
      <c r="A118" s="23"/>
      <c r="B118" s="24"/>
      <c r="C118" s="31"/>
      <c r="D118" s="24"/>
      <c r="E118" s="31"/>
      <c r="F118" s="31"/>
      <c r="G118" s="31"/>
      <c r="H118" s="25"/>
      <c r="J118" s="22"/>
    </row>
    <row r="119" spans="1:10" s="17" customFormat="1" ht="11.25" customHeight="1" x14ac:dyDescent="0.2">
      <c r="A119" s="19" t="s">
        <v>99</v>
      </c>
      <c r="B119" s="35">
        <f t="shared" ref="B119:G119" si="24">SUM(B120:B128)</f>
        <v>12721480.051999999</v>
      </c>
      <c r="C119" s="35">
        <f t="shared" si="24"/>
        <v>8330543.7714500008</v>
      </c>
      <c r="D119" s="35">
        <f t="shared" ref="D119" si="25">SUM(D120:D128)</f>
        <v>1336438.4745199999</v>
      </c>
      <c r="E119" s="29">
        <f t="shared" si="24"/>
        <v>9666982.2459699996</v>
      </c>
      <c r="F119" s="29">
        <f t="shared" si="24"/>
        <v>3054497.8060299996</v>
      </c>
      <c r="G119" s="29">
        <f t="shared" si="24"/>
        <v>4390936.2805500003</v>
      </c>
      <c r="H119" s="25">
        <f t="shared" ref="H119:H128" si="26">E119/B119*100</f>
        <v>75.989446247256524</v>
      </c>
      <c r="J119" s="22"/>
    </row>
    <row r="120" spans="1:10" s="17" customFormat="1" ht="11.25" customHeight="1" x14ac:dyDescent="0.2">
      <c r="A120" s="23" t="s">
        <v>23</v>
      </c>
      <c r="B120" s="24">
        <v>6723909.142</v>
      </c>
      <c r="C120" s="24">
        <v>2966387.8925499995</v>
      </c>
      <c r="D120" s="24">
        <v>724143.60586999997</v>
      </c>
      <c r="E120" s="24">
        <v>3690531.4984199996</v>
      </c>
      <c r="F120" s="24">
        <v>3033377.6435800004</v>
      </c>
      <c r="G120" s="24">
        <v>3757521.2494500005</v>
      </c>
      <c r="H120" s="25">
        <f t="shared" si="26"/>
        <v>54.886694934165426</v>
      </c>
      <c r="J120" s="22"/>
    </row>
    <row r="121" spans="1:10" s="17" customFormat="1" ht="11.25" customHeight="1" x14ac:dyDescent="0.2">
      <c r="A121" s="23" t="s">
        <v>100</v>
      </c>
      <c r="B121" s="24">
        <v>13170</v>
      </c>
      <c r="C121" s="24">
        <v>13168.808210000001</v>
      </c>
      <c r="D121" s="24">
        <v>1.18398</v>
      </c>
      <c r="E121" s="24">
        <v>13169.992190000001</v>
      </c>
      <c r="F121" s="24">
        <v>7.8099999991536606E-3</v>
      </c>
      <c r="G121" s="24">
        <v>1.1917899999989459</v>
      </c>
      <c r="H121" s="25">
        <f t="shared" si="26"/>
        <v>99.999940698557339</v>
      </c>
      <c r="J121" s="22"/>
    </row>
    <row r="122" spans="1:10" s="17" customFormat="1" ht="11.25" customHeight="1" x14ac:dyDescent="0.2">
      <c r="A122" s="23" t="s">
        <v>101</v>
      </c>
      <c r="B122" s="24">
        <v>58121.40400000001</v>
      </c>
      <c r="C122" s="24">
        <v>54704.144689999994</v>
      </c>
      <c r="D122" s="24">
        <v>3198.0057900000006</v>
      </c>
      <c r="E122" s="24">
        <v>57902.150479999997</v>
      </c>
      <c r="F122" s="24">
        <v>219.25352000001294</v>
      </c>
      <c r="G122" s="24">
        <v>3417.2593100000158</v>
      </c>
      <c r="H122" s="25">
        <f t="shared" si="26"/>
        <v>99.62276630481945</v>
      </c>
      <c r="J122" s="22"/>
    </row>
    <row r="123" spans="1:10" s="17" customFormat="1" ht="11.25" customHeight="1" x14ac:dyDescent="0.2">
      <c r="A123" s="23" t="s">
        <v>102</v>
      </c>
      <c r="B123" s="24">
        <v>342446.99399999995</v>
      </c>
      <c r="C123" s="24">
        <v>308591.59412000002</v>
      </c>
      <c r="D123" s="24">
        <v>24519.151540000003</v>
      </c>
      <c r="E123" s="24">
        <v>333110.74566000002</v>
      </c>
      <c r="F123" s="24">
        <v>9336.2483399999328</v>
      </c>
      <c r="G123" s="24">
        <v>33855.399879999924</v>
      </c>
      <c r="H123" s="25">
        <f t="shared" si="26"/>
        <v>97.273666142912646</v>
      </c>
      <c r="J123" s="22"/>
    </row>
    <row r="124" spans="1:10" s="17" customFormat="1" ht="11.25" customHeight="1" x14ac:dyDescent="0.2">
      <c r="A124" s="23" t="s">
        <v>103</v>
      </c>
      <c r="B124" s="24">
        <v>22812</v>
      </c>
      <c r="C124" s="24">
        <v>21579.728740000002</v>
      </c>
      <c r="D124" s="24">
        <v>1232.2386100000001</v>
      </c>
      <c r="E124" s="24">
        <v>22811.967350000003</v>
      </c>
      <c r="F124" s="24">
        <v>3.2649999997374834E-2</v>
      </c>
      <c r="G124" s="24">
        <v>1232.2712599999977</v>
      </c>
      <c r="H124" s="25">
        <f t="shared" si="26"/>
        <v>99.999856873575325</v>
      </c>
      <c r="J124" s="22"/>
    </row>
    <row r="125" spans="1:10" s="17" customFormat="1" ht="11.25" customHeight="1" x14ac:dyDescent="0.2">
      <c r="A125" s="23" t="s">
        <v>104</v>
      </c>
      <c r="B125" s="24">
        <v>54740</v>
      </c>
      <c r="C125" s="24">
        <v>50694.982269999993</v>
      </c>
      <c r="D125" s="24">
        <v>4013.8235399999999</v>
      </c>
      <c r="E125" s="24">
        <v>54708.805809999991</v>
      </c>
      <c r="F125" s="24">
        <v>31.194190000009257</v>
      </c>
      <c r="G125" s="24">
        <v>4045.0177300000068</v>
      </c>
      <c r="H125" s="25">
        <f t="shared" si="26"/>
        <v>99.943013902082555</v>
      </c>
      <c r="J125" s="22"/>
    </row>
    <row r="126" spans="1:10" s="17" customFormat="1" ht="11.25" customHeight="1" x14ac:dyDescent="0.2">
      <c r="A126" s="23" t="s">
        <v>105</v>
      </c>
      <c r="B126" s="24">
        <v>4967800</v>
      </c>
      <c r="C126" s="24">
        <v>4396375.5867100004</v>
      </c>
      <c r="D126" s="24">
        <v>571424.35690000001</v>
      </c>
      <c r="E126" s="24">
        <v>4967799.9436100004</v>
      </c>
      <c r="F126" s="24">
        <v>5.6389999575912952E-2</v>
      </c>
      <c r="G126" s="24">
        <v>571424.41328999959</v>
      </c>
      <c r="H126" s="25">
        <f t="shared" si="26"/>
        <v>99.999998864889889</v>
      </c>
      <c r="J126" s="22"/>
    </row>
    <row r="127" spans="1:10" s="17" customFormat="1" ht="12" x14ac:dyDescent="0.2">
      <c r="A127" s="23" t="s">
        <v>106</v>
      </c>
      <c r="B127" s="24">
        <v>129972</v>
      </c>
      <c r="C127" s="24">
        <v>127751.48859000001</v>
      </c>
      <c r="D127" s="24">
        <v>1307.3181599999998</v>
      </c>
      <c r="E127" s="24">
        <v>129058.80675</v>
      </c>
      <c r="F127" s="24">
        <v>913.19324999999662</v>
      </c>
      <c r="G127" s="24">
        <v>2220.5114099999919</v>
      </c>
      <c r="H127" s="25">
        <f t="shared" si="26"/>
        <v>99.297392322961869</v>
      </c>
      <c r="J127" s="22"/>
    </row>
    <row r="128" spans="1:10" s="17" customFormat="1" ht="11.25" customHeight="1" x14ac:dyDescent="0.2">
      <c r="A128" s="23" t="s">
        <v>107</v>
      </c>
      <c r="B128" s="24">
        <v>408508.51199999999</v>
      </c>
      <c r="C128" s="24">
        <v>391289.54557000002</v>
      </c>
      <c r="D128" s="24">
        <v>6598.7901300000012</v>
      </c>
      <c r="E128" s="24">
        <v>397888.3357</v>
      </c>
      <c r="F128" s="24">
        <v>10620.176299999992</v>
      </c>
      <c r="G128" s="24">
        <v>17218.966429999971</v>
      </c>
      <c r="H128" s="25">
        <f t="shared" si="26"/>
        <v>97.400255811560669</v>
      </c>
      <c r="J128" s="22"/>
    </row>
    <row r="129" spans="1:10" s="17" customFormat="1" ht="11.25" customHeight="1" x14ac:dyDescent="0.2">
      <c r="A129" s="32"/>
      <c r="B129" s="24"/>
      <c r="C129" s="31"/>
      <c r="D129" s="24"/>
      <c r="E129" s="31"/>
      <c r="F129" s="31"/>
      <c r="G129" s="31"/>
      <c r="H129" s="25"/>
      <c r="J129" s="22"/>
    </row>
    <row r="130" spans="1:10" s="17" customFormat="1" ht="11.25" customHeight="1" x14ac:dyDescent="0.2">
      <c r="A130" s="36" t="s">
        <v>108</v>
      </c>
      <c r="B130" s="35">
        <f t="shared" ref="B130:G130" si="27">+B131+B139</f>
        <v>61671145.512669995</v>
      </c>
      <c r="C130" s="35">
        <f t="shared" si="27"/>
        <v>59847442.298500001</v>
      </c>
      <c r="D130" s="35">
        <f t="shared" si="27"/>
        <v>1595234.1614700002</v>
      </c>
      <c r="E130" s="29">
        <f t="shared" si="27"/>
        <v>61442676.459969997</v>
      </c>
      <c r="F130" s="29">
        <f t="shared" si="27"/>
        <v>228469.05269999296</v>
      </c>
      <c r="G130" s="29">
        <f t="shared" si="27"/>
        <v>1823703.2141699945</v>
      </c>
      <c r="H130" s="25">
        <f t="shared" ref="H130:H142" si="28">E130/B130*100</f>
        <v>99.629536551006552</v>
      </c>
      <c r="J130" s="22"/>
    </row>
    <row r="131" spans="1:10" s="17" customFormat="1" ht="22.5" customHeight="1" x14ac:dyDescent="0.2">
      <c r="A131" s="37" t="s">
        <v>109</v>
      </c>
      <c r="B131" s="38">
        <f t="shared" ref="B131:G131" si="29">SUM(B132:B136)</f>
        <v>4472562.1989999991</v>
      </c>
      <c r="C131" s="38">
        <f t="shared" si="29"/>
        <v>4288320.9793600002</v>
      </c>
      <c r="D131" s="38">
        <f t="shared" ref="D131" si="30">SUM(D132:D136)</f>
        <v>145867.48442999998</v>
      </c>
      <c r="E131" s="39">
        <f t="shared" si="29"/>
        <v>4434188.4637900004</v>
      </c>
      <c r="F131" s="39">
        <f t="shared" si="29"/>
        <v>38373.735209999184</v>
      </c>
      <c r="G131" s="39">
        <f t="shared" si="29"/>
        <v>184241.21963999933</v>
      </c>
      <c r="H131" s="25">
        <f t="shared" si="28"/>
        <v>99.142018970276624</v>
      </c>
      <c r="J131" s="22"/>
    </row>
    <row r="132" spans="1:10" s="17" customFormat="1" ht="11.25" customHeight="1" x14ac:dyDescent="0.2">
      <c r="A132" s="40" t="s">
        <v>110</v>
      </c>
      <c r="B132" s="24">
        <v>110977.95699999999</v>
      </c>
      <c r="C132" s="24">
        <v>110919.42834999999</v>
      </c>
      <c r="D132" s="24">
        <v>58.499940000000002</v>
      </c>
      <c r="E132" s="24">
        <v>110977.92828999998</v>
      </c>
      <c r="F132" s="24">
        <v>2.8710000013234094E-2</v>
      </c>
      <c r="G132" s="24">
        <v>58.528650000007474</v>
      </c>
      <c r="H132" s="25">
        <f t="shared" si="28"/>
        <v>99.99997412999771</v>
      </c>
      <c r="J132" s="22"/>
    </row>
    <row r="133" spans="1:10" s="17" customFormat="1" ht="11.25" customHeight="1" x14ac:dyDescent="0.2">
      <c r="A133" s="40" t="s">
        <v>111</v>
      </c>
      <c r="B133" s="24">
        <v>330573.685</v>
      </c>
      <c r="C133" s="24">
        <v>223940.82169000001</v>
      </c>
      <c r="D133" s="24">
        <v>68924.326319999993</v>
      </c>
      <c r="E133" s="24">
        <v>292865.14801</v>
      </c>
      <c r="F133" s="24">
        <v>37708.536989999993</v>
      </c>
      <c r="G133" s="24">
        <v>106632.86330999999</v>
      </c>
      <c r="H133" s="25">
        <f t="shared" si="28"/>
        <v>88.593000985544265</v>
      </c>
      <c r="J133" s="22"/>
    </row>
    <row r="134" spans="1:10" s="17" customFormat="1" ht="11.25" customHeight="1" x14ac:dyDescent="0.2">
      <c r="A134" s="40" t="s">
        <v>112</v>
      </c>
      <c r="B134" s="24">
        <v>27665.882000000001</v>
      </c>
      <c r="C134" s="24">
        <v>26972.071250000001</v>
      </c>
      <c r="D134" s="24">
        <v>57.371180000000003</v>
      </c>
      <c r="E134" s="24">
        <v>27029.442429999999</v>
      </c>
      <c r="F134" s="24">
        <v>636.43957000000228</v>
      </c>
      <c r="G134" s="24">
        <v>693.81075000000055</v>
      </c>
      <c r="H134" s="25">
        <f t="shared" si="28"/>
        <v>97.699550767982018</v>
      </c>
      <c r="J134" s="22"/>
    </row>
    <row r="135" spans="1:10" s="17" customFormat="1" ht="12" x14ac:dyDescent="0.2">
      <c r="A135" s="40" t="s">
        <v>113</v>
      </c>
      <c r="B135" s="24">
        <v>921775.81900000002</v>
      </c>
      <c r="C135" s="24">
        <v>921163.31615999993</v>
      </c>
      <c r="D135" s="24">
        <v>609.52492000000007</v>
      </c>
      <c r="E135" s="24">
        <v>921772.84107999993</v>
      </c>
      <c r="F135" s="24">
        <v>2.9779200000921264</v>
      </c>
      <c r="G135" s="24">
        <v>612.50284000008833</v>
      </c>
      <c r="H135" s="25">
        <f t="shared" si="28"/>
        <v>99.999676936632682</v>
      </c>
      <c r="J135" s="22"/>
    </row>
    <row r="136" spans="1:10" s="17" customFormat="1" ht="11.25" customHeight="1" x14ac:dyDescent="0.2">
      <c r="A136" s="37" t="s">
        <v>114</v>
      </c>
      <c r="B136" s="41">
        <f>SUM(B137:B138)</f>
        <v>3081568.8559999997</v>
      </c>
      <c r="C136" s="41">
        <f>SUM(C137:C138)</f>
        <v>3005325.3419100004</v>
      </c>
      <c r="D136" s="41">
        <f>SUM(D137:D138)</f>
        <v>76217.762069999997</v>
      </c>
      <c r="E136" s="29">
        <f t="shared" ref="E136" si="31">SUM(C136:D136)</f>
        <v>3081543.1039800006</v>
      </c>
      <c r="F136" s="29">
        <f>B136-E136</f>
        <v>25.752019999083132</v>
      </c>
      <c r="G136" s="29">
        <f>B136-C136</f>
        <v>76243.514089999255</v>
      </c>
      <c r="H136" s="25">
        <f t="shared" si="28"/>
        <v>99.999164321123345</v>
      </c>
      <c r="J136" s="22"/>
    </row>
    <row r="137" spans="1:10" s="17" customFormat="1" ht="11.25" customHeight="1" x14ac:dyDescent="0.2">
      <c r="A137" s="42" t="s">
        <v>114</v>
      </c>
      <c r="B137" s="24">
        <v>2636394.1179999998</v>
      </c>
      <c r="C137" s="24">
        <v>2598621.2411900004</v>
      </c>
      <c r="D137" s="24">
        <v>37757.938529999999</v>
      </c>
      <c r="E137" s="24">
        <v>2636379.1797200004</v>
      </c>
      <c r="F137" s="24">
        <v>14.938279999420047</v>
      </c>
      <c r="G137" s="24">
        <v>37772.876809999347</v>
      </c>
      <c r="H137" s="25">
        <f t="shared" si="28"/>
        <v>99.999433382137454</v>
      </c>
      <c r="J137" s="22"/>
    </row>
    <row r="138" spans="1:10" s="17" customFormat="1" ht="11.25" customHeight="1" x14ac:dyDescent="0.2">
      <c r="A138" s="42" t="s">
        <v>115</v>
      </c>
      <c r="B138" s="24">
        <v>445174.73800000001</v>
      </c>
      <c r="C138" s="24">
        <v>406704.10072000005</v>
      </c>
      <c r="D138" s="24">
        <v>38459.823539999998</v>
      </c>
      <c r="E138" s="24">
        <v>445163.92426000006</v>
      </c>
      <c r="F138" s="24">
        <v>10.813739999954123</v>
      </c>
      <c r="G138" s="24">
        <v>38470.637279999966</v>
      </c>
      <c r="H138" s="25">
        <f t="shared" si="28"/>
        <v>99.997570899901348</v>
      </c>
      <c r="J138" s="22"/>
    </row>
    <row r="139" spans="1:10" s="17" customFormat="1" ht="11.25" customHeight="1" x14ac:dyDescent="0.2">
      <c r="A139" s="37" t="s">
        <v>116</v>
      </c>
      <c r="B139" s="43">
        <f t="shared" ref="B139:G139" si="32">SUM(B140:B143)</f>
        <v>57198583.313669994</v>
      </c>
      <c r="C139" s="43">
        <f t="shared" si="32"/>
        <v>55559121.319140002</v>
      </c>
      <c r="D139" s="43">
        <f t="shared" si="32"/>
        <v>1449366.6770400002</v>
      </c>
      <c r="E139" s="43">
        <f t="shared" si="32"/>
        <v>57008487.996179998</v>
      </c>
      <c r="F139" s="43">
        <f t="shared" si="32"/>
        <v>190095.31748999376</v>
      </c>
      <c r="G139" s="43">
        <f t="shared" si="32"/>
        <v>1639461.9945299951</v>
      </c>
      <c r="H139" s="25">
        <f t="shared" si="28"/>
        <v>99.667657297651004</v>
      </c>
      <c r="J139" s="22"/>
    </row>
    <row r="140" spans="1:10" s="17" customFormat="1" ht="11.25" customHeight="1" x14ac:dyDescent="0.2">
      <c r="A140" s="42" t="s">
        <v>117</v>
      </c>
      <c r="B140" s="24">
        <v>18528206.06978</v>
      </c>
      <c r="C140" s="24">
        <v>18451411.725850001</v>
      </c>
      <c r="D140" s="24">
        <v>76793.729180000009</v>
      </c>
      <c r="E140" s="24">
        <v>18528205.455030002</v>
      </c>
      <c r="F140" s="24">
        <v>0.61474999785423279</v>
      </c>
      <c r="G140" s="24">
        <v>76794.343929998577</v>
      </c>
      <c r="H140" s="25">
        <f t="shared" si="28"/>
        <v>99.999996682085708</v>
      </c>
      <c r="J140" s="22"/>
    </row>
    <row r="141" spans="1:10" s="17" customFormat="1" ht="11.25" customHeight="1" x14ac:dyDescent="0.2">
      <c r="A141" s="42" t="s">
        <v>118</v>
      </c>
      <c r="B141" s="24">
        <v>5127916.226999999</v>
      </c>
      <c r="C141" s="24">
        <v>5061740.2292900002</v>
      </c>
      <c r="D141" s="24">
        <v>66167.222529999999</v>
      </c>
      <c r="E141" s="24">
        <v>5127907.4518200001</v>
      </c>
      <c r="F141" s="24">
        <v>8.7751799989491701</v>
      </c>
      <c r="G141" s="24">
        <v>66175.997709998861</v>
      </c>
      <c r="H141" s="25">
        <f t="shared" si="28"/>
        <v>99.999828874349532</v>
      </c>
      <c r="J141" s="22"/>
    </row>
    <row r="142" spans="1:10" s="17" customFormat="1" ht="11.25" customHeight="1" x14ac:dyDescent="0.2">
      <c r="A142" s="42" t="s">
        <v>119</v>
      </c>
      <c r="B142" s="24">
        <v>6707687.9907199992</v>
      </c>
      <c r="C142" s="24">
        <v>5816872.8631999996</v>
      </c>
      <c r="D142" s="24">
        <v>890647.51629000006</v>
      </c>
      <c r="E142" s="24">
        <v>6707520.3794899993</v>
      </c>
      <c r="F142" s="24">
        <v>167.61122999992222</v>
      </c>
      <c r="G142" s="24">
        <v>890815.12751999963</v>
      </c>
      <c r="H142" s="25">
        <f t="shared" si="28"/>
        <v>99.997501207118873</v>
      </c>
      <c r="J142" s="22"/>
    </row>
    <row r="143" spans="1:10" s="17" customFormat="1" ht="22.5" customHeight="1" x14ac:dyDescent="0.2">
      <c r="A143" s="44" t="s">
        <v>120</v>
      </c>
      <c r="B143" s="29">
        <f t="shared" ref="B143:G143" si="33">SUM(B144)</f>
        <v>26834773.026169997</v>
      </c>
      <c r="C143" s="29">
        <f t="shared" si="33"/>
        <v>26229096.500799999</v>
      </c>
      <c r="D143" s="29">
        <f t="shared" si="33"/>
        <v>415758.20904000005</v>
      </c>
      <c r="E143" s="29">
        <f t="shared" si="33"/>
        <v>26644854.70984</v>
      </c>
      <c r="F143" s="29">
        <f t="shared" si="33"/>
        <v>189918.31632999703</v>
      </c>
      <c r="G143" s="29">
        <f t="shared" si="33"/>
        <v>605676.52536999807</v>
      </c>
      <c r="H143" s="45">
        <f>+H144</f>
        <v>99.29226784908974</v>
      </c>
      <c r="J143" s="22"/>
    </row>
    <row r="144" spans="1:10" s="17" customFormat="1" ht="11.25" customHeight="1" x14ac:dyDescent="0.2">
      <c r="A144" s="42" t="s">
        <v>121</v>
      </c>
      <c r="B144" s="24">
        <v>26834773.026169997</v>
      </c>
      <c r="C144" s="24">
        <v>26229096.500799999</v>
      </c>
      <c r="D144" s="24">
        <v>415758.20904000005</v>
      </c>
      <c r="E144" s="24">
        <v>26644854.70984</v>
      </c>
      <c r="F144" s="24">
        <v>189918.31632999703</v>
      </c>
      <c r="G144" s="24">
        <v>605676.52536999807</v>
      </c>
      <c r="H144" s="25">
        <f>E144/B144*100</f>
        <v>99.29226784908974</v>
      </c>
      <c r="J144" s="22"/>
    </row>
    <row r="145" spans="1:10" s="17" customFormat="1" ht="11.25" customHeight="1" x14ac:dyDescent="0.2">
      <c r="A145" s="32"/>
      <c r="B145" s="28"/>
      <c r="C145" s="27"/>
      <c r="D145" s="28"/>
      <c r="E145" s="27"/>
      <c r="F145" s="27"/>
      <c r="G145" s="27"/>
      <c r="H145" s="25"/>
      <c r="J145" s="22"/>
    </row>
    <row r="146" spans="1:10" s="17" customFormat="1" ht="11.25" customHeight="1" x14ac:dyDescent="0.2">
      <c r="A146" s="19" t="s">
        <v>122</v>
      </c>
      <c r="B146" s="24">
        <v>124683702.82053</v>
      </c>
      <c r="C146" s="24">
        <v>112605705.11424999</v>
      </c>
      <c r="D146" s="24">
        <v>11602886.31941</v>
      </c>
      <c r="E146" s="24">
        <v>124208591.43365999</v>
      </c>
      <c r="F146" s="24">
        <v>475111.38687001169</v>
      </c>
      <c r="G146" s="24">
        <v>12077997.706280008</v>
      </c>
      <c r="H146" s="25">
        <f>E146/B146*100</f>
        <v>99.618946681785758</v>
      </c>
      <c r="J146" s="22"/>
    </row>
    <row r="147" spans="1:10" s="17" customFormat="1" ht="11.25" customHeight="1" x14ac:dyDescent="0.2">
      <c r="A147" s="32"/>
      <c r="B147" s="24"/>
      <c r="C147" s="31"/>
      <c r="D147" s="24"/>
      <c r="E147" s="31"/>
      <c r="F147" s="31"/>
      <c r="G147" s="31"/>
      <c r="H147" s="25"/>
      <c r="J147" s="22"/>
    </row>
    <row r="148" spans="1:10" s="17" customFormat="1" ht="11.25" customHeight="1" x14ac:dyDescent="0.2">
      <c r="A148" s="19" t="s">
        <v>123</v>
      </c>
      <c r="B148" s="35">
        <f t="shared" ref="B148:G148" si="34">SUM(B149:B167)</f>
        <v>6586251.2060000002</v>
      </c>
      <c r="C148" s="35">
        <f t="shared" si="34"/>
        <v>5929339.7229999965</v>
      </c>
      <c r="D148" s="35">
        <f t="shared" ref="D148" si="35">SUM(D149:D167)</f>
        <v>622525.93372999982</v>
      </c>
      <c r="E148" s="29">
        <f t="shared" si="34"/>
        <v>6551865.6567299971</v>
      </c>
      <c r="F148" s="29">
        <f t="shared" si="34"/>
        <v>34385.54927000212</v>
      </c>
      <c r="G148" s="29">
        <f t="shared" si="34"/>
        <v>656911.48300000222</v>
      </c>
      <c r="H148" s="25">
        <f t="shared" ref="H148:H167" si="36">E148/B148*100</f>
        <v>99.477919256424983</v>
      </c>
      <c r="J148" s="22"/>
    </row>
    <row r="149" spans="1:10" s="17" customFormat="1" ht="11.25" customHeight="1" x14ac:dyDescent="0.2">
      <c r="A149" s="46" t="s">
        <v>124</v>
      </c>
      <c r="B149" s="24">
        <v>1492918.5160000001</v>
      </c>
      <c r="C149" s="24">
        <v>1394157.1618999983</v>
      </c>
      <c r="D149" s="24">
        <v>69286.22736999992</v>
      </c>
      <c r="E149" s="24">
        <v>1463443.3892699983</v>
      </c>
      <c r="F149" s="24">
        <v>29475.126730001764</v>
      </c>
      <c r="G149" s="24">
        <v>98761.354100001743</v>
      </c>
      <c r="H149" s="25">
        <f t="shared" si="36"/>
        <v>98.025670764069901</v>
      </c>
      <c r="J149" s="22"/>
    </row>
    <row r="150" spans="1:10" s="17" customFormat="1" ht="11.25" customHeight="1" x14ac:dyDescent="0.2">
      <c r="A150" s="46" t="s">
        <v>125</v>
      </c>
      <c r="B150" s="24">
        <v>123012.075</v>
      </c>
      <c r="C150" s="24">
        <v>123012.07427</v>
      </c>
      <c r="D150" s="24">
        <v>0</v>
      </c>
      <c r="E150" s="24">
        <v>123012.07427</v>
      </c>
      <c r="F150" s="24">
        <v>7.299999997485429E-4</v>
      </c>
      <c r="G150" s="24">
        <v>7.299999997485429E-4</v>
      </c>
      <c r="H150" s="25">
        <f t="shared" si="36"/>
        <v>99.999999406562324</v>
      </c>
      <c r="J150" s="22"/>
    </row>
    <row r="151" spans="1:10" s="17" customFormat="1" ht="11.25" customHeight="1" x14ac:dyDescent="0.2">
      <c r="A151" s="23" t="s">
        <v>126</v>
      </c>
      <c r="B151" s="24">
        <v>128082.111</v>
      </c>
      <c r="C151" s="24">
        <v>127548.68729</v>
      </c>
      <c r="D151" s="24">
        <v>532.00896999999998</v>
      </c>
      <c r="E151" s="24">
        <v>128080.69626</v>
      </c>
      <c r="F151" s="24">
        <v>1.4147400000074413</v>
      </c>
      <c r="G151" s="24">
        <v>533.42371000000276</v>
      </c>
      <c r="H151" s="25">
        <f t="shared" si="36"/>
        <v>99.998895442939713</v>
      </c>
      <c r="J151" s="22"/>
    </row>
    <row r="152" spans="1:10" s="17" customFormat="1" ht="11.25" customHeight="1" x14ac:dyDescent="0.2">
      <c r="A152" s="23" t="s">
        <v>127</v>
      </c>
      <c r="B152" s="24">
        <v>44941</v>
      </c>
      <c r="C152" s="24">
        <v>44283.658020000003</v>
      </c>
      <c r="D152" s="24">
        <v>11.29968</v>
      </c>
      <c r="E152" s="24">
        <v>44294.957699999999</v>
      </c>
      <c r="F152" s="24">
        <v>646.04230000000098</v>
      </c>
      <c r="G152" s="24">
        <v>657.34197999999742</v>
      </c>
      <c r="H152" s="25">
        <f t="shared" si="36"/>
        <v>98.56246567722124</v>
      </c>
      <c r="J152" s="22"/>
    </row>
    <row r="153" spans="1:10" s="17" customFormat="1" ht="11.25" customHeight="1" x14ac:dyDescent="0.2">
      <c r="A153" s="23" t="s">
        <v>128</v>
      </c>
      <c r="B153" s="24">
        <v>88061.452999999994</v>
      </c>
      <c r="C153" s="24">
        <v>87176.180650000009</v>
      </c>
      <c r="D153" s="24">
        <v>884.99148000000002</v>
      </c>
      <c r="E153" s="24">
        <v>88061.172130000006</v>
      </c>
      <c r="F153" s="24">
        <v>0.28086999998777173</v>
      </c>
      <c r="G153" s="24">
        <v>885.27234999998473</v>
      </c>
      <c r="H153" s="25">
        <f t="shared" si="36"/>
        <v>99.999681052276088</v>
      </c>
      <c r="J153" s="22"/>
    </row>
    <row r="154" spans="1:10" s="17" customFormat="1" ht="11.25" customHeight="1" x14ac:dyDescent="0.2">
      <c r="A154" s="23" t="s">
        <v>129</v>
      </c>
      <c r="B154" s="24">
        <v>53719</v>
      </c>
      <c r="C154" s="24">
        <v>53031.171799999996</v>
      </c>
      <c r="D154" s="24">
        <v>687.80219999999997</v>
      </c>
      <c r="E154" s="24">
        <v>53718.973999999995</v>
      </c>
      <c r="F154" s="24">
        <v>2.6000000005296897E-2</v>
      </c>
      <c r="G154" s="24">
        <v>687.82820000000356</v>
      </c>
      <c r="H154" s="25">
        <f t="shared" si="36"/>
        <v>99.999951599992542</v>
      </c>
      <c r="J154" s="22"/>
    </row>
    <row r="155" spans="1:10" s="17" customFormat="1" ht="11.25" customHeight="1" x14ac:dyDescent="0.2">
      <c r="A155" s="23" t="s">
        <v>130</v>
      </c>
      <c r="B155" s="24">
        <v>17883</v>
      </c>
      <c r="C155" s="24">
        <v>17795.796630000001</v>
      </c>
      <c r="D155" s="24">
        <v>78.818439999999995</v>
      </c>
      <c r="E155" s="24">
        <v>17874.61507</v>
      </c>
      <c r="F155" s="24">
        <v>8.3849300000001676</v>
      </c>
      <c r="G155" s="24">
        <v>87.203369999999268</v>
      </c>
      <c r="H155" s="25">
        <f t="shared" si="36"/>
        <v>99.953112285410725</v>
      </c>
      <c r="J155" s="22"/>
    </row>
    <row r="156" spans="1:10" s="17" customFormat="1" ht="11.25" customHeight="1" x14ac:dyDescent="0.2">
      <c r="A156" s="46" t="s">
        <v>131</v>
      </c>
      <c r="B156" s="24">
        <v>66344</v>
      </c>
      <c r="C156" s="24">
        <v>65824.951490000007</v>
      </c>
      <c r="D156" s="24">
        <v>518.79468999999995</v>
      </c>
      <c r="E156" s="24">
        <v>66343.746180000002</v>
      </c>
      <c r="F156" s="24">
        <v>0.25381999999808613</v>
      </c>
      <c r="G156" s="24">
        <v>519.04850999999326</v>
      </c>
      <c r="H156" s="25">
        <f t="shared" si="36"/>
        <v>99.999617418304595</v>
      </c>
      <c r="J156" s="22"/>
    </row>
    <row r="157" spans="1:10" s="17" customFormat="1" ht="11.25" customHeight="1" x14ac:dyDescent="0.2">
      <c r="A157" s="23" t="s">
        <v>132</v>
      </c>
      <c r="B157" s="24">
        <v>253832</v>
      </c>
      <c r="C157" s="24">
        <v>244723.97021999999</v>
      </c>
      <c r="D157" s="24">
        <v>9108.0260600000001</v>
      </c>
      <c r="E157" s="24">
        <v>253831.99627999999</v>
      </c>
      <c r="F157" s="24">
        <v>3.7200000078883022E-3</v>
      </c>
      <c r="G157" s="24">
        <v>9108.0297800000117</v>
      </c>
      <c r="H157" s="25">
        <f t="shared" si="36"/>
        <v>99.999998534463742</v>
      </c>
      <c r="J157" s="22"/>
    </row>
    <row r="158" spans="1:10" s="17" customFormat="1" ht="11.25" customHeight="1" x14ac:dyDescent="0.2">
      <c r="A158" s="23" t="s">
        <v>133</v>
      </c>
      <c r="B158" s="24">
        <v>341370</v>
      </c>
      <c r="C158" s="24">
        <v>341362.34408999997</v>
      </c>
      <c r="D158" s="24">
        <v>6.258</v>
      </c>
      <c r="E158" s="24">
        <v>341368.60208999994</v>
      </c>
      <c r="F158" s="24">
        <v>1.397910000057891</v>
      </c>
      <c r="G158" s="24">
        <v>7.655910000030417</v>
      </c>
      <c r="H158" s="25">
        <f t="shared" si="36"/>
        <v>99.999590500043922</v>
      </c>
      <c r="J158" s="22"/>
    </row>
    <row r="159" spans="1:10" s="17" customFormat="1" ht="11.25" customHeight="1" x14ac:dyDescent="0.2">
      <c r="A159" s="23" t="s">
        <v>134</v>
      </c>
      <c r="B159" s="24">
        <v>189722</v>
      </c>
      <c r="C159" s="24">
        <v>143957.59175999998</v>
      </c>
      <c r="D159" s="24">
        <v>45764.408240000004</v>
      </c>
      <c r="E159" s="24">
        <v>189722</v>
      </c>
      <c r="F159" s="24">
        <v>0</v>
      </c>
      <c r="G159" s="24">
        <v>45764.408240000019</v>
      </c>
      <c r="H159" s="25">
        <f t="shared" si="36"/>
        <v>100</v>
      </c>
      <c r="J159" s="22"/>
    </row>
    <row r="160" spans="1:10" s="17" customFormat="1" ht="11.25" customHeight="1" x14ac:dyDescent="0.2">
      <c r="A160" s="23" t="s">
        <v>135</v>
      </c>
      <c r="B160" s="24">
        <v>189249</v>
      </c>
      <c r="C160" s="24">
        <v>175290.69196999999</v>
      </c>
      <c r="D160" s="24">
        <v>13958.30803</v>
      </c>
      <c r="E160" s="24">
        <v>189249</v>
      </c>
      <c r="F160" s="24">
        <v>0</v>
      </c>
      <c r="G160" s="24">
        <v>13958.308030000015</v>
      </c>
      <c r="H160" s="25">
        <f t="shared" si="36"/>
        <v>100</v>
      </c>
      <c r="J160" s="22"/>
    </row>
    <row r="161" spans="1:10" s="17" customFormat="1" ht="11.25" customHeight="1" x14ac:dyDescent="0.2">
      <c r="A161" s="23" t="s">
        <v>136</v>
      </c>
      <c r="B161" s="24">
        <v>94073</v>
      </c>
      <c r="C161" s="24">
        <v>93798.655879999991</v>
      </c>
      <c r="D161" s="24">
        <v>197.19297</v>
      </c>
      <c r="E161" s="24">
        <v>93995.848849999995</v>
      </c>
      <c r="F161" s="24">
        <v>77.151150000005146</v>
      </c>
      <c r="G161" s="24">
        <v>274.34412000000884</v>
      </c>
      <c r="H161" s="25">
        <f t="shared" si="36"/>
        <v>99.917987998681866</v>
      </c>
      <c r="J161" s="22"/>
    </row>
    <row r="162" spans="1:10" s="17" customFormat="1" ht="11.25" customHeight="1" x14ac:dyDescent="0.2">
      <c r="A162" s="23" t="s">
        <v>137</v>
      </c>
      <c r="B162" s="24">
        <v>75997.638999999996</v>
      </c>
      <c r="C162" s="24">
        <v>75921.714500000002</v>
      </c>
      <c r="D162" s="24">
        <v>73.818570000000008</v>
      </c>
      <c r="E162" s="24">
        <v>75995.533070000005</v>
      </c>
      <c r="F162" s="24">
        <v>2.1059299999906216</v>
      </c>
      <c r="G162" s="24">
        <v>75.924499999993714</v>
      </c>
      <c r="H162" s="25">
        <f t="shared" si="36"/>
        <v>99.997228953388955</v>
      </c>
      <c r="J162" s="22"/>
    </row>
    <row r="163" spans="1:10" s="17" customFormat="1" ht="11.25" customHeight="1" x14ac:dyDescent="0.2">
      <c r="A163" s="23" t="s">
        <v>138</v>
      </c>
      <c r="B163" s="24">
        <v>554003.41200000001</v>
      </c>
      <c r="C163" s="24">
        <v>519717.21525000001</v>
      </c>
      <c r="D163" s="24">
        <v>30176.973579999998</v>
      </c>
      <c r="E163" s="24">
        <v>549894.18883</v>
      </c>
      <c r="F163" s="24">
        <v>4109.223170000012</v>
      </c>
      <c r="G163" s="24">
        <v>34286.196750000003</v>
      </c>
      <c r="H163" s="25">
        <f t="shared" si="36"/>
        <v>99.258267533919081</v>
      </c>
      <c r="J163" s="22"/>
    </row>
    <row r="164" spans="1:10" s="17" customFormat="1" ht="11.25" customHeight="1" x14ac:dyDescent="0.2">
      <c r="A164" s="23" t="s">
        <v>139</v>
      </c>
      <c r="B164" s="24">
        <v>18774</v>
      </c>
      <c r="C164" s="24">
        <v>18693.579959999999</v>
      </c>
      <c r="D164" s="24">
        <v>80.205960000000005</v>
      </c>
      <c r="E164" s="24">
        <v>18773.785919999998</v>
      </c>
      <c r="F164" s="24">
        <v>0.2140800000015588</v>
      </c>
      <c r="G164" s="24">
        <v>80.420040000000881</v>
      </c>
      <c r="H164" s="25">
        <f t="shared" si="36"/>
        <v>99.998859699584514</v>
      </c>
      <c r="J164" s="22"/>
    </row>
    <row r="165" spans="1:10" s="17" customFormat="1" ht="11.25" customHeight="1" x14ac:dyDescent="0.2">
      <c r="A165" s="23" t="s">
        <v>140</v>
      </c>
      <c r="B165" s="24">
        <v>2799136</v>
      </c>
      <c r="C165" s="24">
        <v>2350996.8402199997</v>
      </c>
      <c r="D165" s="24">
        <v>448076.25813999999</v>
      </c>
      <c r="E165" s="24">
        <v>2799073.0983599997</v>
      </c>
      <c r="F165" s="24">
        <v>62.901640000287443</v>
      </c>
      <c r="G165" s="24">
        <v>448139.15978000034</v>
      </c>
      <c r="H165" s="25">
        <f t="shared" si="36"/>
        <v>99.997752819441416</v>
      </c>
      <c r="J165" s="22"/>
    </row>
    <row r="166" spans="1:10" s="17" customFormat="1" ht="11.25" customHeight="1" x14ac:dyDescent="0.2">
      <c r="A166" s="23" t="s">
        <v>141</v>
      </c>
      <c r="B166" s="24">
        <v>24320</v>
      </c>
      <c r="C166" s="24">
        <v>21259.456910000001</v>
      </c>
      <c r="D166" s="24">
        <v>3059.54135</v>
      </c>
      <c r="E166" s="24">
        <v>24318.99826</v>
      </c>
      <c r="F166" s="24">
        <v>1.0017399999996996</v>
      </c>
      <c r="G166" s="24">
        <v>3060.5430899999992</v>
      </c>
      <c r="H166" s="25">
        <f t="shared" si="36"/>
        <v>99.995881003289483</v>
      </c>
      <c r="J166" s="22"/>
    </row>
    <row r="167" spans="1:10" s="17" customFormat="1" ht="11.25" customHeight="1" x14ac:dyDescent="0.2">
      <c r="A167" s="23" t="s">
        <v>142</v>
      </c>
      <c r="B167" s="24">
        <v>30813</v>
      </c>
      <c r="C167" s="24">
        <v>30787.980190000002</v>
      </c>
      <c r="D167" s="24">
        <v>25</v>
      </c>
      <c r="E167" s="24">
        <v>30812.980190000002</v>
      </c>
      <c r="F167" s="24">
        <v>1.9809999997960404E-2</v>
      </c>
      <c r="G167" s="24">
        <v>25.01980999999796</v>
      </c>
      <c r="H167" s="25">
        <f t="shared" si="36"/>
        <v>99.999935708954027</v>
      </c>
      <c r="J167" s="22"/>
    </row>
    <row r="168" spans="1:10" s="17" customFormat="1" ht="11.25" customHeight="1" x14ac:dyDescent="0.2">
      <c r="A168" s="32"/>
      <c r="B168" s="24"/>
      <c r="C168" s="31"/>
      <c r="D168" s="24"/>
      <c r="E168" s="31"/>
      <c r="F168" s="31"/>
      <c r="G168" s="31"/>
      <c r="H168" s="25"/>
      <c r="J168" s="22"/>
    </row>
    <row r="169" spans="1:10" s="17" customFormat="1" ht="11.25" customHeight="1" x14ac:dyDescent="0.2">
      <c r="A169" s="19" t="s">
        <v>143</v>
      </c>
      <c r="B169" s="35">
        <f t="shared" ref="B169:G169" si="37">SUM(B170:B177)</f>
        <v>33486027.215880003</v>
      </c>
      <c r="C169" s="35">
        <f t="shared" si="37"/>
        <v>30603072.022149999</v>
      </c>
      <c r="D169" s="35">
        <f t="shared" ref="D169" si="38">SUM(D170:D177)</f>
        <v>2397633.2961500003</v>
      </c>
      <c r="E169" s="29">
        <f t="shared" si="37"/>
        <v>33000705.318299998</v>
      </c>
      <c r="F169" s="29">
        <f t="shared" si="37"/>
        <v>485321.89758000296</v>
      </c>
      <c r="G169" s="29">
        <f t="shared" si="37"/>
        <v>2882955.1937300046</v>
      </c>
      <c r="H169" s="25">
        <f t="shared" ref="H169:H177" si="39">E169/B169*100</f>
        <v>98.550673406399639</v>
      </c>
      <c r="J169" s="22"/>
    </row>
    <row r="170" spans="1:10" s="17" customFormat="1" ht="11.25" customHeight="1" x14ac:dyDescent="0.2">
      <c r="A170" s="23" t="s">
        <v>23</v>
      </c>
      <c r="B170" s="24">
        <v>33032937.481880002</v>
      </c>
      <c r="C170" s="24">
        <v>30211604.535299998</v>
      </c>
      <c r="D170" s="24">
        <v>2362025.12488</v>
      </c>
      <c r="E170" s="24">
        <v>32573629.660179999</v>
      </c>
      <c r="F170" s="24">
        <v>459307.821700003</v>
      </c>
      <c r="G170" s="24">
        <v>2821332.9465800039</v>
      </c>
      <c r="H170" s="25">
        <f t="shared" si="39"/>
        <v>98.609545935925453</v>
      </c>
      <c r="J170" s="22"/>
    </row>
    <row r="171" spans="1:10" s="17" customFormat="1" ht="11.25" customHeight="1" x14ac:dyDescent="0.2">
      <c r="A171" s="23" t="s">
        <v>144</v>
      </c>
      <c r="B171" s="24">
        <v>16213</v>
      </c>
      <c r="C171" s="24">
        <v>13470.99502</v>
      </c>
      <c r="D171" s="24">
        <v>555.81348000000003</v>
      </c>
      <c r="E171" s="24">
        <v>14026.808500000001</v>
      </c>
      <c r="F171" s="24">
        <v>2186.191499999999</v>
      </c>
      <c r="G171" s="24">
        <v>2742.0049799999997</v>
      </c>
      <c r="H171" s="25">
        <f t="shared" si="39"/>
        <v>86.515811385924877</v>
      </c>
      <c r="J171" s="22"/>
    </row>
    <row r="172" spans="1:10" s="17" customFormat="1" ht="11.25" customHeight="1" x14ac:dyDescent="0.2">
      <c r="A172" s="23" t="s">
        <v>145</v>
      </c>
      <c r="B172" s="24">
        <v>9220.2860000000001</v>
      </c>
      <c r="C172" s="24">
        <v>9210.2833100000007</v>
      </c>
      <c r="D172" s="24">
        <v>9.3786699999999996</v>
      </c>
      <c r="E172" s="24">
        <v>9219.6619800000008</v>
      </c>
      <c r="F172" s="24">
        <v>0.62401999999929103</v>
      </c>
      <c r="G172" s="24">
        <v>10.002689999999347</v>
      </c>
      <c r="H172" s="25">
        <f t="shared" si="39"/>
        <v>99.993232097138858</v>
      </c>
      <c r="J172" s="22"/>
    </row>
    <row r="173" spans="1:10" s="17" customFormat="1" ht="11.25" customHeight="1" x14ac:dyDescent="0.2">
      <c r="A173" s="23" t="s">
        <v>146</v>
      </c>
      <c r="B173" s="24">
        <v>47638.442000000003</v>
      </c>
      <c r="C173" s="24">
        <v>45580.928100000005</v>
      </c>
      <c r="D173" s="24">
        <v>1394.5241699999999</v>
      </c>
      <c r="E173" s="24">
        <v>46975.452270000002</v>
      </c>
      <c r="F173" s="24">
        <v>662.98973000000115</v>
      </c>
      <c r="G173" s="24">
        <v>2057.5138999999981</v>
      </c>
      <c r="H173" s="25">
        <f t="shared" si="39"/>
        <v>98.608288386089541</v>
      </c>
      <c r="J173" s="22"/>
    </row>
    <row r="174" spans="1:10" s="17" customFormat="1" ht="11.25" customHeight="1" x14ac:dyDescent="0.2">
      <c r="A174" s="23" t="s">
        <v>147</v>
      </c>
      <c r="B174" s="24">
        <v>25984.152999999998</v>
      </c>
      <c r="C174" s="24">
        <v>16523.811980000002</v>
      </c>
      <c r="D174" s="24">
        <v>0</v>
      </c>
      <c r="E174" s="24">
        <v>16523.811980000002</v>
      </c>
      <c r="F174" s="24">
        <v>9460.3410199999962</v>
      </c>
      <c r="G174" s="24">
        <v>9460.3410199999962</v>
      </c>
      <c r="H174" s="25">
        <f t="shared" si="39"/>
        <v>63.591882252232743</v>
      </c>
      <c r="J174" s="22"/>
    </row>
    <row r="175" spans="1:10" s="17" customFormat="1" ht="11.25" customHeight="1" x14ac:dyDescent="0.2">
      <c r="A175" s="23" t="s">
        <v>148</v>
      </c>
      <c r="B175" s="24">
        <v>55543</v>
      </c>
      <c r="C175" s="24">
        <v>45432.122390000004</v>
      </c>
      <c r="D175" s="24">
        <v>358.44992999999999</v>
      </c>
      <c r="E175" s="24">
        <v>45790.572320000007</v>
      </c>
      <c r="F175" s="24">
        <v>9752.4276799999934</v>
      </c>
      <c r="G175" s="24">
        <v>10110.877609999996</v>
      </c>
      <c r="H175" s="25">
        <f t="shared" si="39"/>
        <v>82.441661991610118</v>
      </c>
      <c r="J175" s="22"/>
    </row>
    <row r="176" spans="1:10" s="17" customFormat="1" ht="11.25" customHeight="1" x14ac:dyDescent="0.2">
      <c r="A176" s="23" t="s">
        <v>149</v>
      </c>
      <c r="B176" s="24">
        <v>259368.853</v>
      </c>
      <c r="C176" s="24">
        <v>225097.77422000005</v>
      </c>
      <c r="D176" s="24">
        <v>31028.2935</v>
      </c>
      <c r="E176" s="24">
        <v>256126.06772000005</v>
      </c>
      <c r="F176" s="24">
        <v>3242.7852799999528</v>
      </c>
      <c r="G176" s="24">
        <v>34271.078779999953</v>
      </c>
      <c r="H176" s="25">
        <f t="shared" si="39"/>
        <v>98.749739900341865</v>
      </c>
      <c r="J176" s="22"/>
    </row>
    <row r="177" spans="1:10" s="17" customFormat="1" ht="11.25" customHeight="1" x14ac:dyDescent="0.2">
      <c r="A177" s="23" t="s">
        <v>150</v>
      </c>
      <c r="B177" s="24">
        <v>39122</v>
      </c>
      <c r="C177" s="24">
        <v>36151.571830000001</v>
      </c>
      <c r="D177" s="24">
        <v>2261.7115199999998</v>
      </c>
      <c r="E177" s="24">
        <v>38413.283349999998</v>
      </c>
      <c r="F177" s="24">
        <v>708.71665000000212</v>
      </c>
      <c r="G177" s="24">
        <v>2970.4281699999992</v>
      </c>
      <c r="H177" s="25">
        <f t="shared" si="39"/>
        <v>98.188444736976635</v>
      </c>
      <c r="J177" s="22"/>
    </row>
    <row r="178" spans="1:10" s="17" customFormat="1" ht="11.25" customHeight="1" x14ac:dyDescent="0.2">
      <c r="A178" s="32"/>
      <c r="B178" s="28"/>
      <c r="C178" s="27"/>
      <c r="D178" s="28"/>
      <c r="E178" s="27"/>
      <c r="F178" s="27"/>
      <c r="G178" s="27"/>
      <c r="H178" s="25"/>
      <c r="J178" s="22"/>
    </row>
    <row r="179" spans="1:10" s="17" customFormat="1" ht="11.25" customHeight="1" x14ac:dyDescent="0.2">
      <c r="A179" s="19" t="s">
        <v>151</v>
      </c>
      <c r="B179" s="35">
        <f t="shared" ref="B179:G179" si="40">SUM(B180:B182)</f>
        <v>727416</v>
      </c>
      <c r="C179" s="35">
        <f t="shared" si="40"/>
        <v>461182.78846000007</v>
      </c>
      <c r="D179" s="35">
        <f t="shared" ref="D179" si="41">SUM(D180:D182)</f>
        <v>118996.43692000002</v>
      </c>
      <c r="E179" s="29">
        <f t="shared" si="40"/>
        <v>580179.22538000008</v>
      </c>
      <c r="F179" s="29">
        <f t="shared" si="40"/>
        <v>147236.77461999992</v>
      </c>
      <c r="G179" s="29">
        <f t="shared" si="40"/>
        <v>266233.21153999993</v>
      </c>
      <c r="H179" s="25">
        <f>E179/B179*100</f>
        <v>79.758930980346889</v>
      </c>
      <c r="J179" s="22"/>
    </row>
    <row r="180" spans="1:10" s="17" customFormat="1" ht="11.25" customHeight="1" x14ac:dyDescent="0.2">
      <c r="A180" s="23" t="s">
        <v>124</v>
      </c>
      <c r="B180" s="24">
        <v>665876</v>
      </c>
      <c r="C180" s="24">
        <v>401120.26524000004</v>
      </c>
      <c r="D180" s="24">
        <v>117524.78821000001</v>
      </c>
      <c r="E180" s="24">
        <v>518645.05345000006</v>
      </c>
      <c r="F180" s="24">
        <v>147230.94654999994</v>
      </c>
      <c r="G180" s="24">
        <v>264755.73475999996</v>
      </c>
      <c r="H180" s="25">
        <f>E180/B180*100</f>
        <v>77.889134531053841</v>
      </c>
      <c r="J180" s="22"/>
    </row>
    <row r="181" spans="1:10" s="17" customFormat="1" ht="11.45" customHeight="1" x14ac:dyDescent="0.2">
      <c r="A181" s="23" t="s">
        <v>152</v>
      </c>
      <c r="B181" s="24">
        <v>13177</v>
      </c>
      <c r="C181" s="24">
        <v>12892.01215</v>
      </c>
      <c r="D181" s="24">
        <v>282.75999000000002</v>
      </c>
      <c r="E181" s="24">
        <v>13174.772140000001</v>
      </c>
      <c r="F181" s="24">
        <v>2.2278599999990547</v>
      </c>
      <c r="G181" s="24">
        <v>284.98784999999953</v>
      </c>
      <c r="H181" s="25">
        <f>E181/B181*100</f>
        <v>99.983092813235189</v>
      </c>
      <c r="J181" s="22"/>
    </row>
    <row r="182" spans="1:10" s="17" customFormat="1" ht="11.25" customHeight="1" x14ac:dyDescent="0.2">
      <c r="A182" s="23" t="s">
        <v>153</v>
      </c>
      <c r="B182" s="24">
        <v>48363</v>
      </c>
      <c r="C182" s="24">
        <v>47170.51107</v>
      </c>
      <c r="D182" s="24">
        <v>1188.8887199999999</v>
      </c>
      <c r="E182" s="24">
        <v>48359.399790000003</v>
      </c>
      <c r="F182" s="24">
        <v>3.6002099999968777</v>
      </c>
      <c r="G182" s="24">
        <v>1192.4889299999995</v>
      </c>
      <c r="H182" s="25">
        <f>E182/B182*100</f>
        <v>99.992555858817695</v>
      </c>
      <c r="J182" s="22"/>
    </row>
    <row r="183" spans="1:10" s="17" customFormat="1" ht="11.25" customHeight="1" x14ac:dyDescent="0.2">
      <c r="A183" s="32" t="s">
        <v>154</v>
      </c>
      <c r="B183" s="27"/>
      <c r="C183" s="27"/>
      <c r="D183" s="27"/>
      <c r="E183" s="27"/>
      <c r="F183" s="27"/>
      <c r="G183" s="27"/>
      <c r="H183" s="21"/>
      <c r="J183" s="22"/>
    </row>
    <row r="184" spans="1:10" s="17" customFormat="1" ht="11.25" customHeight="1" x14ac:dyDescent="0.2">
      <c r="A184" s="19" t="s">
        <v>155</v>
      </c>
      <c r="B184" s="29">
        <f t="shared" ref="B184:G184" si="42">SUM(B185:B191)</f>
        <v>3857013.3393600001</v>
      </c>
      <c r="C184" s="29">
        <f t="shared" si="42"/>
        <v>3492951.2893400006</v>
      </c>
      <c r="D184" s="29">
        <f t="shared" ref="D184" si="43">SUM(D185:D191)</f>
        <v>296514.78824000002</v>
      </c>
      <c r="E184" s="29">
        <f t="shared" si="42"/>
        <v>3789466.0775800003</v>
      </c>
      <c r="F184" s="29">
        <f t="shared" si="42"/>
        <v>67547.261779999448</v>
      </c>
      <c r="G184" s="29">
        <f t="shared" si="42"/>
        <v>364062.05001999962</v>
      </c>
      <c r="H184" s="21">
        <f t="shared" ref="H184:H191" si="44">E184/B184*100</f>
        <v>98.248715888776047</v>
      </c>
      <c r="J184" s="22"/>
    </row>
    <row r="185" spans="1:10" s="17" customFormat="1" ht="11.25" customHeight="1" x14ac:dyDescent="0.2">
      <c r="A185" s="23" t="s">
        <v>124</v>
      </c>
      <c r="B185" s="24">
        <v>1571522.1343600003</v>
      </c>
      <c r="C185" s="24">
        <v>1424540.1130000004</v>
      </c>
      <c r="D185" s="24">
        <v>112841.23994999997</v>
      </c>
      <c r="E185" s="24">
        <v>1537381.3529500004</v>
      </c>
      <c r="F185" s="24">
        <v>34140.781409999821</v>
      </c>
      <c r="G185" s="24">
        <v>146982.0213599999</v>
      </c>
      <c r="H185" s="25">
        <f t="shared" si="44"/>
        <v>97.827534168081982</v>
      </c>
      <c r="J185" s="22"/>
    </row>
    <row r="186" spans="1:10" s="17" customFormat="1" ht="11.25" customHeight="1" x14ac:dyDescent="0.2">
      <c r="A186" s="23" t="s">
        <v>156</v>
      </c>
      <c r="B186" s="24">
        <v>85854</v>
      </c>
      <c r="C186" s="24">
        <v>76767.612349999996</v>
      </c>
      <c r="D186" s="24">
        <v>6116.83421</v>
      </c>
      <c r="E186" s="24">
        <v>82884.446559999997</v>
      </c>
      <c r="F186" s="24">
        <v>2969.5534400000033</v>
      </c>
      <c r="G186" s="24">
        <v>9086.3876500000042</v>
      </c>
      <c r="H186" s="25">
        <f t="shared" si="44"/>
        <v>96.541158897663465</v>
      </c>
      <c r="J186" s="22"/>
    </row>
    <row r="187" spans="1:10" s="17" customFormat="1" ht="11.25" customHeight="1" x14ac:dyDescent="0.2">
      <c r="A187" s="23" t="s">
        <v>157</v>
      </c>
      <c r="B187" s="24">
        <v>11963</v>
      </c>
      <c r="C187" s="24">
        <v>11962.839119999999</v>
      </c>
      <c r="D187" s="24">
        <v>0</v>
      </c>
      <c r="E187" s="24">
        <v>11962.839119999999</v>
      </c>
      <c r="F187" s="24">
        <v>0.16088000000127067</v>
      </c>
      <c r="G187" s="24">
        <v>0.16088000000127067</v>
      </c>
      <c r="H187" s="25">
        <f t="shared" si="44"/>
        <v>99.998655186826042</v>
      </c>
      <c r="J187" s="22"/>
    </row>
    <row r="188" spans="1:10" s="17" customFormat="1" ht="11.25" customHeight="1" x14ac:dyDescent="0.2">
      <c r="A188" s="23" t="s">
        <v>158</v>
      </c>
      <c r="B188" s="24">
        <v>26580</v>
      </c>
      <c r="C188" s="24">
        <v>26579.656739999999</v>
      </c>
      <c r="D188" s="24">
        <v>0</v>
      </c>
      <c r="E188" s="24">
        <v>26579.656739999999</v>
      </c>
      <c r="F188" s="24">
        <v>0.3432600000014645</v>
      </c>
      <c r="G188" s="24">
        <v>0.3432600000014645</v>
      </c>
      <c r="H188" s="25">
        <f t="shared" si="44"/>
        <v>99.998708577878105</v>
      </c>
      <c r="J188" s="22"/>
    </row>
    <row r="189" spans="1:10" s="17" customFormat="1" ht="11.25" customHeight="1" x14ac:dyDescent="0.2">
      <c r="A189" s="23" t="s">
        <v>159</v>
      </c>
      <c r="B189" s="24">
        <v>23432</v>
      </c>
      <c r="C189" s="24">
        <v>23393.95983</v>
      </c>
      <c r="D189" s="24">
        <v>34.081600000000002</v>
      </c>
      <c r="E189" s="24">
        <v>23428.041430000001</v>
      </c>
      <c r="F189" s="24">
        <v>3.9585699999988719</v>
      </c>
      <c r="G189" s="24">
        <v>38.040170000000217</v>
      </c>
      <c r="H189" s="25">
        <f t="shared" si="44"/>
        <v>99.983106136906798</v>
      </c>
      <c r="J189" s="22"/>
    </row>
    <row r="190" spans="1:10" s="17" customFormat="1" ht="12" x14ac:dyDescent="0.2">
      <c r="A190" s="23" t="s">
        <v>160</v>
      </c>
      <c r="B190" s="24">
        <v>160928.63</v>
      </c>
      <c r="C190" s="24">
        <v>129037.21489</v>
      </c>
      <c r="D190" s="24">
        <v>4432.2056700000003</v>
      </c>
      <c r="E190" s="24">
        <v>133469.42056</v>
      </c>
      <c r="F190" s="24">
        <v>27459.209440000006</v>
      </c>
      <c r="G190" s="24">
        <v>31891.415110000002</v>
      </c>
      <c r="H190" s="25">
        <f t="shared" si="44"/>
        <v>82.937026531574901</v>
      </c>
      <c r="J190" s="22"/>
    </row>
    <row r="191" spans="1:10" s="17" customFormat="1" ht="12" x14ac:dyDescent="0.2">
      <c r="A191" s="23" t="s">
        <v>161</v>
      </c>
      <c r="B191" s="24">
        <v>1976733.5749999997</v>
      </c>
      <c r="C191" s="24">
        <v>1800669.89341</v>
      </c>
      <c r="D191" s="24">
        <v>173090.42681000006</v>
      </c>
      <c r="E191" s="24">
        <v>1973760.3202200001</v>
      </c>
      <c r="F191" s="24">
        <v>2973.25477999961</v>
      </c>
      <c r="G191" s="24">
        <v>176063.6815899997</v>
      </c>
      <c r="H191" s="25">
        <f t="shared" si="44"/>
        <v>99.849587480194458</v>
      </c>
      <c r="J191" s="22"/>
    </row>
    <row r="192" spans="1:10" s="17" customFormat="1" ht="12" x14ac:dyDescent="0.2">
      <c r="A192" s="32"/>
      <c r="B192" s="27"/>
      <c r="C192" s="27"/>
      <c r="D192" s="27"/>
      <c r="E192" s="27"/>
      <c r="F192" s="27"/>
      <c r="G192" s="27"/>
      <c r="H192" s="21"/>
      <c r="J192" s="22"/>
    </row>
    <row r="193" spans="1:10" s="17" customFormat="1" ht="11.25" customHeight="1" x14ac:dyDescent="0.2">
      <c r="A193" s="19" t="s">
        <v>162</v>
      </c>
      <c r="B193" s="47">
        <f t="shared" ref="B193:G193" si="45">SUM(B194:B200)</f>
        <v>20727053.421000004</v>
      </c>
      <c r="C193" s="47">
        <f t="shared" si="45"/>
        <v>20575816.757460002</v>
      </c>
      <c r="D193" s="47">
        <f t="shared" ref="D193" si="46">SUM(D194:D200)</f>
        <v>145736.89914000002</v>
      </c>
      <c r="E193" s="47">
        <f t="shared" si="45"/>
        <v>20721553.656599998</v>
      </c>
      <c r="F193" s="47">
        <f t="shared" si="45"/>
        <v>5499.7644000006085</v>
      </c>
      <c r="G193" s="47">
        <f t="shared" si="45"/>
        <v>151236.66354000033</v>
      </c>
      <c r="H193" s="21">
        <f t="shared" ref="H193:H200" si="47">E193/B193*100</f>
        <v>99.973465768200157</v>
      </c>
      <c r="J193" s="22"/>
    </row>
    <row r="194" spans="1:10" s="17" customFormat="1" ht="11.25" customHeight="1" x14ac:dyDescent="0.2">
      <c r="A194" s="23" t="s">
        <v>124</v>
      </c>
      <c r="B194" s="24">
        <v>16363268.267000001</v>
      </c>
      <c r="C194" s="24">
        <v>16249251.10513</v>
      </c>
      <c r="D194" s="24">
        <v>110265.10334</v>
      </c>
      <c r="E194" s="24">
        <v>16359516.20847</v>
      </c>
      <c r="F194" s="24">
        <v>3752.0585300009698</v>
      </c>
      <c r="G194" s="24">
        <v>114017.16187000088</v>
      </c>
      <c r="H194" s="25">
        <f t="shared" si="47"/>
        <v>99.977070237627487</v>
      </c>
      <c r="J194" s="22"/>
    </row>
    <row r="195" spans="1:10" s="17" customFormat="1" ht="11.25" customHeight="1" x14ac:dyDescent="0.2">
      <c r="A195" s="23" t="s">
        <v>163</v>
      </c>
      <c r="B195" s="24">
        <v>52725.902999999998</v>
      </c>
      <c r="C195" s="24">
        <v>46035.911529999998</v>
      </c>
      <c r="D195" s="24">
        <v>5483.6013300000004</v>
      </c>
      <c r="E195" s="24">
        <v>51519.512859999995</v>
      </c>
      <c r="F195" s="24">
        <v>1206.3901400000032</v>
      </c>
      <c r="G195" s="24">
        <v>6689.9914700000008</v>
      </c>
      <c r="H195" s="25">
        <f t="shared" si="47"/>
        <v>97.711959262224482</v>
      </c>
      <c r="J195" s="22"/>
    </row>
    <row r="196" spans="1:10" s="17" customFormat="1" ht="11.25" customHeight="1" x14ac:dyDescent="0.2">
      <c r="A196" s="23" t="s">
        <v>164</v>
      </c>
      <c r="B196" s="24">
        <v>179316</v>
      </c>
      <c r="C196" s="24">
        <v>171273.60699999999</v>
      </c>
      <c r="D196" s="24">
        <v>7510.7735599999987</v>
      </c>
      <c r="E196" s="24">
        <v>178784.38055999999</v>
      </c>
      <c r="F196" s="24">
        <v>531.61944000000949</v>
      </c>
      <c r="G196" s="24">
        <v>8042.3930000000109</v>
      </c>
      <c r="H196" s="25">
        <f t="shared" si="47"/>
        <v>99.703529277922769</v>
      </c>
      <c r="J196" s="22"/>
    </row>
    <row r="197" spans="1:10" s="17" customFormat="1" ht="11.25" customHeight="1" x14ac:dyDescent="0.2">
      <c r="A197" s="23" t="s">
        <v>165</v>
      </c>
      <c r="B197" s="24">
        <v>7452</v>
      </c>
      <c r="C197" s="24">
        <v>7452</v>
      </c>
      <c r="D197" s="24">
        <v>0</v>
      </c>
      <c r="E197" s="24">
        <v>7452</v>
      </c>
      <c r="F197" s="24">
        <v>0</v>
      </c>
      <c r="G197" s="24">
        <v>0</v>
      </c>
      <c r="H197" s="25">
        <f t="shared" si="47"/>
        <v>100</v>
      </c>
      <c r="J197" s="22"/>
    </row>
    <row r="198" spans="1:10" s="17" customFormat="1" ht="11.25" customHeight="1" x14ac:dyDescent="0.2">
      <c r="A198" s="23" t="s">
        <v>166</v>
      </c>
      <c r="B198" s="24">
        <v>215578.133</v>
      </c>
      <c r="C198" s="24">
        <v>202407.55686000001</v>
      </c>
      <c r="D198" s="24">
        <v>13167.14357</v>
      </c>
      <c r="E198" s="24">
        <v>215574.70043000003</v>
      </c>
      <c r="F198" s="24">
        <v>3.4325699999753851</v>
      </c>
      <c r="G198" s="24">
        <v>13170.57613999999</v>
      </c>
      <c r="H198" s="25">
        <f t="shared" si="47"/>
        <v>99.998407737393308</v>
      </c>
      <c r="J198" s="22"/>
    </row>
    <row r="199" spans="1:10" s="17" customFormat="1" ht="11.25" customHeight="1" x14ac:dyDescent="0.2">
      <c r="A199" s="23" t="s">
        <v>167</v>
      </c>
      <c r="B199" s="24">
        <v>3901148.1179999998</v>
      </c>
      <c r="C199" s="24">
        <v>3891970.0452400004</v>
      </c>
      <c r="D199" s="24">
        <v>9177.6021600000004</v>
      </c>
      <c r="E199" s="24">
        <v>3901147.6474000001</v>
      </c>
      <c r="F199" s="24">
        <v>0.47059999965131283</v>
      </c>
      <c r="G199" s="24">
        <v>9178.0727599994279</v>
      </c>
      <c r="H199" s="25">
        <f t="shared" si="47"/>
        <v>99.999987936884594</v>
      </c>
      <c r="J199" s="22"/>
    </row>
    <row r="200" spans="1:10" s="17" customFormat="1" ht="11.25" customHeight="1" x14ac:dyDescent="0.2">
      <c r="A200" s="23" t="s">
        <v>168</v>
      </c>
      <c r="B200" s="24">
        <v>7565</v>
      </c>
      <c r="C200" s="24">
        <v>7426.5317000000005</v>
      </c>
      <c r="D200" s="24">
        <v>132.67517999999998</v>
      </c>
      <c r="E200" s="24">
        <v>7559.2068800000006</v>
      </c>
      <c r="F200" s="24">
        <v>5.7931199999993623</v>
      </c>
      <c r="G200" s="24">
        <v>138.46829999999954</v>
      </c>
      <c r="H200" s="25">
        <f t="shared" si="47"/>
        <v>99.923422075347005</v>
      </c>
      <c r="J200" s="22"/>
    </row>
    <row r="201" spans="1:10" s="17" customFormat="1" ht="11.25" customHeight="1" x14ac:dyDescent="0.2">
      <c r="A201" s="32"/>
      <c r="B201" s="27"/>
      <c r="C201" s="27"/>
      <c r="D201" s="27"/>
      <c r="E201" s="27"/>
      <c r="F201" s="27"/>
      <c r="G201" s="27"/>
      <c r="H201" s="21"/>
      <c r="J201" s="22"/>
    </row>
    <row r="202" spans="1:10" s="17" customFormat="1" ht="11.25" customHeight="1" x14ac:dyDescent="0.2">
      <c r="A202" s="19" t="s">
        <v>169</v>
      </c>
      <c r="B202" s="48">
        <f>SUM(B203:B209)</f>
        <v>2256542.9069999997</v>
      </c>
      <c r="C202" s="48">
        <f>SUM(C203:C209)</f>
        <v>2149596.99242</v>
      </c>
      <c r="D202" s="48">
        <f>SUM(D203:D209)</f>
        <v>95229.646179999996</v>
      </c>
      <c r="E202" s="48">
        <f t="shared" ref="E202:G202" si="48">SUM(E203:E209)</f>
        <v>2244826.6385999997</v>
      </c>
      <c r="F202" s="48">
        <f t="shared" si="48"/>
        <v>11716.268400000194</v>
      </c>
      <c r="G202" s="48">
        <f t="shared" si="48"/>
        <v>106945.91458000011</v>
      </c>
      <c r="H202" s="25">
        <f t="shared" ref="H202:H209" si="49">E202/B202*100</f>
        <v>99.480786810494266</v>
      </c>
      <c r="J202" s="22"/>
    </row>
    <row r="203" spans="1:10" s="17" customFormat="1" ht="11.25" customHeight="1" x14ac:dyDescent="0.2">
      <c r="A203" s="23" t="s">
        <v>170</v>
      </c>
      <c r="B203" s="24">
        <v>381494.28900000022</v>
      </c>
      <c r="C203" s="24">
        <v>339722.36064000014</v>
      </c>
      <c r="D203" s="24">
        <v>36333.620119999992</v>
      </c>
      <c r="E203" s="24">
        <v>376055.98076000012</v>
      </c>
      <c r="F203" s="24">
        <v>5438.3082400001003</v>
      </c>
      <c r="G203" s="24">
        <v>41771.928360000078</v>
      </c>
      <c r="H203" s="25">
        <f t="shared" si="49"/>
        <v>98.574471912998916</v>
      </c>
      <c r="J203" s="22"/>
    </row>
    <row r="204" spans="1:10" s="17" customFormat="1" ht="11.25" customHeight="1" x14ac:dyDescent="0.2">
      <c r="A204" s="23" t="s">
        <v>171</v>
      </c>
      <c r="B204" s="24">
        <v>6447</v>
      </c>
      <c r="C204" s="24">
        <v>6083.6272099999996</v>
      </c>
      <c r="D204" s="24">
        <v>356.00680999999997</v>
      </c>
      <c r="E204" s="24">
        <v>6439.6340199999995</v>
      </c>
      <c r="F204" s="24">
        <v>7.3659800000004907</v>
      </c>
      <c r="G204" s="24">
        <v>363.37279000000035</v>
      </c>
      <c r="H204" s="25">
        <f t="shared" si="49"/>
        <v>99.885745618116957</v>
      </c>
      <c r="J204" s="22"/>
    </row>
    <row r="205" spans="1:10" s="17" customFormat="1" ht="11.25" customHeight="1" x14ac:dyDescent="0.2">
      <c r="A205" s="23" t="s">
        <v>172</v>
      </c>
      <c r="B205" s="24">
        <v>45762</v>
      </c>
      <c r="C205" s="24">
        <v>41971.985540000001</v>
      </c>
      <c r="D205" s="24">
        <v>3183.10302</v>
      </c>
      <c r="E205" s="24">
        <v>45155.088560000004</v>
      </c>
      <c r="F205" s="24">
        <v>606.91143999999622</v>
      </c>
      <c r="G205" s="24">
        <v>3790.0144599999985</v>
      </c>
      <c r="H205" s="25">
        <f t="shared" si="49"/>
        <v>98.673765482277872</v>
      </c>
      <c r="J205" s="22"/>
    </row>
    <row r="206" spans="1:10" s="17" customFormat="1" ht="11.25" customHeight="1" x14ac:dyDescent="0.2">
      <c r="A206" s="23" t="s">
        <v>173</v>
      </c>
      <c r="B206" s="24">
        <v>12669</v>
      </c>
      <c r="C206" s="24">
        <v>12484.443300000001</v>
      </c>
      <c r="D206" s="24">
        <v>179.93347</v>
      </c>
      <c r="E206" s="24">
        <v>12664.376770000001</v>
      </c>
      <c r="F206" s="24">
        <v>4.6232299999992392</v>
      </c>
      <c r="G206" s="24">
        <v>184.55669999999918</v>
      </c>
      <c r="H206" s="25">
        <f t="shared" si="49"/>
        <v>99.963507538085096</v>
      </c>
      <c r="J206" s="22"/>
    </row>
    <row r="207" spans="1:10" s="17" customFormat="1" ht="11.25" customHeight="1" x14ac:dyDescent="0.2">
      <c r="A207" s="23" t="s">
        <v>174</v>
      </c>
      <c r="B207" s="24">
        <v>20035</v>
      </c>
      <c r="C207" s="24">
        <v>19930.633620000001</v>
      </c>
      <c r="D207" s="24">
        <v>104.34881</v>
      </c>
      <c r="E207" s="24">
        <v>20034.98243</v>
      </c>
      <c r="F207" s="24">
        <v>1.7569999999977881E-2</v>
      </c>
      <c r="G207" s="24">
        <v>104.36637999999948</v>
      </c>
      <c r="H207" s="25">
        <f t="shared" si="49"/>
        <v>99.999912303468932</v>
      </c>
      <c r="J207" s="22"/>
    </row>
    <row r="208" spans="1:10" s="17" customFormat="1" ht="11.25" customHeight="1" x14ac:dyDescent="0.2">
      <c r="A208" s="23" t="s">
        <v>175</v>
      </c>
      <c r="B208" s="24">
        <v>1672785.9999999998</v>
      </c>
      <c r="C208" s="24">
        <v>1624286.5134499997</v>
      </c>
      <c r="D208" s="24">
        <v>48408.277999999998</v>
      </c>
      <c r="E208" s="24">
        <v>1672694.7914499997</v>
      </c>
      <c r="F208" s="24">
        <v>91.208550000097603</v>
      </c>
      <c r="G208" s="24">
        <v>48499.486550000031</v>
      </c>
      <c r="H208" s="25">
        <f t="shared" si="49"/>
        <v>99.994547506375582</v>
      </c>
      <c r="J208" s="22"/>
    </row>
    <row r="209" spans="1:10" s="17" customFormat="1" ht="11.25" customHeight="1" x14ac:dyDescent="0.2">
      <c r="A209" s="23" t="s">
        <v>176</v>
      </c>
      <c r="B209" s="24">
        <v>117349.618</v>
      </c>
      <c r="C209" s="24">
        <v>105117.42866000001</v>
      </c>
      <c r="D209" s="24">
        <v>6664.355950000001</v>
      </c>
      <c r="E209" s="24">
        <v>111781.78461</v>
      </c>
      <c r="F209" s="24">
        <v>5567.8333899999998</v>
      </c>
      <c r="G209" s="24">
        <v>12232.189339999997</v>
      </c>
      <c r="H209" s="25">
        <f t="shared" si="49"/>
        <v>95.255345961160259</v>
      </c>
      <c r="J209" s="22"/>
    </row>
    <row r="210" spans="1:10" s="17" customFormat="1" ht="11.25" customHeight="1" x14ac:dyDescent="0.2">
      <c r="A210" s="32"/>
      <c r="B210" s="27"/>
      <c r="C210" s="27"/>
      <c r="D210" s="27"/>
      <c r="E210" s="27"/>
      <c r="F210" s="27"/>
      <c r="G210" s="27"/>
      <c r="H210" s="21"/>
      <c r="J210" s="22"/>
    </row>
    <row r="211" spans="1:10" s="17" customFormat="1" ht="11.25" customHeight="1" x14ac:dyDescent="0.2">
      <c r="A211" s="19" t="s">
        <v>177</v>
      </c>
      <c r="B211" s="47">
        <f t="shared" ref="B211:G211" si="50">SUM(B212:B218)</f>
        <v>389035.48100000003</v>
      </c>
      <c r="C211" s="47">
        <f t="shared" si="50"/>
        <v>372449.86983999994</v>
      </c>
      <c r="D211" s="47">
        <f t="shared" ref="D211" si="51">SUM(D212:D218)</f>
        <v>13334.369769999999</v>
      </c>
      <c r="E211" s="47">
        <f t="shared" si="50"/>
        <v>385784.23960999993</v>
      </c>
      <c r="F211" s="47">
        <f t="shared" si="50"/>
        <v>3251.2413900000047</v>
      </c>
      <c r="G211" s="47">
        <f t="shared" si="50"/>
        <v>16585.611160000029</v>
      </c>
      <c r="H211" s="21">
        <f t="shared" ref="H211:H218" si="52">E211/B211*100</f>
        <v>99.164281524748617</v>
      </c>
      <c r="J211" s="22"/>
    </row>
    <row r="212" spans="1:10" s="17" customFormat="1" ht="11.25" customHeight="1" x14ac:dyDescent="0.2">
      <c r="A212" s="23" t="s">
        <v>178</v>
      </c>
      <c r="B212" s="24">
        <v>145035</v>
      </c>
      <c r="C212" s="24">
        <v>135917.53718999997</v>
      </c>
      <c r="D212" s="24">
        <v>9116.9021499999999</v>
      </c>
      <c r="E212" s="24">
        <v>145034.43933999998</v>
      </c>
      <c r="F212" s="24">
        <v>0.56066000001737848</v>
      </c>
      <c r="G212" s="24">
        <v>9117.4628100000264</v>
      </c>
      <c r="H212" s="25">
        <f t="shared" si="52"/>
        <v>99.999613431240718</v>
      </c>
      <c r="J212" s="22"/>
    </row>
    <row r="213" spans="1:10" s="17" customFormat="1" ht="11.25" customHeight="1" x14ac:dyDescent="0.2">
      <c r="A213" s="23" t="s">
        <v>179</v>
      </c>
      <c r="B213" s="24">
        <v>89991</v>
      </c>
      <c r="C213" s="24">
        <v>89746.166849999994</v>
      </c>
      <c r="D213" s="24">
        <v>244.83314999999999</v>
      </c>
      <c r="E213" s="24">
        <v>89991</v>
      </c>
      <c r="F213" s="24">
        <v>0</v>
      </c>
      <c r="G213" s="24">
        <v>244.83315000000584</v>
      </c>
      <c r="H213" s="25">
        <f t="shared" si="52"/>
        <v>100</v>
      </c>
      <c r="J213" s="22"/>
    </row>
    <row r="214" spans="1:10" s="17" customFormat="1" ht="11.25" customHeight="1" x14ac:dyDescent="0.2">
      <c r="A214" s="23" t="s">
        <v>180</v>
      </c>
      <c r="B214" s="24">
        <v>14530</v>
      </c>
      <c r="C214" s="24">
        <v>12971.652789999998</v>
      </c>
      <c r="D214" s="24">
        <v>1558.2868500000002</v>
      </c>
      <c r="E214" s="24">
        <v>14529.939639999999</v>
      </c>
      <c r="F214" s="24">
        <v>6.0360000001310254E-2</v>
      </c>
      <c r="G214" s="24">
        <v>1558.3472100000017</v>
      </c>
      <c r="H214" s="25">
        <f t="shared" si="52"/>
        <v>99.999584583620077</v>
      </c>
      <c r="J214" s="22"/>
    </row>
    <row r="215" spans="1:10" s="17" customFormat="1" ht="11.25" hidden="1" customHeight="1" x14ac:dyDescent="0.2">
      <c r="A215" s="23" t="s">
        <v>181</v>
      </c>
      <c r="B215" s="24">
        <v>0</v>
      </c>
      <c r="C215" s="24">
        <v>0</v>
      </c>
      <c r="D215" s="24">
        <v>0</v>
      </c>
      <c r="E215" s="24">
        <v>0</v>
      </c>
      <c r="F215" s="24">
        <v>0</v>
      </c>
      <c r="G215" s="24">
        <v>0</v>
      </c>
      <c r="H215" s="25" t="e">
        <f t="shared" si="52"/>
        <v>#DIV/0!</v>
      </c>
      <c r="J215" s="22"/>
    </row>
    <row r="216" spans="1:10" s="17" customFormat="1" ht="11.25" customHeight="1" x14ac:dyDescent="0.2">
      <c r="A216" s="23" t="s">
        <v>182</v>
      </c>
      <c r="B216" s="24">
        <v>26584</v>
      </c>
      <c r="C216" s="24">
        <v>24419.861339999999</v>
      </c>
      <c r="D216" s="24">
        <v>2132.5057000000002</v>
      </c>
      <c r="E216" s="24">
        <v>26552.367040000001</v>
      </c>
      <c r="F216" s="24">
        <v>31.632959999999002</v>
      </c>
      <c r="G216" s="24">
        <v>2164.1386600000005</v>
      </c>
      <c r="H216" s="25">
        <f t="shared" si="52"/>
        <v>99.88100752332231</v>
      </c>
      <c r="J216" s="22"/>
    </row>
    <row r="217" spans="1:10" s="17" customFormat="1" ht="11.25" customHeight="1" x14ac:dyDescent="0.2">
      <c r="A217" s="23" t="s">
        <v>183</v>
      </c>
      <c r="B217" s="24">
        <v>76827.481</v>
      </c>
      <c r="C217" s="24">
        <v>76723.133700000006</v>
      </c>
      <c r="D217" s="24">
        <v>103.91981</v>
      </c>
      <c r="E217" s="24">
        <v>76827.053510000012</v>
      </c>
      <c r="F217" s="24">
        <v>0.42748999998730142</v>
      </c>
      <c r="G217" s="24">
        <v>104.34729999999399</v>
      </c>
      <c r="H217" s="25">
        <f t="shared" si="52"/>
        <v>99.999443571500166</v>
      </c>
      <c r="J217" s="22"/>
    </row>
    <row r="218" spans="1:10" s="17" customFormat="1" ht="11.25" customHeight="1" x14ac:dyDescent="0.2">
      <c r="A218" s="23" t="s">
        <v>184</v>
      </c>
      <c r="B218" s="24">
        <v>36068</v>
      </c>
      <c r="C218" s="24">
        <v>32671.517969999997</v>
      </c>
      <c r="D218" s="24">
        <v>177.92210999999998</v>
      </c>
      <c r="E218" s="24">
        <v>32849.44008</v>
      </c>
      <c r="F218" s="24">
        <v>3218.5599199999997</v>
      </c>
      <c r="G218" s="24">
        <v>3396.4820300000029</v>
      </c>
      <c r="H218" s="25">
        <f t="shared" si="52"/>
        <v>91.076411445048251</v>
      </c>
      <c r="J218" s="22"/>
    </row>
    <row r="219" spans="1:10" s="17" customFormat="1" ht="11.25" customHeight="1" x14ac:dyDescent="0.2">
      <c r="A219" s="32"/>
      <c r="B219" s="24"/>
      <c r="C219" s="31"/>
      <c r="D219" s="24"/>
      <c r="E219" s="31"/>
      <c r="F219" s="31"/>
      <c r="G219" s="31"/>
      <c r="H219" s="25"/>
      <c r="J219" s="22"/>
    </row>
    <row r="220" spans="1:10" s="17" customFormat="1" ht="11.25" customHeight="1" x14ac:dyDescent="0.2">
      <c r="A220" s="19" t="s">
        <v>185</v>
      </c>
      <c r="B220" s="48">
        <f t="shared" ref="B220:G220" si="53">SUM(B221:B233)+SUM(B238:B250)</f>
        <v>10985724.124049999</v>
      </c>
      <c r="C220" s="48">
        <f t="shared" si="53"/>
        <v>9438765.1525199972</v>
      </c>
      <c r="D220" s="48">
        <f t="shared" si="53"/>
        <v>796332.31568000023</v>
      </c>
      <c r="E220" s="48">
        <f t="shared" si="53"/>
        <v>10235097.468199996</v>
      </c>
      <c r="F220" s="48">
        <f t="shared" si="53"/>
        <v>750626.65585000324</v>
      </c>
      <c r="G220" s="48">
        <f t="shared" si="53"/>
        <v>1546958.9715300028</v>
      </c>
      <c r="H220" s="25">
        <f t="shared" ref="H220:H250" si="54">E220/B220*100</f>
        <v>93.167253725162027</v>
      </c>
      <c r="J220" s="22"/>
    </row>
    <row r="221" spans="1:10" s="17" customFormat="1" ht="11.25" customHeight="1" x14ac:dyDescent="0.2">
      <c r="A221" s="23" t="s">
        <v>186</v>
      </c>
      <c r="B221" s="24">
        <v>34043.313999999998</v>
      </c>
      <c r="C221" s="24">
        <v>34034.011869999995</v>
      </c>
      <c r="D221" s="24">
        <v>0</v>
      </c>
      <c r="E221" s="24">
        <v>34034.011869999995</v>
      </c>
      <c r="F221" s="24">
        <v>9.3021300000036717</v>
      </c>
      <c r="G221" s="24">
        <v>9.3021300000036717</v>
      </c>
      <c r="H221" s="25">
        <f t="shared" si="54"/>
        <v>99.972675603791089</v>
      </c>
      <c r="J221" s="22"/>
    </row>
    <row r="222" spans="1:10" s="17" customFormat="1" ht="11.25" customHeight="1" x14ac:dyDescent="0.2">
      <c r="A222" s="23" t="s">
        <v>187</v>
      </c>
      <c r="B222" s="24">
        <v>32872.021000000001</v>
      </c>
      <c r="C222" s="24">
        <v>25387.685120000002</v>
      </c>
      <c r="D222" s="24">
        <v>607.38049000000001</v>
      </c>
      <c r="E222" s="24">
        <v>25995.065610000001</v>
      </c>
      <c r="F222" s="24">
        <v>6876.9553899999992</v>
      </c>
      <c r="G222" s="24">
        <v>7484.3358799999987</v>
      </c>
      <c r="H222" s="25">
        <f t="shared" si="54"/>
        <v>79.079608795577244</v>
      </c>
      <c r="J222" s="22"/>
    </row>
    <row r="223" spans="1:10" s="17" customFormat="1" ht="11.25" customHeight="1" x14ac:dyDescent="0.2">
      <c r="A223" s="23" t="s">
        <v>188</v>
      </c>
      <c r="B223" s="24">
        <v>27720</v>
      </c>
      <c r="C223" s="24">
        <v>23160.97867</v>
      </c>
      <c r="D223" s="24">
        <v>4489.01469</v>
      </c>
      <c r="E223" s="24">
        <v>27649.99336</v>
      </c>
      <c r="F223" s="24">
        <v>70.006639999999607</v>
      </c>
      <c r="G223" s="24">
        <v>4559.0213299999996</v>
      </c>
      <c r="H223" s="25">
        <f t="shared" si="54"/>
        <v>99.747450793650799</v>
      </c>
      <c r="J223" s="22"/>
    </row>
    <row r="224" spans="1:10" s="17" customFormat="1" ht="11.25" customHeight="1" x14ac:dyDescent="0.2">
      <c r="A224" s="23" t="s">
        <v>189</v>
      </c>
      <c r="B224" s="24">
        <v>7868011.5030499995</v>
      </c>
      <c r="C224" s="24">
        <v>6571593.3469499964</v>
      </c>
      <c r="D224" s="24">
        <v>581455.67399000016</v>
      </c>
      <c r="E224" s="24">
        <v>7153049.0209399965</v>
      </c>
      <c r="F224" s="24">
        <v>714962.48211000301</v>
      </c>
      <c r="G224" s="24">
        <v>1296418.156100003</v>
      </c>
      <c r="H224" s="25">
        <f t="shared" si="54"/>
        <v>90.913047320369941</v>
      </c>
      <c r="J224" s="22"/>
    </row>
    <row r="225" spans="1:10" s="17" customFormat="1" ht="11.25" customHeight="1" x14ac:dyDescent="0.2">
      <c r="A225" s="23" t="s">
        <v>190</v>
      </c>
      <c r="B225" s="24">
        <v>13982.33</v>
      </c>
      <c r="C225" s="24">
        <v>13788.1662</v>
      </c>
      <c r="D225" s="24">
        <v>63.859720000000003</v>
      </c>
      <c r="E225" s="24">
        <v>13852.02592</v>
      </c>
      <c r="F225" s="24">
        <v>130.30407999999989</v>
      </c>
      <c r="G225" s="24">
        <v>194.16380000000026</v>
      </c>
      <c r="H225" s="25">
        <f t="shared" si="54"/>
        <v>99.068080355706101</v>
      </c>
      <c r="J225" s="22"/>
    </row>
    <row r="226" spans="1:10" s="17" customFormat="1" ht="11.25" customHeight="1" x14ac:dyDescent="0.2">
      <c r="A226" s="23" t="s">
        <v>191</v>
      </c>
      <c r="B226" s="24">
        <v>59251</v>
      </c>
      <c r="C226" s="24">
        <v>59251</v>
      </c>
      <c r="D226" s="24">
        <v>0</v>
      </c>
      <c r="E226" s="24">
        <v>59251</v>
      </c>
      <c r="F226" s="24">
        <v>0</v>
      </c>
      <c r="G226" s="24">
        <v>0</v>
      </c>
      <c r="H226" s="25">
        <f t="shared" si="54"/>
        <v>100</v>
      </c>
      <c r="J226" s="22"/>
    </row>
    <row r="227" spans="1:10" s="17" customFormat="1" ht="11.25" customHeight="1" x14ac:dyDescent="0.2">
      <c r="A227" s="23" t="s">
        <v>192</v>
      </c>
      <c r="B227" s="24">
        <v>123289.099</v>
      </c>
      <c r="C227" s="24">
        <v>113578.9379</v>
      </c>
      <c r="D227" s="24">
        <v>9697.8676199999991</v>
      </c>
      <c r="E227" s="24">
        <v>123276.80552000001</v>
      </c>
      <c r="F227" s="24">
        <v>12.293479999992996</v>
      </c>
      <c r="G227" s="24">
        <v>9710.1610999999975</v>
      </c>
      <c r="H227" s="25">
        <f t="shared" si="54"/>
        <v>99.990028737252757</v>
      </c>
      <c r="J227" s="22"/>
    </row>
    <row r="228" spans="1:10" s="17" customFormat="1" ht="11.25" customHeight="1" x14ac:dyDescent="0.2">
      <c r="A228" s="23" t="s">
        <v>193</v>
      </c>
      <c r="B228" s="24">
        <v>57926.77</v>
      </c>
      <c r="C228" s="24">
        <v>36194.504509999999</v>
      </c>
      <c r="D228" s="24">
        <v>21322.252420000001</v>
      </c>
      <c r="E228" s="24">
        <v>57516.756930000003</v>
      </c>
      <c r="F228" s="24">
        <v>410.0130699999936</v>
      </c>
      <c r="G228" s="24">
        <v>21732.265489999998</v>
      </c>
      <c r="H228" s="25">
        <f t="shared" si="54"/>
        <v>99.292187239164221</v>
      </c>
      <c r="J228" s="22"/>
    </row>
    <row r="229" spans="1:10" s="17" customFormat="1" ht="11.25" customHeight="1" x14ac:dyDescent="0.2">
      <c r="A229" s="23" t="s">
        <v>194</v>
      </c>
      <c r="B229" s="24">
        <v>27671</v>
      </c>
      <c r="C229" s="24">
        <v>26033.166260000002</v>
      </c>
      <c r="D229" s="24">
        <v>1159.4176399999999</v>
      </c>
      <c r="E229" s="24">
        <v>27192.583900000001</v>
      </c>
      <c r="F229" s="24">
        <v>478.41609999999855</v>
      </c>
      <c r="G229" s="24">
        <v>1637.8337399999982</v>
      </c>
      <c r="H229" s="25">
        <f t="shared" si="54"/>
        <v>98.271055979183984</v>
      </c>
      <c r="J229" s="22"/>
    </row>
    <row r="230" spans="1:10" s="17" customFormat="1" ht="11.25" customHeight="1" x14ac:dyDescent="0.2">
      <c r="A230" s="23" t="s">
        <v>195</v>
      </c>
      <c r="B230" s="24">
        <v>46774.764000000003</v>
      </c>
      <c r="C230" s="24">
        <v>42390.301780000002</v>
      </c>
      <c r="D230" s="24">
        <v>1864.1612399999999</v>
      </c>
      <c r="E230" s="24">
        <v>44254.463020000003</v>
      </c>
      <c r="F230" s="24">
        <v>2520.30098</v>
      </c>
      <c r="G230" s="24">
        <v>4384.4622200000013</v>
      </c>
      <c r="H230" s="25">
        <f t="shared" si="54"/>
        <v>94.61183603192525</v>
      </c>
      <c r="J230" s="22"/>
    </row>
    <row r="231" spans="1:10" s="17" customFormat="1" ht="11.25" customHeight="1" x14ac:dyDescent="0.2">
      <c r="A231" s="23" t="s">
        <v>196</v>
      </c>
      <c r="B231" s="24">
        <v>37402</v>
      </c>
      <c r="C231" s="24">
        <v>26673.04319</v>
      </c>
      <c r="D231" s="24">
        <v>74.640249999999995</v>
      </c>
      <c r="E231" s="24">
        <v>26747.683440000001</v>
      </c>
      <c r="F231" s="24">
        <v>10654.316559999999</v>
      </c>
      <c r="G231" s="24">
        <v>10728.95681</v>
      </c>
      <c r="H231" s="25">
        <f t="shared" si="54"/>
        <v>71.51404587989947</v>
      </c>
      <c r="J231" s="22"/>
    </row>
    <row r="232" spans="1:10" s="17" customFormat="1" ht="11.25" customHeight="1" x14ac:dyDescent="0.2">
      <c r="A232" s="23" t="s">
        <v>197</v>
      </c>
      <c r="B232" s="24">
        <v>25125.168000000001</v>
      </c>
      <c r="C232" s="24">
        <v>15703.57387</v>
      </c>
      <c r="D232" s="24">
        <v>4421.5373099999997</v>
      </c>
      <c r="E232" s="24">
        <v>20125.11118</v>
      </c>
      <c r="F232" s="24">
        <v>5000.0568200000016</v>
      </c>
      <c r="G232" s="24">
        <v>9421.5941300000013</v>
      </c>
      <c r="H232" s="25">
        <f t="shared" si="54"/>
        <v>80.099409404944083</v>
      </c>
      <c r="J232" s="22"/>
    </row>
    <row r="233" spans="1:10" s="17" customFormat="1" ht="11.25" customHeight="1" x14ac:dyDescent="0.2">
      <c r="A233" s="23" t="s">
        <v>198</v>
      </c>
      <c r="B233" s="35">
        <f t="shared" ref="B233:G233" si="55">SUM(B234:B237)</f>
        <v>291207.875</v>
      </c>
      <c r="C233" s="35">
        <f t="shared" si="55"/>
        <v>283217.81703999999</v>
      </c>
      <c r="D233" s="35">
        <f t="shared" ref="D233" si="56">SUM(D234:D237)</f>
        <v>6258.0078399999993</v>
      </c>
      <c r="E233" s="29">
        <f t="shared" si="55"/>
        <v>289475.82487999997</v>
      </c>
      <c r="F233" s="29">
        <f t="shared" si="55"/>
        <v>1732.0501200000072</v>
      </c>
      <c r="G233" s="29">
        <f t="shared" si="55"/>
        <v>7990.057959999991</v>
      </c>
      <c r="H233" s="25">
        <f t="shared" si="54"/>
        <v>99.405218653513401</v>
      </c>
      <c r="J233" s="22"/>
    </row>
    <row r="234" spans="1:10" s="17" customFormat="1" ht="11.25" customHeight="1" x14ac:dyDescent="0.2">
      <c r="A234" s="23" t="s">
        <v>199</v>
      </c>
      <c r="B234" s="24">
        <v>157113.848</v>
      </c>
      <c r="C234" s="24">
        <v>153710.14098</v>
      </c>
      <c r="D234" s="24">
        <v>3250.5102299999999</v>
      </c>
      <c r="E234" s="24">
        <v>156960.65120999998</v>
      </c>
      <c r="F234" s="24">
        <v>153.19679000001634</v>
      </c>
      <c r="G234" s="24">
        <v>3403.7070200000016</v>
      </c>
      <c r="H234" s="25">
        <f t="shared" si="54"/>
        <v>99.902493133514227</v>
      </c>
      <c r="J234" s="22"/>
    </row>
    <row r="235" spans="1:10" s="17" customFormat="1" ht="11.25" customHeight="1" x14ac:dyDescent="0.2">
      <c r="A235" s="23" t="s">
        <v>200</v>
      </c>
      <c r="B235" s="24">
        <v>49011.934999999998</v>
      </c>
      <c r="C235" s="24">
        <v>47784.145790000002</v>
      </c>
      <c r="D235" s="24">
        <v>1224.1183100000001</v>
      </c>
      <c r="E235" s="24">
        <v>49008.2641</v>
      </c>
      <c r="F235" s="24">
        <v>3.6708999999973457</v>
      </c>
      <c r="G235" s="24">
        <v>1227.7892099999954</v>
      </c>
      <c r="H235" s="25">
        <f t="shared" si="54"/>
        <v>99.992510191650268</v>
      </c>
      <c r="J235" s="22"/>
    </row>
    <row r="236" spans="1:10" s="17" customFormat="1" ht="11.25" customHeight="1" x14ac:dyDescent="0.2">
      <c r="A236" s="23" t="s">
        <v>201</v>
      </c>
      <c r="B236" s="24">
        <v>48279.764999999999</v>
      </c>
      <c r="C236" s="24">
        <v>48200.509610000001</v>
      </c>
      <c r="D236" s="24">
        <v>78.854520000000008</v>
      </c>
      <c r="E236" s="24">
        <v>48279.364130000002</v>
      </c>
      <c r="F236" s="24">
        <v>0.40086999999766704</v>
      </c>
      <c r="G236" s="24">
        <v>79.255389999998442</v>
      </c>
      <c r="H236" s="25">
        <f t="shared" si="54"/>
        <v>99.999169693555885</v>
      </c>
      <c r="J236" s="22"/>
    </row>
    <row r="237" spans="1:10" s="17" customFormat="1" ht="11.25" customHeight="1" x14ac:dyDescent="0.2">
      <c r="A237" s="23" t="s">
        <v>202</v>
      </c>
      <c r="B237" s="24">
        <v>36802.326999999997</v>
      </c>
      <c r="C237" s="24">
        <v>33523.020660000002</v>
      </c>
      <c r="D237" s="24">
        <v>1704.52478</v>
      </c>
      <c r="E237" s="24">
        <v>35227.545440000002</v>
      </c>
      <c r="F237" s="24">
        <v>1574.7815599999958</v>
      </c>
      <c r="G237" s="24">
        <v>3279.3063399999955</v>
      </c>
      <c r="H237" s="25">
        <f t="shared" si="54"/>
        <v>95.720972861308482</v>
      </c>
      <c r="J237" s="22"/>
    </row>
    <row r="238" spans="1:10" s="17" customFormat="1" ht="11.25" customHeight="1" x14ac:dyDescent="0.2">
      <c r="A238" s="23" t="s">
        <v>203</v>
      </c>
      <c r="B238" s="24">
        <v>13966.375</v>
      </c>
      <c r="C238" s="24">
        <v>12726.56559</v>
      </c>
      <c r="D238" s="24">
        <v>1065.1414299999999</v>
      </c>
      <c r="E238" s="24">
        <v>13791.70702</v>
      </c>
      <c r="F238" s="24">
        <v>174.66798000000017</v>
      </c>
      <c r="G238" s="24">
        <v>1239.8094099999998</v>
      </c>
      <c r="H238" s="25">
        <f t="shared" si="54"/>
        <v>98.749367820927048</v>
      </c>
      <c r="J238" s="22"/>
    </row>
    <row r="239" spans="1:10" s="17" customFormat="1" ht="11.25" customHeight="1" x14ac:dyDescent="0.2">
      <c r="A239" s="23" t="s">
        <v>204</v>
      </c>
      <c r="B239" s="24">
        <v>419050.19199999998</v>
      </c>
      <c r="C239" s="24">
        <v>406695.30897000001</v>
      </c>
      <c r="D239" s="24">
        <v>12319.70356</v>
      </c>
      <c r="E239" s="24">
        <v>419015.01253000001</v>
      </c>
      <c r="F239" s="24">
        <v>35.179469999973662</v>
      </c>
      <c r="G239" s="24">
        <v>12354.883029999968</v>
      </c>
      <c r="H239" s="25">
        <f t="shared" si="54"/>
        <v>99.991604950750158</v>
      </c>
      <c r="J239" s="22"/>
    </row>
    <row r="240" spans="1:10" s="17" customFormat="1" ht="11.25" customHeight="1" x14ac:dyDescent="0.2">
      <c r="A240" s="23" t="s">
        <v>205</v>
      </c>
      <c r="B240" s="24">
        <v>166292</v>
      </c>
      <c r="C240" s="24">
        <v>156976.37780000002</v>
      </c>
      <c r="D240" s="24">
        <v>3357.5957799999996</v>
      </c>
      <c r="E240" s="24">
        <v>160333.97358000002</v>
      </c>
      <c r="F240" s="24">
        <v>5958.0264199999801</v>
      </c>
      <c r="G240" s="24">
        <v>9315.6221999999834</v>
      </c>
      <c r="H240" s="25">
        <f t="shared" si="54"/>
        <v>96.417129855916102</v>
      </c>
      <c r="J240" s="22"/>
    </row>
    <row r="241" spans="1:10" s="17" customFormat="1" ht="11.25" customHeight="1" x14ac:dyDescent="0.2">
      <c r="A241" s="23" t="s">
        <v>206</v>
      </c>
      <c r="B241" s="24">
        <v>538087</v>
      </c>
      <c r="C241" s="24">
        <v>481983.15827999997</v>
      </c>
      <c r="D241" s="24">
        <v>56041.7428</v>
      </c>
      <c r="E241" s="24">
        <v>538024.90107999998</v>
      </c>
      <c r="F241" s="24">
        <v>62.098920000018552</v>
      </c>
      <c r="G241" s="24">
        <v>56103.841720000026</v>
      </c>
      <c r="H241" s="25">
        <f t="shared" si="54"/>
        <v>99.988459316058552</v>
      </c>
      <c r="J241" s="22"/>
    </row>
    <row r="242" spans="1:10" s="17" customFormat="1" ht="11.25" customHeight="1" x14ac:dyDescent="0.2">
      <c r="A242" s="23" t="s">
        <v>207</v>
      </c>
      <c r="B242" s="24">
        <v>18212.011999999999</v>
      </c>
      <c r="C242" s="24">
        <v>16355.61973</v>
      </c>
      <c r="D242" s="24">
        <v>858.90498000000002</v>
      </c>
      <c r="E242" s="24">
        <v>17214.524710000002</v>
      </c>
      <c r="F242" s="24">
        <v>997.4872899999973</v>
      </c>
      <c r="G242" s="24">
        <v>1856.3922699999985</v>
      </c>
      <c r="H242" s="25">
        <f t="shared" si="54"/>
        <v>94.52291548017871</v>
      </c>
      <c r="J242" s="22"/>
    </row>
    <row r="243" spans="1:10" s="17" customFormat="1" ht="11.25" customHeight="1" x14ac:dyDescent="0.2">
      <c r="A243" s="49" t="s">
        <v>28</v>
      </c>
      <c r="B243" s="24">
        <v>115197.895</v>
      </c>
      <c r="C243" s="24">
        <v>99828.286090000009</v>
      </c>
      <c r="D243" s="24">
        <v>15369.11261</v>
      </c>
      <c r="E243" s="24">
        <v>115197.39870000001</v>
      </c>
      <c r="F243" s="24">
        <v>0.49629999999888241</v>
      </c>
      <c r="G243" s="24">
        <v>15369.608909999995</v>
      </c>
      <c r="H243" s="25">
        <f t="shared" si="54"/>
        <v>99.999569176155518</v>
      </c>
      <c r="J243" s="22"/>
    </row>
    <row r="244" spans="1:10" s="17" customFormat="1" ht="11.25" customHeight="1" x14ac:dyDescent="0.2">
      <c r="A244" s="49" t="s">
        <v>208</v>
      </c>
      <c r="B244" s="24">
        <v>688019.52800000005</v>
      </c>
      <c r="C244" s="24">
        <v>675577.44040999992</v>
      </c>
      <c r="D244" s="24">
        <v>12440.112449999999</v>
      </c>
      <c r="E244" s="24">
        <v>688017.55285999994</v>
      </c>
      <c r="F244" s="24">
        <v>1.9751400001114234</v>
      </c>
      <c r="G244" s="24">
        <v>12442.087590000127</v>
      </c>
      <c r="H244" s="25">
        <f t="shared" si="54"/>
        <v>99.999712923845948</v>
      </c>
      <c r="J244" s="22"/>
    </row>
    <row r="245" spans="1:10" s="17" customFormat="1" ht="11.25" customHeight="1" x14ac:dyDescent="0.2">
      <c r="A245" s="49" t="s">
        <v>209</v>
      </c>
      <c r="B245" s="24">
        <v>35721</v>
      </c>
      <c r="C245" s="24">
        <v>28643.974440000002</v>
      </c>
      <c r="D245" s="24">
        <v>6875.19211</v>
      </c>
      <c r="E245" s="24">
        <v>35519.166550000002</v>
      </c>
      <c r="F245" s="24">
        <v>201.83344999999827</v>
      </c>
      <c r="G245" s="24">
        <v>7077.0255599999982</v>
      </c>
      <c r="H245" s="25">
        <f t="shared" si="54"/>
        <v>99.43497256515775</v>
      </c>
      <c r="J245" s="22"/>
    </row>
    <row r="246" spans="1:10" s="17" customFormat="1" ht="11.25" customHeight="1" x14ac:dyDescent="0.2">
      <c r="A246" s="49" t="s">
        <v>210</v>
      </c>
      <c r="B246" s="24">
        <v>31630</v>
      </c>
      <c r="C246" s="24">
        <v>20263.41776</v>
      </c>
      <c r="D246" s="24">
        <v>11088.76525</v>
      </c>
      <c r="E246" s="24">
        <v>31352.183010000001</v>
      </c>
      <c r="F246" s="24">
        <v>277.81698999999935</v>
      </c>
      <c r="G246" s="24">
        <v>11366.58224</v>
      </c>
      <c r="H246" s="25">
        <f t="shared" si="54"/>
        <v>99.12166617135631</v>
      </c>
      <c r="J246" s="22"/>
    </row>
    <row r="247" spans="1:10" s="17" customFormat="1" ht="11.25" customHeight="1" x14ac:dyDescent="0.2">
      <c r="A247" s="49" t="s">
        <v>211</v>
      </c>
      <c r="B247" s="24">
        <v>100761.27800000001</v>
      </c>
      <c r="C247" s="24">
        <v>81729.580760000012</v>
      </c>
      <c r="D247" s="24">
        <v>19009.776699999999</v>
      </c>
      <c r="E247" s="24">
        <v>100739.35746000001</v>
      </c>
      <c r="F247" s="24">
        <v>21.920539999991888</v>
      </c>
      <c r="G247" s="24">
        <v>19031.697239999994</v>
      </c>
      <c r="H247" s="25">
        <f t="shared" si="54"/>
        <v>99.978245075454481</v>
      </c>
      <c r="J247" s="22"/>
    </row>
    <row r="248" spans="1:10" s="17" customFormat="1" ht="11.25" customHeight="1" x14ac:dyDescent="0.2">
      <c r="A248" s="49" t="s">
        <v>212</v>
      </c>
      <c r="B248" s="24">
        <v>20083</v>
      </c>
      <c r="C248" s="24">
        <v>20031.300500000001</v>
      </c>
      <c r="D248" s="24">
        <v>49.14978</v>
      </c>
      <c r="E248" s="24">
        <v>20080.450280000001</v>
      </c>
      <c r="F248" s="24">
        <v>2.5497199999990698</v>
      </c>
      <c r="G248" s="24">
        <v>51.699499999998807</v>
      </c>
      <c r="H248" s="25">
        <f t="shared" si="54"/>
        <v>99.987304088034662</v>
      </c>
      <c r="J248" s="22"/>
    </row>
    <row r="249" spans="1:10" s="17" customFormat="1" ht="11.25" customHeight="1" x14ac:dyDescent="0.2">
      <c r="A249" s="49" t="s">
        <v>213</v>
      </c>
      <c r="B249" s="24">
        <v>137620</v>
      </c>
      <c r="C249" s="24">
        <v>121634.73358</v>
      </c>
      <c r="D249" s="24">
        <v>15950.101279999999</v>
      </c>
      <c r="E249" s="24">
        <v>137584.83486</v>
      </c>
      <c r="F249" s="24">
        <v>35.165139999997336</v>
      </c>
      <c r="G249" s="24">
        <v>15985.26642</v>
      </c>
      <c r="H249" s="25">
        <f t="shared" si="54"/>
        <v>99.974447652957423</v>
      </c>
      <c r="J249" s="22"/>
    </row>
    <row r="250" spans="1:10" s="17" customFormat="1" ht="11.25" customHeight="1" x14ac:dyDescent="0.2">
      <c r="A250" s="23" t="s">
        <v>214</v>
      </c>
      <c r="B250" s="24">
        <v>55807</v>
      </c>
      <c r="C250" s="24">
        <v>45312.855250000001</v>
      </c>
      <c r="D250" s="24">
        <v>10493.203740000001</v>
      </c>
      <c r="E250" s="24">
        <v>55806.058990000005</v>
      </c>
      <c r="F250" s="24">
        <v>0.94100999999500345</v>
      </c>
      <c r="G250" s="24">
        <v>10494.144749999999</v>
      </c>
      <c r="H250" s="25">
        <f t="shared" si="54"/>
        <v>99.998313813679289</v>
      </c>
      <c r="J250" s="22"/>
    </row>
    <row r="251" spans="1:10" s="17" customFormat="1" ht="11.25" customHeight="1" x14ac:dyDescent="0.2">
      <c r="A251" s="32"/>
      <c r="B251" s="24"/>
      <c r="C251" s="31"/>
      <c r="D251" s="24"/>
      <c r="E251" s="31"/>
      <c r="F251" s="31"/>
      <c r="G251" s="31"/>
      <c r="H251" s="25"/>
      <c r="J251" s="22"/>
    </row>
    <row r="252" spans="1:10" s="17" customFormat="1" ht="11.25" customHeight="1" x14ac:dyDescent="0.2">
      <c r="A252" s="19" t="s">
        <v>215</v>
      </c>
      <c r="B252" s="24">
        <v>856</v>
      </c>
      <c r="C252" s="24">
        <v>855.64143999999999</v>
      </c>
      <c r="D252" s="24">
        <v>0</v>
      </c>
      <c r="E252" s="24">
        <v>855.64143999999999</v>
      </c>
      <c r="F252" s="24">
        <v>0.35856000000001131</v>
      </c>
      <c r="G252" s="24">
        <v>0.35856000000001131</v>
      </c>
      <c r="H252" s="25">
        <f>E252/B252*100</f>
        <v>99.95811214953271</v>
      </c>
      <c r="J252" s="22"/>
    </row>
    <row r="253" spans="1:10" s="17" customFormat="1" ht="11.25" customHeight="1" x14ac:dyDescent="0.2">
      <c r="A253" s="32"/>
      <c r="B253" s="28"/>
      <c r="C253" s="27"/>
      <c r="D253" s="28"/>
      <c r="E253" s="27"/>
      <c r="F253" s="27"/>
      <c r="G253" s="27"/>
      <c r="H253" s="25"/>
      <c r="J253" s="22"/>
    </row>
    <row r="254" spans="1:10" s="17" customFormat="1" ht="11.25" customHeight="1" x14ac:dyDescent="0.2">
      <c r="A254" s="19" t="s">
        <v>216</v>
      </c>
      <c r="B254" s="35">
        <f t="shared" ref="B254:G254" si="57">SUM(B255:B259)</f>
        <v>9413739.0370000005</v>
      </c>
      <c r="C254" s="35">
        <f t="shared" si="57"/>
        <v>8094841.2142399997</v>
      </c>
      <c r="D254" s="35">
        <f t="shared" ref="D254" si="58">SUM(D255:D259)</f>
        <v>1317507.7571099999</v>
      </c>
      <c r="E254" s="29">
        <f t="shared" si="57"/>
        <v>9412348.9713499993</v>
      </c>
      <c r="F254" s="29">
        <f t="shared" si="57"/>
        <v>1390.065650000317</v>
      </c>
      <c r="G254" s="29">
        <f t="shared" si="57"/>
        <v>1318897.8227600004</v>
      </c>
      <c r="H254" s="25">
        <f t="shared" ref="H254:H259" si="59">E254/B254*100</f>
        <v>99.985233650045558</v>
      </c>
      <c r="J254" s="22"/>
    </row>
    <row r="255" spans="1:10" s="17" customFormat="1" ht="11.25" customHeight="1" x14ac:dyDescent="0.2">
      <c r="A255" s="49" t="s">
        <v>217</v>
      </c>
      <c r="B255" s="24">
        <v>8381017.3399999999</v>
      </c>
      <c r="C255" s="24">
        <v>7442039.2286399994</v>
      </c>
      <c r="D255" s="24">
        <v>938860.9005799999</v>
      </c>
      <c r="E255" s="24">
        <v>8380900.1292199995</v>
      </c>
      <c r="F255" s="24">
        <v>117.21078000031412</v>
      </c>
      <c r="G255" s="24">
        <v>938978.11136000045</v>
      </c>
      <c r="H255" s="25">
        <f t="shared" si="59"/>
        <v>99.998601473123784</v>
      </c>
      <c r="J255" s="22"/>
    </row>
    <row r="256" spans="1:10" s="17" customFormat="1" ht="11.25" customHeight="1" x14ac:dyDescent="0.2">
      <c r="A256" s="49" t="s">
        <v>218</v>
      </c>
      <c r="B256" s="24">
        <v>31129.697</v>
      </c>
      <c r="C256" s="24">
        <v>16663.2932</v>
      </c>
      <c r="D256" s="24">
        <v>14407.712579999999</v>
      </c>
      <c r="E256" s="24">
        <v>31071.00578</v>
      </c>
      <c r="F256" s="24">
        <v>58.691220000000612</v>
      </c>
      <c r="G256" s="24">
        <v>14466.4038</v>
      </c>
      <c r="H256" s="25">
        <f t="shared" si="59"/>
        <v>99.811462283105428</v>
      </c>
      <c r="J256" s="22"/>
    </row>
    <row r="257" spans="1:13" s="17" customFormat="1" ht="11.25" customHeight="1" x14ac:dyDescent="0.2">
      <c r="A257" s="49" t="s">
        <v>219</v>
      </c>
      <c r="B257" s="24">
        <v>243329</v>
      </c>
      <c r="C257" s="24">
        <v>240052.52163</v>
      </c>
      <c r="D257" s="24">
        <v>2062.3147199999999</v>
      </c>
      <c r="E257" s="24">
        <v>242114.83635</v>
      </c>
      <c r="F257" s="24">
        <v>1214.1636500000022</v>
      </c>
      <c r="G257" s="24">
        <v>3276.4783699999971</v>
      </c>
      <c r="H257" s="25">
        <f t="shared" si="59"/>
        <v>99.501019751036651</v>
      </c>
      <c r="J257" s="22"/>
    </row>
    <row r="258" spans="1:13" s="17" customFormat="1" ht="11.25" customHeight="1" x14ac:dyDescent="0.2">
      <c r="A258" s="49" t="s">
        <v>220</v>
      </c>
      <c r="B258" s="24">
        <v>637546</v>
      </c>
      <c r="C258" s="24">
        <v>331825.32610000001</v>
      </c>
      <c r="D258" s="24">
        <v>305720.67389999999</v>
      </c>
      <c r="E258" s="24">
        <v>637546</v>
      </c>
      <c r="F258" s="24">
        <v>0</v>
      </c>
      <c r="G258" s="24">
        <v>305720.67389999999</v>
      </c>
      <c r="H258" s="25">
        <f t="shared" si="59"/>
        <v>100</v>
      </c>
      <c r="J258" s="22"/>
    </row>
    <row r="259" spans="1:13" s="17" customFormat="1" ht="11.25" customHeight="1" x14ac:dyDescent="0.2">
      <c r="A259" s="49" t="s">
        <v>221</v>
      </c>
      <c r="B259" s="24">
        <v>120717</v>
      </c>
      <c r="C259" s="24">
        <v>64260.844669999999</v>
      </c>
      <c r="D259" s="24">
        <v>56456.155330000001</v>
      </c>
      <c r="E259" s="24">
        <v>120717</v>
      </c>
      <c r="F259" s="24">
        <v>0</v>
      </c>
      <c r="G259" s="24">
        <v>56456.155330000001</v>
      </c>
      <c r="H259" s="25">
        <f t="shared" si="59"/>
        <v>100</v>
      </c>
      <c r="J259" s="22"/>
    </row>
    <row r="260" spans="1:13" s="17" customFormat="1" ht="11.25" customHeight="1" x14ac:dyDescent="0.2">
      <c r="A260" s="32"/>
      <c r="B260" s="24"/>
      <c r="C260" s="31"/>
      <c r="D260" s="24"/>
      <c r="E260" s="31"/>
      <c r="F260" s="31"/>
      <c r="G260" s="31"/>
      <c r="H260" s="21"/>
      <c r="J260" s="22"/>
    </row>
    <row r="261" spans="1:13" s="17" customFormat="1" ht="11.25" customHeight="1" x14ac:dyDescent="0.2">
      <c r="A261" s="19" t="s">
        <v>222</v>
      </c>
      <c r="B261" s="29">
        <f t="shared" ref="B261:G261" si="60">+B262+B263</f>
        <v>490889.18700000003</v>
      </c>
      <c r="C261" s="29">
        <f t="shared" si="60"/>
        <v>485113.33799999999</v>
      </c>
      <c r="D261" s="29">
        <f t="shared" si="60"/>
        <v>5760.5556499999993</v>
      </c>
      <c r="E261" s="29">
        <f t="shared" si="60"/>
        <v>490873.89364999998</v>
      </c>
      <c r="F261" s="29">
        <f t="shared" si="60"/>
        <v>15.293350000041755</v>
      </c>
      <c r="G261" s="29">
        <f t="shared" si="60"/>
        <v>5775.8490000000293</v>
      </c>
      <c r="H261" s="21">
        <f>E261/B261*100</f>
        <v>99.996884561647505</v>
      </c>
      <c r="J261" s="22"/>
    </row>
    <row r="262" spans="1:13" s="17" customFormat="1" ht="11.25" customHeight="1" x14ac:dyDescent="0.2">
      <c r="A262" s="49" t="s">
        <v>223</v>
      </c>
      <c r="B262" s="24">
        <v>477000.24300000002</v>
      </c>
      <c r="C262" s="24">
        <v>471794.15195999999</v>
      </c>
      <c r="D262" s="24">
        <v>5190.8096699999996</v>
      </c>
      <c r="E262" s="24">
        <v>476984.96162999998</v>
      </c>
      <c r="F262" s="24">
        <v>15.281370000040624</v>
      </c>
      <c r="G262" s="24">
        <v>5206.0910400000284</v>
      </c>
      <c r="H262" s="25">
        <f>E262/B262*100</f>
        <v>99.996796360122602</v>
      </c>
      <c r="J262" s="22"/>
    </row>
    <row r="263" spans="1:13" s="17" customFormat="1" ht="11.25" customHeight="1" x14ac:dyDescent="0.2">
      <c r="A263" s="49" t="s">
        <v>224</v>
      </c>
      <c r="B263" s="24">
        <v>13888.944</v>
      </c>
      <c r="C263" s="24">
        <v>13319.186039999999</v>
      </c>
      <c r="D263" s="24">
        <v>569.74598000000003</v>
      </c>
      <c r="E263" s="24">
        <v>13888.932019999998</v>
      </c>
      <c r="F263" s="24">
        <v>1.1980000001130975E-2</v>
      </c>
      <c r="G263" s="24">
        <v>569.75796000000082</v>
      </c>
      <c r="H263" s="25">
        <f>E263/B263*100</f>
        <v>99.999913744342251</v>
      </c>
      <c r="J263" s="22"/>
    </row>
    <row r="264" spans="1:13" s="17" customFormat="1" ht="12" x14ac:dyDescent="0.2">
      <c r="A264" s="32"/>
      <c r="B264" s="27"/>
      <c r="C264" s="27"/>
      <c r="D264" s="27"/>
      <c r="E264" s="27"/>
      <c r="F264" s="27"/>
      <c r="G264" s="27"/>
      <c r="H264" s="21"/>
      <c r="J264" s="22"/>
    </row>
    <row r="265" spans="1:13" s="17" customFormat="1" ht="11.25" customHeight="1" x14ac:dyDescent="0.2">
      <c r="A265" s="50" t="s">
        <v>225</v>
      </c>
      <c r="B265" s="24">
        <v>1945490.2529999998</v>
      </c>
      <c r="C265" s="24">
        <v>1938536.1076700001</v>
      </c>
      <c r="D265" s="24">
        <v>3117.3035400000003</v>
      </c>
      <c r="E265" s="24">
        <v>1941653.41121</v>
      </c>
      <c r="F265" s="24">
        <v>3836.8417899997439</v>
      </c>
      <c r="G265" s="24">
        <v>6954.1453299997374</v>
      </c>
      <c r="H265" s="25">
        <f>E265/B265*100</f>
        <v>99.802782780120168</v>
      </c>
      <c r="J265" s="22"/>
    </row>
    <row r="266" spans="1:13" s="17" customFormat="1" ht="11.25" customHeight="1" x14ac:dyDescent="0.2">
      <c r="A266" s="32"/>
      <c r="B266" s="27"/>
      <c r="C266" s="27"/>
      <c r="D266" s="27"/>
      <c r="E266" s="27"/>
      <c r="F266" s="27"/>
      <c r="G266" s="27"/>
      <c r="H266" s="21"/>
      <c r="J266" s="22"/>
    </row>
    <row r="267" spans="1:13" s="17" customFormat="1" ht="11.25" customHeight="1" x14ac:dyDescent="0.2">
      <c r="A267" s="19" t="s">
        <v>226</v>
      </c>
      <c r="B267" s="24">
        <v>4272171</v>
      </c>
      <c r="C267" s="24">
        <v>3830605.7598800003</v>
      </c>
      <c r="D267" s="24">
        <v>441565.24012000003</v>
      </c>
      <c r="E267" s="24">
        <v>4272171</v>
      </c>
      <c r="F267" s="24">
        <v>0</v>
      </c>
      <c r="G267" s="24">
        <v>441565.24011999974</v>
      </c>
      <c r="H267" s="25">
        <f>E267/B267*100</f>
        <v>100</v>
      </c>
      <c r="J267" s="22"/>
    </row>
    <row r="268" spans="1:13" s="17" customFormat="1" ht="11.25" customHeight="1" x14ac:dyDescent="0.2">
      <c r="A268" s="32"/>
      <c r="B268" s="27"/>
      <c r="C268" s="27"/>
      <c r="D268" s="27"/>
      <c r="E268" s="27"/>
      <c r="F268" s="27"/>
      <c r="G268" s="27"/>
      <c r="H268" s="21"/>
      <c r="J268" s="22"/>
    </row>
    <row r="269" spans="1:13" s="17" customFormat="1" ht="11.25" customHeight="1" x14ac:dyDescent="0.2">
      <c r="A269" s="19" t="s">
        <v>227</v>
      </c>
      <c r="B269" s="24">
        <v>862722</v>
      </c>
      <c r="C269" s="24">
        <v>550517.69923000003</v>
      </c>
      <c r="D269" s="24">
        <v>312204.30076999997</v>
      </c>
      <c r="E269" s="24">
        <v>862722</v>
      </c>
      <c r="F269" s="24">
        <v>0</v>
      </c>
      <c r="G269" s="24">
        <v>312204.30076999997</v>
      </c>
      <c r="H269" s="25">
        <f>E269/B269*100</f>
        <v>100</v>
      </c>
      <c r="J269" s="22"/>
    </row>
    <row r="270" spans="1:13" s="17" customFormat="1" ht="11.25" customHeight="1" x14ac:dyDescent="0.2">
      <c r="A270" s="51"/>
      <c r="B270" s="24"/>
      <c r="C270" s="24"/>
      <c r="D270" s="24"/>
      <c r="E270" s="24"/>
      <c r="F270" s="24"/>
      <c r="G270" s="24"/>
      <c r="H270" s="52"/>
      <c r="I270" s="22"/>
      <c r="J270" s="22"/>
      <c r="K270" s="22"/>
      <c r="L270" s="22"/>
      <c r="M270" s="22"/>
    </row>
    <row r="271" spans="1:13" s="17" customFormat="1" ht="11.25" customHeight="1" x14ac:dyDescent="0.2">
      <c r="A271" s="36" t="s">
        <v>228</v>
      </c>
      <c r="B271" s="35">
        <f t="shared" ref="B271:G271" si="61">+B272+B273</f>
        <v>197538.845</v>
      </c>
      <c r="C271" s="35">
        <f t="shared" si="61"/>
        <v>185581.08769999997</v>
      </c>
      <c r="D271" s="35">
        <f t="shared" si="61"/>
        <v>11953.102500000001</v>
      </c>
      <c r="E271" s="35">
        <f t="shared" si="61"/>
        <v>197534.19019999995</v>
      </c>
      <c r="F271" s="35">
        <f t="shared" si="61"/>
        <v>4.654800000045725</v>
      </c>
      <c r="G271" s="35">
        <f t="shared" si="61"/>
        <v>11957.757300000034</v>
      </c>
      <c r="H271" s="52">
        <f>E271/B271*100</f>
        <v>99.997643602705054</v>
      </c>
      <c r="J271" s="22"/>
    </row>
    <row r="272" spans="1:13" s="17" customFormat="1" ht="11.25" customHeight="1" x14ac:dyDescent="0.2">
      <c r="A272" s="46" t="s">
        <v>229</v>
      </c>
      <c r="B272" s="24">
        <v>188930</v>
      </c>
      <c r="C272" s="24">
        <v>177366.97023999997</v>
      </c>
      <c r="D272" s="24">
        <v>11562.57575</v>
      </c>
      <c r="E272" s="24">
        <v>188929.54598999996</v>
      </c>
      <c r="F272" s="24">
        <v>0.45401000004494563</v>
      </c>
      <c r="G272" s="24">
        <v>11563.029760000034</v>
      </c>
      <c r="H272" s="25">
        <f>E272/B272*100</f>
        <v>99.999759694066555</v>
      </c>
      <c r="J272" s="22"/>
    </row>
    <row r="273" spans="1:10" s="17" customFormat="1" ht="11.25" customHeight="1" x14ac:dyDescent="0.2">
      <c r="A273" s="46" t="s">
        <v>230</v>
      </c>
      <c r="B273" s="24">
        <v>8608.8449999999993</v>
      </c>
      <c r="C273" s="24">
        <v>8214.1174599999995</v>
      </c>
      <c r="D273" s="24">
        <v>390.52674999999999</v>
      </c>
      <c r="E273" s="24">
        <v>8604.6442099999986</v>
      </c>
      <c r="F273" s="24">
        <v>4.2007900000007794</v>
      </c>
      <c r="G273" s="24">
        <v>394.72753999999986</v>
      </c>
      <c r="H273" s="25">
        <f>E273/B273*100</f>
        <v>99.951203790984735</v>
      </c>
      <c r="J273" s="22"/>
    </row>
    <row r="274" spans="1:10" s="17" customFormat="1" ht="12" customHeight="1" x14ac:dyDescent="0.2">
      <c r="A274" s="53"/>
      <c r="B274" s="24"/>
      <c r="C274" s="24"/>
      <c r="D274" s="24"/>
      <c r="E274" s="24"/>
      <c r="F274" s="24"/>
      <c r="G274" s="24"/>
      <c r="H274" s="52"/>
      <c r="J274" s="22"/>
    </row>
    <row r="275" spans="1:10" s="17" customFormat="1" ht="11.25" customHeight="1" x14ac:dyDescent="0.2">
      <c r="A275" s="54" t="s">
        <v>231</v>
      </c>
      <c r="B275" s="55">
        <f>B10+B17+B19+B21+B23+B35+B39+B48+B50+B52+B60+B72+B79+B84+B88+B94+B106+B119+B130+B146+B148+B169+B179+B184+B193+B202+B211+B220+B252+B254+B261+B265+B267+B269+B271</f>
        <v>590780648.27745008</v>
      </c>
      <c r="C275" s="55">
        <f>C10+C17+C19+C21+C23+C35+C39+C48+C50+C52+C60+C72+C79+C84+C88+C94+C106+C119+C130+C146+C148+C169+C179+C184+C193+C202+C211+C220+C252+C254+C261+C265+C267+C269+C271</f>
        <v>546801968.59398997</v>
      </c>
      <c r="D275" s="55">
        <f t="shared" ref="D275:G275" si="62">D10+D17+D19+D21+D23+D35+D39+D48+D50+D52+D60+D72+D79+D84+D88+D94+D106+D119+D130+D146+D148+D169+D179+D184+D193+D202+D211+D220+D252+D254+D261+D265+D267+D269+D271</f>
        <v>36529466.437419996</v>
      </c>
      <c r="E275" s="55">
        <f t="shared" si="62"/>
        <v>583331435.03140998</v>
      </c>
      <c r="F275" s="55">
        <f t="shared" si="62"/>
        <v>7449213.2460399959</v>
      </c>
      <c r="G275" s="55">
        <f t="shared" si="62"/>
        <v>43978679.68345999</v>
      </c>
      <c r="H275" s="56">
        <f>E275/B275*100</f>
        <v>98.739089835159646</v>
      </c>
      <c r="J275" s="22"/>
    </row>
    <row r="276" spans="1:10" s="17" customFormat="1" ht="11.25" customHeight="1" x14ac:dyDescent="0.2">
      <c r="A276" s="57"/>
      <c r="B276" s="31"/>
      <c r="C276" s="31"/>
      <c r="D276" s="31"/>
      <c r="E276" s="31"/>
      <c r="F276" s="31"/>
      <c r="G276" s="31"/>
      <c r="H276" s="21"/>
      <c r="J276" s="22"/>
    </row>
    <row r="277" spans="1:10" s="17" customFormat="1" ht="11.25" customHeight="1" x14ac:dyDescent="0.2">
      <c r="A277" s="18" t="s">
        <v>232</v>
      </c>
      <c r="B277" s="31"/>
      <c r="C277" s="31"/>
      <c r="D277" s="31"/>
      <c r="E277" s="31"/>
      <c r="F277" s="31"/>
      <c r="G277" s="31"/>
      <c r="H277" s="25"/>
      <c r="J277" s="22"/>
    </row>
    <row r="278" spans="1:10" s="17" customFormat="1" ht="11.25" customHeight="1" x14ac:dyDescent="0.2">
      <c r="A278" s="23" t="s">
        <v>233</v>
      </c>
      <c r="B278" s="24">
        <v>27897343.039999999</v>
      </c>
      <c r="C278" s="24">
        <v>27745296.883219995</v>
      </c>
      <c r="D278" s="24">
        <v>53448.867349999993</v>
      </c>
      <c r="E278" s="24">
        <v>27798745.750569995</v>
      </c>
      <c r="F278" s="24">
        <v>98597.289430003613</v>
      </c>
      <c r="G278" s="24">
        <v>152046.1567800045</v>
      </c>
      <c r="H278" s="25">
        <f>E278/B278*100</f>
        <v>99.6465710397989</v>
      </c>
      <c r="J278" s="22"/>
    </row>
    <row r="279" spans="1:10" s="17" customFormat="1" ht="12" x14ac:dyDescent="0.2">
      <c r="A279" s="58"/>
      <c r="B279" s="31"/>
      <c r="C279" s="31"/>
      <c r="D279" s="31"/>
      <c r="E279" s="31"/>
      <c r="F279" s="31"/>
      <c r="G279" s="31"/>
      <c r="H279" s="25"/>
      <c r="J279" s="22"/>
    </row>
    <row r="280" spans="1:10" s="17" customFormat="1" ht="11.25" customHeight="1" x14ac:dyDescent="0.2">
      <c r="A280" s="23" t="s">
        <v>234</v>
      </c>
      <c r="B280" s="31">
        <f t="shared" ref="B280:G280" si="63">SUM(B281:B282)</f>
        <v>268880382.59199995</v>
      </c>
      <c r="C280" s="31">
        <v>268703631.13691998</v>
      </c>
      <c r="D280" s="31">
        <f t="shared" si="63"/>
        <v>175307.48309999998</v>
      </c>
      <c r="E280" s="31">
        <f t="shared" si="63"/>
        <v>268878938.62001997</v>
      </c>
      <c r="F280" s="31">
        <f t="shared" si="63"/>
        <v>1443.9719799964223</v>
      </c>
      <c r="G280" s="31">
        <f t="shared" si="63"/>
        <v>176751.45508000371</v>
      </c>
      <c r="H280" s="21">
        <f>E280/B280*100</f>
        <v>99.999462968638298</v>
      </c>
      <c r="J280" s="22"/>
    </row>
    <row r="281" spans="1:10" s="17" customFormat="1" ht="11.25" customHeight="1" x14ac:dyDescent="0.2">
      <c r="A281" s="23" t="s">
        <v>235</v>
      </c>
      <c r="B281" s="24">
        <v>267721385.47099996</v>
      </c>
      <c r="C281" s="24">
        <v>267553727.26953995</v>
      </c>
      <c r="D281" s="24">
        <v>166214.58466999998</v>
      </c>
      <c r="E281" s="24">
        <v>267719941.85420996</v>
      </c>
      <c r="F281" s="24">
        <v>1443.616789996624</v>
      </c>
      <c r="G281" s="24">
        <v>167658.20146000385</v>
      </c>
      <c r="H281" s="25">
        <f>E281/B281*100</f>
        <v>99.999460776438369</v>
      </c>
      <c r="J281" s="22"/>
    </row>
    <row r="282" spans="1:10" s="17" customFormat="1" ht="11.25" customHeight="1" x14ac:dyDescent="0.2">
      <c r="A282" s="59" t="s">
        <v>236</v>
      </c>
      <c r="B282" s="24">
        <v>1158997.121</v>
      </c>
      <c r="C282" s="24">
        <v>1149903.8673800002</v>
      </c>
      <c r="D282" s="24">
        <v>9092.8984299999993</v>
      </c>
      <c r="E282" s="24">
        <v>1158996.7658100002</v>
      </c>
      <c r="F282" s="24">
        <v>0.35518999979831278</v>
      </c>
      <c r="G282" s="24">
        <v>9093.2536199998576</v>
      </c>
      <c r="H282" s="21">
        <f>E282/B282*100</f>
        <v>99.99996935367713</v>
      </c>
      <c r="J282" s="22"/>
    </row>
    <row r="283" spans="1:10" s="17" customFormat="1" ht="11.25" customHeight="1" x14ac:dyDescent="0.2">
      <c r="A283" s="59"/>
      <c r="B283" s="31"/>
      <c r="C283" s="31"/>
      <c r="D283" s="31"/>
      <c r="E283" s="31"/>
      <c r="F283" s="31"/>
      <c r="G283" s="31"/>
      <c r="H283" s="25"/>
      <c r="J283" s="22"/>
    </row>
    <row r="284" spans="1:10" s="17" customFormat="1" ht="11.25" customHeight="1" x14ac:dyDescent="0.2">
      <c r="A284" s="18" t="s">
        <v>237</v>
      </c>
      <c r="B284" s="60">
        <f t="shared" ref="B284:G284" si="64">B278+B280</f>
        <v>296777725.63199997</v>
      </c>
      <c r="C284" s="60">
        <f t="shared" si="64"/>
        <v>296448928.02013999</v>
      </c>
      <c r="D284" s="60">
        <f t="shared" si="64"/>
        <v>228756.35044999997</v>
      </c>
      <c r="E284" s="60">
        <f t="shared" si="64"/>
        <v>296677684.37058997</v>
      </c>
      <c r="F284" s="60">
        <f t="shared" si="64"/>
        <v>100041.26141000004</v>
      </c>
      <c r="G284" s="60">
        <f t="shared" si="64"/>
        <v>328797.61186000821</v>
      </c>
      <c r="H284" s="25">
        <f>E284/B284*100</f>
        <v>99.966290845717296</v>
      </c>
      <c r="J284" s="22"/>
    </row>
    <row r="285" spans="1:10" s="17" customFormat="1" ht="11.25" customHeight="1" x14ac:dyDescent="0.2">
      <c r="A285" s="23"/>
      <c r="B285" s="31"/>
      <c r="C285" s="31"/>
      <c r="D285" s="31"/>
      <c r="E285" s="31"/>
      <c r="F285" s="31"/>
      <c r="G285" s="31"/>
      <c r="H285" s="25"/>
      <c r="J285" s="22"/>
    </row>
    <row r="286" spans="1:10" s="66" customFormat="1" ht="16.5" customHeight="1" thickBot="1" x14ac:dyDescent="0.25">
      <c r="A286" s="61" t="s">
        <v>238</v>
      </c>
      <c r="B286" s="62">
        <f t="shared" ref="B286:G286" si="65">+B284+B275</f>
        <v>887558373.90945005</v>
      </c>
      <c r="C286" s="62">
        <f t="shared" si="65"/>
        <v>843250896.61413002</v>
      </c>
      <c r="D286" s="62">
        <f t="shared" si="65"/>
        <v>36758222.787869997</v>
      </c>
      <c r="E286" s="63">
        <f t="shared" si="65"/>
        <v>880009119.40199995</v>
      </c>
      <c r="F286" s="62">
        <f t="shared" si="65"/>
        <v>7549254.5074499957</v>
      </c>
      <c r="G286" s="64">
        <f t="shared" si="65"/>
        <v>44307477.295319997</v>
      </c>
      <c r="H286" s="65">
        <f>E286/B286*100</f>
        <v>99.1494357183294</v>
      </c>
      <c r="J286" s="22"/>
    </row>
    <row r="287" spans="1:10" s="17" customFormat="1" ht="12" customHeight="1" thickTop="1" x14ac:dyDescent="0.2">
      <c r="A287" s="23"/>
      <c r="B287" s="31"/>
      <c r="C287" s="27"/>
      <c r="D287" s="31"/>
      <c r="E287" s="27"/>
      <c r="F287" s="27"/>
      <c r="G287" s="27"/>
      <c r="H287" s="21"/>
    </row>
    <row r="288" spans="1:10" ht="21.75" customHeight="1" x14ac:dyDescent="0.2">
      <c r="A288" s="113" t="s">
        <v>239</v>
      </c>
      <c r="B288" s="113"/>
      <c r="C288" s="113"/>
      <c r="D288" s="113"/>
      <c r="E288" s="113"/>
      <c r="F288" s="113"/>
      <c r="G288" s="113"/>
      <c r="H288" s="113"/>
    </row>
    <row r="289" spans="1:9" x14ac:dyDescent="0.2">
      <c r="A289" s="17" t="s">
        <v>240</v>
      </c>
    </row>
    <row r="290" spans="1:9" ht="23.25" customHeight="1" x14ac:dyDescent="0.2">
      <c r="A290" s="113" t="s">
        <v>241</v>
      </c>
      <c r="B290" s="113"/>
      <c r="C290" s="113"/>
      <c r="D290" s="113"/>
      <c r="E290" s="113"/>
      <c r="F290" s="113"/>
      <c r="G290" s="113"/>
      <c r="H290" s="113"/>
    </row>
    <row r="291" spans="1:9" x14ac:dyDescent="0.2">
      <c r="A291" s="17" t="s">
        <v>242</v>
      </c>
    </row>
    <row r="292" spans="1:9" x14ac:dyDescent="0.2">
      <c r="A292" s="17" t="s">
        <v>243</v>
      </c>
    </row>
    <row r="293" spans="1:9" x14ac:dyDescent="0.2">
      <c r="A293" s="17" t="s">
        <v>244</v>
      </c>
    </row>
    <row r="294" spans="1:9" x14ac:dyDescent="0.2">
      <c r="A294" s="17" t="s">
        <v>245</v>
      </c>
    </row>
    <row r="295" spans="1:9" x14ac:dyDescent="0.2">
      <c r="E295" s="17"/>
      <c r="F295" s="17"/>
      <c r="G295" s="67"/>
      <c r="I295" s="69"/>
    </row>
    <row r="296" spans="1:9" x14ac:dyDescent="0.2">
      <c r="E296" s="17"/>
      <c r="F296" s="17"/>
      <c r="G296" s="67"/>
      <c r="I296" s="69"/>
    </row>
    <row r="297" spans="1:9" x14ac:dyDescent="0.2">
      <c r="E297" s="17"/>
      <c r="F297" s="17"/>
      <c r="G297" s="67"/>
      <c r="I297" s="69"/>
    </row>
    <row r="298" spans="1:9" x14ac:dyDescent="0.2">
      <c r="E298" s="17"/>
      <c r="F298" s="17"/>
      <c r="G298" s="67"/>
      <c r="I298" s="69"/>
    </row>
    <row r="299" spans="1:9" x14ac:dyDescent="0.2">
      <c r="E299" s="17"/>
      <c r="F299" s="17"/>
      <c r="G299" s="67"/>
      <c r="I299" s="69"/>
    </row>
    <row r="300" spans="1:9" x14ac:dyDescent="0.2">
      <c r="E300" s="17"/>
      <c r="F300" s="17"/>
      <c r="G300" s="67"/>
      <c r="I300" s="69"/>
    </row>
    <row r="301" spans="1:9" x14ac:dyDescent="0.2">
      <c r="E301" s="17"/>
      <c r="F301" s="17"/>
      <c r="G301" s="67"/>
      <c r="I301" s="69"/>
    </row>
    <row r="302" spans="1:9" x14ac:dyDescent="0.2">
      <c r="E302" s="17"/>
      <c r="F302" s="17"/>
      <c r="G302" s="67"/>
      <c r="I302" s="69"/>
    </row>
    <row r="303" spans="1:9" x14ac:dyDescent="0.2">
      <c r="E303" s="17"/>
      <c r="F303" s="17"/>
      <c r="G303" s="67"/>
      <c r="I303" s="69"/>
    </row>
    <row r="304" spans="1:9" x14ac:dyDescent="0.2">
      <c r="E304" s="17"/>
      <c r="F304" s="17"/>
      <c r="G304" s="67"/>
      <c r="I304" s="69"/>
    </row>
    <row r="305" spans="5:9" x14ac:dyDescent="0.2">
      <c r="E305" s="17"/>
      <c r="F305" s="17"/>
      <c r="G305" s="67"/>
      <c r="I305" s="69"/>
    </row>
    <row r="306" spans="5:9" x14ac:dyDescent="0.2">
      <c r="E306" s="17"/>
      <c r="F306" s="17"/>
      <c r="G306" s="67"/>
      <c r="I306" s="69"/>
    </row>
    <row r="307" spans="5:9" x14ac:dyDescent="0.2">
      <c r="E307" s="17"/>
      <c r="F307" s="17"/>
      <c r="G307" s="67"/>
      <c r="I307" s="69"/>
    </row>
    <row r="308" spans="5:9" x14ac:dyDescent="0.2">
      <c r="E308" s="17"/>
      <c r="F308" s="17"/>
      <c r="G308" s="67"/>
      <c r="I308" s="69"/>
    </row>
    <row r="309" spans="5:9" x14ac:dyDescent="0.2">
      <c r="E309" s="17"/>
      <c r="F309" s="17"/>
      <c r="G309" s="67"/>
      <c r="I309" s="69"/>
    </row>
    <row r="310" spans="5:9" x14ac:dyDescent="0.2">
      <c r="E310" s="17"/>
      <c r="F310" s="17"/>
      <c r="G310" s="67"/>
      <c r="I310" s="69"/>
    </row>
    <row r="311" spans="5:9" x14ac:dyDescent="0.2">
      <c r="E311" s="17"/>
      <c r="F311" s="17"/>
      <c r="G311" s="67"/>
      <c r="I311" s="69"/>
    </row>
    <row r="312" spans="5:9" x14ac:dyDescent="0.2">
      <c r="E312" s="17"/>
      <c r="F312" s="17"/>
      <c r="G312" s="67"/>
      <c r="I312" s="69"/>
    </row>
    <row r="313" spans="5:9" x14ac:dyDescent="0.2">
      <c r="E313" s="17"/>
      <c r="F313" s="17"/>
      <c r="G313" s="67"/>
      <c r="I313" s="69"/>
    </row>
    <row r="314" spans="5:9" x14ac:dyDescent="0.2">
      <c r="E314" s="17"/>
      <c r="F314" s="17"/>
      <c r="G314" s="67"/>
      <c r="I314" s="69"/>
    </row>
    <row r="315" spans="5:9" x14ac:dyDescent="0.2">
      <c r="E315" s="17"/>
      <c r="F315" s="17"/>
      <c r="G315" s="67"/>
      <c r="I315" s="69"/>
    </row>
    <row r="316" spans="5:9" x14ac:dyDescent="0.2">
      <c r="E316" s="17"/>
      <c r="F316" s="17"/>
      <c r="G316" s="67"/>
      <c r="I316" s="69"/>
    </row>
    <row r="317" spans="5:9" x14ac:dyDescent="0.2">
      <c r="E317" s="17"/>
      <c r="F317" s="17"/>
      <c r="G317" s="67"/>
      <c r="I317" s="69"/>
    </row>
    <row r="318" spans="5:9" x14ac:dyDescent="0.2">
      <c r="E318" s="17"/>
      <c r="F318" s="17"/>
      <c r="G318" s="67"/>
      <c r="I318" s="69"/>
    </row>
    <row r="319" spans="5:9" x14ac:dyDescent="0.2">
      <c r="E319" s="17"/>
      <c r="F319" s="17"/>
      <c r="G319" s="67"/>
      <c r="I319" s="69"/>
    </row>
    <row r="320" spans="5:9" x14ac:dyDescent="0.2">
      <c r="E320" s="17"/>
      <c r="F320" s="17"/>
      <c r="G320" s="67"/>
      <c r="I320" s="69"/>
    </row>
    <row r="321" spans="5:9" x14ac:dyDescent="0.2">
      <c r="E321" s="17"/>
      <c r="F321" s="17"/>
      <c r="G321" s="67"/>
      <c r="I321" s="69"/>
    </row>
    <row r="322" spans="5:9" x14ac:dyDescent="0.2">
      <c r="E322" s="17"/>
      <c r="F322" s="17"/>
      <c r="G322" s="67"/>
      <c r="I322" s="69"/>
    </row>
    <row r="323" spans="5:9" x14ac:dyDescent="0.2">
      <c r="E323" s="17"/>
      <c r="F323" s="17"/>
      <c r="G323" s="67"/>
      <c r="I323" s="69"/>
    </row>
    <row r="324" spans="5:9" x14ac:dyDescent="0.2">
      <c r="E324" s="17"/>
      <c r="F324" s="17"/>
      <c r="G324" s="67"/>
      <c r="I324" s="69"/>
    </row>
    <row r="325" spans="5:9" x14ac:dyDescent="0.2">
      <c r="E325" s="17"/>
      <c r="F325" s="17"/>
      <c r="G325" s="67"/>
      <c r="I325" s="69"/>
    </row>
    <row r="326" spans="5:9" x14ac:dyDescent="0.2">
      <c r="E326" s="17"/>
      <c r="F326" s="17"/>
      <c r="G326" s="67"/>
      <c r="I326" s="69"/>
    </row>
    <row r="327" spans="5:9" x14ac:dyDescent="0.2">
      <c r="E327" s="17"/>
      <c r="F327" s="17"/>
      <c r="G327" s="67"/>
      <c r="I327" s="69"/>
    </row>
    <row r="328" spans="5:9" x14ac:dyDescent="0.2">
      <c r="E328" s="17"/>
      <c r="F328" s="17"/>
      <c r="G328" s="67"/>
      <c r="I328" s="69"/>
    </row>
    <row r="329" spans="5:9" x14ac:dyDescent="0.2">
      <c r="E329" s="17"/>
      <c r="F329" s="17"/>
      <c r="G329" s="67"/>
      <c r="I329" s="69"/>
    </row>
    <row r="330" spans="5:9" x14ac:dyDescent="0.2">
      <c r="E330" s="17"/>
      <c r="F330" s="17"/>
      <c r="G330" s="67"/>
      <c r="I330" s="69"/>
    </row>
  </sheetData>
  <mergeCells count="8">
    <mergeCell ref="A288:H288"/>
    <mergeCell ref="A290:H290"/>
    <mergeCell ref="A5:A7"/>
    <mergeCell ref="B6:B7"/>
    <mergeCell ref="F6:F7"/>
    <mergeCell ref="G6:G7"/>
    <mergeCell ref="H6:H7"/>
    <mergeCell ref="C5:E6"/>
  </mergeCells>
  <printOptions horizontalCentered="1"/>
  <pageMargins left="0.35" right="0.35" top="0.3" bottom="0.25" header="0.2" footer="0.2"/>
  <pageSetup paperSize="9" scale="75" orientation="portrait" r:id="rId1"/>
  <headerFooter alignWithMargins="0">
    <oddFooter>Page &amp;P of &amp;N</oddFooter>
  </headerFooter>
  <rowBreaks count="3" manualBreakCount="3">
    <brk id="86" max="7" man="1"/>
    <brk id="168" max="7" man="1"/>
    <brk id="25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view="pageBreakPreview" zoomScaleNormal="110" zoomScaleSheetLayoutView="100" workbookViewId="0">
      <selection activeCell="L18" sqref="L18"/>
    </sheetView>
  </sheetViews>
  <sheetFormatPr defaultRowHeight="12.75" x14ac:dyDescent="0.2"/>
  <cols>
    <col min="1" max="1" width="38.7109375" customWidth="1"/>
    <col min="2" max="2" width="11.5703125" bestFit="1" customWidth="1"/>
    <col min="3" max="3" width="10" bestFit="1" customWidth="1"/>
    <col min="4" max="4" width="10" customWidth="1"/>
    <col min="5" max="5" width="14.5703125" customWidth="1"/>
    <col min="7" max="7" width="9.42578125" bestFit="1" customWidth="1"/>
    <col min="8" max="8" width="10.28515625" bestFit="1" customWidth="1"/>
    <col min="9" max="9" width="11" customWidth="1"/>
  </cols>
  <sheetData>
    <row r="1" spans="1:9" x14ac:dyDescent="0.2">
      <c r="A1" s="71" t="s">
        <v>325</v>
      </c>
    </row>
    <row r="2" spans="1:9" x14ac:dyDescent="0.2">
      <c r="A2" t="s">
        <v>314</v>
      </c>
    </row>
    <row r="3" spans="1:9" x14ac:dyDescent="0.2">
      <c r="A3" t="s">
        <v>315</v>
      </c>
      <c r="G3" t="s">
        <v>316</v>
      </c>
    </row>
    <row r="4" spans="1:9" x14ac:dyDescent="0.2">
      <c r="B4" s="98" t="s">
        <v>254</v>
      </c>
      <c r="C4" s="98" t="s">
        <v>255</v>
      </c>
      <c r="D4" s="98" t="s">
        <v>256</v>
      </c>
      <c r="E4" s="99" t="s">
        <v>317</v>
      </c>
      <c r="F4" s="99"/>
      <c r="G4" s="99" t="s">
        <v>318</v>
      </c>
      <c r="H4" s="99" t="s">
        <v>319</v>
      </c>
      <c r="I4" s="99" t="s">
        <v>320</v>
      </c>
    </row>
    <row r="5" spans="1:9" x14ac:dyDescent="0.2">
      <c r="A5" t="s">
        <v>321</v>
      </c>
      <c r="B5" s="101">
        <v>265283.09108395001</v>
      </c>
      <c r="C5" s="101">
        <v>288729.88239633001</v>
      </c>
      <c r="D5" s="101">
        <v>333545.40042917</v>
      </c>
      <c r="E5" s="101">
        <f>SUM(B5:D5)</f>
        <v>887558.37390945002</v>
      </c>
      <c r="F5" s="101"/>
      <c r="G5" s="101">
        <f>B5</f>
        <v>265283.09108395001</v>
      </c>
      <c r="H5" s="101">
        <f>+G5+C5</f>
        <v>554012.97348028002</v>
      </c>
      <c r="I5" s="101">
        <f>+H5+D5</f>
        <v>887558.37390945002</v>
      </c>
    </row>
    <row r="6" spans="1:9" x14ac:dyDescent="0.2">
      <c r="A6" t="s">
        <v>322</v>
      </c>
      <c r="B6" s="101">
        <v>194503.24133078</v>
      </c>
      <c r="C6" s="101">
        <v>274070.71397684002</v>
      </c>
      <c r="D6" s="101">
        <v>411435.16409437999</v>
      </c>
      <c r="E6" s="101">
        <f>SUM(B6:D6)</f>
        <v>880009.11940199998</v>
      </c>
      <c r="F6" s="101"/>
      <c r="G6" s="101">
        <f>B6</f>
        <v>194503.24133078</v>
      </c>
      <c r="H6" s="101">
        <f>+G6+C6</f>
        <v>468573.95530762</v>
      </c>
      <c r="I6" s="101">
        <f>+H6+D6</f>
        <v>880009.11940199998</v>
      </c>
    </row>
    <row r="7" spans="1:9" hidden="1" x14ac:dyDescent="0.2">
      <c r="A7" t="s">
        <v>323</v>
      </c>
      <c r="B7" s="100">
        <f>+B6/B5*100</f>
        <v>73.319125065995479</v>
      </c>
      <c r="C7" s="100">
        <f>+C6/C5*100</f>
        <v>94.922877986225259</v>
      </c>
      <c r="D7" s="100">
        <f>+D6/D5*100</f>
        <v>123.35207248098456</v>
      </c>
      <c r="E7" s="100">
        <f>+E6/E5*100</f>
        <v>99.149435718329414</v>
      </c>
      <c r="F7" s="102"/>
      <c r="G7" s="102"/>
      <c r="H7" s="102"/>
      <c r="I7" s="102"/>
    </row>
    <row r="8" spans="1:9" x14ac:dyDescent="0.2">
      <c r="A8" t="s">
        <v>324</v>
      </c>
      <c r="B8" s="100">
        <f>G8</f>
        <v>73.319125065995479</v>
      </c>
      <c r="C8" s="100">
        <f>H8</f>
        <v>84.578155699868063</v>
      </c>
      <c r="D8" s="100">
        <f>I8</f>
        <v>99.149435718329414</v>
      </c>
      <c r="E8" s="100"/>
      <c r="F8" s="102"/>
      <c r="G8" s="102">
        <f>+G6/G5*100</f>
        <v>73.319125065995479</v>
      </c>
      <c r="H8" s="102">
        <f>+H6/H5*100</f>
        <v>84.578155699868063</v>
      </c>
      <c r="I8" s="102">
        <f>+I6/I5*100</f>
        <v>99.149435718329414</v>
      </c>
    </row>
  </sheetData>
  <printOptions horizontalCentered="1"/>
  <pageMargins left="0.35433070866141736" right="0.35433070866141736" top="0.86614173228346458"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Paguia</dc:creator>
  <cp:lastModifiedBy>Gloria Paguia</cp:lastModifiedBy>
  <cp:lastPrinted>2022-04-19T02:22:52Z</cp:lastPrinted>
  <dcterms:created xsi:type="dcterms:W3CDTF">2022-04-12T01:04:34Z</dcterms:created>
  <dcterms:modified xsi:type="dcterms:W3CDTF">2022-04-19T07:00:09Z</dcterms:modified>
</cp:coreProperties>
</file>