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mc:AlternateContent xmlns:mc="http://schemas.openxmlformats.org/markup-compatibility/2006">
    <mc:Choice Requires="x15">
      <x15ac:absPath xmlns:x15ac="http://schemas.microsoft.com/office/spreadsheetml/2010/11/ac" url="C:\Users\mdcruz\Documents\CPD\ACTUAL DISBURSEMENT (BANK)\bank reports\2022\WEBSITE\For website\July 2022\"/>
    </mc:Choice>
  </mc:AlternateContent>
  <xr:revisionPtr revIDLastSave="0" documentId="13_ncr:1_{E99F8CA2-342F-45CB-938E-3F999E1A1C8B}" xr6:coauthVersionLast="36" xr6:coauthVersionMax="36" xr10:uidLastSave="{00000000-0000-0000-0000-000000000000}"/>
  <bookViews>
    <workbookView xWindow="240" yWindow="72" windowWidth="20952" windowHeight="10740" activeTab="1" xr2:uid="{00000000-000D-0000-FFFF-FFFF00000000}"/>
  </bookViews>
  <sheets>
    <sheet name="By Department" sheetId="23" r:id="rId1"/>
    <sheet name="By Agency" sheetId="26" r:id="rId2"/>
    <sheet name="Graph " sheetId="16" r:id="rId3"/>
  </sheets>
  <definedNames>
    <definedName name="_xlnm.Print_Area" localSheetId="1">'By Agency'!$A$1:$H$294</definedName>
    <definedName name="_xlnm.Print_Area" localSheetId="0">'By Department'!$A$1:$R$64</definedName>
    <definedName name="_xlnm.Print_Area" localSheetId="2">'Graph '!$A$12:$M$57</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workbook>
</file>

<file path=xl/calcChain.xml><?xml version="1.0" encoding="utf-8"?>
<calcChain xmlns="http://schemas.openxmlformats.org/spreadsheetml/2006/main">
  <c r="C284" i="26" l="1"/>
  <c r="C280" i="26"/>
  <c r="C271" i="26"/>
  <c r="C261" i="26"/>
  <c r="C254" i="26"/>
  <c r="C233" i="26"/>
  <c r="C220" i="26" s="1"/>
  <c r="C211" i="26"/>
  <c r="C202" i="26"/>
  <c r="C193" i="26"/>
  <c r="C184" i="26"/>
  <c r="C179" i="26"/>
  <c r="C169" i="26"/>
  <c r="C148" i="26"/>
  <c r="C143" i="26"/>
  <c r="C139" i="26" s="1"/>
  <c r="C136" i="26"/>
  <c r="C131" i="26" s="1"/>
  <c r="C119" i="26"/>
  <c r="C106" i="26"/>
  <c r="C94" i="26"/>
  <c r="C88" i="26"/>
  <c r="C84" i="26"/>
  <c r="C79" i="26"/>
  <c r="C72" i="26"/>
  <c r="C60" i="26"/>
  <c r="C275" i="26" s="1"/>
  <c r="C52" i="26"/>
  <c r="C39" i="26"/>
  <c r="C35" i="26"/>
  <c r="C23" i="26"/>
  <c r="C10" i="26"/>
  <c r="H285" i="26"/>
  <c r="H283" i="26"/>
  <c r="D280" i="26"/>
  <c r="D284" i="26" s="1"/>
  <c r="H279" i="26"/>
  <c r="G278" i="26"/>
  <c r="H277" i="26"/>
  <c r="H276" i="26"/>
  <c r="H274" i="26"/>
  <c r="E273" i="26"/>
  <c r="H273" i="26" s="1"/>
  <c r="H270" i="26"/>
  <c r="E269" i="26"/>
  <c r="H269" i="26" s="1"/>
  <c r="H268" i="26"/>
  <c r="E267" i="26"/>
  <c r="G267" i="26"/>
  <c r="H266" i="26"/>
  <c r="E265" i="26"/>
  <c r="H265" i="26" s="1"/>
  <c r="H264" i="26"/>
  <c r="E263" i="26"/>
  <c r="H263" i="26" s="1"/>
  <c r="G262" i="26"/>
  <c r="D261" i="26"/>
  <c r="H260" i="26"/>
  <c r="E258" i="26"/>
  <c r="E257" i="26"/>
  <c r="H257" i="26" s="1"/>
  <c r="E256" i="26"/>
  <c r="D254" i="26"/>
  <c r="G256" i="26"/>
  <c r="B254" i="26"/>
  <c r="H253" i="26"/>
  <c r="E252" i="26"/>
  <c r="H252" i="26" s="1"/>
  <c r="G252" i="26"/>
  <c r="H251" i="26"/>
  <c r="E249" i="26"/>
  <c r="H249" i="26" s="1"/>
  <c r="E248" i="26"/>
  <c r="G247" i="26"/>
  <c r="E247" i="26"/>
  <c r="H247" i="26" s="1"/>
  <c r="E246" i="26"/>
  <c r="H246" i="26" s="1"/>
  <c r="E245" i="26"/>
  <c r="H245" i="26" s="1"/>
  <c r="E243" i="26"/>
  <c r="H243" i="26" s="1"/>
  <c r="E241" i="26"/>
  <c r="H241" i="26" s="1"/>
  <c r="E240" i="26"/>
  <c r="G240" i="26"/>
  <c r="G239" i="26"/>
  <c r="E239" i="26"/>
  <c r="H239" i="26" s="1"/>
  <c r="E237" i="26"/>
  <c r="E236" i="26"/>
  <c r="H236" i="26" s="1"/>
  <c r="G236" i="26"/>
  <c r="E235" i="26"/>
  <c r="D233" i="26"/>
  <c r="E232" i="26"/>
  <c r="H232" i="26" s="1"/>
  <c r="G232" i="26"/>
  <c r="E230" i="26"/>
  <c r="H230" i="26" s="1"/>
  <c r="E229" i="26"/>
  <c r="H229" i="26" s="1"/>
  <c r="E227" i="26"/>
  <c r="G227" i="26"/>
  <c r="G226" i="26"/>
  <c r="E226" i="26"/>
  <c r="E225" i="26"/>
  <c r="H225" i="26" s="1"/>
  <c r="E224" i="26"/>
  <c r="H224" i="26" s="1"/>
  <c r="E222" i="26"/>
  <c r="H222" i="26" s="1"/>
  <c r="F222" i="26"/>
  <c r="H219" i="26"/>
  <c r="G218" i="26"/>
  <c r="E218" i="26"/>
  <c r="E217" i="26"/>
  <c r="H217" i="26" s="1"/>
  <c r="E216" i="26"/>
  <c r="H216" i="26" s="1"/>
  <c r="E214" i="26"/>
  <c r="H214" i="26" s="1"/>
  <c r="F214" i="26"/>
  <c r="D211" i="26"/>
  <c r="H210" i="26"/>
  <c r="E209" i="26"/>
  <c r="H209" i="26" s="1"/>
  <c r="E208" i="26"/>
  <c r="E207" i="26"/>
  <c r="H207" i="26" s="1"/>
  <c r="E206" i="26"/>
  <c r="H206" i="26" s="1"/>
  <c r="H201" i="26"/>
  <c r="E200" i="26"/>
  <c r="E198" i="26"/>
  <c r="H198" i="26" s="1"/>
  <c r="E197" i="26"/>
  <c r="H197" i="26" s="1"/>
  <c r="E196" i="26"/>
  <c r="G196" i="26"/>
  <c r="E195" i="26"/>
  <c r="D193" i="26"/>
  <c r="H192" i="26"/>
  <c r="G191" i="26"/>
  <c r="E191" i="26"/>
  <c r="H191" i="26" s="1"/>
  <c r="E190" i="26"/>
  <c r="H190" i="26" s="1"/>
  <c r="E189" i="26"/>
  <c r="H189" i="26" s="1"/>
  <c r="E187" i="26"/>
  <c r="G186" i="26"/>
  <c r="E186" i="26"/>
  <c r="H186" i="26" s="1"/>
  <c r="G185" i="26"/>
  <c r="E185" i="26"/>
  <c r="H185" i="26" s="1"/>
  <c r="H183" i="26"/>
  <c r="E181" i="26"/>
  <c r="H178" i="26"/>
  <c r="E177" i="26"/>
  <c r="H177" i="26" s="1"/>
  <c r="E176" i="26"/>
  <c r="G175" i="26"/>
  <c r="E175" i="26"/>
  <c r="H175" i="26" s="1"/>
  <c r="E174" i="26"/>
  <c r="H174" i="26" s="1"/>
  <c r="E173" i="26"/>
  <c r="H173" i="26" s="1"/>
  <c r="D169" i="26"/>
  <c r="G170" i="26"/>
  <c r="H168" i="26"/>
  <c r="E165" i="26"/>
  <c r="H165" i="26" s="1"/>
  <c r="G164" i="26"/>
  <c r="E163" i="26"/>
  <c r="F163" i="26" s="1"/>
  <c r="E162" i="26"/>
  <c r="E160" i="26"/>
  <c r="H160" i="26" s="1"/>
  <c r="D148" i="26"/>
  <c r="E157" i="26"/>
  <c r="E155" i="26"/>
  <c r="E153" i="26"/>
  <c r="H153" i="26" s="1"/>
  <c r="G153" i="26"/>
  <c r="E152" i="26"/>
  <c r="H152" i="26" s="1"/>
  <c r="E150" i="26"/>
  <c r="H150" i="26" s="1"/>
  <c r="G150" i="26"/>
  <c r="E149" i="26"/>
  <c r="H149" i="26" s="1"/>
  <c r="H147" i="26"/>
  <c r="G146" i="26"/>
  <c r="H145" i="26"/>
  <c r="D143" i="26"/>
  <c r="D139" i="26" s="1"/>
  <c r="G142" i="26"/>
  <c r="E141" i="26"/>
  <c r="H141" i="26" s="1"/>
  <c r="G141" i="26"/>
  <c r="E138" i="26"/>
  <c r="H138" i="26" s="1"/>
  <c r="D136" i="26"/>
  <c r="G135" i="26"/>
  <c r="G134" i="26"/>
  <c r="E133" i="26"/>
  <c r="H133" i="26" s="1"/>
  <c r="G133" i="26"/>
  <c r="H129" i="26"/>
  <c r="E128" i="26"/>
  <c r="G127" i="26"/>
  <c r="E126" i="26"/>
  <c r="H126" i="26" s="1"/>
  <c r="G126" i="26"/>
  <c r="E125" i="26"/>
  <c r="H125" i="26" s="1"/>
  <c r="G125" i="26"/>
  <c r="E124" i="26"/>
  <c r="E123" i="26"/>
  <c r="H123" i="26" s="1"/>
  <c r="E122" i="26"/>
  <c r="H122" i="26" s="1"/>
  <c r="G122" i="26"/>
  <c r="G120" i="26"/>
  <c r="D119" i="26"/>
  <c r="H118" i="26"/>
  <c r="E117" i="26"/>
  <c r="H117" i="26" s="1"/>
  <c r="G117" i="26"/>
  <c r="G116" i="26"/>
  <c r="E116" i="26"/>
  <c r="E115" i="26"/>
  <c r="H115" i="26" s="1"/>
  <c r="E114" i="26"/>
  <c r="H114" i="26" s="1"/>
  <c r="E112" i="26"/>
  <c r="G112" i="26"/>
  <c r="G111" i="26"/>
  <c r="D106" i="26"/>
  <c r="E111" i="26"/>
  <c r="G110" i="26"/>
  <c r="E109" i="26"/>
  <c r="H109" i="26" s="1"/>
  <c r="G109" i="26"/>
  <c r="G108" i="26"/>
  <c r="E108" i="26"/>
  <c r="H105" i="26"/>
  <c r="E104" i="26"/>
  <c r="G103" i="26"/>
  <c r="E103" i="26"/>
  <c r="H103" i="26" s="1"/>
  <c r="G102" i="26"/>
  <c r="E102" i="26"/>
  <c r="H102" i="26" s="1"/>
  <c r="E101" i="26"/>
  <c r="H101" i="26" s="1"/>
  <c r="G101" i="26"/>
  <c r="G100" i="26"/>
  <c r="E100" i="26"/>
  <c r="E99" i="26"/>
  <c r="H99" i="26" s="1"/>
  <c r="E98" i="26"/>
  <c r="H98" i="26" s="1"/>
  <c r="E96" i="26"/>
  <c r="G96" i="26"/>
  <c r="D94" i="26"/>
  <c r="H93" i="26"/>
  <c r="G92" i="26"/>
  <c r="E92" i="26"/>
  <c r="E91" i="26"/>
  <c r="H91" i="26" s="1"/>
  <c r="E90" i="26"/>
  <c r="H90" i="26" s="1"/>
  <c r="H87" i="26"/>
  <c r="G86" i="26"/>
  <c r="E86" i="26"/>
  <c r="H86" i="26" s="1"/>
  <c r="D84" i="26"/>
  <c r="E85" i="26"/>
  <c r="H83" i="26"/>
  <c r="G80" i="26"/>
  <c r="D79" i="26"/>
  <c r="H78" i="26"/>
  <c r="E77" i="26"/>
  <c r="G77" i="26"/>
  <c r="E75" i="26"/>
  <c r="H75" i="26" s="1"/>
  <c r="D72" i="26"/>
  <c r="H71" i="26"/>
  <c r="E69" i="26"/>
  <c r="G69" i="26"/>
  <c r="E67" i="26"/>
  <c r="H67" i="26" s="1"/>
  <c r="G67" i="26"/>
  <c r="E64" i="26"/>
  <c r="D60" i="26"/>
  <c r="H59" i="26"/>
  <c r="E56" i="26"/>
  <c r="D52" i="26"/>
  <c r="G53" i="26"/>
  <c r="H51" i="26"/>
  <c r="H49" i="26"/>
  <c r="E48" i="26"/>
  <c r="H47" i="26"/>
  <c r="E45" i="26"/>
  <c r="G45" i="26"/>
  <c r="E43" i="26"/>
  <c r="H43" i="26" s="1"/>
  <c r="D39" i="26"/>
  <c r="H38" i="26"/>
  <c r="E37" i="26"/>
  <c r="G37" i="26"/>
  <c r="D35" i="26"/>
  <c r="B35" i="26"/>
  <c r="H34" i="26"/>
  <c r="E33" i="26"/>
  <c r="G32" i="26"/>
  <c r="G31" i="26"/>
  <c r="E31" i="26"/>
  <c r="E29" i="26"/>
  <c r="E27" i="26"/>
  <c r="H27" i="26" s="1"/>
  <c r="E26" i="26"/>
  <c r="H26" i="26" s="1"/>
  <c r="G26" i="26"/>
  <c r="E25" i="26"/>
  <c r="G25" i="26"/>
  <c r="D23" i="26"/>
  <c r="H22" i="26"/>
  <c r="E21" i="26"/>
  <c r="G21" i="26"/>
  <c r="H20" i="26"/>
  <c r="E19" i="26"/>
  <c r="H19" i="26" s="1"/>
  <c r="H18" i="26"/>
  <c r="E17" i="26"/>
  <c r="H17" i="26" s="1"/>
  <c r="H16" i="26"/>
  <c r="G15" i="26"/>
  <c r="D10" i="26"/>
  <c r="E13" i="26"/>
  <c r="G13" i="26"/>
  <c r="G11" i="26"/>
  <c r="C130" i="26" l="1"/>
  <c r="F152" i="26"/>
  <c r="F102" i="26"/>
  <c r="F206" i="26"/>
  <c r="F239" i="26"/>
  <c r="F141" i="26"/>
  <c r="F186" i="26"/>
  <c r="F232" i="26"/>
  <c r="F133" i="26"/>
  <c r="F247" i="26"/>
  <c r="E36" i="26"/>
  <c r="G36" i="26"/>
  <c r="G35" i="26" s="1"/>
  <c r="H33" i="26"/>
  <c r="F33" i="26"/>
  <c r="H96" i="26"/>
  <c r="F96" i="26"/>
  <c r="H104" i="26"/>
  <c r="F104" i="26"/>
  <c r="G62" i="26"/>
  <c r="E62" i="26"/>
  <c r="E68" i="26"/>
  <c r="H68" i="26" s="1"/>
  <c r="G68" i="26"/>
  <c r="E70" i="26"/>
  <c r="G70" i="26"/>
  <c r="H31" i="26"/>
  <c r="F31" i="26"/>
  <c r="H48" i="26"/>
  <c r="F48" i="26"/>
  <c r="E44" i="26"/>
  <c r="H44" i="26" s="1"/>
  <c r="G44" i="26"/>
  <c r="G46" i="26"/>
  <c r="E46" i="26"/>
  <c r="E53" i="26"/>
  <c r="G55" i="26"/>
  <c r="E55" i="26"/>
  <c r="H64" i="26"/>
  <c r="F64" i="26"/>
  <c r="E76" i="26"/>
  <c r="H76" i="26" s="1"/>
  <c r="G76" i="26"/>
  <c r="H13" i="26"/>
  <c r="F13" i="26"/>
  <c r="E28" i="26"/>
  <c r="H28" i="26" s="1"/>
  <c r="G28" i="26"/>
  <c r="G19" i="26"/>
  <c r="G27" i="26"/>
  <c r="G29" i="26"/>
  <c r="H37" i="26"/>
  <c r="F37" i="26"/>
  <c r="G61" i="26"/>
  <c r="H85" i="26"/>
  <c r="F85" i="26"/>
  <c r="E84" i="26"/>
  <c r="G66" i="26"/>
  <c r="E66" i="26"/>
  <c r="G14" i="26"/>
  <c r="E14" i="26"/>
  <c r="F29" i="26"/>
  <c r="H29" i="26"/>
  <c r="E61" i="26"/>
  <c r="G63" i="26"/>
  <c r="E63" i="26"/>
  <c r="E11" i="26"/>
  <c r="G30" i="26"/>
  <c r="E30" i="26"/>
  <c r="E12" i="26"/>
  <c r="H12" i="26" s="1"/>
  <c r="G12" i="26"/>
  <c r="H25" i="26"/>
  <c r="F25" i="26"/>
  <c r="G43" i="26"/>
  <c r="G50" i="26"/>
  <c r="E50" i="26"/>
  <c r="H69" i="26"/>
  <c r="F69" i="26"/>
  <c r="G75" i="26"/>
  <c r="G82" i="26"/>
  <c r="E82" i="26"/>
  <c r="H56" i="26"/>
  <c r="F56" i="26"/>
  <c r="F21" i="26"/>
  <c r="H21" i="26"/>
  <c r="G42" i="26"/>
  <c r="E42" i="26"/>
  <c r="G17" i="26"/>
  <c r="G33" i="26"/>
  <c r="F36" i="26"/>
  <c r="H45" i="26"/>
  <c r="F45" i="26"/>
  <c r="G54" i="26"/>
  <c r="E54" i="26"/>
  <c r="H77" i="26"/>
  <c r="F77" i="26"/>
  <c r="G107" i="26"/>
  <c r="B106" i="26"/>
  <c r="H111" i="26"/>
  <c r="F111" i="26"/>
  <c r="F115" i="26"/>
  <c r="G115" i="26"/>
  <c r="E140" i="26"/>
  <c r="E154" i="26"/>
  <c r="H154" i="26" s="1"/>
  <c r="G154" i="26"/>
  <c r="F160" i="26"/>
  <c r="E15" i="26"/>
  <c r="E41" i="26"/>
  <c r="B52" i="26"/>
  <c r="B60" i="26"/>
  <c r="E97" i="26"/>
  <c r="H97" i="26" s="1"/>
  <c r="F99" i="26"/>
  <c r="B94" i="26"/>
  <c r="G99" i="26"/>
  <c r="E132" i="26"/>
  <c r="G138" i="26"/>
  <c r="E151" i="26"/>
  <c r="G151" i="26"/>
  <c r="G181" i="26"/>
  <c r="F181" i="26"/>
  <c r="B179" i="26"/>
  <c r="H196" i="26"/>
  <c r="F196" i="26"/>
  <c r="E32" i="26"/>
  <c r="E80" i="26"/>
  <c r="G91" i="26"/>
  <c r="H227" i="26"/>
  <c r="F227" i="26"/>
  <c r="D131" i="26"/>
  <c r="D130" i="26" s="1"/>
  <c r="G140" i="26"/>
  <c r="G155" i="26"/>
  <c r="F155" i="26"/>
  <c r="H162" i="26"/>
  <c r="F162" i="26"/>
  <c r="H163" i="26"/>
  <c r="G176" i="26"/>
  <c r="F176" i="26"/>
  <c r="G190" i="26"/>
  <c r="H195" i="26"/>
  <c r="F195" i="26"/>
  <c r="H200" i="26"/>
  <c r="F200" i="26"/>
  <c r="E231" i="26"/>
  <c r="G231" i="26"/>
  <c r="E238" i="26"/>
  <c r="H238" i="26" s="1"/>
  <c r="G238" i="26"/>
  <c r="G158" i="26"/>
  <c r="E158" i="26"/>
  <c r="H158" i="26" s="1"/>
  <c r="F17" i="26"/>
  <c r="B23" i="26"/>
  <c r="G24" i="26"/>
  <c r="B39" i="26"/>
  <c r="G40" i="26"/>
  <c r="G48" i="26"/>
  <c r="G56" i="26"/>
  <c r="G64" i="26"/>
  <c r="B79" i="26"/>
  <c r="G98" i="26"/>
  <c r="E110" i="26"/>
  <c r="H110" i="26" s="1"/>
  <c r="G114" i="26"/>
  <c r="E120" i="26"/>
  <c r="H124" i="26"/>
  <c r="F124" i="26"/>
  <c r="F125" i="26"/>
  <c r="G132" i="26"/>
  <c r="E144" i="26"/>
  <c r="F144" i="26" s="1"/>
  <c r="F143" i="26" s="1"/>
  <c r="H157" i="26"/>
  <c r="F157" i="26"/>
  <c r="H176" i="26"/>
  <c r="H181" i="26"/>
  <c r="H187" i="26"/>
  <c r="F187" i="26"/>
  <c r="D202" i="26"/>
  <c r="G237" i="26"/>
  <c r="F237" i="26"/>
  <c r="B233" i="26"/>
  <c r="H240" i="26"/>
  <c r="F240" i="26"/>
  <c r="E250" i="26"/>
  <c r="G250" i="26"/>
  <c r="E282" i="26"/>
  <c r="G282" i="26"/>
  <c r="E40" i="26"/>
  <c r="G89" i="26"/>
  <c r="F26" i="26"/>
  <c r="B72" i="26"/>
  <c r="D88" i="26"/>
  <c r="F91" i="26"/>
  <c r="H92" i="26"/>
  <c r="F92" i="26"/>
  <c r="F103" i="26"/>
  <c r="F126" i="26"/>
  <c r="E142" i="26"/>
  <c r="H142" i="26" s="1"/>
  <c r="H155" i="26"/>
  <c r="G174" i="26"/>
  <c r="H208" i="26"/>
  <c r="F208" i="26"/>
  <c r="F230" i="26"/>
  <c r="G230" i="26"/>
  <c r="H235" i="26"/>
  <c r="F235" i="26"/>
  <c r="H237" i="26"/>
  <c r="E24" i="26"/>
  <c r="H128" i="26"/>
  <c r="F128" i="26"/>
  <c r="F11" i="26"/>
  <c r="F19" i="26"/>
  <c r="F27" i="26"/>
  <c r="F43" i="26"/>
  <c r="F67" i="26"/>
  <c r="F75" i="26"/>
  <c r="F86" i="26"/>
  <c r="H108" i="26"/>
  <c r="F108" i="26"/>
  <c r="F109" i="26"/>
  <c r="H112" i="26"/>
  <c r="F112" i="26"/>
  <c r="H116" i="26"/>
  <c r="F116" i="26"/>
  <c r="F117" i="26"/>
  <c r="F123" i="26"/>
  <c r="G123" i="26"/>
  <c r="E134" i="26"/>
  <c r="H134" i="26" s="1"/>
  <c r="F149" i="26"/>
  <c r="G162" i="26"/>
  <c r="G166" i="26"/>
  <c r="E166" i="26"/>
  <c r="H166" i="26" s="1"/>
  <c r="H256" i="26"/>
  <c r="F256" i="26"/>
  <c r="F265" i="26"/>
  <c r="G265" i="26"/>
  <c r="H267" i="26"/>
  <c r="F267" i="26"/>
  <c r="H248" i="26"/>
  <c r="F248" i="26"/>
  <c r="B10" i="26"/>
  <c r="G85" i="26"/>
  <c r="G84" i="26" s="1"/>
  <c r="B84" i="26"/>
  <c r="G90" i="26"/>
  <c r="F90" i="26"/>
  <c r="H100" i="26"/>
  <c r="F100" i="26"/>
  <c r="F101" i="26"/>
  <c r="G104" i="26"/>
  <c r="G124" i="26"/>
  <c r="G128" i="26"/>
  <c r="F154" i="26"/>
  <c r="F241" i="26"/>
  <c r="G241" i="26"/>
  <c r="G272" i="26"/>
  <c r="E146" i="26"/>
  <c r="G165" i="26"/>
  <c r="F177" i="26"/>
  <c r="F198" i="26"/>
  <c r="E205" i="26"/>
  <c r="H205" i="26" s="1"/>
  <c r="G206" i="26"/>
  <c r="G208" i="26"/>
  <c r="D220" i="26"/>
  <c r="G245" i="26"/>
  <c r="F245" i="26"/>
  <c r="F249" i="26"/>
  <c r="G249" i="26"/>
  <c r="G269" i="26"/>
  <c r="F269" i="26"/>
  <c r="E95" i="26"/>
  <c r="E127" i="26"/>
  <c r="E135" i="26"/>
  <c r="G163" i="26"/>
  <c r="G187" i="26"/>
  <c r="B193" i="26"/>
  <c r="E194" i="26"/>
  <c r="G197" i="26"/>
  <c r="F197" i="26"/>
  <c r="E242" i="26"/>
  <c r="F243" i="26"/>
  <c r="G246" i="26"/>
  <c r="G248" i="26"/>
  <c r="G152" i="26"/>
  <c r="F153" i="26"/>
  <c r="E234" i="26"/>
  <c r="F257" i="26"/>
  <c r="G257" i="26"/>
  <c r="G259" i="26"/>
  <c r="E259" i="26"/>
  <c r="G95" i="26"/>
  <c r="G144" i="26"/>
  <c r="G143" i="26" s="1"/>
  <c r="G149" i="26"/>
  <c r="B148" i="26"/>
  <c r="F150" i="26"/>
  <c r="G160" i="26"/>
  <c r="F174" i="26"/>
  <c r="F185" i="26"/>
  <c r="F190" i="26"/>
  <c r="F216" i="26"/>
  <c r="F224" i="26"/>
  <c r="G229" i="26"/>
  <c r="F229" i="26"/>
  <c r="F236" i="26"/>
  <c r="G242" i="26"/>
  <c r="D271" i="26"/>
  <c r="E281" i="26"/>
  <c r="F97" i="26"/>
  <c r="B119" i="26"/>
  <c r="B143" i="26"/>
  <c r="B139" i="26" s="1"/>
  <c r="F165" i="26"/>
  <c r="E171" i="26"/>
  <c r="G177" i="26"/>
  <c r="G194" i="26"/>
  <c r="G198" i="26"/>
  <c r="G200" i="26"/>
  <c r="G205" i="26"/>
  <c r="G213" i="26"/>
  <c r="B211" i="26"/>
  <c r="F217" i="26"/>
  <c r="G217" i="26"/>
  <c r="G221" i="26"/>
  <c r="B220" i="26"/>
  <c r="F225" i="26"/>
  <c r="G225" i="26"/>
  <c r="G234" i="26"/>
  <c r="G243" i="26"/>
  <c r="F246" i="26"/>
  <c r="H258" i="26"/>
  <c r="F258" i="26"/>
  <c r="B88" i="26"/>
  <c r="F98" i="26"/>
  <c r="F114" i="26"/>
  <c r="F122" i="26"/>
  <c r="B136" i="26"/>
  <c r="F138" i="26"/>
  <c r="F158" i="26"/>
  <c r="E164" i="26"/>
  <c r="B169" i="26"/>
  <c r="E170" i="26"/>
  <c r="G173" i="26"/>
  <c r="F173" i="26"/>
  <c r="G189" i="26"/>
  <c r="F189" i="26"/>
  <c r="G195" i="26"/>
  <c r="F207" i="26"/>
  <c r="F209" i="26"/>
  <c r="G209" i="26"/>
  <c r="E213" i="26"/>
  <c r="H213" i="26" s="1"/>
  <c r="H218" i="26"/>
  <c r="F218" i="26"/>
  <c r="E221" i="26"/>
  <c r="H226" i="26"/>
  <c r="F226" i="26"/>
  <c r="G235" i="26"/>
  <c r="F238" i="26"/>
  <c r="E262" i="26"/>
  <c r="F263" i="26"/>
  <c r="G157" i="26"/>
  <c r="F175" i="26"/>
  <c r="D179" i="26"/>
  <c r="B184" i="26"/>
  <c r="D184" i="26"/>
  <c r="F191" i="26"/>
  <c r="G207" i="26"/>
  <c r="G214" i="26"/>
  <c r="G216" i="26"/>
  <c r="G222" i="26"/>
  <c r="G224" i="26"/>
  <c r="G258" i="26"/>
  <c r="B261" i="26"/>
  <c r="G263" i="26"/>
  <c r="G261" i="26" s="1"/>
  <c r="F273" i="26"/>
  <c r="G273" i="26"/>
  <c r="E278" i="26"/>
  <c r="F278" i="26" s="1"/>
  <c r="F281" i="26"/>
  <c r="G281" i="26"/>
  <c r="B280" i="26"/>
  <c r="B284" i="26" s="1"/>
  <c r="B202" i="26"/>
  <c r="F252" i="26"/>
  <c r="B271" i="26"/>
  <c r="D275" i="26" l="1"/>
  <c r="D286" i="26" s="1"/>
  <c r="G23" i="26"/>
  <c r="G10" i="26"/>
  <c r="G139" i="26"/>
  <c r="E261" i="26"/>
  <c r="H261" i="26" s="1"/>
  <c r="H262" i="26"/>
  <c r="H171" i="26"/>
  <c r="F171" i="26"/>
  <c r="H259" i="26"/>
  <c r="F259" i="26"/>
  <c r="E223" i="26"/>
  <c r="G223" i="26"/>
  <c r="G188" i="26"/>
  <c r="G184" i="26" s="1"/>
  <c r="E188" i="26"/>
  <c r="H135" i="26"/>
  <c r="F135" i="26"/>
  <c r="H146" i="26"/>
  <c r="F146" i="26"/>
  <c r="G212" i="26"/>
  <c r="E212" i="26"/>
  <c r="H41" i="26"/>
  <c r="F41" i="26"/>
  <c r="F44" i="26"/>
  <c r="E143" i="26"/>
  <c r="H143" i="26" s="1"/>
  <c r="H144" i="26"/>
  <c r="F166" i="26"/>
  <c r="G136" i="26"/>
  <c r="G131" i="26" s="1"/>
  <c r="B131" i="26"/>
  <c r="B130" i="26" s="1"/>
  <c r="E161" i="26"/>
  <c r="G161" i="26"/>
  <c r="E203" i="26"/>
  <c r="E215" i="26"/>
  <c r="G215" i="26"/>
  <c r="G172" i="26"/>
  <c r="E172" i="26"/>
  <c r="E169" i="26" s="1"/>
  <c r="H169" i="26" s="1"/>
  <c r="H127" i="26"/>
  <c r="F127" i="26"/>
  <c r="H282" i="26"/>
  <c r="F282" i="26"/>
  <c r="F280" i="26" s="1"/>
  <c r="F284" i="26" s="1"/>
  <c r="G204" i="26"/>
  <c r="E204" i="26"/>
  <c r="H132" i="26"/>
  <c r="F132" i="26"/>
  <c r="G81" i="26"/>
  <c r="G79" i="26" s="1"/>
  <c r="E81" i="26"/>
  <c r="H15" i="26"/>
  <c r="F15" i="26"/>
  <c r="E139" i="26"/>
  <c r="H139" i="26" s="1"/>
  <c r="H140" i="26"/>
  <c r="F140" i="26"/>
  <c r="H50" i="26"/>
  <c r="F50" i="26"/>
  <c r="H30" i="26"/>
  <c r="F30" i="26"/>
  <c r="H55" i="26"/>
  <c r="F55" i="26"/>
  <c r="E255" i="26"/>
  <c r="G255" i="26"/>
  <c r="G254" i="26" s="1"/>
  <c r="E159" i="26"/>
  <c r="G159" i="26"/>
  <c r="G244" i="26"/>
  <c r="E244" i="26"/>
  <c r="E272" i="26"/>
  <c r="G171" i="26"/>
  <c r="G121" i="26"/>
  <c r="G119" i="26" s="1"/>
  <c r="E121" i="26"/>
  <c r="G228" i="26"/>
  <c r="E228" i="26"/>
  <c r="B275" i="26"/>
  <c r="B286" i="26" s="1"/>
  <c r="F134" i="26"/>
  <c r="G73" i="26"/>
  <c r="G72" i="26" s="1"/>
  <c r="E73" i="26"/>
  <c r="G97" i="26"/>
  <c r="G94" i="26" s="1"/>
  <c r="F35" i="26"/>
  <c r="H84" i="26"/>
  <c r="G271" i="26"/>
  <c r="H70" i="26"/>
  <c r="F70" i="26"/>
  <c r="H170" i="26"/>
  <c r="F170" i="26"/>
  <c r="G233" i="26"/>
  <c r="H95" i="26"/>
  <c r="E94" i="26"/>
  <c r="H94" i="26" s="1"/>
  <c r="F95" i="26"/>
  <c r="F94" i="26" s="1"/>
  <c r="H250" i="26"/>
  <c r="F250" i="26"/>
  <c r="H231" i="26"/>
  <c r="F231" i="26"/>
  <c r="E89" i="26"/>
  <c r="G113" i="26"/>
  <c r="G106" i="26" s="1"/>
  <c r="E113" i="26"/>
  <c r="G65" i="26"/>
  <c r="G60" i="26" s="1"/>
  <c r="E65" i="26"/>
  <c r="E60" i="26" s="1"/>
  <c r="H60" i="26" s="1"/>
  <c r="E182" i="26"/>
  <c r="G182" i="26"/>
  <c r="F28" i="26"/>
  <c r="H14" i="26"/>
  <c r="F14" i="26"/>
  <c r="F84" i="26"/>
  <c r="F68" i="26"/>
  <c r="E199" i="26"/>
  <c r="E193" i="26" s="1"/>
  <c r="H193" i="26" s="1"/>
  <c r="G199" i="26"/>
  <c r="G193" i="26" s="1"/>
  <c r="G280" i="26"/>
  <c r="G284" i="26" s="1"/>
  <c r="H221" i="26"/>
  <c r="F213" i="26"/>
  <c r="G156" i="26"/>
  <c r="E156" i="26"/>
  <c r="E107" i="26"/>
  <c r="G88" i="26"/>
  <c r="H80" i="26"/>
  <c r="F80" i="26"/>
  <c r="E79" i="26"/>
  <c r="H79" i="26" s="1"/>
  <c r="H82" i="26"/>
  <c r="F82" i="26"/>
  <c r="G41" i="26"/>
  <c r="G39" i="26" s="1"/>
  <c r="H11" i="26"/>
  <c r="E10" i="26"/>
  <c r="F53" i="26"/>
  <c r="H53" i="26"/>
  <c r="H62" i="26"/>
  <c r="F62" i="26"/>
  <c r="H164" i="26"/>
  <c r="F164" i="26"/>
  <c r="G180" i="26"/>
  <c r="E180" i="26"/>
  <c r="H234" i="26"/>
  <c r="F234" i="26"/>
  <c r="F233" i="26" s="1"/>
  <c r="E233" i="26"/>
  <c r="H233" i="26" s="1"/>
  <c r="H194" i="26"/>
  <c r="F194" i="26"/>
  <c r="E167" i="26"/>
  <c r="G167" i="26"/>
  <c r="H24" i="26"/>
  <c r="F24" i="26"/>
  <c r="E23" i="26"/>
  <c r="H23" i="26" s="1"/>
  <c r="G74" i="26"/>
  <c r="E74" i="26"/>
  <c r="G58" i="26"/>
  <c r="E58" i="26"/>
  <c r="H32" i="26"/>
  <c r="F32" i="26"/>
  <c r="H151" i="26"/>
  <c r="F151" i="26"/>
  <c r="G57" i="26"/>
  <c r="E57" i="26"/>
  <c r="H42" i="26"/>
  <c r="F42" i="26"/>
  <c r="H63" i="26"/>
  <c r="F63" i="26"/>
  <c r="H66" i="26"/>
  <c r="F66" i="26"/>
  <c r="H46" i="26"/>
  <c r="F46" i="26"/>
  <c r="H61" i="26"/>
  <c r="F61" i="26"/>
  <c r="H278" i="26"/>
  <c r="F221" i="26"/>
  <c r="F205" i="26"/>
  <c r="H281" i="26"/>
  <c r="E280" i="26"/>
  <c r="H280" i="26" s="1"/>
  <c r="F262" i="26"/>
  <c r="F261" i="26" s="1"/>
  <c r="H242" i="26"/>
  <c r="F242" i="26"/>
  <c r="G137" i="26"/>
  <c r="E137" i="26"/>
  <c r="F110" i="26"/>
  <c r="G203" i="26"/>
  <c r="H40" i="26"/>
  <c r="F40" i="26"/>
  <c r="E39" i="26"/>
  <c r="H39" i="26" s="1"/>
  <c r="H120" i="26"/>
  <c r="F120" i="26"/>
  <c r="E119" i="26"/>
  <c r="H119" i="26" s="1"/>
  <c r="F142" i="26"/>
  <c r="H54" i="26"/>
  <c r="F54" i="26"/>
  <c r="F12" i="26"/>
  <c r="F10" i="26" s="1"/>
  <c r="F76" i="26"/>
  <c r="E35" i="26"/>
  <c r="H35" i="26" s="1"/>
  <c r="H36" i="26"/>
  <c r="G179" i="26" l="1"/>
  <c r="G130" i="26"/>
  <c r="E220" i="26"/>
  <c r="H220" i="26" s="1"/>
  <c r="G169" i="26"/>
  <c r="F39" i="26"/>
  <c r="G52" i="26"/>
  <c r="G148" i="26"/>
  <c r="G220" i="26"/>
  <c r="F23" i="26"/>
  <c r="H113" i="26"/>
  <c r="F113" i="26"/>
  <c r="H121" i="26"/>
  <c r="F121" i="26"/>
  <c r="H204" i="26"/>
  <c r="F204" i="26"/>
  <c r="H188" i="26"/>
  <c r="F188" i="26"/>
  <c r="F184" i="26" s="1"/>
  <c r="E184" i="26"/>
  <c r="H184" i="26" s="1"/>
  <c r="H73" i="26"/>
  <c r="F73" i="26"/>
  <c r="E72" i="26"/>
  <c r="H72" i="26" s="1"/>
  <c r="H58" i="26"/>
  <c r="F58" i="26"/>
  <c r="H89" i="26"/>
  <c r="E88" i="26"/>
  <c r="H88" i="26" s="1"/>
  <c r="F89" i="26"/>
  <c r="F88" i="26" s="1"/>
  <c r="H215" i="26"/>
  <c r="F215" i="26"/>
  <c r="E271" i="26"/>
  <c r="H271" i="26" s="1"/>
  <c r="H272" i="26"/>
  <c r="F272" i="26"/>
  <c r="F271" i="26" s="1"/>
  <c r="H159" i="26"/>
  <c r="F159" i="26"/>
  <c r="H81" i="26"/>
  <c r="F81" i="26"/>
  <c r="G211" i="26"/>
  <c r="H223" i="26"/>
  <c r="F223" i="26"/>
  <c r="E136" i="26"/>
  <c r="C286" i="26"/>
  <c r="H57" i="26"/>
  <c r="F57" i="26"/>
  <c r="H167" i="26"/>
  <c r="F167" i="26"/>
  <c r="H180" i="26"/>
  <c r="F180" i="26"/>
  <c r="F179" i="26" s="1"/>
  <c r="E179" i="26"/>
  <c r="H179" i="26" s="1"/>
  <c r="H199" i="26"/>
  <c r="F199" i="26"/>
  <c r="F193" i="26" s="1"/>
  <c r="E202" i="26"/>
  <c r="H202" i="26" s="1"/>
  <c r="H203" i="26"/>
  <c r="F203" i="26"/>
  <c r="F119" i="26"/>
  <c r="H74" i="26"/>
  <c r="F74" i="26"/>
  <c r="F79" i="26"/>
  <c r="H182" i="26"/>
  <c r="F182" i="26"/>
  <c r="G202" i="26"/>
  <c r="H156" i="26"/>
  <c r="F156" i="26"/>
  <c r="E148" i="26"/>
  <c r="H148" i="26" s="1"/>
  <c r="H137" i="26"/>
  <c r="F137" i="26"/>
  <c r="E52" i="26"/>
  <c r="H52" i="26" s="1"/>
  <c r="H65" i="26"/>
  <c r="F65" i="26"/>
  <c r="F60" i="26" s="1"/>
  <c r="H228" i="26"/>
  <c r="F228" i="26"/>
  <c r="H244" i="26"/>
  <c r="F244" i="26"/>
  <c r="F139" i="26"/>
  <c r="H161" i="26"/>
  <c r="F161" i="26"/>
  <c r="E106" i="26"/>
  <c r="H106" i="26" s="1"/>
  <c r="H107" i="26"/>
  <c r="F107" i="26"/>
  <c r="F106" i="26" s="1"/>
  <c r="H212" i="26"/>
  <c r="E211" i="26"/>
  <c r="H211" i="26" s="1"/>
  <c r="F212" i="26"/>
  <c r="F211" i="26" s="1"/>
  <c r="E284" i="26"/>
  <c r="H10" i="26"/>
  <c r="H255" i="26"/>
  <c r="E254" i="26"/>
  <c r="H254" i="26" s="1"/>
  <c r="F255" i="26"/>
  <c r="F254" i="26" s="1"/>
  <c r="H172" i="26"/>
  <c r="F172" i="26"/>
  <c r="F169" i="26" s="1"/>
  <c r="G275" i="26" l="1"/>
  <c r="G286" i="26" s="1"/>
  <c r="F220" i="26"/>
  <c r="F202" i="26"/>
  <c r="F52" i="26"/>
  <c r="F148" i="26"/>
  <c r="H284" i="26"/>
  <c r="H136" i="26"/>
  <c r="E131" i="26"/>
  <c r="F136" i="26"/>
  <c r="F131" i="26" s="1"/>
  <c r="F130" i="26" s="1"/>
  <c r="F72" i="26"/>
  <c r="F275" i="26" l="1"/>
  <c r="F286" i="26" s="1"/>
  <c r="E130" i="26"/>
  <c r="H131" i="26"/>
  <c r="H130" i="26" l="1"/>
  <c r="E275" i="26"/>
  <c r="H275" i="26" l="1"/>
  <c r="E286" i="26"/>
  <c r="H286" i="26" l="1"/>
  <c r="G8" i="16" l="1"/>
  <c r="H8" i="16"/>
  <c r="F8" i="16"/>
  <c r="M5" i="16"/>
  <c r="N5" i="16" s="1"/>
  <c r="O5" i="16" s="1"/>
  <c r="P5" i="16" s="1"/>
  <c r="Q5" i="16" s="1"/>
  <c r="L5" i="16"/>
  <c r="M6" i="16"/>
  <c r="N6" i="16" s="1"/>
  <c r="O6" i="16" s="1"/>
  <c r="P6" i="16" s="1"/>
  <c r="Q6" i="16" s="1"/>
  <c r="B8" i="16"/>
  <c r="F16" i="23" l="1"/>
  <c r="F20" i="23"/>
  <c r="F24" i="23"/>
  <c r="F39" i="23"/>
  <c r="F52" i="23"/>
  <c r="F32" i="23" l="1"/>
  <c r="F28" i="23"/>
  <c r="F53" i="23"/>
  <c r="F44" i="23"/>
  <c r="F33" i="23"/>
  <c r="F29" i="23"/>
  <c r="F25" i="23"/>
  <c r="F21" i="23"/>
  <c r="F13" i="23"/>
  <c r="F45" i="23"/>
  <c r="F36" i="23"/>
  <c r="F17" i="23"/>
  <c r="F14" i="23"/>
  <c r="F46" i="23"/>
  <c r="F40" i="23"/>
  <c r="F34" i="23"/>
  <c r="F30" i="23"/>
  <c r="F26" i="23"/>
  <c r="F22" i="23"/>
  <c r="F41" i="23"/>
  <c r="F18" i="23"/>
  <c r="F42" i="23"/>
  <c r="F31" i="23"/>
  <c r="F27" i="23"/>
  <c r="F23" i="23"/>
  <c r="F19" i="23"/>
  <c r="F15" i="23"/>
  <c r="F50" i="23"/>
  <c r="F48" i="23" s="1"/>
  <c r="F43" i="23"/>
  <c r="F38" i="23"/>
  <c r="F35" i="23"/>
  <c r="E48" i="23"/>
  <c r="E10" i="23"/>
  <c r="E8" i="23" s="1"/>
  <c r="D48" i="23"/>
  <c r="D10" i="23"/>
  <c r="C48" i="23"/>
  <c r="C10" i="23"/>
  <c r="F37" i="23"/>
  <c r="F12" i="23"/>
  <c r="C8" i="23" l="1"/>
  <c r="F10" i="23"/>
  <c r="F8" i="23" s="1"/>
  <c r="D8" i="23"/>
  <c r="G7" i="16" l="1"/>
  <c r="H7" i="16"/>
  <c r="F7" i="16"/>
  <c r="E7" i="16"/>
  <c r="D7" i="16"/>
  <c r="C7" i="16"/>
  <c r="B7" i="16"/>
  <c r="K6" i="16"/>
  <c r="L6" i="16" s="1"/>
  <c r="I6" i="16"/>
  <c r="I5" i="16"/>
  <c r="R6" i="16" l="1"/>
  <c r="I8" i="16"/>
  <c r="M8" i="16"/>
  <c r="D8" i="16" s="1"/>
  <c r="I7" i="16"/>
  <c r="R7" i="16" s="1"/>
  <c r="L8" i="16"/>
  <c r="C8" i="16" s="1"/>
  <c r="K8" i="16"/>
  <c r="N8" i="16" l="1"/>
  <c r="E8" i="16" l="1"/>
  <c r="O8" i="16"/>
  <c r="P8" i="16" l="1"/>
  <c r="R5" i="16" l="1"/>
  <c r="Q8" i="16"/>
  <c r="R8" i="16" l="1"/>
  <c r="M15" i="23" l="1"/>
  <c r="Q15" i="23"/>
  <c r="Q18" i="23"/>
  <c r="M18" i="23"/>
  <c r="M24" i="23"/>
  <c r="Q24" i="23"/>
  <c r="M23" i="23"/>
  <c r="Q23" i="23"/>
  <c r="M13" i="23"/>
  <c r="Q13" i="23"/>
  <c r="M16" i="23"/>
  <c r="Q16" i="23"/>
  <c r="M22" i="23"/>
  <c r="Q22" i="23"/>
  <c r="Q21" i="23"/>
  <c r="M21" i="23"/>
  <c r="M17" i="23"/>
  <c r="Q17" i="23"/>
  <c r="Q14" i="23"/>
  <c r="M14" i="23"/>
  <c r="M20" i="23"/>
  <c r="Q20" i="23"/>
  <c r="M45" i="23" l="1"/>
  <c r="Q45" i="23"/>
  <c r="Q29" i="23"/>
  <c r="M29" i="23"/>
  <c r="L15" i="23"/>
  <c r="P15" i="23"/>
  <c r="P20" i="23"/>
  <c r="L20" i="23"/>
  <c r="M32" i="23"/>
  <c r="Q32" i="23"/>
  <c r="Q40" i="23"/>
  <c r="M40" i="23"/>
  <c r="L17" i="23"/>
  <c r="P17" i="23"/>
  <c r="L14" i="23"/>
  <c r="P14" i="23"/>
  <c r="I48" i="23"/>
  <c r="Q48" i="23" s="1"/>
  <c r="M50" i="23"/>
  <c r="Q50" i="23"/>
  <c r="M27" i="23"/>
  <c r="Q27" i="23"/>
  <c r="L16" i="23"/>
  <c r="P16" i="23"/>
  <c r="Q33" i="23"/>
  <c r="M33" i="23"/>
  <c r="Q34" i="23"/>
  <c r="M34" i="23"/>
  <c r="P24" i="23"/>
  <c r="L24" i="23"/>
  <c r="Q46" i="23"/>
  <c r="M46" i="23"/>
  <c r="M43" i="23"/>
  <c r="Q43" i="23"/>
  <c r="Q53" i="23"/>
  <c r="M53" i="23"/>
  <c r="M38" i="23"/>
  <c r="Q38" i="23"/>
  <c r="Q42" i="23"/>
  <c r="M42" i="23"/>
  <c r="P21" i="23"/>
  <c r="L21" i="23"/>
  <c r="M41" i="23"/>
  <c r="Q41" i="23"/>
  <c r="M39" i="23"/>
  <c r="Q39" i="23"/>
  <c r="Q36" i="23"/>
  <c r="M36" i="23"/>
  <c r="M19" i="23"/>
  <c r="Q19" i="23"/>
  <c r="L13" i="23"/>
  <c r="P13" i="23"/>
  <c r="M28" i="23"/>
  <c r="Q28" i="23"/>
  <c r="Q44" i="23"/>
  <c r="M44" i="23"/>
  <c r="Q35" i="23"/>
  <c r="M35" i="23"/>
  <c r="M26" i="23"/>
  <c r="Q26" i="23"/>
  <c r="Q30" i="23"/>
  <c r="M30" i="23"/>
  <c r="L18" i="23"/>
  <c r="P18" i="23"/>
  <c r="M52" i="23"/>
  <c r="Q52" i="23"/>
  <c r="P23" i="23"/>
  <c r="L23" i="23"/>
  <c r="Q25" i="23"/>
  <c r="M25" i="23"/>
  <c r="P19" i="23"/>
  <c r="L19" i="23"/>
  <c r="M31" i="23"/>
  <c r="Q31" i="23"/>
  <c r="Q37" i="23"/>
  <c r="M37" i="23"/>
  <c r="P34" i="23" l="1"/>
  <c r="L34" i="23"/>
  <c r="P46" i="23"/>
  <c r="L46" i="23"/>
  <c r="P52" i="23"/>
  <c r="L52" i="23"/>
  <c r="P36" i="23"/>
  <c r="L36" i="23"/>
  <c r="P26" i="23"/>
  <c r="L26" i="23"/>
  <c r="P29" i="23"/>
  <c r="L29" i="23"/>
  <c r="P25" i="23"/>
  <c r="L25" i="23"/>
  <c r="L45" i="23"/>
  <c r="P45" i="23"/>
  <c r="L39" i="23"/>
  <c r="P39" i="23"/>
  <c r="P28" i="23"/>
  <c r="L28" i="23"/>
  <c r="P37" i="23"/>
  <c r="L37" i="23"/>
  <c r="P30" i="23"/>
  <c r="L30" i="23"/>
  <c r="P35" i="23"/>
  <c r="L35" i="23"/>
  <c r="P31" i="23"/>
  <c r="L31" i="23"/>
  <c r="P27" i="23"/>
  <c r="L27" i="23"/>
  <c r="M12" i="23"/>
  <c r="M10" i="23" s="1"/>
  <c r="Q12" i="23"/>
  <c r="I10" i="23"/>
  <c r="M48" i="23"/>
  <c r="L42" i="23"/>
  <c r="P42" i="23"/>
  <c r="L44" i="23"/>
  <c r="P44" i="23"/>
  <c r="P32" i="23"/>
  <c r="L32" i="23"/>
  <c r="L40" i="23"/>
  <c r="P40" i="23"/>
  <c r="P33" i="23"/>
  <c r="L33" i="23"/>
  <c r="P53" i="23"/>
  <c r="L53" i="23"/>
  <c r="P41" i="23"/>
  <c r="L41" i="23"/>
  <c r="P38" i="23"/>
  <c r="L38" i="23"/>
  <c r="P43" i="23"/>
  <c r="L43" i="23"/>
  <c r="I8" i="23" l="1"/>
  <c r="Q10" i="23"/>
  <c r="L12" i="23"/>
  <c r="P12" i="23"/>
  <c r="M8" i="23"/>
  <c r="Q8" i="23" l="1"/>
  <c r="H48" i="23" l="1"/>
  <c r="P48" i="23" s="1"/>
  <c r="L50" i="23"/>
  <c r="L48" i="23" s="1"/>
  <c r="P50" i="23"/>
  <c r="P22" i="23" l="1"/>
  <c r="L22" i="23"/>
  <c r="L10" i="23" s="1"/>
  <c r="L8" i="23" s="1"/>
  <c r="H10" i="23"/>
  <c r="P10" i="23" l="1"/>
  <c r="H8" i="23"/>
  <c r="P8" i="23" l="1"/>
  <c r="K25" i="23" l="1"/>
  <c r="N25" i="23" s="1"/>
  <c r="O25" i="23"/>
  <c r="J25" i="23"/>
  <c r="O36" i="23"/>
  <c r="J36" i="23"/>
  <c r="K36" i="23"/>
  <c r="N36" i="23" s="1"/>
  <c r="K28" i="23"/>
  <c r="N28" i="23" s="1"/>
  <c r="O28" i="23"/>
  <c r="J28" i="23"/>
  <c r="K30" i="23"/>
  <c r="N30" i="23" s="1"/>
  <c r="O30" i="23"/>
  <c r="J30" i="23"/>
  <c r="K32" i="23"/>
  <c r="N32" i="23" s="1"/>
  <c r="O32" i="23"/>
  <c r="J32" i="23"/>
  <c r="O38" i="23"/>
  <c r="K38" i="23"/>
  <c r="N38" i="23" s="1"/>
  <c r="J38" i="23"/>
  <c r="J45" i="23"/>
  <c r="O45" i="23"/>
  <c r="K45" i="23"/>
  <c r="N45" i="23" s="1"/>
  <c r="J44" i="23"/>
  <c r="O44" i="23"/>
  <c r="K44" i="23"/>
  <c r="N44" i="23" s="1"/>
  <c r="K26" i="23"/>
  <c r="N26" i="23" s="1"/>
  <c r="O26" i="23"/>
  <c r="J26" i="23"/>
  <c r="O35" i="23"/>
  <c r="K35" i="23"/>
  <c r="N35" i="23" s="1"/>
  <c r="J35" i="23"/>
  <c r="K12" i="23"/>
  <c r="O12" i="23"/>
  <c r="J12" i="23"/>
  <c r="K27" i="23"/>
  <c r="N27" i="23" s="1"/>
  <c r="O27" i="23"/>
  <c r="J27" i="23"/>
  <c r="G10" i="23"/>
  <c r="J46" i="23"/>
  <c r="O46" i="23"/>
  <c r="K46" i="23"/>
  <c r="N46" i="23" s="1"/>
  <c r="O10" i="23" l="1"/>
  <c r="R46" i="23"/>
  <c r="K16" i="23"/>
  <c r="N16" i="23" s="1"/>
  <c r="O16" i="23"/>
  <c r="J16" i="23"/>
  <c r="K20" i="23"/>
  <c r="N20" i="23" s="1"/>
  <c r="O20" i="23"/>
  <c r="J20" i="23"/>
  <c r="R38" i="23"/>
  <c r="K33" i="23"/>
  <c r="N33" i="23" s="1"/>
  <c r="O33" i="23"/>
  <c r="J33" i="23"/>
  <c r="R35" i="23"/>
  <c r="J42" i="23"/>
  <c r="O42" i="23"/>
  <c r="K42" i="23"/>
  <c r="N42" i="23" s="1"/>
  <c r="K17" i="23"/>
  <c r="N17" i="23" s="1"/>
  <c r="O17" i="23"/>
  <c r="J17" i="23"/>
  <c r="K14" i="23"/>
  <c r="N14" i="23" s="1"/>
  <c r="O14" i="23"/>
  <c r="J14" i="23"/>
  <c r="K19" i="23"/>
  <c r="N19" i="23" s="1"/>
  <c r="O19" i="23"/>
  <c r="J19" i="23"/>
  <c r="N12" i="23"/>
  <c r="O37" i="23"/>
  <c r="K37" i="23"/>
  <c r="N37" i="23" s="1"/>
  <c r="J37" i="23"/>
  <c r="G48" i="23"/>
  <c r="O48" i="23" s="1"/>
  <c r="O50" i="23"/>
  <c r="J50" i="23"/>
  <c r="K50" i="23"/>
  <c r="R28" i="23"/>
  <c r="K22" i="23"/>
  <c r="N22" i="23" s="1"/>
  <c r="O22" i="23"/>
  <c r="J22" i="23"/>
  <c r="R26" i="23"/>
  <c r="K23" i="23"/>
  <c r="N23" i="23" s="1"/>
  <c r="O23" i="23"/>
  <c r="J23" i="23"/>
  <c r="R45" i="23"/>
  <c r="K31" i="23"/>
  <c r="N31" i="23" s="1"/>
  <c r="O31" i="23"/>
  <c r="J31" i="23"/>
  <c r="R32" i="23"/>
  <c r="K24" i="23"/>
  <c r="N24" i="23" s="1"/>
  <c r="O24" i="23"/>
  <c r="J24" i="23"/>
  <c r="R36" i="23"/>
  <c r="R25" i="23"/>
  <c r="K13" i="23"/>
  <c r="N13" i="23" s="1"/>
  <c r="O13" i="23"/>
  <c r="J13" i="23"/>
  <c r="J52" i="23"/>
  <c r="O52" i="23"/>
  <c r="K52" i="23"/>
  <c r="N52" i="23" s="1"/>
  <c r="K15" i="23"/>
  <c r="N15" i="23" s="1"/>
  <c r="O15" i="23"/>
  <c r="J15" i="23"/>
  <c r="K21" i="23"/>
  <c r="N21" i="23" s="1"/>
  <c r="O21" i="23"/>
  <c r="J21" i="23"/>
  <c r="J40" i="23"/>
  <c r="O40" i="23"/>
  <c r="K40" i="23"/>
  <c r="N40" i="23" s="1"/>
  <c r="R27" i="23"/>
  <c r="R44" i="23"/>
  <c r="K29" i="23"/>
  <c r="N29" i="23" s="1"/>
  <c r="O29" i="23"/>
  <c r="J29" i="23"/>
  <c r="J53" i="23"/>
  <c r="O53" i="23"/>
  <c r="K53" i="23"/>
  <c r="N53" i="23" s="1"/>
  <c r="R30" i="23"/>
  <c r="J39" i="23"/>
  <c r="O39" i="23"/>
  <c r="K39" i="23"/>
  <c r="N39" i="23" s="1"/>
  <c r="R12" i="23"/>
  <c r="J43" i="23"/>
  <c r="O43" i="23"/>
  <c r="K43" i="23"/>
  <c r="N43" i="23" s="1"/>
  <c r="O34" i="23"/>
  <c r="K34" i="23"/>
  <c r="N34" i="23" s="1"/>
  <c r="J34" i="23"/>
  <c r="K18" i="23"/>
  <c r="N18" i="23" s="1"/>
  <c r="O18" i="23"/>
  <c r="J18" i="23"/>
  <c r="J41" i="23"/>
  <c r="O41" i="23"/>
  <c r="K41" i="23"/>
  <c r="N41" i="23" s="1"/>
  <c r="N10" i="23" l="1"/>
  <c r="N50" i="23"/>
  <c r="N48" i="23" s="1"/>
  <c r="K48" i="23"/>
  <c r="K10" i="23"/>
  <c r="R33" i="23"/>
  <c r="J48" i="23"/>
  <c r="R48" i="23" s="1"/>
  <c r="R50" i="23"/>
  <c r="N8" i="23"/>
  <c r="R52" i="23"/>
  <c r="R17" i="23"/>
  <c r="R34" i="23"/>
  <c r="R40" i="23"/>
  <c r="R19" i="23"/>
  <c r="R20" i="23"/>
  <c r="R29" i="23"/>
  <c r="R23" i="23"/>
  <c r="R14" i="23"/>
  <c r="R18" i="23"/>
  <c r="R43" i="23"/>
  <c r="J10" i="23"/>
  <c r="R21" i="23"/>
  <c r="R42" i="23"/>
  <c r="R16" i="23"/>
  <c r="G8" i="23"/>
  <c r="R41" i="23"/>
  <c r="R24" i="23"/>
  <c r="R31" i="23"/>
  <c r="R22" i="23"/>
  <c r="R37" i="23"/>
  <c r="R39" i="23"/>
  <c r="R53" i="23"/>
  <c r="R15" i="23"/>
  <c r="R13" i="23"/>
  <c r="K8" i="23" l="1"/>
  <c r="O8" i="23"/>
  <c r="J8" i="23"/>
  <c r="R10" i="23"/>
  <c r="R8" i="23" l="1"/>
</calcChain>
</file>

<file path=xl/sharedStrings.xml><?xml version="1.0" encoding="utf-8"?>
<sst xmlns="http://schemas.openxmlformats.org/spreadsheetml/2006/main" count="363" uniqueCount="338">
  <si>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</si>
  <si>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</si>
  <si>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</si>
  <si>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</si>
  <si>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</si>
  <si>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</si>
  <si>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</si>
  <si>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</si>
  <si>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</si>
  <si>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July</t>
  </si>
  <si>
    <t>As of end        July</t>
  </si>
  <si>
    <t>As of end       July</t>
  </si>
  <si>
    <t>As of end July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</si>
  <si>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</si>
  <si>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</si>
  <si>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</si>
  <si>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</si>
  <si>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</si>
  <si>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</si>
  <si>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</si>
  <si>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</si>
  <si>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</si>
  <si>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</si>
  <si>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</si>
  <si>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</si>
  <si>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</si>
  <si>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</si>
  <si>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</si>
  <si>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</si>
  <si>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</si>
  <si>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</si>
  <si>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</si>
  <si>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</si>
  <si>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</si>
  <si>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</si>
  <si>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</si>
  <si>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</si>
  <si>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</si>
  <si>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</si>
  <si>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</si>
  <si>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</si>
  <si>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</si>
  <si>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</si>
  <si>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</si>
  <si>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</si>
  <si>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</si>
  <si>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</si>
  <si>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</si>
  <si>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</si>
  <si>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</si>
  <si>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</si>
  <si>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</si>
  <si>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</si>
  <si>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</si>
  <si>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</si>
  <si>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</si>
  <si>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</si>
  <si>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</si>
  <si>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</si>
  <si>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</si>
  <si>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</si>
  <si>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</si>
  <si>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</si>
  <si>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</si>
  <si>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t>Department of Human Settlements and Urban Development</t>
  </si>
  <si>
    <t>ALGU: inclusive of IRA, special shares for LGUs, MMDA, BARMM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</si>
  <si>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</si>
  <si>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</si>
  <si>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</si>
  <si>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</si>
  <si>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</si>
  <si>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</si>
  <si>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</si>
  <si>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</si>
  <si>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</si>
  <si>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</si>
  <si>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</si>
  <si>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</si>
  <si>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</si>
  <si>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</si>
  <si>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</si>
  <si>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</si>
  <si>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</si>
  <si>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</si>
  <si>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</si>
  <si>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</si>
  <si>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</si>
  <si>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</si>
  <si>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</si>
  <si>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</si>
  <si>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</si>
  <si>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</si>
  <si>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</si>
  <si>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</si>
  <si>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</si>
  <si>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</si>
  <si>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</si>
  <si>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</si>
  <si>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</si>
  <si>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</si>
  <si>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</si>
  <si>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</si>
  <si>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</si>
  <si>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</si>
  <si>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</si>
  <si>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</si>
  <si>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</si>
  <si>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</si>
  <si>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</si>
  <si>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</si>
  <si>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</si>
  <si>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</si>
  <si>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</si>
  <si>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</si>
  <si>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</si>
  <si>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</si>
  <si>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</si>
  <si>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</si>
  <si>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</si>
  <si>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</si>
  <si>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</si>
  <si>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</si>
  <si>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</si>
  <si>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</si>
  <si>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</si>
  <si>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</si>
  <si>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</si>
  <si>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</si>
  <si>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</si>
  <si>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</si>
  <si>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</si>
  <si>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</si>
  <si>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</si>
  <si>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</si>
  <si>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</si>
  <si>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</si>
  <si>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</si>
  <si>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</si>
  <si>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</si>
  <si>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</si>
  <si>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</si>
  <si>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</si>
  <si>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</si>
  <si>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</si>
  <si>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</si>
  <si>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</si>
  <si>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</si>
  <si>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</si>
  <si>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</si>
  <si>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</si>
  <si>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</si>
  <si>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</si>
  <si>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</si>
  <si>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</si>
  <si>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</si>
  <si>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</si>
  <si>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</si>
  <si>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</si>
  <si>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</si>
  <si>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</si>
  <si>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</si>
  <si>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</si>
  <si>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</si>
  <si>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</si>
  <si>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</si>
  <si>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</si>
  <si>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</si>
  <si>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</si>
  <si>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</si>
  <si>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</si>
  <si>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</si>
  <si>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</si>
  <si>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</si>
  <si>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</si>
  <si>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</si>
  <si>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</si>
  <si>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</si>
  <si>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</si>
  <si>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</si>
  <si>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</si>
  <si>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</si>
  <si>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</si>
  <si>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</si>
  <si>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</si>
  <si>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</si>
  <si>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</si>
  <si>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</si>
  <si>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</si>
  <si>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</si>
  <si>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</si>
  <si>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</si>
  <si>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</si>
  <si>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</si>
  <si>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</si>
  <si>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</si>
  <si>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</si>
  <si>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</si>
  <si>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</si>
  <si>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</si>
  <si>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</si>
  <si>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</si>
  <si>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</si>
  <si>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</si>
  <si>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</si>
  <si>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</si>
  <si>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</si>
  <si>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</si>
  <si>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</si>
  <si>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</si>
  <si>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</si>
  <si>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</si>
  <si>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</si>
  <si>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</si>
  <si>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</si>
  <si>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</si>
  <si>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</si>
  <si>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</si>
  <si>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</si>
  <si>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</si>
  <si>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</si>
  <si>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</si>
  <si>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</si>
  <si>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</si>
  <si>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</si>
  <si>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</si>
  <si>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</si>
  <si>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</si>
  <si>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</si>
  <si>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</si>
  <si>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</si>
  <si>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</si>
  <si>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</si>
  <si>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</si>
  <si>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</si>
  <si>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</si>
  <si>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</si>
  <si>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</si>
  <si>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</si>
  <si>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</si>
  <si>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</si>
  <si>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</si>
  <si>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</si>
  <si>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</si>
  <si>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</si>
  <si>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</si>
  <si>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</si>
  <si>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</si>
  <si>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</si>
  <si>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</si>
  <si>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</si>
  <si>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</si>
  <si>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</si>
  <si>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</si>
  <si>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</si>
  <si>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</si>
  <si>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NICA</t>
  </si>
  <si>
    <t xml:space="preserve">   NSC  </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</si>
  <si>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</si>
  <si>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</si>
  <si>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</si>
  <si>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</si>
  <si>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</si>
  <si>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</si>
  <si>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</si>
  <si>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</si>
  <si>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</si>
  <si>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</si>
  <si>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</si>
  <si>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</si>
  <si>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</si>
  <si>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</si>
  <si>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</si>
  <si>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</si>
  <si>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</si>
  <si>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</si>
  <si>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</si>
  <si>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</si>
  <si>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</si>
  <si>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</si>
  <si>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</si>
  <si>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</si>
  <si>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</si>
  <si>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</si>
  <si>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</si>
  <si>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</si>
  <si>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</si>
  <si>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</si>
  <si>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t>All Departments</t>
  </si>
  <si>
    <t>in millions</t>
  </si>
  <si>
    <t>CUMULATIVE</t>
  </si>
  <si>
    <t>JAN</t>
  </si>
  <si>
    <t>FEB</t>
  </si>
  <si>
    <t>MAR</t>
  </si>
  <si>
    <t>APR</t>
  </si>
  <si>
    <t>MAY</t>
  </si>
  <si>
    <t>JUNE</t>
  </si>
  <si>
    <t>JULY</t>
  </si>
  <si>
    <t>AS OF JULY</t>
  </si>
  <si>
    <t>Monthly NCA Credited</t>
  </si>
  <si>
    <t>Monthly NCA Utilized</t>
  </si>
  <si>
    <t>JANUARY</t>
  </si>
  <si>
    <t>FEBRUARY</t>
  </si>
  <si>
    <t>MARCH</t>
  </si>
  <si>
    <t>APRIL</t>
  </si>
  <si>
    <t>NCA Utilized / NCAs Credited - Flow</t>
  </si>
  <si>
    <t>NCA Utilized / NCAs Credited - Cumulative</t>
  </si>
  <si>
    <t xml:space="preserve">Department of Transportation </t>
  </si>
  <si>
    <t>Negative entries refers to utilization of NCAs issued in previous months</t>
  </si>
  <si>
    <r>
      <t xml:space="preserve">NCAs UTILIZED </t>
    </r>
    <r>
      <rPr>
        <b/>
        <vertAlign val="superscript"/>
        <sz val="8"/>
        <rFont val="Arial"/>
        <family val="2"/>
      </rPr>
      <t>/2</t>
    </r>
  </si>
  <si>
    <t xml:space="preserve">   PFIDA</t>
  </si>
  <si>
    <t xml:space="preserve">   PCVF</t>
  </si>
  <si>
    <t xml:space="preserve">    PCIEERD </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</si>
  <si>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</si>
  <si>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</si>
  <si>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</si>
  <si>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</si>
  <si>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</si>
  <si>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</si>
  <si>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</si>
  <si>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t>JUN</t>
  </si>
  <si>
    <t>JUL</t>
  </si>
  <si>
    <t>STATUS OF NCA UTILIZATION (Net Trust and Working Fund), as of July 31, 2022</t>
  </si>
  <si>
    <t xml:space="preserve">  NAS</t>
  </si>
  <si>
    <t xml:space="preserve">  PNAC</t>
  </si>
  <si>
    <t xml:space="preserve">   OADR</t>
  </si>
  <si>
    <t>OPS</t>
  </si>
  <si>
    <t xml:space="preserve">    OPS-Proper</t>
  </si>
  <si>
    <t xml:space="preserve">     NHCP</t>
  </si>
  <si>
    <t xml:space="preserve">     NAP</t>
  </si>
  <si>
    <t xml:space="preserve">   OPAPRU</t>
  </si>
  <si>
    <t xml:space="preserve">   OMB</t>
  </si>
  <si>
    <t>Source: Report of MDS-Government Servicing Banks as of July 2022</t>
  </si>
  <si>
    <t>Office of the Press Secretary</t>
  </si>
  <si>
    <t>As of end 
July</t>
  </si>
  <si>
    <t>AS OF JULY 31, 2022</t>
  </si>
  <si>
    <t>NCAs CREDITED VS NCA UTILIZATION, JANUARY-JULY 2022</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</si>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</sst>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_(* #,##0.00_);_(* \(#,##0.00\);_(* &quot;-&quot;??_);_(@_)"/>
    <numFmt numFmtId="166" formatCode="_(* #,##0_);_(* \(#,##0\);_(* &quot;-&quot;??_);_(@_)"/>
    <numFmt numFmtId="167" formatCode="_(* #,##0.0_);_(* \(#,##0.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cellStyleXfs>
  <cellXfs count="121">
    <xf numFmtId="0" fontId="0" fillId="0" borderId="0" xfId="0"/>
    <xf numFmtId="0" fontId="15" fillId="0" borderId="0" xfId="0" applyNumberFormat="1" applyFont="1" applyAlignment="1"/>
    <xf numFmtId="0" fontId="15" fillId="0" borderId="0" xfId="0" applyNumberFormat="1" applyFont="1"/>
    <xf numFmtId="0" fontId="15" fillId="0" borderId="0" xfId="0" applyFont="1"/>
    <xf numFmtId="0" fontId="15" fillId="0" borderId="0" xfId="0" applyNumberFormat="1" applyFont="1" applyAlignment="1">
      <alignment horizontal="center"/>
    </xf>
    <xf numFmtId="164" fontId="15" fillId="0" borderId="0" xfId="0" applyNumberFormat="1" applyFont="1"/>
    <xf numFmtId="165" fontId="15" fillId="0" borderId="0" xfId="0" applyNumberFormat="1" applyFont="1"/>
    <xf numFmtId="0" fontId="21" fillId="0" borderId="0" xfId="0" applyNumberFormat="1" applyFont="1"/>
    <xf numFmtId="164" fontId="21" fillId="0" borderId="0" xfId="0" applyNumberFormat="1" applyFont="1"/>
    <xf numFmtId="0" fontId="21" fillId="0" borderId="0" xfId="0" applyFont="1"/>
    <xf numFmtId="164" fontId="24"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164" fontId="15" fillId="0" borderId="11" xfId="0" applyNumberFormat="1" applyFont="1" applyBorder="1"/>
    <xf numFmtId="0" fontId="15" fillId="0" borderId="11" xfId="0" applyFont="1" applyBorder="1"/>
    <xf numFmtId="0" fontId="15" fillId="0" borderId="0" xfId="0" applyNumberFormat="1" applyFont="1" applyBorder="1"/>
    <xf numFmtId="164" fontId="15" fillId="0" borderId="0" xfId="0" applyNumberFormat="1" applyFont="1" applyBorder="1"/>
    <xf numFmtId="0" fontId="15" fillId="0" borderId="0" xfId="0" applyFont="1" applyBorder="1"/>
    <xf numFmtId="0" fontId="15" fillId="0" borderId="0" xfId="0" applyNumberFormat="1" applyFont="1" applyBorder="1" applyAlignment="1"/>
    <xf numFmtId="166" fontId="22" fillId="0" borderId="0" xfId="0" applyNumberFormat="1" applyFont="1"/>
    <xf numFmtId="166" fontId="23" fillId="0" borderId="0" xfId="0" applyNumberFormat="1" applyFont="1"/>
    <xf numFmtId="166" fontId="15" fillId="0" borderId="0" xfId="0" applyNumberFormat="1" applyFont="1"/>
    <xf numFmtId="166" fontId="26" fillId="25" borderId="0" xfId="43" applyNumberFormat="1" applyFont="1" applyFill="1" applyBorder="1"/>
    <xf numFmtId="166" fontId="26" fillId="0" borderId="0" xfId="43" applyNumberFormat="1" applyFont="1" applyBorder="1"/>
    <xf numFmtId="166" fontId="35" fillId="0" borderId="11" xfId="43" applyNumberFormat="1" applyFont="1" applyBorder="1" applyAlignment="1">
      <alignment horizontal="right"/>
    </xf>
    <xf numFmtId="166" fontId="36" fillId="0" borderId="0" xfId="43" applyNumberFormat="1" applyFont="1" applyBorder="1" applyAlignment="1"/>
    <xf numFmtId="166" fontId="35" fillId="0" borderId="0" xfId="43" applyNumberFormat="1" applyFont="1" applyFill="1"/>
    <xf numFmtId="166" fontId="35" fillId="0" borderId="0" xfId="43" applyNumberFormat="1" applyFont="1"/>
    <xf numFmtId="166" fontId="35" fillId="0" borderId="0" xfId="43" applyNumberFormat="1" applyFont="1" applyBorder="1"/>
    <xf numFmtId="166" fontId="35" fillId="0" borderId="0" xfId="43" applyNumberFormat="1" applyFont="1" applyFill="1" applyBorder="1"/>
    <xf numFmtId="166" fontId="35" fillId="0" borderId="11" xfId="43" applyNumberFormat="1" applyFont="1" applyBorder="1"/>
    <xf numFmtId="37" fontId="35" fillId="0" borderId="11" xfId="43" applyNumberFormat="1" applyFont="1" applyBorder="1" applyAlignment="1">
      <alignment horizontal="right"/>
    </xf>
    <xf numFmtId="0" fontId="15" fillId="0" borderId="0" xfId="45" applyFont="1" applyFill="1" applyAlignment="1">
      <alignment horizontal="left" indent="2"/>
    </xf>
    <xf numFmtId="166" fontId="35" fillId="0" borderId="11" xfId="43" applyNumberFormat="1" applyFont="1" applyFill="1" applyBorder="1"/>
    <xf numFmtId="37" fontId="35" fillId="0" borderId="20" xfId="43" applyNumberFormat="1" applyFont="1" applyFill="1" applyBorder="1"/>
    <xf numFmtId="37" fontId="35" fillId="0" borderId="11" xfId="43" applyNumberFormat="1" applyFont="1" applyFill="1" applyBorder="1"/>
    <xf numFmtId="37" fontId="35" fillId="0" borderId="11" xfId="43" applyNumberFormat="1" applyFont="1" applyBorder="1"/>
    <xf numFmtId="166" fontId="35" fillId="0" borderId="11" xfId="43" applyNumberFormat="1" applyFont="1" applyBorder="1" applyAlignment="1"/>
    <xf numFmtId="166" fontId="35" fillId="0" borderId="11" xfId="43" applyNumberFormat="1" applyFont="1" applyFill="1" applyBorder="1" applyAlignment="1">
      <alignment horizontal="right" vertical="top"/>
    </xf>
    <xf numFmtId="166" fontId="35" fillId="0" borderId="20" xfId="43" applyNumberFormat="1" applyFont="1" applyFill="1" applyBorder="1"/>
    <xf numFmtId="166" fontId="35" fillId="0" borderId="20" xfId="43" applyNumberFormat="1" applyFont="1" applyBorder="1" applyAlignment="1">
      <alignment horizontal="right" vertical="top"/>
    </xf>
    <xf numFmtId="0" fontId="15"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0" fontId="15" fillId="0" borderId="0" xfId="0" applyFont="1" applyAlignment="1">
      <alignment horizontal="center" vertical="center" wrapText="1"/>
    </xf>
    <xf numFmtId="0" fontId="20" fillId="0" borderId="0" xfId="0" applyNumberFormat="1" applyFont="1" applyBorder="1" applyAlignment="1">
      <alignment vertical="center"/>
    </xf>
    <xf numFmtId="0" fontId="20" fillId="0" borderId="0" xfId="0" applyNumberFormat="1" applyFont="1" applyBorder="1"/>
    <xf numFmtId="166" fontId="28" fillId="26" borderId="12" xfId="43" applyNumberFormat="1" applyFont="1" applyFill="1" applyBorder="1" applyAlignment="1">
      <alignment horizontal="center" vertical="center"/>
    </xf>
    <xf numFmtId="0" fontId="15" fillId="0" borderId="10" xfId="0" applyFont="1" applyBorder="1" applyAlignment="1">
      <alignment horizontal="center" vertical="center" wrapText="1"/>
    </xf>
    <xf numFmtId="166" fontId="28" fillId="26" borderId="14" xfId="43" applyNumberFormat="1" applyFont="1" applyFill="1" applyBorder="1" applyAlignment="1">
      <alignment horizontal="center" vertical="center"/>
    </xf>
    <xf numFmtId="0" fontId="25" fillId="25" borderId="0" xfId="37" applyFont="1" applyFill="1" applyAlignment="1"/>
    <xf numFmtId="0" fontId="26" fillId="25" borderId="0" xfId="37" applyFont="1" applyFill="1"/>
    <xf numFmtId="0" fontId="27" fillId="24" borderId="0" xfId="37" applyFont="1" applyFill="1" applyBorder="1" applyAlignment="1">
      <alignment horizontal="left"/>
    </xf>
    <xf numFmtId="164" fontId="26" fillId="25" borderId="0" xfId="37" applyNumberFormat="1" applyFont="1" applyFill="1" applyBorder="1" applyAlignment="1">
      <alignment horizontal="left"/>
    </xf>
    <xf numFmtId="0" fontId="26" fillId="25" borderId="0" xfId="37" applyFont="1" applyFill="1" applyBorder="1"/>
    <xf numFmtId="0" fontId="28" fillId="25" borderId="0" xfId="37" applyFont="1" applyFill="1" applyBorder="1" applyAlignment="1">
      <alignment horizontal="left"/>
    </xf>
    <xf numFmtId="164" fontId="26" fillId="25" borderId="0" xfId="37" applyNumberFormat="1" applyFont="1" applyFill="1"/>
    <xf numFmtId="0" fontId="28" fillId="25" borderId="0" xfId="37" applyFont="1" applyFill="1" applyBorder="1"/>
    <xf numFmtId="164" fontId="26" fillId="25" borderId="0" xfId="37" applyNumberFormat="1" applyFont="1" applyFill="1" applyBorder="1"/>
    <xf numFmtId="0" fontId="26" fillId="0" borderId="0" xfId="37" applyFont="1" applyFill="1" applyAlignment="1">
      <alignment horizontal="center" vertical="center"/>
    </xf>
    <xf numFmtId="0" fontId="28" fillId="26" borderId="10" xfId="37" applyFont="1" applyFill="1" applyBorder="1" applyAlignment="1">
      <alignment horizontal="center" vertical="center" wrapText="1"/>
    </xf>
    <xf numFmtId="0" fontId="28" fillId="0" borderId="0" xfId="37" applyFont="1" applyAlignment="1">
      <alignment horizontal="center"/>
    </xf>
    <xf numFmtId="0" fontId="26" fillId="0" borderId="0" xfId="37" applyFont="1"/>
    <xf numFmtId="0" fontId="28" fillId="0" borderId="0" xfId="37" applyFont="1" applyAlignment="1">
      <alignment horizontal="left"/>
    </xf>
    <xf numFmtId="0" fontId="34" fillId="0" borderId="0" xfId="37" applyFont="1" applyAlignment="1">
      <alignment horizontal="left" indent="1"/>
    </xf>
    <xf numFmtId="166" fontId="26" fillId="0" borderId="0" xfId="37" applyNumberFormat="1" applyFont="1"/>
    <xf numFmtId="0" fontId="26" fillId="0" borderId="0" xfId="37" applyFont="1" applyAlignment="1">
      <alignment horizontal="left" indent="1"/>
    </xf>
    <xf numFmtId="0" fontId="26" fillId="0" borderId="0" xfId="37" applyFont="1" applyAlignment="1" applyProtection="1">
      <alignment horizontal="left" indent="1"/>
      <protection locked="0"/>
    </xf>
    <xf numFmtId="0" fontId="26" fillId="0" borderId="0" xfId="37" quotePrefix="1" applyFont="1" applyAlignment="1">
      <alignment horizontal="left" indent="1"/>
    </xf>
    <xf numFmtId="0" fontId="37" fillId="0" borderId="0" xfId="37" applyFont="1" applyAlignment="1">
      <alignment horizontal="left" indent="1"/>
    </xf>
    <xf numFmtId="0" fontId="34" fillId="0" borderId="0" xfId="37" applyFont="1" applyFill="1" applyAlignment="1">
      <alignment horizontal="left" indent="1"/>
    </xf>
    <xf numFmtId="0" fontId="26" fillId="0" borderId="0" xfId="37" applyFont="1" applyAlignment="1">
      <alignment horizontal="left" wrapText="1" indent="2"/>
    </xf>
    <xf numFmtId="0" fontId="26" fillId="0" borderId="0" xfId="37" applyFont="1" applyAlignment="1">
      <alignment horizontal="left" indent="2"/>
    </xf>
    <xf numFmtId="0" fontId="26" fillId="0" borderId="0" xfId="37" applyFont="1" applyAlignment="1">
      <alignment horizontal="left" indent="3"/>
    </xf>
    <xf numFmtId="0" fontId="26" fillId="0" borderId="0" xfId="37" applyFont="1" applyAlignment="1">
      <alignment horizontal="left" wrapText="1" indent="3"/>
    </xf>
    <xf numFmtId="0" fontId="26" fillId="0" borderId="0" xfId="37" applyFont="1" applyFill="1" applyAlignment="1">
      <alignment horizontal="left" indent="1"/>
    </xf>
    <xf numFmtId="0" fontId="38" fillId="0" borderId="0" xfId="37" applyFont="1" applyAlignment="1">
      <alignment horizontal="left" indent="1"/>
    </xf>
    <xf numFmtId="0" fontId="34" fillId="0" borderId="0" xfId="37" applyFont="1" applyAlignment="1">
      <alignment horizontal="left" vertical="top" indent="1"/>
    </xf>
    <xf numFmtId="0" fontId="37" fillId="0" borderId="0" xfId="37" applyFont="1" applyFill="1" applyAlignment="1">
      <alignment horizontal="left" indent="1"/>
    </xf>
    <xf numFmtId="0" fontId="26" fillId="0" borderId="0" xfId="37" applyFont="1" applyFill="1" applyAlignment="1"/>
    <xf numFmtId="0" fontId="28" fillId="0" borderId="0" xfId="37" applyFont="1" applyFill="1" applyAlignment="1">
      <alignment wrapText="1"/>
    </xf>
    <xf numFmtId="0" fontId="26" fillId="0" borderId="0" xfId="37" applyFont="1" applyAlignment="1"/>
    <xf numFmtId="0" fontId="28" fillId="0" borderId="0" xfId="37" applyFont="1" applyAlignment="1">
      <alignment horizontal="left" indent="1"/>
    </xf>
    <xf numFmtId="0" fontId="26" fillId="0" borderId="0" xfId="37" applyFont="1" applyAlignment="1">
      <alignment horizontal="left"/>
    </xf>
    <xf numFmtId="0" fontId="28" fillId="0" borderId="0" xfId="37" applyFont="1" applyAlignment="1">
      <alignment horizontal="left" vertical="center"/>
    </xf>
    <xf numFmtId="166" fontId="25" fillId="0" borderId="21" xfId="37" applyNumberFormat="1" applyFont="1" applyBorder="1" applyAlignment="1">
      <alignment vertical="center"/>
    </xf>
    <xf numFmtId="166" fontId="39" fillId="0" borderId="21" xfId="37" applyNumberFormat="1" applyFont="1" applyBorder="1" applyAlignment="1">
      <alignment vertical="center"/>
    </xf>
    <xf numFmtId="166" fontId="25" fillId="0" borderId="21" xfId="37" applyNumberFormat="1" applyFont="1" applyFill="1" applyBorder="1" applyAlignment="1">
      <alignment vertical="center"/>
    </xf>
    <xf numFmtId="0" fontId="26" fillId="0" borderId="0" xfId="37" applyFont="1" applyAlignment="1">
      <alignment vertical="center"/>
    </xf>
    <xf numFmtId="0" fontId="37" fillId="0" borderId="0" xfId="37" applyFont="1" applyBorder="1"/>
    <xf numFmtId="0" fontId="26" fillId="0" borderId="0" xfId="37" applyFont="1" applyBorder="1"/>
    <xf numFmtId="0" fontId="26" fillId="0" borderId="0" xfId="37" applyFont="1" applyFill="1" applyBorder="1"/>
    <xf numFmtId="0" fontId="15" fillId="0" borderId="10" xfId="0" applyNumberFormat="1" applyFont="1" applyBorder="1" applyAlignment="1">
      <alignment horizontal="center" vertical="center" wrapText="1"/>
    </xf>
    <xf numFmtId="0" fontId="15" fillId="0" borderId="10" xfId="0" applyFont="1" applyBorder="1" applyAlignment="1">
      <alignment horizontal="center" vertical="center" wrapText="1"/>
    </xf>
    <xf numFmtId="166" fontId="32" fillId="26" borderId="17" xfId="43" applyNumberFormat="1" applyFont="1" applyFill="1" applyBorder="1" applyAlignment="1">
      <alignment horizontal="center" vertical="center" wrapText="1"/>
    </xf>
    <xf numFmtId="166" fontId="32" fillId="26" borderId="16" xfId="43" applyNumberFormat="1" applyFont="1" applyFill="1" applyBorder="1" applyAlignment="1">
      <alignment horizontal="center" vertical="center" wrapText="1"/>
    </xf>
    <xf numFmtId="166" fontId="28" fillId="26" borderId="13" xfId="43" applyNumberFormat="1" applyFont="1" applyFill="1" applyBorder="1" applyAlignment="1">
      <alignment horizontal="center" vertical="center"/>
    </xf>
    <xf numFmtId="166" fontId="28" fillId="26" borderId="14" xfId="43" applyNumberFormat="1" applyFont="1" applyFill="1" applyBorder="1" applyAlignment="1">
      <alignment horizontal="center" vertical="center"/>
    </xf>
    <xf numFmtId="166" fontId="28" fillId="26" borderId="11" xfId="43" applyNumberFormat="1" applyFont="1" applyFill="1" applyBorder="1" applyAlignment="1">
      <alignment horizontal="center" vertical="center"/>
    </xf>
    <xf numFmtId="166" fontId="28" fillId="26" borderId="16" xfId="43" applyNumberFormat="1" applyFont="1" applyFill="1" applyBorder="1" applyAlignment="1">
      <alignment horizontal="center" vertical="center"/>
    </xf>
    <xf numFmtId="0" fontId="28" fillId="26" borderId="12" xfId="37" applyFont="1" applyFill="1" applyBorder="1" applyAlignment="1">
      <alignment horizontal="center" vertical="center"/>
    </xf>
    <xf numFmtId="0" fontId="28" fillId="26" borderId="15" xfId="37" applyFont="1" applyFill="1" applyBorder="1" applyAlignment="1">
      <alignment horizontal="center" vertical="center"/>
    </xf>
    <xf numFmtId="0" fontId="28" fillId="26" borderId="18" xfId="37" applyFont="1" applyFill="1" applyBorder="1" applyAlignment="1">
      <alignment horizontal="center" vertical="center"/>
    </xf>
    <xf numFmtId="0" fontId="29" fillId="26" borderId="15" xfId="37" applyFont="1" applyFill="1" applyBorder="1" applyAlignment="1">
      <alignment horizontal="center" vertical="center" wrapText="1"/>
    </xf>
    <xf numFmtId="0" fontId="15" fillId="0" borderId="19" xfId="37" applyBorder="1" applyAlignment="1">
      <alignment horizontal="center" vertical="center"/>
    </xf>
    <xf numFmtId="0" fontId="28" fillId="26" borderId="15" xfId="37" applyFont="1" applyFill="1" applyBorder="1" applyAlignment="1">
      <alignment horizontal="center" vertical="center" wrapText="1"/>
    </xf>
    <xf numFmtId="0" fontId="28" fillId="26" borderId="19" xfId="37" applyFont="1" applyFill="1" applyBorder="1" applyAlignment="1">
      <alignment horizontal="center" vertical="center" wrapText="1"/>
    </xf>
    <xf numFmtId="0" fontId="28" fillId="26" borderId="17" xfId="37" applyFont="1" applyFill="1" applyBorder="1" applyAlignment="1">
      <alignment horizontal="center" vertical="center" wrapText="1"/>
    </xf>
    <xf numFmtId="0" fontId="28" fillId="26" borderId="16" xfId="37" applyFont="1" applyFill="1" applyBorder="1" applyAlignment="1">
      <alignment horizontal="center" vertical="center" wrapText="1"/>
    </xf>
    <xf numFmtId="43" fontId="0" fillId="0" borderId="0" xfId="0" applyNumberFormat="1"/>
    <xf numFmtId="166" fontId="35" fillId="0" borderId="11" xfId="43" applyNumberFormat="1" applyFont="1" applyFill="1" applyBorder="1" applyAlignment="1">
      <alignment horizontal="right"/>
    </xf>
    <xf numFmtId="37" fontId="35" fillId="0" borderId="11" xfId="43" applyNumberFormat="1" applyFont="1" applyFill="1" applyBorder="1" applyAlignment="1">
      <alignment horizontal="right"/>
    </xf>
    <xf numFmtId="166" fontId="35" fillId="0" borderId="11" xfId="43" applyNumberFormat="1" applyFont="1" applyFill="1" applyBorder="1" applyAlignment="1"/>
    <xf numFmtId="165" fontId="28" fillId="0" borderId="0" xfId="43" applyFont="1"/>
    <xf numFmtId="165" fontId="34" fillId="0" borderId="0" xfId="43" applyFont="1" applyBorder="1"/>
    <xf numFmtId="165" fontId="28" fillId="0" borderId="0" xfId="43" applyFont="1" applyBorder="1"/>
    <xf numFmtId="0" fontId="26" fillId="0" borderId="0" xfId="37" applyFont="1" applyAlignment="1">
      <alignment horizontal="lef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JULY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175318565735552"/>
          <c:y val="3.2073739262669605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5894949964931946"/>
          <c:y val="0.13341770354431259"/>
          <c:w val="0.673527444710150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'!$B$4:$H$4</c:f>
              <c:strCache>
                <c:ptCount val="7"/>
                <c:pt idx="0">
                  <c:v>JANUARY</c:v>
                </c:pt>
                <c:pt idx="1">
                  <c:v>FEBRUARY</c:v>
                </c:pt>
                <c:pt idx="2">
                  <c:v>MARCH</c:v>
                </c:pt>
                <c:pt idx="3">
                  <c:v>APRIL</c:v>
                </c:pt>
                <c:pt idx="4">
                  <c:v>MAY</c:v>
                </c:pt>
                <c:pt idx="5">
                  <c:v>JUNE</c:v>
                </c:pt>
                <c:pt idx="6">
                  <c:v>JULY</c:v>
                </c:pt>
              </c:strCache>
            </c:strRef>
          </c:cat>
          <c:val>
            <c:numRef>
              <c:f>'Graph '!$B$5:$H$5</c:f>
              <c:numCache>
                <c:formatCode>_(* #,##0_);_(* \(#,##0\);_(* "-"??_);_(@_)</c:formatCode>
                <c:ptCount val="7"/>
                <c:pt idx="0">
                  <c:v>265283.09108395001</c:v>
                </c:pt>
                <c:pt idx="1">
                  <c:v>288729.88239633001</c:v>
                </c:pt>
                <c:pt idx="2">
                  <c:v>333545.40042917</c:v>
                </c:pt>
                <c:pt idx="3">
                  <c:v>360575.46406100999</c:v>
                </c:pt>
                <c:pt idx="4">
                  <c:v>394834.44927548</c:v>
                </c:pt>
                <c:pt idx="5">
                  <c:v>390281.98526424001</c:v>
                </c:pt>
                <c:pt idx="6">
                  <c:v>406274.81324434001</c:v>
                </c:pt>
              </c:numCache>
            </c:numRef>
          </c:val>
          <c:extLst>
            <c:ext xmlns:c16="http://schemas.microsoft.com/office/drawing/2014/chart" uri="{C3380CC4-5D6E-409C-BE32-E72D297353CC}">
              <c16:uniqueId val="{00000000-9838-454A-A2B4-45C3AB6BAD6E}"/>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'!$B$4:$H$4</c:f>
              <c:strCache>
                <c:ptCount val="7"/>
                <c:pt idx="0">
                  <c:v>JANUARY</c:v>
                </c:pt>
                <c:pt idx="1">
                  <c:v>FEBRUARY</c:v>
                </c:pt>
                <c:pt idx="2">
                  <c:v>MARCH</c:v>
                </c:pt>
                <c:pt idx="3">
                  <c:v>APRIL</c:v>
                </c:pt>
                <c:pt idx="4">
                  <c:v>MAY</c:v>
                </c:pt>
                <c:pt idx="5">
                  <c:v>JUNE</c:v>
                </c:pt>
                <c:pt idx="6">
                  <c:v>JULY</c:v>
                </c:pt>
              </c:strCache>
            </c:strRef>
          </c:cat>
          <c:val>
            <c:numRef>
              <c:f>'Graph '!$B$6:$H$6</c:f>
              <c:numCache>
                <c:formatCode>_(* #,##0_);_(* \(#,##0\);_(* "-"??_);_(@_)</c:formatCode>
                <c:ptCount val="7"/>
                <c:pt idx="0">
                  <c:v>194503.24133078</c:v>
                </c:pt>
                <c:pt idx="1">
                  <c:v>274070.71397684002</c:v>
                </c:pt>
                <c:pt idx="2">
                  <c:v>411435.16409437999</c:v>
                </c:pt>
                <c:pt idx="3">
                  <c:v>271681.28229021002</c:v>
                </c:pt>
                <c:pt idx="4">
                  <c:v>381147.14327147999</c:v>
                </c:pt>
                <c:pt idx="5">
                  <c:v>476192.29445689003</c:v>
                </c:pt>
                <c:pt idx="6">
                  <c:v>290253.16976591002</c:v>
                </c:pt>
              </c:numCache>
            </c:numRef>
          </c:val>
          <c:extLst>
            <c:ext xmlns:c16="http://schemas.microsoft.com/office/drawing/2014/chart" uri="{C3380CC4-5D6E-409C-BE32-E72D297353CC}">
              <c16:uniqueId val="{00000001-9838-454A-A2B4-45C3AB6BAD6E}"/>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'!$B$4:$H$4</c:f>
              <c:strCache>
                <c:ptCount val="7"/>
                <c:pt idx="0">
                  <c:v>JANUARY</c:v>
                </c:pt>
                <c:pt idx="1">
                  <c:v>FEBRUARY</c:v>
                </c:pt>
                <c:pt idx="2">
                  <c:v>MARCH</c:v>
                </c:pt>
                <c:pt idx="3">
                  <c:v>APRIL</c:v>
                </c:pt>
                <c:pt idx="4">
                  <c:v>MAY</c:v>
                </c:pt>
                <c:pt idx="5">
                  <c:v>JUNE</c:v>
                </c:pt>
                <c:pt idx="6">
                  <c:v>JULY</c:v>
                </c:pt>
              </c:strCache>
            </c:strRef>
          </c:cat>
          <c:val>
            <c:numRef>
              <c:f>'Graph '!$B$8:$H$8</c:f>
              <c:numCache>
                <c:formatCode>_(* #,##0_);_(* \(#,##0\);_(* "-"??_);_(@_)</c:formatCode>
                <c:ptCount val="7"/>
                <c:pt idx="0" formatCode="_(* #,##0.00_);_(* \(#,##0.00\);_(* &quot;-&quot;??_);_(@_)">
                  <c:v>73.319125065995479</c:v>
                </c:pt>
                <c:pt idx="1">
                  <c:v>84.578155699868063</c:v>
                </c:pt>
                <c:pt idx="2">
                  <c:v>99.149435718329414</c:v>
                </c:pt>
                <c:pt idx="3">
                  <c:v>92.272989214436109</c:v>
                </c:pt>
                <c:pt idx="4">
                  <c:v>93.296843089597374</c:v>
                </c:pt>
                <c:pt idx="5">
                  <c:v>98.808782498787124</c:v>
                </c:pt>
                <c:pt idx="6">
                  <c:v>94.251254992745658</c:v>
                </c:pt>
              </c:numCache>
            </c:numRef>
          </c:val>
          <c:smooth val="0"/>
          <c:extLst>
            <c:ext xmlns:c16="http://schemas.microsoft.com/office/drawing/2014/chart" uri="{C3380CC4-5D6E-409C-BE32-E72D297353CC}">
              <c16:uniqueId val="{00000002-9838-454A-A2B4-45C3AB6BAD6E}"/>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0821822629"/>
              <c:y val="0.9577862776585173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128260364687792"/>
              <c:y val="0.3512536301583915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12</xdr:col>
      <xdr:colOff>457200</xdr:colOff>
      <xdr:row>55</xdr:row>
      <xdr:rowOff>87085</xdr:rowOff>
    </xdr:to>
    <xdr:graphicFrame macro="">
      <xdr:nvGraphicFramePr>
        <xdr:cNvPr id="2" name="Chart 1">
          <a:extLst>
            <a:ext uri="{FF2B5EF4-FFF2-40B4-BE49-F238E27FC236}">
              <a16:creationId xmlns:a16="http://schemas.microsoft.com/office/drawing/2014/main" id="{E3383C51-A28E-4D78-B343-D62C67D25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52F4B-6B53-4173-BE98-55A7423E6B0A}">
  <sheetPr>
    <pageSetUpPr fitToPage="1"/>
  </sheetPr>
  <dimension ref="A1:R75"/>
  <sheetViews>
    <sheetView view="pageBreakPreview" zoomScale="55" zoomScaleNormal="86" zoomScaleSheetLayoutView="55" workbookViewId="0">
      <pane xSplit="2" ySplit="6" topLeftCell="C7" activePane="bottomRight" state="frozen"/>
      <selection pane="topRight" activeCell="C1" sqref="C1"/>
      <selection pane="bottomLeft" activeCell="A7" sqref="A7"/>
      <selection pane="bottomRight" activeCell="Y28" sqref="Y28"/>
    </sheetView>
  </sheetViews>
  <sheetFormatPr defaultColWidth="9.109375" defaultRowHeight="13.2" x14ac:dyDescent="0.25"/>
  <cols>
    <col min="1" max="1" width="1.88671875" style="2" customWidth="1"/>
    <col min="2" max="2" width="49" style="2" customWidth="1"/>
    <col min="3" max="3" width="12.44140625" style="3" customWidth="1"/>
    <col min="4" max="4" width="14.77734375" style="3" customWidth="1"/>
    <col min="5" max="5" width="12.33203125" style="3" customWidth="1"/>
    <col min="6" max="6" width="14" style="3" customWidth="1"/>
    <col min="7" max="7" width="12.5546875" style="3" customWidth="1"/>
    <col min="8" max="8" width="15.88671875" style="3" customWidth="1"/>
    <col min="9" max="9" width="12.44140625" style="3" customWidth="1"/>
    <col min="10" max="10" width="14" style="3" customWidth="1"/>
    <col min="11" max="11" width="12" style="3" customWidth="1"/>
    <col min="12" max="12" width="12.5546875" style="3" customWidth="1"/>
    <col min="13" max="13" width="12.44140625" style="3" customWidth="1"/>
    <col min="14" max="14" width="15.33203125" style="3" customWidth="1"/>
    <col min="15" max="16384" width="9.109375" style="3"/>
  </cols>
  <sheetData>
    <row r="1" spans="1:18" ht="15.6" x14ac:dyDescent="0.25">
      <c r="A1" s="1" t="s">
        <v>0</v>
      </c>
    </row>
    <row r="2" spans="1:18" x14ac:dyDescent="0.25">
      <c r="A2" s="2" t="s">
        <v>334</v>
      </c>
    </row>
    <row r="3" spans="1:18" x14ac:dyDescent="0.25">
      <c r="A3" s="2" t="s">
        <v>1</v>
      </c>
      <c r="C3" s="8"/>
      <c r="D3" s="8"/>
      <c r="E3" s="8"/>
      <c r="F3" s="8"/>
    </row>
    <row r="4" spans="1:18" x14ac:dyDescent="0.25">
      <c r="C4" s="5"/>
      <c r="D4" s="5"/>
      <c r="E4" s="5"/>
    </row>
    <row r="5" spans="1:18" s="48" customFormat="1" ht="18.75" customHeight="1" x14ac:dyDescent="0.25">
      <c r="A5" s="96" t="s">
        <v>2</v>
      </c>
      <c r="B5" s="96"/>
      <c r="C5" s="97" t="s">
        <v>3</v>
      </c>
      <c r="D5" s="97"/>
      <c r="E5" s="97"/>
      <c r="F5" s="97"/>
      <c r="G5" s="97" t="s">
        <v>4</v>
      </c>
      <c r="H5" s="97"/>
      <c r="I5" s="97"/>
      <c r="J5" s="97"/>
      <c r="K5" s="97" t="s">
        <v>5</v>
      </c>
      <c r="L5" s="97"/>
      <c r="M5" s="97"/>
      <c r="N5" s="97"/>
      <c r="O5" s="97" t="s">
        <v>6</v>
      </c>
      <c r="P5" s="97"/>
      <c r="Q5" s="97"/>
      <c r="R5" s="97"/>
    </row>
    <row r="6" spans="1:18" s="48" customFormat="1" ht="26.4" x14ac:dyDescent="0.25">
      <c r="A6" s="96"/>
      <c r="B6" s="96"/>
      <c r="C6" s="52" t="s">
        <v>7</v>
      </c>
      <c r="D6" s="52" t="s">
        <v>8</v>
      </c>
      <c r="E6" s="52" t="s">
        <v>9</v>
      </c>
      <c r="F6" s="52" t="s">
        <v>10</v>
      </c>
      <c r="G6" s="52" t="s">
        <v>7</v>
      </c>
      <c r="H6" s="52" t="s">
        <v>8</v>
      </c>
      <c r="I6" s="52" t="s">
        <v>9</v>
      </c>
      <c r="J6" s="52" t="s">
        <v>11</v>
      </c>
      <c r="K6" s="52" t="s">
        <v>7</v>
      </c>
      <c r="L6" s="52" t="s">
        <v>8</v>
      </c>
      <c r="M6" s="52" t="s">
        <v>9</v>
      </c>
      <c r="N6" s="52" t="s">
        <v>333</v>
      </c>
      <c r="O6" s="52" t="s">
        <v>7</v>
      </c>
      <c r="P6" s="52" t="s">
        <v>8</v>
      </c>
      <c r="Q6" s="52" t="s">
        <v>9</v>
      </c>
      <c r="R6" s="52" t="s">
        <v>12</v>
      </c>
    </row>
    <row r="7" spans="1:18" x14ac:dyDescent="0.25">
      <c r="A7" s="4"/>
      <c r="B7" s="4"/>
      <c r="C7" s="5"/>
      <c r="D7" s="5"/>
      <c r="E7" s="5"/>
      <c r="F7" s="5"/>
      <c r="G7" s="5"/>
      <c r="H7" s="5"/>
      <c r="I7" s="5"/>
      <c r="J7" s="5"/>
      <c r="K7" s="5"/>
      <c r="L7" s="5"/>
      <c r="M7" s="5"/>
      <c r="N7" s="5"/>
      <c r="O7" s="6"/>
      <c r="P7" s="6"/>
      <c r="Q7" s="6"/>
      <c r="R7" s="6"/>
    </row>
    <row r="8" spans="1:18" s="9" customFormat="1" x14ac:dyDescent="0.25">
      <c r="A8" s="7" t="s">
        <v>13</v>
      </c>
      <c r="B8" s="7"/>
      <c r="C8" s="8">
        <f>+C10+C48</f>
        <v>887558373.90944982</v>
      </c>
      <c r="D8" s="8">
        <f>+D10+D48</f>
        <v>1145691898.6007302</v>
      </c>
      <c r="E8" s="8">
        <f>+E10+E48</f>
        <v>406274813.24434</v>
      </c>
      <c r="F8" s="8">
        <f>+F10+F48</f>
        <v>2439525085.7545199</v>
      </c>
      <c r="G8" s="8">
        <f>+G10+G48</f>
        <v>880009119.40199995</v>
      </c>
      <c r="H8" s="8">
        <f>+H10+H48</f>
        <v>1129020720.01858</v>
      </c>
      <c r="I8" s="8">
        <f>+I10+I48</f>
        <v>290253169.76591003</v>
      </c>
      <c r="J8" s="8">
        <f>+J10+J48</f>
        <v>2299283009.1864901</v>
      </c>
      <c r="K8" s="8">
        <f>+K10+K48</f>
        <v>7549254.5074499873</v>
      </c>
      <c r="L8" s="8">
        <f>+L10+L48</f>
        <v>16671178.582150089</v>
      </c>
      <c r="M8" s="8">
        <f>+M10+M48</f>
        <v>116021643.47842996</v>
      </c>
      <c r="N8" s="8">
        <f>+N10+N48</f>
        <v>140242076.56803003</v>
      </c>
      <c r="O8" s="21">
        <f>+G8/C8*100</f>
        <v>99.149435718329443</v>
      </c>
      <c r="P8" s="21">
        <f>+H8/D8*100</f>
        <v>98.544881167222073</v>
      </c>
      <c r="Q8" s="21">
        <f>+I8/E8*100</f>
        <v>71.442570472944197</v>
      </c>
      <c r="R8" s="21">
        <f>+J8/F8*100</f>
        <v>94.251254992745672</v>
      </c>
    </row>
    <row r="9" spans="1:18" x14ac:dyDescent="0.25">
      <c r="C9" s="5"/>
      <c r="D9" s="5"/>
      <c r="E9" s="5"/>
      <c r="F9" s="5"/>
      <c r="G9" s="5"/>
      <c r="H9" s="5"/>
      <c r="I9" s="5"/>
      <c r="J9" s="5"/>
      <c r="K9" s="5"/>
      <c r="L9" s="5"/>
      <c r="M9" s="5"/>
      <c r="N9" s="5"/>
      <c r="O9" s="22"/>
      <c r="P9" s="22"/>
      <c r="Q9" s="22"/>
      <c r="R9" s="22"/>
    </row>
    <row r="10" spans="1:18" ht="15" x14ac:dyDescent="0.4">
      <c r="A10" s="2" t="s">
        <v>14</v>
      </c>
      <c r="C10" s="10">
        <f>SUM(C12:C46)</f>
        <v>590780648.27744985</v>
      </c>
      <c r="D10" s="10">
        <f>SUM(D12:D46)</f>
        <v>824629452.41773021</v>
      </c>
      <c r="E10" s="10">
        <f>SUM(E12:E46)</f>
        <v>272110688.01534003</v>
      </c>
      <c r="F10" s="10">
        <f>SUM(F12:F46)</f>
        <v>1687520788.71052</v>
      </c>
      <c r="G10" s="10">
        <f>SUM(G12:G46)</f>
        <v>583331435.03140986</v>
      </c>
      <c r="H10" s="10">
        <f>SUM(H12:H46)</f>
        <v>808153088.31900012</v>
      </c>
      <c r="I10" s="10">
        <f>SUM(I12:I46)</f>
        <v>178350581.76018009</v>
      </c>
      <c r="J10" s="10">
        <f>SUM(J12:J46)</f>
        <v>1569835105.11059</v>
      </c>
      <c r="K10" s="10">
        <f>SUM(K12:K46)</f>
        <v>7449213.246040008</v>
      </c>
      <c r="L10" s="10">
        <f>SUM(L12:L46)</f>
        <v>16476364.098730007</v>
      </c>
      <c r="M10" s="10">
        <f>SUM(M12:M46)</f>
        <v>93760106.255159959</v>
      </c>
      <c r="N10" s="10">
        <f>SUM(N12:N46)</f>
        <v>117685683.59992996</v>
      </c>
      <c r="O10" s="22">
        <f>+G10/C10*100</f>
        <v>98.73908983515966</v>
      </c>
      <c r="P10" s="22">
        <f>+H10/D10*100</f>
        <v>98.001967544280276</v>
      </c>
      <c r="Q10" s="22">
        <f>+I10/E10*100</f>
        <v>65.543394513825831</v>
      </c>
      <c r="R10" s="22">
        <f>+J10/F10*100</f>
        <v>93.026119477327626</v>
      </c>
    </row>
    <row r="11" spans="1:18" x14ac:dyDescent="0.25">
      <c r="C11" s="5"/>
      <c r="D11" s="5"/>
      <c r="E11" s="5"/>
      <c r="F11" s="5"/>
      <c r="G11" s="5"/>
      <c r="H11" s="5"/>
      <c r="I11" s="5"/>
      <c r="J11" s="5"/>
      <c r="K11" s="5"/>
      <c r="L11" s="5"/>
      <c r="M11" s="5"/>
      <c r="N11" s="5"/>
      <c r="O11" s="22"/>
      <c r="P11" s="22"/>
      <c r="Q11" s="22"/>
      <c r="R11" s="22"/>
    </row>
    <row r="12" spans="1:18" x14ac:dyDescent="0.25">
      <c r="B12" s="11" t="s">
        <v>15</v>
      </c>
      <c r="C12" s="5">
        <v>5030858</v>
      </c>
      <c r="D12" s="5">
        <v>8325424</v>
      </c>
      <c r="E12" s="5">
        <v>2541049</v>
      </c>
      <c r="F12" s="5">
        <f>SUM(C12:E12)</f>
        <v>15897331</v>
      </c>
      <c r="G12" s="5">
        <v>4995871.0977300005</v>
      </c>
      <c r="H12" s="5">
        <v>8050099.3544699987</v>
      </c>
      <c r="I12" s="5">
        <v>592744.54343000054</v>
      </c>
      <c r="J12" s="5">
        <f>SUM(G12:I12)</f>
        <v>13638714.99563</v>
      </c>
      <c r="K12" s="5">
        <f>+C12-G12</f>
        <v>34986.902269999497</v>
      </c>
      <c r="L12" s="5">
        <f>+D12-H12</f>
        <v>275324.64553000126</v>
      </c>
      <c r="M12" s="5">
        <f>+E12-I12</f>
        <v>1948304.4565699995</v>
      </c>
      <c r="N12" s="5">
        <f>SUM(K12:M12)</f>
        <v>2258616.0043700002</v>
      </c>
      <c r="O12" s="22">
        <f>+G12/C12*100</f>
        <v>99.304553969322939</v>
      </c>
      <c r="P12" s="22">
        <f>+H12/D12*100</f>
        <v>96.692965481037348</v>
      </c>
      <c r="Q12" s="22">
        <f>+I12/E12*100</f>
        <v>23.326765577129784</v>
      </c>
      <c r="R12" s="22">
        <f>+J12/F12*100</f>
        <v>85.792483000007991</v>
      </c>
    </row>
    <row r="13" spans="1:18" x14ac:dyDescent="0.25">
      <c r="B13" s="11" t="s">
        <v>16</v>
      </c>
      <c r="C13" s="5">
        <v>1807279</v>
      </c>
      <c r="D13" s="5">
        <v>2008729.0040000002</v>
      </c>
      <c r="E13" s="5">
        <v>704562.28499999968</v>
      </c>
      <c r="F13" s="5">
        <f>SUM(C13:E13)</f>
        <v>4520570.2889999999</v>
      </c>
      <c r="G13" s="5">
        <v>1807143.8925800002</v>
      </c>
      <c r="H13" s="5">
        <v>1688709.4714899999</v>
      </c>
      <c r="I13" s="5">
        <v>92111.647979999427</v>
      </c>
      <c r="J13" s="5">
        <f>SUM(G13:I13)</f>
        <v>3587965.0120499996</v>
      </c>
      <c r="K13" s="5">
        <f>+C13-G13</f>
        <v>135.107419999782</v>
      </c>
      <c r="L13" s="5">
        <f>+D13-H13</f>
        <v>320019.53251000028</v>
      </c>
      <c r="M13" s="5">
        <f>+E13-I13</f>
        <v>612450.63702000026</v>
      </c>
      <c r="N13" s="5">
        <f>SUM(K13:M13)</f>
        <v>932605.27695000032</v>
      </c>
      <c r="O13" s="22">
        <f>+G13/C13*100</f>
        <v>99.992524263270937</v>
      </c>
      <c r="P13" s="22">
        <f>+H13/D13*100</f>
        <v>84.068556192859148</v>
      </c>
      <c r="Q13" s="22">
        <f>+I13/E13*100</f>
        <v>13.07359901899936</v>
      </c>
      <c r="R13" s="22">
        <f>+J13/F13*100</f>
        <v>79.369742812774561</v>
      </c>
    </row>
    <row r="14" spans="1:18" x14ac:dyDescent="0.25">
      <c r="B14" s="11" t="s">
        <v>17</v>
      </c>
      <c r="C14" s="5">
        <v>176539.70600000001</v>
      </c>
      <c r="D14" s="5">
        <v>198815.636</v>
      </c>
      <c r="E14" s="5">
        <v>62748.999999999942</v>
      </c>
      <c r="F14" s="5">
        <f>SUM(C14:E14)</f>
        <v>438104.34199999995</v>
      </c>
      <c r="G14" s="5">
        <v>176505.86255000002</v>
      </c>
      <c r="H14" s="5">
        <v>198805.81273000001</v>
      </c>
      <c r="I14" s="5">
        <v>21638.69081999996</v>
      </c>
      <c r="J14" s="5">
        <f>SUM(G14:I14)</f>
        <v>396950.36609999998</v>
      </c>
      <c r="K14" s="5">
        <f>+C14-G14</f>
        <v>33.843449999985751</v>
      </c>
      <c r="L14" s="5">
        <f>+D14-H14</f>
        <v>9.8232699999934994</v>
      </c>
      <c r="M14" s="5">
        <f>+E14-I14</f>
        <v>41110.309179999982</v>
      </c>
      <c r="N14" s="5">
        <f>SUM(K14:M14)</f>
        <v>41153.975899999961</v>
      </c>
      <c r="O14" s="22">
        <f>+G14/C14*100</f>
        <v>99.980829553437687</v>
      </c>
      <c r="P14" s="22">
        <f>+H14/D14*100</f>
        <v>99.995059105914592</v>
      </c>
      <c r="Q14" s="22">
        <f>+I14/E14*100</f>
        <v>34.484518988350381</v>
      </c>
      <c r="R14" s="22">
        <f>+J14/F14*100</f>
        <v>90.606352881113423</v>
      </c>
    </row>
    <row r="15" spans="1:18" x14ac:dyDescent="0.25">
      <c r="B15" s="11" t="s">
        <v>18</v>
      </c>
      <c r="C15" s="5">
        <v>1690715</v>
      </c>
      <c r="D15" s="5">
        <v>2298386.0830000001</v>
      </c>
      <c r="E15" s="5">
        <v>694990.40399999963</v>
      </c>
      <c r="F15" s="5">
        <f>SUM(C15:E15)</f>
        <v>4684091.4869999997</v>
      </c>
      <c r="G15" s="5">
        <v>1673937.0848700001</v>
      </c>
      <c r="H15" s="5">
        <v>2294795.4997699996</v>
      </c>
      <c r="I15" s="5">
        <v>559306.00030000042</v>
      </c>
      <c r="J15" s="5">
        <f>SUM(G15:I15)</f>
        <v>4528038.5849400004</v>
      </c>
      <c r="K15" s="5">
        <f>+C15-G15</f>
        <v>16777.915129999863</v>
      </c>
      <c r="L15" s="5">
        <f>+D15-H15</f>
        <v>3590.5832300004549</v>
      </c>
      <c r="M15" s="5">
        <f>+E15-I15</f>
        <v>135684.40369999921</v>
      </c>
      <c r="N15" s="5">
        <f>SUM(K15:M15)</f>
        <v>156052.90205999953</v>
      </c>
      <c r="O15" s="22">
        <f>+G15/C15*100</f>
        <v>99.007643799812513</v>
      </c>
      <c r="P15" s="22">
        <f>+H15/D15*100</f>
        <v>99.843778064244376</v>
      </c>
      <c r="Q15" s="22">
        <f>+I15/E15*100</f>
        <v>80.476794655138974</v>
      </c>
      <c r="R15" s="22">
        <f>+J15/F15*100</f>
        <v>96.668448887194003</v>
      </c>
    </row>
    <row r="16" spans="1:18" x14ac:dyDescent="0.25">
      <c r="B16" s="11" t="s">
        <v>19</v>
      </c>
      <c r="C16" s="5">
        <v>8909559.2652099989</v>
      </c>
      <c r="D16" s="5">
        <v>16187648.793489996</v>
      </c>
      <c r="E16" s="5">
        <v>6047808.2210000008</v>
      </c>
      <c r="F16" s="5">
        <f>SUM(C16:E16)</f>
        <v>31145016.279699996</v>
      </c>
      <c r="G16" s="5">
        <v>8792479.6000100002</v>
      </c>
      <c r="H16" s="5">
        <v>15650499.639580004</v>
      </c>
      <c r="I16" s="5">
        <v>3194593.9247299992</v>
      </c>
      <c r="J16" s="5">
        <f>SUM(G16:I16)</f>
        <v>27637573.164320003</v>
      </c>
      <c r="K16" s="5">
        <f>+C16-G16</f>
        <v>117079.66519999877</v>
      </c>
      <c r="L16" s="5">
        <f>+D16-H16</f>
        <v>537149.15390999243</v>
      </c>
      <c r="M16" s="5">
        <f>+E16-I16</f>
        <v>2853214.2962700017</v>
      </c>
      <c r="N16" s="5">
        <f>SUM(K16:M16)</f>
        <v>3507443.1153799929</v>
      </c>
      <c r="O16" s="22">
        <f>+G16/C16*100</f>
        <v>98.685909575155179</v>
      </c>
      <c r="P16" s="22">
        <f>+H16/D16*100</f>
        <v>96.681734569593502</v>
      </c>
      <c r="Q16" s="22">
        <f>+I16/E16*100</f>
        <v>52.822341714429811</v>
      </c>
      <c r="R16" s="22">
        <f>+J16/F16*100</f>
        <v>88.738348749343544</v>
      </c>
    </row>
    <row r="17" spans="2:18" x14ac:dyDescent="0.25">
      <c r="B17" s="11" t="s">
        <v>63</v>
      </c>
      <c r="C17" s="5">
        <v>406796</v>
      </c>
      <c r="D17" s="5">
        <v>444752.73600000003</v>
      </c>
      <c r="E17" s="5">
        <v>278524.33700000006</v>
      </c>
      <c r="F17" s="5">
        <f>SUM(C17:E17)</f>
        <v>1130073.0730000001</v>
      </c>
      <c r="G17" s="5">
        <v>312553.75185</v>
      </c>
      <c r="H17" s="5">
        <v>423202.21724999999</v>
      </c>
      <c r="I17" s="5">
        <v>174964.07519999985</v>
      </c>
      <c r="J17" s="5">
        <f>SUM(G17:I17)</f>
        <v>910720.04429999983</v>
      </c>
      <c r="K17" s="5">
        <f>+C17-G17</f>
        <v>94242.248149999999</v>
      </c>
      <c r="L17" s="5">
        <f>+D17-H17</f>
        <v>21550.518750000047</v>
      </c>
      <c r="M17" s="5">
        <f>+E17-I17</f>
        <v>103560.26180000021</v>
      </c>
      <c r="N17" s="5">
        <f>SUM(K17:M17)</f>
        <v>219353.02870000026</v>
      </c>
      <c r="O17" s="22">
        <f>+G17/C17*100</f>
        <v>76.833044535836152</v>
      </c>
      <c r="P17" s="22">
        <f>+H17/D17*100</f>
        <v>95.154494395285738</v>
      </c>
      <c r="Q17" s="22">
        <f>+I17/E17*100</f>
        <v>62.818235951855016</v>
      </c>
      <c r="R17" s="22">
        <f>+J17/F17*100</f>
        <v>80.589482756395142</v>
      </c>
    </row>
    <row r="18" spans="2:18" x14ac:dyDescent="0.25">
      <c r="B18" s="11" t="s">
        <v>20</v>
      </c>
      <c r="C18" s="5">
        <v>141046033.67899999</v>
      </c>
      <c r="D18" s="5">
        <v>167925821.99000004</v>
      </c>
      <c r="E18" s="5">
        <v>52157046.808999956</v>
      </c>
      <c r="F18" s="5">
        <f>SUM(C18:E18)</f>
        <v>361128902.47799999</v>
      </c>
      <c r="G18" s="5">
        <v>140517375.05978996</v>
      </c>
      <c r="H18" s="5">
        <v>167179171.53670001</v>
      </c>
      <c r="I18" s="5">
        <v>36223456.076730072</v>
      </c>
      <c r="J18" s="5">
        <f>SUM(G18:I18)</f>
        <v>343920002.67322004</v>
      </c>
      <c r="K18" s="5">
        <f>+C18-G18</f>
        <v>528658.61921003461</v>
      </c>
      <c r="L18" s="5">
        <f>+D18-H18</f>
        <v>746650.45330002904</v>
      </c>
      <c r="M18" s="5">
        <f>+E18-I18</f>
        <v>15933590.732269883</v>
      </c>
      <c r="N18" s="5">
        <f>SUM(K18:M18)</f>
        <v>17208899.804779947</v>
      </c>
      <c r="O18" s="22">
        <f>+G18/C18*100</f>
        <v>99.625187177958381</v>
      </c>
      <c r="P18" s="22">
        <f>+H18/D18*100</f>
        <v>99.555368885825985</v>
      </c>
      <c r="Q18" s="22">
        <f>+I18/E18*100</f>
        <v>69.450742120007334</v>
      </c>
      <c r="R18" s="22">
        <f>+J18/F18*100</f>
        <v>95.234693294639214</v>
      </c>
    </row>
    <row r="19" spans="2:18" x14ac:dyDescent="0.25">
      <c r="B19" s="11" t="s">
        <v>21</v>
      </c>
      <c r="C19" s="5">
        <v>15237086.561000001</v>
      </c>
      <c r="D19" s="5">
        <v>24011692.929999996</v>
      </c>
      <c r="E19" s="5">
        <v>7925793.4130000025</v>
      </c>
      <c r="F19" s="5">
        <f>SUM(C19:E19)</f>
        <v>47174572.903999999</v>
      </c>
      <c r="G19" s="5">
        <v>15123986.472009998</v>
      </c>
      <c r="H19" s="5">
        <v>23817190.088440005</v>
      </c>
      <c r="I19" s="5">
        <v>5358792.8561199978</v>
      </c>
      <c r="J19" s="5">
        <f>SUM(G19:I19)</f>
        <v>44299969.41657</v>
      </c>
      <c r="K19" s="5">
        <f>+C19-G19</f>
        <v>113100.08899000287</v>
      </c>
      <c r="L19" s="5">
        <f>+D19-H19</f>
        <v>194502.84155999124</v>
      </c>
      <c r="M19" s="5">
        <f>+E19-I19</f>
        <v>2567000.5568800047</v>
      </c>
      <c r="N19" s="5">
        <f>SUM(K19:M19)</f>
        <v>2874603.4874299988</v>
      </c>
      <c r="O19" s="22">
        <f>+G19/C19*100</f>
        <v>99.25773153196171</v>
      </c>
      <c r="P19" s="22">
        <f>+H19/D19*100</f>
        <v>99.189966146381209</v>
      </c>
      <c r="Q19" s="22">
        <f>+I19/E19*100</f>
        <v>67.612068305116651</v>
      </c>
      <c r="R19" s="22">
        <f>+J19/F19*100</f>
        <v>93.906455722917087</v>
      </c>
    </row>
    <row r="20" spans="2:18" x14ac:dyDescent="0.25">
      <c r="B20" s="11" t="s">
        <v>22</v>
      </c>
      <c r="C20" s="5">
        <v>254514</v>
      </c>
      <c r="D20" s="5">
        <v>808217.71099999989</v>
      </c>
      <c r="E20" s="5">
        <v>220030.82500000019</v>
      </c>
      <c r="F20" s="5">
        <f>SUM(C20:E20)</f>
        <v>1282762.5360000001</v>
      </c>
      <c r="G20" s="5">
        <v>254489.34449000002</v>
      </c>
      <c r="H20" s="5">
        <v>800055.83493999997</v>
      </c>
      <c r="I20" s="5">
        <v>190832.77832999988</v>
      </c>
      <c r="J20" s="5">
        <f>SUM(G20:I20)</f>
        <v>1245377.9577599999</v>
      </c>
      <c r="K20" s="5">
        <f>+C20-G20</f>
        <v>24.655509999982314</v>
      </c>
      <c r="L20" s="5">
        <f>+D20-H20</f>
        <v>8161.8760599999223</v>
      </c>
      <c r="M20" s="5">
        <f>+E20-I20</f>
        <v>29198.046670000302</v>
      </c>
      <c r="N20" s="5">
        <f>SUM(K20:M20)</f>
        <v>37384.578240000206</v>
      </c>
      <c r="O20" s="22">
        <f>+G20/C20*100</f>
        <v>99.990312709713422</v>
      </c>
      <c r="P20" s="22">
        <f>+H20/D20*100</f>
        <v>98.99013892557474</v>
      </c>
      <c r="Q20" s="22">
        <f>+I20/E20*100</f>
        <v>86.730019909710251</v>
      </c>
      <c r="R20" s="22">
        <f>+J20/F20*100</f>
        <v>97.085619731569693</v>
      </c>
    </row>
    <row r="21" spans="2:18" x14ac:dyDescent="0.25">
      <c r="B21" s="11" t="s">
        <v>23</v>
      </c>
      <c r="C21" s="5">
        <v>4593846.5010000002</v>
      </c>
      <c r="D21" s="5">
        <v>7571230.5800000001</v>
      </c>
      <c r="E21" s="5">
        <v>2530637.1290000025</v>
      </c>
      <c r="F21" s="5">
        <f>SUM(C21:E21)</f>
        <v>14695714.210000003</v>
      </c>
      <c r="G21" s="5">
        <v>4582347.8909099996</v>
      </c>
      <c r="H21" s="5">
        <v>7447727.031109998</v>
      </c>
      <c r="I21" s="5">
        <v>1623359.8450600021</v>
      </c>
      <c r="J21" s="5">
        <f>SUM(G21:I21)</f>
        <v>13653434.76708</v>
      </c>
      <c r="K21" s="5">
        <f>+C21-G21</f>
        <v>11498.610090000555</v>
      </c>
      <c r="L21" s="5">
        <f>+D21-H21</f>
        <v>123503.54889000207</v>
      </c>
      <c r="M21" s="5">
        <f>+E21-I21</f>
        <v>907277.28394000046</v>
      </c>
      <c r="N21" s="5">
        <f>SUM(K21:M21)</f>
        <v>1042279.4429200031</v>
      </c>
      <c r="O21" s="22">
        <f>+G21/C21*100</f>
        <v>99.749695378644077</v>
      </c>
      <c r="P21" s="22">
        <f>+H21/D21*100</f>
        <v>98.368778396259032</v>
      </c>
      <c r="Q21" s="22">
        <f>+I21/E21*100</f>
        <v>64.148266318272306</v>
      </c>
      <c r="R21" s="22">
        <f>+J21/F21*100</f>
        <v>92.90759586076625</v>
      </c>
    </row>
    <row r="22" spans="2:18" x14ac:dyDescent="0.25">
      <c r="B22" s="11" t="s">
        <v>24</v>
      </c>
      <c r="C22" s="5">
        <v>4145711.7547499696</v>
      </c>
      <c r="D22" s="5">
        <v>5515768.0500200847</v>
      </c>
      <c r="E22" s="5">
        <v>1920575.8800100517</v>
      </c>
      <c r="F22" s="5">
        <f>SUM(C22:E22)</f>
        <v>11582055.684780106</v>
      </c>
      <c r="G22" s="5">
        <v>3839096.6047099871</v>
      </c>
      <c r="H22" s="5">
        <v>5248336.8165300991</v>
      </c>
      <c r="I22" s="5">
        <v>1258015.71278001</v>
      </c>
      <c r="J22" s="5">
        <f>SUM(G22:I22)</f>
        <v>10345449.134020096</v>
      </c>
      <c r="K22" s="5">
        <f>+C22-G22</f>
        <v>306615.15003998252</v>
      </c>
      <c r="L22" s="5">
        <f>+D22-H22</f>
        <v>267431.23348998558</v>
      </c>
      <c r="M22" s="5">
        <f>+E22-I22</f>
        <v>662560.1672300417</v>
      </c>
      <c r="N22" s="5">
        <f>SUM(K22:M22)</f>
        <v>1236606.5507600098</v>
      </c>
      <c r="O22" s="22">
        <f>+G22/C22*100</f>
        <v>92.604040797369066</v>
      </c>
      <c r="P22" s="22">
        <f>+H22/D22*100</f>
        <v>95.151514148804509</v>
      </c>
      <c r="Q22" s="22">
        <f>+I22/E22*100</f>
        <v>65.502005199264815</v>
      </c>
      <c r="R22" s="22">
        <f>+J22/F22*100</f>
        <v>89.323082323071318</v>
      </c>
    </row>
    <row r="23" spans="2:18" x14ac:dyDescent="0.25">
      <c r="B23" s="11" t="s">
        <v>25</v>
      </c>
      <c r="C23" s="5">
        <v>4214753.3260000004</v>
      </c>
      <c r="D23" s="5">
        <v>3729535.0519999992</v>
      </c>
      <c r="E23" s="5">
        <v>1384975.0000000009</v>
      </c>
      <c r="F23" s="5">
        <f>SUM(C23:E23)</f>
        <v>9329263.3780000005</v>
      </c>
      <c r="G23" s="5">
        <v>4211066.6774500003</v>
      </c>
      <c r="H23" s="5">
        <v>3727440.9100399995</v>
      </c>
      <c r="I23" s="5">
        <v>735481.83442999981</v>
      </c>
      <c r="J23" s="5">
        <f>SUM(G23:I23)</f>
        <v>8673989.4219199996</v>
      </c>
      <c r="K23" s="5">
        <f>+C23-G23</f>
        <v>3686.6485500000417</v>
      </c>
      <c r="L23" s="5">
        <f>+D23-H23</f>
        <v>2094.141959999688</v>
      </c>
      <c r="M23" s="5">
        <f>+E23-I23</f>
        <v>649493.16557000112</v>
      </c>
      <c r="N23" s="5">
        <f>SUM(K23:M23)</f>
        <v>655273.95608000085</v>
      </c>
      <c r="O23" s="22">
        <f>+G23/C23*100</f>
        <v>99.912529909466869</v>
      </c>
      <c r="P23" s="22">
        <f>+H23/D23*100</f>
        <v>99.943849784737196</v>
      </c>
      <c r="Q23" s="22">
        <f>+I23/E23*100</f>
        <v>53.104340109388204</v>
      </c>
      <c r="R23" s="22">
        <f>+J23/F23*100</f>
        <v>92.976144744447367</v>
      </c>
    </row>
    <row r="24" spans="2:18" x14ac:dyDescent="0.25">
      <c r="B24" s="11" t="s">
        <v>26</v>
      </c>
      <c r="C24" s="5">
        <v>32329043.283</v>
      </c>
      <c r="D24" s="5">
        <v>43081225.82</v>
      </c>
      <c r="E24" s="5">
        <v>14673032.170000002</v>
      </c>
      <c r="F24" s="5">
        <f>SUM(C24:E24)</f>
        <v>90083301.273000002</v>
      </c>
      <c r="G24" s="5">
        <v>32183414.977359995</v>
      </c>
      <c r="H24" s="5">
        <v>42964092.732560009</v>
      </c>
      <c r="I24" s="5">
        <v>9304586.176429987</v>
      </c>
      <c r="J24" s="5">
        <f>SUM(G24:I24)</f>
        <v>84452093.886349991</v>
      </c>
      <c r="K24" s="5">
        <f>+C24-G24</f>
        <v>145628.30564000458</v>
      </c>
      <c r="L24" s="5">
        <f>+D24-H24</f>
        <v>117133.08743999153</v>
      </c>
      <c r="M24" s="5">
        <f>+E24-I24</f>
        <v>5368445.9935700148</v>
      </c>
      <c r="N24" s="5">
        <f>SUM(K24:M24)</f>
        <v>5631207.3866500109</v>
      </c>
      <c r="O24" s="22">
        <f>+G24/C24*100</f>
        <v>99.549543410965754</v>
      </c>
      <c r="P24" s="22">
        <f>+H24/D24*100</f>
        <v>99.728111061812882</v>
      </c>
      <c r="Q24" s="22">
        <f>+I24/E24*100</f>
        <v>63.412838386968431</v>
      </c>
      <c r="R24" s="22">
        <f>+J24/F24*100</f>
        <v>93.748888742893115</v>
      </c>
    </row>
    <row r="25" spans="2:18" x14ac:dyDescent="0.25">
      <c r="B25" s="11" t="s">
        <v>64</v>
      </c>
      <c r="C25" s="5">
        <v>203457.20699999999</v>
      </c>
      <c r="D25" s="5">
        <v>390179.38900000002</v>
      </c>
      <c r="E25" s="5">
        <v>149499.58999999997</v>
      </c>
      <c r="F25" s="5">
        <f>SUM(C25:E25)</f>
        <v>743136.18599999999</v>
      </c>
      <c r="G25" s="5">
        <v>203333.19468000002</v>
      </c>
      <c r="H25" s="5">
        <v>370748.55553000007</v>
      </c>
      <c r="I25" s="5">
        <v>65864.41836999997</v>
      </c>
      <c r="J25" s="5">
        <f>SUM(G25:I25)</f>
        <v>639946.16858000006</v>
      </c>
      <c r="K25" s="5">
        <f>+C25-G25</f>
        <v>124.01231999997981</v>
      </c>
      <c r="L25" s="5">
        <f>+D25-H25</f>
        <v>19430.833469999954</v>
      </c>
      <c r="M25" s="5">
        <f>+E25-I25</f>
        <v>83635.171629999997</v>
      </c>
      <c r="N25" s="5">
        <f>SUM(K25:M25)</f>
        <v>103190.01741999993</v>
      </c>
      <c r="O25" s="22">
        <f>+G25/C25*100</f>
        <v>99.939047467608276</v>
      </c>
      <c r="P25" s="22">
        <f>+H25/D25*100</f>
        <v>95.020025655430004</v>
      </c>
      <c r="Q25" s="22">
        <f>+I25/E25*100</f>
        <v>44.056587961211122</v>
      </c>
      <c r="R25" s="22">
        <f>+J25/F25*100</f>
        <v>86.114252089454851</v>
      </c>
    </row>
    <row r="26" spans="2:18" x14ac:dyDescent="0.25">
      <c r="B26" s="11" t="s">
        <v>27</v>
      </c>
      <c r="C26" s="5">
        <v>1556853.0220000001</v>
      </c>
      <c r="D26" s="5">
        <v>2755320.6669999999</v>
      </c>
      <c r="E26" s="5">
        <v>792388.82299999986</v>
      </c>
      <c r="F26" s="5">
        <f>SUM(C26:E26)</f>
        <v>5104562.5120000001</v>
      </c>
      <c r="G26" s="5">
        <v>1074196.1977899999</v>
      </c>
      <c r="H26" s="5">
        <v>1652010.89625</v>
      </c>
      <c r="I26" s="5">
        <v>547174.36687000003</v>
      </c>
      <c r="J26" s="5">
        <f>SUM(G26:I26)</f>
        <v>3273381.4609099999</v>
      </c>
      <c r="K26" s="5">
        <f>+C26-G26</f>
        <v>482656.82421000022</v>
      </c>
      <c r="L26" s="5">
        <f>+D26-H26</f>
        <v>1103309.7707499999</v>
      </c>
      <c r="M26" s="5">
        <f>+E26-I26</f>
        <v>245214.45612999983</v>
      </c>
      <c r="N26" s="5">
        <f>SUM(K26:M26)</f>
        <v>1831181.05109</v>
      </c>
      <c r="O26" s="22">
        <f>+G26/C26*100</f>
        <v>68.99791968865766</v>
      </c>
      <c r="P26" s="22">
        <f>+H26/D26*100</f>
        <v>59.957119185285748</v>
      </c>
      <c r="Q26" s="22">
        <f>+I26/E26*100</f>
        <v>69.053771455077694</v>
      </c>
      <c r="R26" s="22">
        <f>+J26/F26*100</f>
        <v>64.126581919896367</v>
      </c>
    </row>
    <row r="27" spans="2:18" x14ac:dyDescent="0.25">
      <c r="B27" s="11" t="s">
        <v>28</v>
      </c>
      <c r="C27" s="5">
        <v>68372973.894999996</v>
      </c>
      <c r="D27" s="5">
        <v>81831255.482690021</v>
      </c>
      <c r="E27" s="5">
        <v>25771533.805940002</v>
      </c>
      <c r="F27" s="5">
        <f>SUM(C27:E27)</f>
        <v>175975763.18363002</v>
      </c>
      <c r="G27" s="5">
        <v>68345071.038420007</v>
      </c>
      <c r="H27" s="5">
        <v>81669007.38165997</v>
      </c>
      <c r="I27" s="5">
        <v>17764522.067200035</v>
      </c>
      <c r="J27" s="5">
        <f>SUM(G27:I27)</f>
        <v>167778600.48728001</v>
      </c>
      <c r="K27" s="5">
        <f>+C27-G27</f>
        <v>27902.856579989195</v>
      </c>
      <c r="L27" s="5">
        <f>+D27-H27</f>
        <v>162248.10103005171</v>
      </c>
      <c r="M27" s="5">
        <f>+E27-I27</f>
        <v>8007011.7387399673</v>
      </c>
      <c r="N27" s="5">
        <f>SUM(K27:M27)</f>
        <v>8197162.6963500082</v>
      </c>
      <c r="O27" s="22">
        <f>+G27/C27*100</f>
        <v>99.959190225332534</v>
      </c>
      <c r="P27" s="22">
        <f>+H27/D27*100</f>
        <v>99.801728447067063</v>
      </c>
      <c r="Q27" s="22">
        <f>+I27/E27*100</f>
        <v>68.930790852291238</v>
      </c>
      <c r="R27" s="22">
        <f>+J27/F27*100</f>
        <v>95.341879729314599</v>
      </c>
    </row>
    <row r="28" spans="2:18" x14ac:dyDescent="0.25">
      <c r="B28" s="11" t="s">
        <v>29</v>
      </c>
      <c r="C28" s="5">
        <v>5529829.676</v>
      </c>
      <c r="D28" s="5">
        <v>7581118.8099999996</v>
      </c>
      <c r="E28" s="5">
        <v>1968869.9160000011</v>
      </c>
      <c r="F28" s="5">
        <f>SUM(C28:E28)</f>
        <v>15079818.402000001</v>
      </c>
      <c r="G28" s="5">
        <v>5232678.7557599992</v>
      </c>
      <c r="H28" s="5">
        <v>7357702.5045299996</v>
      </c>
      <c r="I28" s="5">
        <v>1573893.5437100008</v>
      </c>
      <c r="J28" s="5">
        <f>SUM(G28:I28)</f>
        <v>14164274.804</v>
      </c>
      <c r="K28" s="5">
        <f>+C28-G28</f>
        <v>297150.92024000082</v>
      </c>
      <c r="L28" s="5">
        <f>+D28-H28</f>
        <v>223416.30547000002</v>
      </c>
      <c r="M28" s="5">
        <f>+E28-I28</f>
        <v>394976.37229000032</v>
      </c>
      <c r="N28" s="5">
        <f>SUM(K28:M28)</f>
        <v>915543.59800000116</v>
      </c>
      <c r="O28" s="22">
        <f>+G28/C28*100</f>
        <v>94.626400130737025</v>
      </c>
      <c r="P28" s="22">
        <f>+H28/D28*100</f>
        <v>97.052990316214292</v>
      </c>
      <c r="Q28" s="22">
        <f>+I28/E28*100</f>
        <v>79.938929988201409</v>
      </c>
      <c r="R28" s="22">
        <f>+J28/F28*100</f>
        <v>93.92868286876336</v>
      </c>
    </row>
    <row r="29" spans="2:18" x14ac:dyDescent="0.25">
      <c r="B29" s="2" t="s">
        <v>30</v>
      </c>
      <c r="C29" s="5">
        <v>12721480.051999999</v>
      </c>
      <c r="D29" s="5">
        <v>17919002.938000001</v>
      </c>
      <c r="E29" s="5">
        <v>8523664.9360000007</v>
      </c>
      <c r="F29" s="5">
        <f>SUM(C29:E29)</f>
        <v>39164147.925999999</v>
      </c>
      <c r="G29" s="5">
        <v>9666982.2459699996</v>
      </c>
      <c r="H29" s="5">
        <v>15319623.918420002</v>
      </c>
      <c r="I29" s="5">
        <v>1449678.3738899976</v>
      </c>
      <c r="J29" s="5">
        <f>SUM(G29:I29)</f>
        <v>26436284.538279999</v>
      </c>
      <c r="K29" s="5">
        <f>+C29-G29</f>
        <v>3054497.8060299996</v>
      </c>
      <c r="L29" s="5">
        <f>+D29-H29</f>
        <v>2599379.0195799991</v>
      </c>
      <c r="M29" s="5">
        <f>+E29-I29</f>
        <v>7073986.5621100031</v>
      </c>
      <c r="N29" s="5">
        <f>SUM(K29:M29)</f>
        <v>12727863.387720002</v>
      </c>
      <c r="O29" s="22">
        <f>+G29/C29*100</f>
        <v>75.989446247256524</v>
      </c>
      <c r="P29" s="22">
        <f>+H29/D29*100</f>
        <v>85.493729597713184</v>
      </c>
      <c r="Q29" s="22">
        <f>+I29/E29*100</f>
        <v>17.007688415428319</v>
      </c>
      <c r="R29" s="22">
        <f>+J29/F29*100</f>
        <v>67.501237581450553</v>
      </c>
    </row>
    <row r="30" spans="2:18" x14ac:dyDescent="0.25">
      <c r="B30" s="2" t="s">
        <v>31</v>
      </c>
      <c r="C30" s="5">
        <v>61671145.512669995</v>
      </c>
      <c r="D30" s="5">
        <v>89800248.861850038</v>
      </c>
      <c r="E30" s="5">
        <v>34501469.586569995</v>
      </c>
      <c r="F30" s="5">
        <f>SUM(C30:E30)</f>
        <v>185972863.96109003</v>
      </c>
      <c r="G30" s="5">
        <v>61442676.459969997</v>
      </c>
      <c r="H30" s="5">
        <v>89358061.953840017</v>
      </c>
      <c r="I30" s="5">
        <v>29070622.182929963</v>
      </c>
      <c r="J30" s="5">
        <f>SUM(G30:I30)</f>
        <v>179871360.59673998</v>
      </c>
      <c r="K30" s="5">
        <f>+C30-G30</f>
        <v>228469.05269999802</v>
      </c>
      <c r="L30" s="5">
        <f>+D30-H30</f>
        <v>442186.90801002085</v>
      </c>
      <c r="M30" s="5">
        <f>+E30-I30</f>
        <v>5430847.4036400318</v>
      </c>
      <c r="N30" s="5">
        <f>SUM(K30:M30)</f>
        <v>6101503.3643500507</v>
      </c>
      <c r="O30" s="22">
        <f>+G30/C30*100</f>
        <v>99.629536551006552</v>
      </c>
      <c r="P30" s="22">
        <f>+H30/D30*100</f>
        <v>99.507588326742507</v>
      </c>
      <c r="Q30" s="22">
        <f>+I30/E30*100</f>
        <v>84.25908383405779</v>
      </c>
      <c r="R30" s="22">
        <f>+J30/F30*100</f>
        <v>96.71914319412393</v>
      </c>
    </row>
    <row r="31" spans="2:18" x14ac:dyDescent="0.25">
      <c r="B31" s="2" t="s">
        <v>32</v>
      </c>
      <c r="C31" s="5">
        <v>124683702.82053</v>
      </c>
      <c r="D31" s="5">
        <v>210776168.14793998</v>
      </c>
      <c r="E31" s="5">
        <v>52776613.683459997</v>
      </c>
      <c r="F31" s="5">
        <f>SUM(C31:E31)</f>
        <v>388236484.65192997</v>
      </c>
      <c r="G31" s="5">
        <v>124208591.43366</v>
      </c>
      <c r="H31" s="5">
        <v>205721765.27778003</v>
      </c>
      <c r="I31" s="5">
        <v>37748697.707249999</v>
      </c>
      <c r="J31" s="5">
        <f>SUM(G31:I31)</f>
        <v>367679054.41869003</v>
      </c>
      <c r="K31" s="5">
        <f>+C31-G31</f>
        <v>475111.38686999679</v>
      </c>
      <c r="L31" s="5">
        <f>+D31-H31</f>
        <v>5054402.8701599538</v>
      </c>
      <c r="M31" s="5">
        <f>+E31-I31</f>
        <v>15027915.976209998</v>
      </c>
      <c r="N31" s="5">
        <f>SUM(K31:M31)</f>
        <v>20557430.233239949</v>
      </c>
      <c r="O31" s="22">
        <f>+G31/C31*100</f>
        <v>99.618946681785772</v>
      </c>
      <c r="P31" s="22">
        <f>+H31/D31*100</f>
        <v>97.602004574534078</v>
      </c>
      <c r="Q31" s="22">
        <f>+I31/E31*100</f>
        <v>71.525425889687781</v>
      </c>
      <c r="R31" s="22">
        <f>+J31/F31*100</f>
        <v>94.704920571370167</v>
      </c>
    </row>
    <row r="32" spans="2:18" x14ac:dyDescent="0.25">
      <c r="B32" s="2" t="s">
        <v>33</v>
      </c>
      <c r="C32" s="5">
        <v>6586251.2060000002</v>
      </c>
      <c r="D32" s="5">
        <v>6857578.3339999989</v>
      </c>
      <c r="E32" s="5">
        <v>2395190.9930000007</v>
      </c>
      <c r="F32" s="5">
        <f>SUM(C32:E32)</f>
        <v>15839020.533</v>
      </c>
      <c r="G32" s="5">
        <v>6551865.6567299999</v>
      </c>
      <c r="H32" s="5">
        <v>6544033.3937599994</v>
      </c>
      <c r="I32" s="5">
        <v>1528667.2215800006</v>
      </c>
      <c r="J32" s="5">
        <f>SUM(G32:I32)</f>
        <v>14624566.27207</v>
      </c>
      <c r="K32" s="5">
        <f>+C32-G32</f>
        <v>34385.549270000309</v>
      </c>
      <c r="L32" s="5">
        <f>+D32-H32</f>
        <v>313544.94023999944</v>
      </c>
      <c r="M32" s="5">
        <f>+E32-I32</f>
        <v>866523.77142000012</v>
      </c>
      <c r="N32" s="5">
        <f>SUM(K32:M32)</f>
        <v>1214454.2609299999</v>
      </c>
      <c r="O32" s="22">
        <f>+G32/C32*100</f>
        <v>99.477919256425025</v>
      </c>
      <c r="P32" s="22">
        <f>+H32/D32*100</f>
        <v>95.427759990936778</v>
      </c>
      <c r="Q32" s="22">
        <f>+I32/E32*100</f>
        <v>63.822351789379837</v>
      </c>
      <c r="R32" s="22">
        <f>+J32/F32*100</f>
        <v>92.332516657834176</v>
      </c>
    </row>
    <row r="33" spans="1:18" x14ac:dyDescent="0.25">
      <c r="B33" s="2" t="s">
        <v>34</v>
      </c>
      <c r="C33" s="5">
        <v>33486027.215879999</v>
      </c>
      <c r="D33" s="5">
        <v>59370888.449159995</v>
      </c>
      <c r="E33" s="5">
        <v>32873795</v>
      </c>
      <c r="F33" s="5">
        <f>SUM(C33:E33)</f>
        <v>125730710.66503999</v>
      </c>
      <c r="G33" s="5">
        <v>33000705.318300001</v>
      </c>
      <c r="H33" s="5">
        <v>57650639.615570001</v>
      </c>
      <c r="I33" s="5">
        <v>17104135.894530013</v>
      </c>
      <c r="J33" s="5">
        <f>SUM(G33:I33)</f>
        <v>107755480.82840002</v>
      </c>
      <c r="K33" s="5">
        <f>+C33-G33</f>
        <v>485321.89757999778</v>
      </c>
      <c r="L33" s="5">
        <f>+D33-H33</f>
        <v>1720248.8335899934</v>
      </c>
      <c r="M33" s="5">
        <f>+E33-I33</f>
        <v>15769659.105469987</v>
      </c>
      <c r="N33" s="5">
        <f>SUM(K33:M33)</f>
        <v>17975229.836639978</v>
      </c>
      <c r="O33" s="22">
        <f>+G33/C33*100</f>
        <v>98.550673406399653</v>
      </c>
      <c r="P33" s="22">
        <f>+H33/D33*100</f>
        <v>97.102538165547131</v>
      </c>
      <c r="Q33" s="22">
        <f>+I33/E33*100</f>
        <v>52.029696889361311</v>
      </c>
      <c r="R33" s="22">
        <f>+J33/F33*100</f>
        <v>85.70338961613929</v>
      </c>
    </row>
    <row r="34" spans="1:18" x14ac:dyDescent="0.25">
      <c r="B34" s="2" t="s">
        <v>35</v>
      </c>
      <c r="C34" s="5">
        <v>727416</v>
      </c>
      <c r="D34" s="5">
        <v>704710.81499999994</v>
      </c>
      <c r="E34" s="5">
        <v>205598.00900000008</v>
      </c>
      <c r="F34" s="5">
        <f>SUM(C34:E34)</f>
        <v>1637724.824</v>
      </c>
      <c r="G34" s="5">
        <v>580179.22537999996</v>
      </c>
      <c r="H34" s="5">
        <v>701170.57661000011</v>
      </c>
      <c r="I34" s="5">
        <v>73809.478329999838</v>
      </c>
      <c r="J34" s="5">
        <f>SUM(G34:I34)</f>
        <v>1355159.2803199999</v>
      </c>
      <c r="K34" s="5">
        <f>+C34-G34</f>
        <v>147236.77462000004</v>
      </c>
      <c r="L34" s="5">
        <f>+D34-H34</f>
        <v>3540.2383899998385</v>
      </c>
      <c r="M34" s="5">
        <f>+E34-I34</f>
        <v>131788.53067000024</v>
      </c>
      <c r="N34" s="5">
        <f>SUM(K34:M34)</f>
        <v>282565.54368000012</v>
      </c>
      <c r="O34" s="22">
        <f>+G34/C34*100</f>
        <v>79.758930980346861</v>
      </c>
      <c r="P34" s="22">
        <f>+H34/D34*100</f>
        <v>99.497632459351451</v>
      </c>
      <c r="Q34" s="22">
        <f>+I34/E34*100</f>
        <v>35.899899366243282</v>
      </c>
      <c r="R34" s="22">
        <f>+J34/F34*100</f>
        <v>82.746457796868555</v>
      </c>
    </row>
    <row r="35" spans="1:18" x14ac:dyDescent="0.25">
      <c r="B35" s="2" t="s">
        <v>36</v>
      </c>
      <c r="C35" s="5">
        <v>3857013.3393600001</v>
      </c>
      <c r="D35" s="5">
        <v>5697373.8936399985</v>
      </c>
      <c r="E35" s="5">
        <v>1998579.5930000003</v>
      </c>
      <c r="F35" s="5">
        <f>SUM(C35:E35)</f>
        <v>11552966.825999999</v>
      </c>
      <c r="G35" s="5">
        <v>3789466.0775800003</v>
      </c>
      <c r="H35" s="5">
        <v>5678013.1185900001</v>
      </c>
      <c r="I35" s="5">
        <v>1344278.0887599979</v>
      </c>
      <c r="J35" s="5">
        <f>SUM(G35:I35)</f>
        <v>10811757.284929998</v>
      </c>
      <c r="K35" s="5">
        <f>+C35-G35</f>
        <v>67547.261779999826</v>
      </c>
      <c r="L35" s="5">
        <f>+D35-H35</f>
        <v>19360.775049998425</v>
      </c>
      <c r="M35" s="5">
        <f>+E35-I35</f>
        <v>654301.50424000248</v>
      </c>
      <c r="N35" s="5">
        <f>SUM(K35:M35)</f>
        <v>741209.54107000073</v>
      </c>
      <c r="O35" s="22">
        <f>+G35/C35*100</f>
        <v>98.248715888776047</v>
      </c>
      <c r="P35" s="22">
        <f>+H35/D35*100</f>
        <v>99.660180718144346</v>
      </c>
      <c r="Q35" s="22">
        <f>+I35/E35*100</f>
        <v>67.261673914229618</v>
      </c>
      <c r="R35" s="22">
        <f>+J35/F35*100</f>
        <v>93.584249377381525</v>
      </c>
    </row>
    <row r="36" spans="1:18" x14ac:dyDescent="0.25">
      <c r="B36" s="2" t="s">
        <v>306</v>
      </c>
      <c r="C36" s="5">
        <v>20727053.421</v>
      </c>
      <c r="D36" s="5">
        <v>12412265.566</v>
      </c>
      <c r="E36" s="5">
        <v>5278856.1680000015</v>
      </c>
      <c r="F36" s="5">
        <f>SUM(C36:E36)</f>
        <v>38418175.155000001</v>
      </c>
      <c r="G36" s="5">
        <v>20721553.656599998</v>
      </c>
      <c r="H36" s="5">
        <v>12401160.094580002</v>
      </c>
      <c r="I36" s="5">
        <v>3224234.7318299934</v>
      </c>
      <c r="J36" s="5">
        <f>SUM(G36:I36)</f>
        <v>36346948.483009994</v>
      </c>
      <c r="K36" s="5">
        <f>+C36-G36</f>
        <v>5499.7644000016153</v>
      </c>
      <c r="L36" s="5">
        <f>+D36-H36</f>
        <v>11105.471419997513</v>
      </c>
      <c r="M36" s="5">
        <f>+E36-I36</f>
        <v>2054621.436170008</v>
      </c>
      <c r="N36" s="5">
        <f>SUM(K36:M36)</f>
        <v>2071226.6719900072</v>
      </c>
      <c r="O36" s="22">
        <f>+G36/C36*100</f>
        <v>99.973465768200171</v>
      </c>
      <c r="P36" s="22">
        <f>+H36/D36*100</f>
        <v>99.91052824836089</v>
      </c>
      <c r="Q36" s="22">
        <f>+I36/E36*100</f>
        <v>61.078283423879654</v>
      </c>
      <c r="R36" s="22">
        <f>+J36/F36*100</f>
        <v>94.608732289772888</v>
      </c>
    </row>
    <row r="37" spans="1:18" x14ac:dyDescent="0.25">
      <c r="B37" s="12" t="s">
        <v>37</v>
      </c>
      <c r="C37" s="5">
        <v>2256542.9070000001</v>
      </c>
      <c r="D37" s="5">
        <v>3161275.2839999995</v>
      </c>
      <c r="E37" s="5">
        <v>1618018.4590000007</v>
      </c>
      <c r="F37" s="5">
        <f>SUM(C37:E37)</f>
        <v>7035836.6500000004</v>
      </c>
      <c r="G37" s="5">
        <v>2244826.6385999997</v>
      </c>
      <c r="H37" s="5">
        <v>3115689.2220999994</v>
      </c>
      <c r="I37" s="5">
        <v>627530.40713000111</v>
      </c>
      <c r="J37" s="5">
        <f>SUM(G37:I37)</f>
        <v>5988046.2678300003</v>
      </c>
      <c r="K37" s="5">
        <f>+C37-G37</f>
        <v>11716.268400000408</v>
      </c>
      <c r="L37" s="5">
        <f>+D37-H37</f>
        <v>45586.061900000088</v>
      </c>
      <c r="M37" s="5">
        <f>+E37-I37</f>
        <v>990488.05186999962</v>
      </c>
      <c r="N37" s="5">
        <f>SUM(K37:M37)</f>
        <v>1047790.3821700001</v>
      </c>
      <c r="O37" s="22">
        <f>+G37/C37*100</f>
        <v>99.480786810494251</v>
      </c>
      <c r="P37" s="22">
        <f>+H37/D37*100</f>
        <v>98.557985059677577</v>
      </c>
      <c r="Q37" s="22">
        <f>+I37/E37*100</f>
        <v>38.783884302397865</v>
      </c>
      <c r="R37" s="22">
        <f>+J37/F37*100</f>
        <v>85.107806870843135</v>
      </c>
    </row>
    <row r="38" spans="1:18" x14ac:dyDescent="0.25">
      <c r="B38" s="2" t="s">
        <v>332</v>
      </c>
      <c r="C38" s="5">
        <v>389035.48100000003</v>
      </c>
      <c r="D38" s="5">
        <v>511015.03200000001</v>
      </c>
      <c r="E38" s="5">
        <v>137074.00000000023</v>
      </c>
      <c r="F38" s="5">
        <f>SUM(C38:E38)</f>
        <v>1037124.5130000003</v>
      </c>
      <c r="G38" s="5">
        <v>385784.23960999999</v>
      </c>
      <c r="H38" s="5">
        <v>486132.60433000006</v>
      </c>
      <c r="I38" s="5">
        <v>94393.812749999925</v>
      </c>
      <c r="J38" s="5">
        <f>SUM(G38:I38)</f>
        <v>966310.65668999997</v>
      </c>
      <c r="K38" s="5">
        <f>+C38-G38</f>
        <v>3251.2413900000392</v>
      </c>
      <c r="L38" s="5">
        <f>+D38-H38</f>
        <v>24882.427669999946</v>
      </c>
      <c r="M38" s="5">
        <f>+E38-I38</f>
        <v>42680.187250000308</v>
      </c>
      <c r="N38" s="5">
        <f>SUM(K38:M38)</f>
        <v>70813.856310000294</v>
      </c>
      <c r="O38" s="22">
        <f>+G38/C38*100</f>
        <v>99.164281524748631</v>
      </c>
      <c r="P38" s="22">
        <f>+H38/D38*100</f>
        <v>95.130783614600205</v>
      </c>
      <c r="Q38" s="22">
        <f>+I38/E38*100</f>
        <v>68.863396960765542</v>
      </c>
      <c r="R38" s="22">
        <f>+J38/F38*100</f>
        <v>93.172096944737788</v>
      </c>
    </row>
    <row r="39" spans="1:18" x14ac:dyDescent="0.25">
      <c r="B39" s="2" t="s">
        <v>38</v>
      </c>
      <c r="C39" s="5">
        <v>10985724.124049999</v>
      </c>
      <c r="D39" s="5">
        <v>12413662.476940002</v>
      </c>
      <c r="E39" s="5">
        <v>5308868.4853599966</v>
      </c>
      <c r="F39" s="5">
        <f>SUM(C39:E39)</f>
        <v>28708255.086349998</v>
      </c>
      <c r="G39" s="5">
        <v>10235097.468199998</v>
      </c>
      <c r="H39" s="5">
        <v>12093688.341390003</v>
      </c>
      <c r="I39" s="5">
        <v>2410132.599650003</v>
      </c>
      <c r="J39" s="5">
        <f>SUM(G39:I39)</f>
        <v>24738918.409240004</v>
      </c>
      <c r="K39" s="5">
        <f>+C39-G39</f>
        <v>750626.65585000068</v>
      </c>
      <c r="L39" s="5">
        <f>+D39-H39</f>
        <v>319974.13554999977</v>
      </c>
      <c r="M39" s="5">
        <f>+E39-I39</f>
        <v>2898735.8857099935</v>
      </c>
      <c r="N39" s="5">
        <f>SUM(K39:M39)</f>
        <v>3969336.677109994</v>
      </c>
      <c r="O39" s="22">
        <f>+G39/C39*100</f>
        <v>93.167253725162041</v>
      </c>
      <c r="P39" s="22">
        <f>+H39/D39*100</f>
        <v>97.422403451484257</v>
      </c>
      <c r="Q39" s="22">
        <f>+I39/E39*100</f>
        <v>45.398235166237519</v>
      </c>
      <c r="R39" s="22">
        <f>+J39/F39*100</f>
        <v>86.173535573057848</v>
      </c>
    </row>
    <row r="40" spans="1:18" x14ac:dyDescent="0.25">
      <c r="B40" s="2" t="s">
        <v>39</v>
      </c>
      <c r="C40" s="5">
        <v>856</v>
      </c>
      <c r="D40" s="5">
        <v>1160</v>
      </c>
      <c r="E40" s="5">
        <v>273</v>
      </c>
      <c r="F40" s="5">
        <f>SUM(C40:E40)</f>
        <v>2289</v>
      </c>
      <c r="G40" s="5">
        <v>855.64143999999999</v>
      </c>
      <c r="H40" s="5">
        <v>1054.1049800000001</v>
      </c>
      <c r="I40" s="5">
        <v>117.5318900000002</v>
      </c>
      <c r="J40" s="5">
        <f>SUM(G40:I40)</f>
        <v>2027.2783100000001</v>
      </c>
      <c r="K40" s="5">
        <f>+C40-G40</f>
        <v>0.35856000000001131</v>
      </c>
      <c r="L40" s="5">
        <f>+D40-H40</f>
        <v>105.89501999999993</v>
      </c>
      <c r="M40" s="5">
        <f>+E40-I40</f>
        <v>155.4681099999998</v>
      </c>
      <c r="N40" s="5">
        <f>SUM(K40:M40)</f>
        <v>261.72168999999974</v>
      </c>
      <c r="O40" s="22">
        <f>+G40/C40*100</f>
        <v>99.95811214953271</v>
      </c>
      <c r="P40" s="22">
        <f>+H40/D40*100</f>
        <v>90.871118965517255</v>
      </c>
      <c r="Q40" s="22">
        <f>+I40/E40*100</f>
        <v>43.051974358974434</v>
      </c>
      <c r="R40" s="22">
        <f>+J40/F40*100</f>
        <v>88.566112276103098</v>
      </c>
    </row>
    <row r="41" spans="1:18" x14ac:dyDescent="0.25">
      <c r="B41" s="2" t="s">
        <v>40</v>
      </c>
      <c r="C41" s="5">
        <v>9413739.0370000005</v>
      </c>
      <c r="D41" s="5">
        <v>12780822.941</v>
      </c>
      <c r="E41" s="5">
        <v>3994228</v>
      </c>
      <c r="F41" s="5">
        <f>SUM(C41:E41)</f>
        <v>26188789.978</v>
      </c>
      <c r="G41" s="5">
        <v>9412348.9713499993</v>
      </c>
      <c r="H41" s="5">
        <v>12777561.327229999</v>
      </c>
      <c r="I41" s="5">
        <v>2056498.9460799992</v>
      </c>
      <c r="J41" s="5">
        <f>SUM(G41:I41)</f>
        <v>24246409.244659998</v>
      </c>
      <c r="K41" s="5">
        <f>+C41-G41</f>
        <v>1390.0656500011683</v>
      </c>
      <c r="L41" s="5">
        <f>+D41-H41</f>
        <v>3261.6137700006366</v>
      </c>
      <c r="M41" s="5">
        <f>+E41-I41</f>
        <v>1937729.0539200008</v>
      </c>
      <c r="N41" s="5">
        <f>SUM(K41:M41)</f>
        <v>1942380.7333400026</v>
      </c>
      <c r="O41" s="22">
        <f>+G41/C41*100</f>
        <v>99.985233650045558</v>
      </c>
      <c r="P41" s="22">
        <f>+H41/D41*100</f>
        <v>99.974480408772919</v>
      </c>
      <c r="Q41" s="22">
        <f>+I41/E41*100</f>
        <v>51.4867690597532</v>
      </c>
      <c r="R41" s="22">
        <f>+J41/F41*100</f>
        <v>92.583159684079689</v>
      </c>
    </row>
    <row r="42" spans="1:18" x14ac:dyDescent="0.25">
      <c r="B42" s="2" t="s">
        <v>41</v>
      </c>
      <c r="C42" s="5">
        <v>490889.18699999998</v>
      </c>
      <c r="D42" s="5">
        <v>500748.00000000006</v>
      </c>
      <c r="E42" s="5">
        <v>144102.99999999988</v>
      </c>
      <c r="F42" s="5">
        <f>SUM(C42:E42)</f>
        <v>1135740.1869999999</v>
      </c>
      <c r="G42" s="5">
        <v>490873.89364999998</v>
      </c>
      <c r="H42" s="5">
        <v>500353.03411000001</v>
      </c>
      <c r="I42" s="5">
        <v>129757.87548000005</v>
      </c>
      <c r="J42" s="5">
        <f>SUM(G42:I42)</f>
        <v>1120984.80324</v>
      </c>
      <c r="K42" s="5">
        <f>+C42-G42</f>
        <v>15.293349999992643</v>
      </c>
      <c r="L42" s="5">
        <f>+D42-H42</f>
        <v>394.96589000005042</v>
      </c>
      <c r="M42" s="5">
        <f>+E42-I42</f>
        <v>14345.124519999838</v>
      </c>
      <c r="N42" s="5">
        <f>SUM(K42:M42)</f>
        <v>14755.383759999881</v>
      </c>
      <c r="O42" s="22">
        <f>+G42/C42*100</f>
        <v>99.996884561647519</v>
      </c>
      <c r="P42" s="22">
        <f>+H42/D42*100</f>
        <v>99.921124819270361</v>
      </c>
      <c r="Q42" s="22">
        <f>+I42/E42*100</f>
        <v>90.04522839913129</v>
      </c>
      <c r="R42" s="22">
        <f>+J42/F42*100</f>
        <v>98.700813449335143</v>
      </c>
    </row>
    <row r="43" spans="1:18" x14ac:dyDescent="0.25">
      <c r="B43" s="2" t="s">
        <v>42</v>
      </c>
      <c r="C43" s="5">
        <v>1945490.253</v>
      </c>
      <c r="D43" s="5">
        <v>3952301.8539999998</v>
      </c>
      <c r="E43" s="5">
        <v>1129711.7769999998</v>
      </c>
      <c r="F43" s="5">
        <f>SUM(C43:E43)</f>
        <v>7027503.8839999996</v>
      </c>
      <c r="G43" s="5">
        <v>1941653.4112099998</v>
      </c>
      <c r="H43" s="5">
        <v>3951579.2812400004</v>
      </c>
      <c r="I43" s="5">
        <v>1082053.8973599998</v>
      </c>
      <c r="J43" s="5">
        <f>SUM(G43:I43)</f>
        <v>6975286.5898099998</v>
      </c>
      <c r="K43" s="5">
        <f>+C43-G43</f>
        <v>3836.8417900002096</v>
      </c>
      <c r="L43" s="5">
        <f>+D43-H43</f>
        <v>722.57275999942794</v>
      </c>
      <c r="M43" s="5">
        <f>+E43-I43</f>
        <v>47657.879639999941</v>
      </c>
      <c r="N43" s="5">
        <f>SUM(K43:M43)</f>
        <v>52217.294189999579</v>
      </c>
      <c r="O43" s="22">
        <f>+G43/C43*100</f>
        <v>99.802782780120154</v>
      </c>
      <c r="P43" s="22">
        <f>+H43/D43*100</f>
        <v>99.981717672721075</v>
      </c>
      <c r="Q43" s="22">
        <f>+I43/E43*100</f>
        <v>95.781412515096761</v>
      </c>
      <c r="R43" s="22">
        <f>+J43/F43*100</f>
        <v>99.256958159654857</v>
      </c>
    </row>
    <row r="44" spans="1:18" x14ac:dyDescent="0.25">
      <c r="B44" s="2" t="s">
        <v>43</v>
      </c>
      <c r="C44" s="5">
        <v>4272171</v>
      </c>
      <c r="D44" s="5">
        <v>11375483</v>
      </c>
      <c r="E44" s="5">
        <v>940145</v>
      </c>
      <c r="F44" s="5">
        <f>SUM(C44:E44)</f>
        <v>16587799</v>
      </c>
      <c r="G44" s="5">
        <v>4272171</v>
      </c>
      <c r="H44" s="5">
        <v>9583379.9656099994</v>
      </c>
      <c r="I44" s="5">
        <v>914902.24076000042</v>
      </c>
      <c r="J44" s="5">
        <f>SUM(G44:I44)</f>
        <v>14770453.20637</v>
      </c>
      <c r="K44" s="5">
        <f>+C44-G44</f>
        <v>0</v>
      </c>
      <c r="L44" s="5">
        <f>+D44-H44</f>
        <v>1792103.0343900006</v>
      </c>
      <c r="M44" s="5">
        <f>+E44-I44</f>
        <v>25242.759239999577</v>
      </c>
      <c r="N44" s="5">
        <f>SUM(K44:M44)</f>
        <v>1817345.7936300002</v>
      </c>
      <c r="O44" s="22">
        <f>+G44/C44*100</f>
        <v>100</v>
      </c>
      <c r="P44" s="22">
        <f>+H44/D44*100</f>
        <v>84.24591699192024</v>
      </c>
      <c r="Q44" s="22">
        <f>+I44/E44*100</f>
        <v>97.315014254184234</v>
      </c>
      <c r="R44" s="22">
        <f>+J44/F44*100</f>
        <v>89.044081172975382</v>
      </c>
    </row>
    <row r="45" spans="1:18" x14ac:dyDescent="0.25">
      <c r="B45" s="2" t="s">
        <v>44</v>
      </c>
      <c r="C45" s="5">
        <v>862722</v>
      </c>
      <c r="D45" s="5">
        <v>1334343.3930000002</v>
      </c>
      <c r="E45" s="5">
        <v>374269</v>
      </c>
      <c r="F45" s="5">
        <f>SUM(C45:E45)</f>
        <v>2571334.3930000002</v>
      </c>
      <c r="G45" s="5">
        <v>862722</v>
      </c>
      <c r="H45" s="5">
        <v>1334343.3930000002</v>
      </c>
      <c r="I45" s="5">
        <v>151407.35236999951</v>
      </c>
      <c r="J45" s="5">
        <f>SUM(G45:I45)</f>
        <v>2348472.7453699997</v>
      </c>
      <c r="K45" s="5">
        <f>+C45-G45</f>
        <v>0</v>
      </c>
      <c r="L45" s="5">
        <f>+D45-H45</f>
        <v>0</v>
      </c>
      <c r="M45" s="5">
        <f>+E45-I45</f>
        <v>222861.64763000049</v>
      </c>
      <c r="N45" s="5">
        <f>SUM(K45:M45)</f>
        <v>222861.64763000049</v>
      </c>
      <c r="O45" s="22">
        <f>+G45/C45*100</f>
        <v>100</v>
      </c>
      <c r="P45" s="22">
        <f>+H45/D45*100</f>
        <v>100</v>
      </c>
      <c r="Q45" s="22">
        <f>+I45/E45*100</f>
        <v>40.454152593455376</v>
      </c>
      <c r="R45" s="22">
        <f>+J45/F45*100</f>
        <v>91.332840713494846</v>
      </c>
    </row>
    <row r="46" spans="1:18" x14ac:dyDescent="0.25">
      <c r="B46" s="2" t="s">
        <v>45</v>
      </c>
      <c r="C46" s="5">
        <v>197538.845</v>
      </c>
      <c r="D46" s="5">
        <v>395280.69700000004</v>
      </c>
      <c r="E46" s="5">
        <v>86162.716999999946</v>
      </c>
      <c r="F46" s="5">
        <f>SUM(C46:E46)</f>
        <v>678982.25899999996</v>
      </c>
      <c r="G46" s="5">
        <v>197534.19019999998</v>
      </c>
      <c r="H46" s="5">
        <v>395242.81228000007</v>
      </c>
      <c r="I46" s="5">
        <v>58324.859119999921</v>
      </c>
      <c r="J46" s="5">
        <f>SUM(G46:I46)</f>
        <v>651101.86159999995</v>
      </c>
      <c r="K46" s="5">
        <f>+C46-G46</f>
        <v>4.6548000000184402</v>
      </c>
      <c r="L46" s="5">
        <f>+D46-H46</f>
        <v>37.884719999972731</v>
      </c>
      <c r="M46" s="5">
        <f>+E46-I46</f>
        <v>27837.857880000025</v>
      </c>
      <c r="N46" s="5">
        <f>SUM(K46:M46)</f>
        <v>27880.397400000016</v>
      </c>
      <c r="O46" s="22">
        <f>+G46/C46*100</f>
        <v>99.997643602705068</v>
      </c>
      <c r="P46" s="22">
        <f>+H46/D46*100</f>
        <v>99.990415742461622</v>
      </c>
      <c r="Q46" s="22">
        <f>+I46/E46*100</f>
        <v>67.691527322658544</v>
      </c>
      <c r="R46" s="22">
        <f>+J46/F46*100</f>
        <v>95.893795893715676</v>
      </c>
    </row>
    <row r="47" spans="1:18" x14ac:dyDescent="0.25">
      <c r="C47" s="5"/>
      <c r="D47" s="5"/>
      <c r="E47" s="5"/>
      <c r="F47" s="5"/>
      <c r="G47" s="5"/>
      <c r="H47" s="5"/>
      <c r="I47" s="5"/>
      <c r="J47" s="5"/>
      <c r="K47" s="5"/>
      <c r="L47" s="5"/>
      <c r="M47" s="5"/>
      <c r="N47" s="5"/>
      <c r="O47" s="22"/>
      <c r="P47" s="22"/>
      <c r="Q47" s="22"/>
      <c r="R47" s="22"/>
    </row>
    <row r="48" spans="1:18" ht="15" x14ac:dyDescent="0.4">
      <c r="A48" s="2" t="s">
        <v>46</v>
      </c>
      <c r="C48" s="10">
        <f>SUM(C50:C52)</f>
        <v>296777725.63200003</v>
      </c>
      <c r="D48" s="10">
        <f>SUM(D50:D52)</f>
        <v>321062446.18299997</v>
      </c>
      <c r="E48" s="10">
        <f>SUM(E50:E52)</f>
        <v>134164125.22899996</v>
      </c>
      <c r="F48" s="10">
        <f>SUM(F50:F52)</f>
        <v>752004297.04399991</v>
      </c>
      <c r="G48" s="10">
        <f>SUM(G50:G52)</f>
        <v>296677684.37059003</v>
      </c>
      <c r="H48" s="10">
        <f>SUM(H50:H52)</f>
        <v>320867631.69957983</v>
      </c>
      <c r="I48" s="10">
        <f>SUM(I50:I52)</f>
        <v>111902588.00572996</v>
      </c>
      <c r="J48" s="10">
        <f>SUM(J50:J52)</f>
        <v>729447904.07589984</v>
      </c>
      <c r="K48" s="10">
        <f>SUM(K50:K52)</f>
        <v>100041.26140997931</v>
      </c>
      <c r="L48" s="10">
        <f>SUM(L50:L52)</f>
        <v>194814.48342008144</v>
      </c>
      <c r="M48" s="10">
        <f>SUM(M50:M52)</f>
        <v>22261537.223269999</v>
      </c>
      <c r="N48" s="10">
        <f>SUM(N50:N52)</f>
        <v>22556392.96810006</v>
      </c>
      <c r="O48" s="22">
        <f>+G48/C48*100</f>
        <v>99.966290845717296</v>
      </c>
      <c r="P48" s="22">
        <f>+H48/D48*100</f>
        <v>99.939321933867944</v>
      </c>
      <c r="Q48" s="22">
        <f>+I48/E48*100</f>
        <v>83.407235589042472</v>
      </c>
      <c r="R48" s="22">
        <f>+J48/F48*100</f>
        <v>97.000496798121318</v>
      </c>
    </row>
    <row r="49" spans="1:18" x14ac:dyDescent="0.25">
      <c r="C49" s="5"/>
      <c r="D49" s="5"/>
      <c r="E49" s="5"/>
      <c r="F49" s="5"/>
      <c r="G49" s="5"/>
      <c r="H49" s="5"/>
      <c r="I49" s="5"/>
      <c r="J49" s="5"/>
      <c r="K49" s="5"/>
      <c r="L49" s="5"/>
      <c r="M49" s="5"/>
      <c r="N49" s="5"/>
      <c r="O49" s="22"/>
      <c r="P49" s="22"/>
      <c r="Q49" s="22"/>
      <c r="R49" s="22"/>
    </row>
    <row r="50" spans="1:18" x14ac:dyDescent="0.25">
      <c r="B50" s="2" t="s">
        <v>47</v>
      </c>
      <c r="C50" s="5">
        <v>27897343.039999999</v>
      </c>
      <c r="D50" s="5">
        <v>54402278.090999998</v>
      </c>
      <c r="E50" s="5">
        <v>25119408.203999996</v>
      </c>
      <c r="F50" s="5">
        <f>SUM(C50:E50)</f>
        <v>107419029.33499999</v>
      </c>
      <c r="G50" s="5">
        <v>27798745.750569995</v>
      </c>
      <c r="H50" s="5">
        <v>54216692.044059992</v>
      </c>
      <c r="I50" s="5">
        <v>24954809.627309993</v>
      </c>
      <c r="J50" s="5">
        <f>SUM(G50:I50)</f>
        <v>106970247.42193998</v>
      </c>
      <c r="K50" s="5">
        <f>+C50-G50</f>
        <v>98597.289430003613</v>
      </c>
      <c r="L50" s="5">
        <f>+D50-H50</f>
        <v>185586.04694000632</v>
      </c>
      <c r="M50" s="5">
        <f>+E50-I50</f>
        <v>164598.57669000328</v>
      </c>
      <c r="N50" s="5">
        <f>SUM(K50:M50)</f>
        <v>448781.9130600132</v>
      </c>
      <c r="O50" s="22">
        <f>+G50/C50*100</f>
        <v>99.6465710397989</v>
      </c>
      <c r="P50" s="22">
        <f>+H50/D50*100</f>
        <v>99.658863464082202</v>
      </c>
      <c r="Q50" s="22">
        <f>+I50/E50*100</f>
        <v>99.344735451754019</v>
      </c>
      <c r="R50" s="22">
        <f>+J50/F50*100</f>
        <v>99.582213769908094</v>
      </c>
    </row>
    <row r="51" spans="1:18" ht="15.6" x14ac:dyDescent="0.25">
      <c r="B51" s="2" t="s">
        <v>61</v>
      </c>
      <c r="C51" s="5"/>
      <c r="D51" s="5"/>
      <c r="E51" s="5"/>
      <c r="F51" s="5"/>
      <c r="G51" s="5"/>
      <c r="H51" s="5"/>
      <c r="I51" s="5"/>
      <c r="J51" s="5"/>
      <c r="K51" s="5"/>
      <c r="L51" s="5"/>
      <c r="M51" s="5"/>
      <c r="N51" s="5"/>
      <c r="O51" s="22"/>
      <c r="P51" s="22"/>
      <c r="Q51" s="22"/>
      <c r="R51" s="22"/>
    </row>
    <row r="52" spans="1:18" ht="15.6" x14ac:dyDescent="0.25">
      <c r="B52" s="2" t="s">
        <v>62</v>
      </c>
      <c r="C52" s="5">
        <v>268880382.59200001</v>
      </c>
      <c r="D52" s="5">
        <v>266660168.09199995</v>
      </c>
      <c r="E52" s="5">
        <v>109044717.02499996</v>
      </c>
      <c r="F52" s="5">
        <f>SUM(C52:E52)</f>
        <v>644585267.70899987</v>
      </c>
      <c r="G52" s="5">
        <v>268878938.62002003</v>
      </c>
      <c r="H52" s="5">
        <v>266650939.65551987</v>
      </c>
      <c r="I52" s="5">
        <v>86947778.378419966</v>
      </c>
      <c r="J52" s="5">
        <f>SUM(G52:I52)</f>
        <v>622477656.65395987</v>
      </c>
      <c r="K52" s="5">
        <f>+C52-G52</f>
        <v>1443.9719799757004</v>
      </c>
      <c r="L52" s="5">
        <f>+D52-H52</f>
        <v>9228.4364800751209</v>
      </c>
      <c r="M52" s="5">
        <f>+E52-I52</f>
        <v>22096938.646579996</v>
      </c>
      <c r="N52" s="5">
        <f>SUM(K52:M52)</f>
        <v>22107611.055040047</v>
      </c>
      <c r="O52" s="22">
        <f>+G52/C52*100</f>
        <v>99.999462968638298</v>
      </c>
      <c r="P52" s="22">
        <f>+H52/D52*100</f>
        <v>99.996539251982739</v>
      </c>
      <c r="Q52" s="22">
        <f>+I52/E52*100</f>
        <v>79.735892531580433</v>
      </c>
      <c r="R52" s="22">
        <f>+J52/F52*100</f>
        <v>96.570258092677889</v>
      </c>
    </row>
    <row r="53" spans="1:18" ht="27" customHeight="1" x14ac:dyDescent="0.25">
      <c r="B53" s="13" t="s">
        <v>48</v>
      </c>
      <c r="C53" s="5">
        <v>1158997.121</v>
      </c>
      <c r="D53" s="5">
        <v>852835.85299999989</v>
      </c>
      <c r="E53" s="5">
        <v>537106.25400000019</v>
      </c>
      <c r="F53" s="5">
        <f>SUM(C53:E53)</f>
        <v>2548939.2280000001</v>
      </c>
      <c r="G53" s="5">
        <v>1158996.7658100002</v>
      </c>
      <c r="H53" s="5">
        <v>852835.6946899998</v>
      </c>
      <c r="I53" s="5">
        <v>533140.95880999975</v>
      </c>
      <c r="J53" s="5">
        <f>SUM(G53:I53)</f>
        <v>2544973.4193099998</v>
      </c>
      <c r="K53" s="5">
        <f>+C53-G53</f>
        <v>0.35518999979831278</v>
      </c>
      <c r="L53" s="5">
        <f>+D53-H53</f>
        <v>0.15831000008620322</v>
      </c>
      <c r="M53" s="5">
        <f>+E53-I53</f>
        <v>3965.2951900004409</v>
      </c>
      <c r="N53" s="5">
        <f>SUM(K53:M53)</f>
        <v>3965.8086900003254</v>
      </c>
      <c r="O53" s="22">
        <f>+G53/C53*100</f>
        <v>99.99996935367713</v>
      </c>
      <c r="P53" s="22">
        <f>+H53/D53*100</f>
        <v>99.999981437225046</v>
      </c>
      <c r="Q53" s="22">
        <f>+I53/E53*100</f>
        <v>99.26172984200619</v>
      </c>
      <c r="R53" s="22">
        <f>+J53/F53*100</f>
        <v>99.844413368257818</v>
      </c>
    </row>
    <row r="54" spans="1:18" x14ac:dyDescent="0.25">
      <c r="C54" s="5"/>
      <c r="D54" s="5"/>
      <c r="E54" s="5"/>
      <c r="F54" s="5"/>
      <c r="G54" s="5"/>
      <c r="H54" s="5"/>
      <c r="I54" s="5"/>
      <c r="J54" s="5"/>
      <c r="K54" s="5"/>
      <c r="L54" s="5"/>
      <c r="M54" s="5"/>
      <c r="N54" s="5"/>
      <c r="O54" s="23"/>
      <c r="P54" s="23"/>
      <c r="Q54" s="23"/>
      <c r="R54" s="23"/>
    </row>
    <row r="55" spans="1:18" x14ac:dyDescent="0.25">
      <c r="C55" s="5"/>
      <c r="D55" s="5"/>
      <c r="E55" s="5"/>
      <c r="F55" s="5"/>
      <c r="G55" s="5"/>
      <c r="H55" s="5"/>
      <c r="I55" s="5"/>
      <c r="J55" s="5"/>
      <c r="K55" s="5"/>
      <c r="L55" s="5"/>
      <c r="M55" s="5"/>
      <c r="N55" s="5"/>
    </row>
    <row r="56" spans="1:18" x14ac:dyDescent="0.25">
      <c r="A56" s="14"/>
      <c r="B56" s="14"/>
      <c r="C56" s="15"/>
      <c r="D56" s="15"/>
      <c r="E56" s="15"/>
      <c r="F56" s="15"/>
      <c r="G56" s="15"/>
      <c r="H56" s="15"/>
      <c r="I56" s="15"/>
      <c r="J56" s="15"/>
      <c r="K56" s="15"/>
      <c r="L56" s="15"/>
      <c r="M56" s="15"/>
      <c r="N56" s="15"/>
      <c r="O56" s="16"/>
      <c r="P56" s="16"/>
      <c r="Q56" s="16"/>
      <c r="R56" s="16"/>
    </row>
    <row r="57" spans="1:18" x14ac:dyDescent="0.25">
      <c r="A57" s="17"/>
      <c r="B57" s="17"/>
      <c r="C57" s="18"/>
      <c r="D57" s="18"/>
      <c r="E57" s="18"/>
      <c r="F57" s="18"/>
      <c r="G57" s="18"/>
      <c r="H57" s="18"/>
      <c r="I57" s="18"/>
      <c r="J57" s="18"/>
      <c r="K57" s="18"/>
      <c r="L57" s="18"/>
      <c r="M57" s="18"/>
      <c r="N57" s="18"/>
      <c r="O57" s="19"/>
      <c r="P57" s="19"/>
      <c r="Q57" s="19"/>
      <c r="R57" s="19"/>
    </row>
    <row r="58" spans="1:18" ht="12.75" customHeight="1" x14ac:dyDescent="0.25">
      <c r="A58" s="49" t="s">
        <v>49</v>
      </c>
      <c r="B58" s="20" t="s">
        <v>331</v>
      </c>
      <c r="C58" s="20"/>
      <c r="D58" s="20"/>
      <c r="E58" s="20"/>
      <c r="F58" s="20"/>
      <c r="G58" s="18"/>
      <c r="H58" s="18"/>
      <c r="I58" s="18"/>
      <c r="J58" s="18"/>
      <c r="K58" s="18"/>
      <c r="L58" s="19"/>
      <c r="M58" s="19"/>
      <c r="N58" s="19"/>
    </row>
    <row r="59" spans="1:18" ht="12.75" customHeight="1" x14ac:dyDescent="0.25">
      <c r="A59" s="49" t="s">
        <v>50</v>
      </c>
      <c r="B59" s="20" t="s">
        <v>51</v>
      </c>
      <c r="C59" s="20"/>
      <c r="D59" s="20"/>
      <c r="E59" s="20"/>
      <c r="F59" s="20"/>
      <c r="G59" s="18"/>
      <c r="H59" s="18"/>
      <c r="I59" s="18"/>
      <c r="J59" s="18"/>
      <c r="K59" s="18"/>
      <c r="L59" s="19"/>
      <c r="M59" s="19"/>
      <c r="N59" s="19"/>
    </row>
    <row r="60" spans="1:18" ht="15.6" x14ac:dyDescent="0.25">
      <c r="A60" s="50" t="s">
        <v>52</v>
      </c>
      <c r="B60" s="17" t="s">
        <v>53</v>
      </c>
      <c r="C60" s="18"/>
      <c r="D60" s="18"/>
      <c r="E60" s="18"/>
      <c r="F60" s="18"/>
      <c r="G60" s="18"/>
      <c r="H60" s="18"/>
      <c r="I60" s="18"/>
      <c r="J60" s="18"/>
      <c r="K60" s="18"/>
      <c r="L60" s="19"/>
      <c r="M60" s="19"/>
      <c r="N60" s="19"/>
    </row>
    <row r="61" spans="1:18" ht="15.6" x14ac:dyDescent="0.25">
      <c r="A61" s="50" t="s">
        <v>54</v>
      </c>
      <c r="B61" s="17" t="s">
        <v>55</v>
      </c>
      <c r="C61" s="18"/>
      <c r="D61" s="18"/>
      <c r="E61" s="18"/>
      <c r="F61" s="18"/>
      <c r="G61" s="18"/>
      <c r="H61" s="18"/>
      <c r="I61" s="18"/>
      <c r="J61" s="18"/>
      <c r="K61" s="18"/>
      <c r="L61" s="19"/>
      <c r="M61" s="19"/>
      <c r="N61" s="19"/>
    </row>
    <row r="62" spans="1:18" ht="15.6" x14ac:dyDescent="0.25">
      <c r="A62" s="50" t="s">
        <v>56</v>
      </c>
      <c r="B62" s="17" t="s">
        <v>57</v>
      </c>
      <c r="C62" s="18"/>
      <c r="D62" s="18"/>
      <c r="E62" s="18"/>
      <c r="F62" s="18"/>
      <c r="G62" s="18"/>
      <c r="H62" s="18"/>
      <c r="I62" s="18"/>
      <c r="J62" s="18"/>
      <c r="K62" s="18"/>
      <c r="L62" s="19"/>
      <c r="M62" s="19"/>
      <c r="N62" s="19"/>
    </row>
    <row r="63" spans="1:18" ht="15.6" x14ac:dyDescent="0.25">
      <c r="A63" s="50" t="s">
        <v>58</v>
      </c>
      <c r="B63" s="17" t="s">
        <v>60</v>
      </c>
      <c r="C63" s="18"/>
      <c r="D63" s="18"/>
      <c r="E63" s="18"/>
      <c r="F63" s="18"/>
      <c r="G63" s="18"/>
      <c r="H63" s="18"/>
      <c r="I63" s="18"/>
      <c r="J63" s="18"/>
      <c r="K63" s="18"/>
      <c r="L63" s="19"/>
      <c r="M63" s="19"/>
      <c r="N63" s="19"/>
    </row>
    <row r="64" spans="1:18" ht="15.6" x14ac:dyDescent="0.25">
      <c r="A64" s="50" t="s">
        <v>59</v>
      </c>
      <c r="B64" s="17" t="s">
        <v>65</v>
      </c>
      <c r="C64" s="5"/>
      <c r="D64" s="5"/>
      <c r="E64" s="5"/>
      <c r="F64" s="5"/>
      <c r="G64" s="18"/>
      <c r="H64" s="18"/>
      <c r="I64" s="18"/>
      <c r="J64" s="18"/>
      <c r="K64" s="18"/>
      <c r="L64" s="19"/>
      <c r="M64" s="19"/>
      <c r="N64" s="19"/>
    </row>
    <row r="65" spans="2:14" x14ac:dyDescent="0.25">
      <c r="C65" s="5"/>
      <c r="D65" s="5"/>
      <c r="E65" s="5"/>
      <c r="F65" s="5"/>
      <c r="G65" s="5"/>
      <c r="H65" s="5"/>
      <c r="I65" s="5"/>
      <c r="J65" s="5"/>
      <c r="K65" s="5"/>
      <c r="L65" s="5"/>
      <c r="M65" s="5"/>
      <c r="N65" s="5"/>
    </row>
    <row r="66" spans="2:14" x14ac:dyDescent="0.25">
      <c r="C66" s="5">
        <v>0</v>
      </c>
      <c r="D66" s="5">
        <v>0</v>
      </c>
      <c r="E66" s="5">
        <v>0</v>
      </c>
      <c r="F66" s="5">
        <v>0</v>
      </c>
      <c r="G66" s="5">
        <v>0</v>
      </c>
      <c r="H66" s="5">
        <v>0</v>
      </c>
      <c r="I66" s="5">
        <v>0</v>
      </c>
      <c r="J66" s="5">
        <v>0</v>
      </c>
      <c r="K66" s="5"/>
      <c r="L66" s="5"/>
      <c r="M66" s="5"/>
      <c r="N66" s="5"/>
    </row>
    <row r="67" spans="2:14" x14ac:dyDescent="0.25">
      <c r="C67" s="5"/>
      <c r="D67" s="5"/>
      <c r="E67" s="5"/>
      <c r="F67" s="5"/>
      <c r="G67" s="5"/>
      <c r="H67" s="5"/>
      <c r="I67" s="5"/>
      <c r="J67" s="5"/>
      <c r="K67" s="5"/>
      <c r="L67" s="5"/>
      <c r="M67" s="5"/>
      <c r="N67" s="5"/>
    </row>
    <row r="68" spans="2:14" x14ac:dyDescent="0.25">
      <c r="B68" s="2" t="s">
        <v>307</v>
      </c>
      <c r="C68" s="5"/>
      <c r="D68" s="5"/>
      <c r="E68" s="5"/>
      <c r="F68" s="5"/>
      <c r="G68" s="5"/>
      <c r="H68" s="5"/>
      <c r="I68" s="5"/>
      <c r="J68" s="5"/>
      <c r="K68" s="5"/>
      <c r="L68" s="5"/>
      <c r="M68" s="5"/>
      <c r="N68" s="5"/>
    </row>
    <row r="69" spans="2:14" x14ac:dyDescent="0.25">
      <c r="C69" s="5"/>
      <c r="D69" s="5"/>
      <c r="E69" s="5"/>
      <c r="F69" s="5"/>
      <c r="G69" s="5"/>
      <c r="H69" s="5"/>
      <c r="I69" s="5"/>
      <c r="J69" s="5"/>
      <c r="K69" s="5"/>
      <c r="L69" s="5"/>
      <c r="M69" s="5"/>
      <c r="N69" s="5"/>
    </row>
    <row r="70" spans="2:14" x14ac:dyDescent="0.25">
      <c r="C70" s="5"/>
      <c r="D70" s="5"/>
      <c r="E70" s="5"/>
      <c r="F70" s="5"/>
      <c r="G70" s="5"/>
      <c r="H70" s="5"/>
      <c r="I70" s="5"/>
      <c r="J70" s="5"/>
      <c r="K70" s="5"/>
      <c r="L70" s="5"/>
      <c r="M70" s="5"/>
      <c r="N70" s="5"/>
    </row>
    <row r="71" spans="2:14" x14ac:dyDescent="0.25">
      <c r="C71" s="5"/>
      <c r="D71" s="5"/>
      <c r="E71" s="5"/>
      <c r="F71" s="5"/>
      <c r="G71" s="5"/>
      <c r="H71" s="5"/>
      <c r="I71" s="5"/>
      <c r="J71" s="5"/>
      <c r="K71" s="5"/>
      <c r="L71" s="5"/>
      <c r="M71" s="5"/>
      <c r="N71" s="5"/>
    </row>
    <row r="72" spans="2:14" x14ac:dyDescent="0.25">
      <c r="C72" s="5"/>
      <c r="D72" s="5"/>
      <c r="E72" s="5"/>
      <c r="F72" s="5"/>
      <c r="G72" s="5"/>
      <c r="H72" s="5"/>
      <c r="I72" s="5"/>
      <c r="J72" s="5"/>
      <c r="K72" s="5"/>
      <c r="L72" s="5"/>
      <c r="M72" s="5"/>
      <c r="N72" s="5"/>
    </row>
    <row r="73" spans="2:14" x14ac:dyDescent="0.25">
      <c r="C73" s="5"/>
      <c r="D73" s="5"/>
      <c r="E73" s="5"/>
      <c r="F73" s="5"/>
      <c r="G73" s="5"/>
      <c r="H73" s="5"/>
      <c r="I73" s="5"/>
      <c r="J73" s="5"/>
      <c r="K73" s="5"/>
      <c r="L73" s="5"/>
      <c r="M73" s="5"/>
      <c r="N73" s="5"/>
    </row>
    <row r="74" spans="2:14" x14ac:dyDescent="0.25">
      <c r="C74" s="5"/>
      <c r="D74" s="5"/>
      <c r="E74" s="5"/>
      <c r="F74" s="5"/>
      <c r="G74" s="5"/>
      <c r="H74" s="5"/>
      <c r="I74" s="5"/>
      <c r="J74" s="5"/>
      <c r="K74" s="5"/>
      <c r="L74" s="5"/>
      <c r="M74" s="5"/>
      <c r="N74" s="5"/>
    </row>
    <row r="75" spans="2:14" x14ac:dyDescent="0.25">
      <c r="C75" s="5"/>
      <c r="D75" s="5"/>
      <c r="E75" s="5"/>
      <c r="F75" s="5"/>
      <c r="G75" s="5"/>
      <c r="H75" s="5"/>
      <c r="I75" s="5"/>
      <c r="J75" s="5"/>
      <c r="K75" s="5"/>
      <c r="L75" s="5"/>
      <c r="M75" s="5"/>
      <c r="N75" s="5"/>
    </row>
  </sheetData>
  <mergeCells count="5">
    <mergeCell ref="K5:N5"/>
    <mergeCell ref="O5:R5"/>
    <mergeCell ref="A5:B6"/>
    <mergeCell ref="C5:F5"/>
    <mergeCell ref="G5:J5"/>
  </mergeCells>
  <pageMargins left="0.4" right="0.2" top="0.57999999999999996" bottom="0.48" header="0.3" footer="0.17"/>
  <pageSetup paperSize="9"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EC9D3-69BE-4BA5-957B-5AE2BDAF1234}">
  <dimension ref="A1:V330"/>
  <sheetViews>
    <sheetView tabSelected="1" view="pageBreakPreview" zoomScale="115" zoomScaleNormal="100" zoomScaleSheetLayoutView="115" workbookViewId="0">
      <pane xSplit="1" ySplit="7" topLeftCell="B287" activePane="bottomRight" state="frozen"/>
      <selection pane="topRight" activeCell="B1" sqref="B1"/>
      <selection pane="bottomLeft" activeCell="A8" sqref="A8"/>
      <selection pane="bottomRight" activeCell="K282" sqref="K282"/>
    </sheetView>
  </sheetViews>
  <sheetFormatPr defaultColWidth="9.109375" defaultRowHeight="10.199999999999999" x14ac:dyDescent="0.2"/>
  <cols>
    <col min="1" max="1" width="25" style="66" customWidth="1"/>
    <col min="2" max="3" width="13.6640625" style="66" customWidth="1"/>
    <col min="4" max="4" width="12.44140625" style="66" customWidth="1"/>
    <col min="5" max="5" width="13.77734375" style="93" customWidth="1"/>
    <col min="6" max="6" width="12" style="94" bestFit="1" customWidth="1"/>
    <col min="7" max="7" width="12" style="95" bestFit="1" customWidth="1"/>
    <col min="8" max="8" width="8.33203125" style="94" customWidth="1"/>
    <col min="9" max="9" width="9.109375" style="94"/>
    <col min="10" max="10" width="11.5546875" style="94" customWidth="1"/>
    <col min="11" max="16384" width="9.109375" style="94"/>
  </cols>
  <sheetData>
    <row r="1" spans="1:22" s="55" customFormat="1" ht="9" customHeight="1" x14ac:dyDescent="0.25">
      <c r="A1" s="54"/>
      <c r="F1" s="24"/>
      <c r="G1" s="24"/>
    </row>
    <row r="2" spans="1:22" s="58" customFormat="1" ht="15" x14ac:dyDescent="0.4">
      <c r="A2" s="56" t="s">
        <v>321</v>
      </c>
      <c r="B2" s="57"/>
      <c r="C2" s="57"/>
      <c r="D2" s="57"/>
      <c r="E2" s="57"/>
      <c r="F2" s="57"/>
      <c r="G2" s="57"/>
    </row>
    <row r="3" spans="1:22" s="58" customFormat="1" x14ac:dyDescent="0.2">
      <c r="A3" s="59" t="s">
        <v>66</v>
      </c>
      <c r="B3" s="57"/>
      <c r="C3" s="57"/>
      <c r="D3" s="57"/>
      <c r="E3" s="57"/>
      <c r="F3" s="60"/>
      <c r="G3" s="60"/>
    </row>
    <row r="4" spans="1:22" s="58" customFormat="1" x14ac:dyDescent="0.2">
      <c r="A4" s="61" t="s">
        <v>67</v>
      </c>
      <c r="B4" s="62"/>
      <c r="C4" s="62"/>
      <c r="D4" s="62"/>
      <c r="E4" s="62"/>
      <c r="F4" s="62"/>
      <c r="G4" s="62"/>
    </row>
    <row r="5" spans="1:22" s="63" customFormat="1" ht="6" customHeight="1" x14ac:dyDescent="0.25">
      <c r="A5" s="104" t="s">
        <v>68</v>
      </c>
      <c r="B5" s="51"/>
      <c r="C5" s="100" t="s">
        <v>308</v>
      </c>
      <c r="D5" s="100"/>
      <c r="E5" s="101"/>
      <c r="F5" s="51"/>
      <c r="G5" s="53"/>
      <c r="H5" s="53"/>
    </row>
    <row r="6" spans="1:22" s="63" customFormat="1" ht="12" customHeight="1" x14ac:dyDescent="0.25">
      <c r="A6" s="105"/>
      <c r="B6" s="107" t="s">
        <v>69</v>
      </c>
      <c r="C6" s="102"/>
      <c r="D6" s="102"/>
      <c r="E6" s="103"/>
      <c r="F6" s="109" t="s">
        <v>70</v>
      </c>
      <c r="G6" s="111" t="s">
        <v>71</v>
      </c>
      <c r="H6" s="98" t="s">
        <v>72</v>
      </c>
    </row>
    <row r="7" spans="1:22" s="63" customFormat="1" ht="42.75" customHeight="1" x14ac:dyDescent="0.25">
      <c r="A7" s="106"/>
      <c r="B7" s="108"/>
      <c r="C7" s="64" t="s">
        <v>73</v>
      </c>
      <c r="D7" s="64" t="s">
        <v>74</v>
      </c>
      <c r="E7" s="64" t="s">
        <v>13</v>
      </c>
      <c r="F7" s="110"/>
      <c r="G7" s="112"/>
      <c r="H7" s="99"/>
    </row>
    <row r="8" spans="1:22" s="66" customFormat="1" x14ac:dyDescent="0.2">
      <c r="A8" s="65"/>
      <c r="B8" s="25"/>
      <c r="C8" s="25"/>
      <c r="D8" s="25"/>
      <c r="E8" s="25"/>
      <c r="F8" s="25"/>
      <c r="G8" s="25"/>
      <c r="H8" s="25"/>
    </row>
    <row r="9" spans="1:22" s="66" customFormat="1" ht="13.8" x14ac:dyDescent="0.25">
      <c r="A9" s="67" t="s">
        <v>75</v>
      </c>
      <c r="B9" s="25"/>
      <c r="C9" s="25"/>
      <c r="D9" s="25"/>
      <c r="E9" s="25"/>
      <c r="F9" s="25"/>
      <c r="G9" s="25"/>
      <c r="H9" s="25"/>
    </row>
    <row r="10" spans="1:22" s="66" customFormat="1" ht="11.25" customHeight="1" x14ac:dyDescent="0.2">
      <c r="A10" s="68" t="s">
        <v>76</v>
      </c>
      <c r="B10" s="26">
        <f t="shared" ref="B10:D10" si="0">SUM(B11:B15)</f>
        <v>15897331.000000004</v>
      </c>
      <c r="C10" s="26">
        <f t="shared" si="0"/>
        <v>13535285.353450002</v>
      </c>
      <c r="D10" s="26">
        <f t="shared" si="0"/>
        <v>103429.64218000002</v>
      </c>
      <c r="E10" s="114">
        <f t="shared" ref="E10:G10" si="1">SUM(E11:E15)</f>
        <v>13638714.99563</v>
      </c>
      <c r="F10" s="114">
        <f t="shared" si="1"/>
        <v>2258616.0043700021</v>
      </c>
      <c r="G10" s="114">
        <f t="shared" si="1"/>
        <v>2362045.6465500016</v>
      </c>
      <c r="H10" s="27">
        <f>IFERROR(E10/B10*100,"")</f>
        <v>85.792483000007962</v>
      </c>
      <c r="I10" s="69"/>
      <c r="J10" s="69"/>
      <c r="K10" s="69"/>
      <c r="L10" s="69"/>
      <c r="M10" s="69"/>
      <c r="N10" s="69"/>
      <c r="O10" s="69"/>
      <c r="P10" s="69"/>
      <c r="Q10" s="69"/>
      <c r="R10" s="69"/>
      <c r="S10" s="69"/>
      <c r="T10" s="69"/>
      <c r="U10" s="69"/>
      <c r="V10" s="69"/>
    </row>
    <row r="11" spans="1:22" s="66" customFormat="1" ht="11.25" customHeight="1" x14ac:dyDescent="0.2">
      <c r="A11" s="70" t="s">
        <v>77</v>
      </c>
      <c r="B11" s="28">
        <v>3265798.0000000028</v>
      </c>
      <c r="C11" s="28">
        <v>2828051.8093800005</v>
      </c>
      <c r="D11" s="28">
        <v>59428.784940000012</v>
      </c>
      <c r="E11" s="28">
        <f>C11+D11</f>
        <v>2887480.5943200006</v>
      </c>
      <c r="F11" s="28">
        <f>B11-E11</f>
        <v>378317.40568000218</v>
      </c>
      <c r="G11" s="28">
        <f>B11-C11</f>
        <v>437746.19062000234</v>
      </c>
      <c r="H11" s="27">
        <f>IFERROR(E11/B11*100,"")</f>
        <v>88.415774469823248</v>
      </c>
      <c r="J11" s="69"/>
    </row>
    <row r="12" spans="1:22" s="66" customFormat="1" ht="11.25" customHeight="1" x14ac:dyDescent="0.2">
      <c r="A12" s="71" t="s">
        <v>78</v>
      </c>
      <c r="B12" s="28">
        <v>177304</v>
      </c>
      <c r="C12" s="28">
        <v>102341.43046999999</v>
      </c>
      <c r="D12" s="28">
        <v>5219.8646500000004</v>
      </c>
      <c r="E12" s="28">
        <f t="shared" ref="E12:E21" si="2">C12+D12</f>
        <v>107561.29512</v>
      </c>
      <c r="F12" s="28">
        <f>B12-E12</f>
        <v>69742.704880000005</v>
      </c>
      <c r="G12" s="28">
        <f>B12-C12</f>
        <v>74962.569530000008</v>
      </c>
      <c r="H12" s="27">
        <f>IFERROR(E12/B12*100,"")</f>
        <v>60.664900464738523</v>
      </c>
      <c r="J12" s="69"/>
    </row>
    <row r="13" spans="1:22" s="66" customFormat="1" ht="11.25" customHeight="1" x14ac:dyDescent="0.2">
      <c r="A13" s="70" t="s">
        <v>79</v>
      </c>
      <c r="B13" s="28">
        <v>557230</v>
      </c>
      <c r="C13" s="28">
        <v>457345.02951999998</v>
      </c>
      <c r="D13" s="28">
        <v>11505.00807</v>
      </c>
      <c r="E13" s="28">
        <f t="shared" si="2"/>
        <v>468850.03758999996</v>
      </c>
      <c r="F13" s="28">
        <f>B13-E13</f>
        <v>88379.962410000036</v>
      </c>
      <c r="G13" s="28">
        <f>B13-C13</f>
        <v>99884.970480000018</v>
      </c>
      <c r="H13" s="27">
        <f>IFERROR(E13/B13*100,"")</f>
        <v>84.139410582703718</v>
      </c>
      <c r="J13" s="69"/>
    </row>
    <row r="14" spans="1:22" s="66" customFormat="1" ht="11.25" customHeight="1" x14ac:dyDescent="0.2">
      <c r="A14" s="70" t="s">
        <v>80</v>
      </c>
      <c r="B14" s="28">
        <v>11770654</v>
      </c>
      <c r="C14" s="28">
        <v>10036336.817360001</v>
      </c>
      <c r="D14" s="28">
        <v>26486.787800000002</v>
      </c>
      <c r="E14" s="28">
        <f t="shared" si="2"/>
        <v>10062823.60516</v>
      </c>
      <c r="F14" s="28">
        <f>B14-E14</f>
        <v>1707830.3948400002</v>
      </c>
      <c r="G14" s="28">
        <f>B14-C14</f>
        <v>1734317.1826399993</v>
      </c>
      <c r="H14" s="27">
        <f>IFERROR(E14/B14*100,"")</f>
        <v>85.490777361733677</v>
      </c>
      <c r="J14" s="69"/>
    </row>
    <row r="15" spans="1:22" s="66" customFormat="1" ht="11.25" customHeight="1" x14ac:dyDescent="0.2">
      <c r="A15" s="70" t="s">
        <v>81</v>
      </c>
      <c r="B15" s="28">
        <v>126344.99999999999</v>
      </c>
      <c r="C15" s="28">
        <v>111210.26672</v>
      </c>
      <c r="D15" s="28">
        <v>789.19672000000003</v>
      </c>
      <c r="E15" s="28">
        <f t="shared" si="2"/>
        <v>111999.46344000001</v>
      </c>
      <c r="F15" s="28">
        <f>B15-E15</f>
        <v>14345.536559999979</v>
      </c>
      <c r="G15" s="28">
        <f>B15-C15</f>
        <v>15134.733279999986</v>
      </c>
      <c r="H15" s="27">
        <f>IFERROR(E15/B15*100,"")</f>
        <v>88.645742562032552</v>
      </c>
      <c r="J15" s="69"/>
    </row>
    <row r="16" spans="1:22" s="66" customFormat="1" ht="11.25" customHeight="1" x14ac:dyDescent="0.2">
      <c r="B16" s="30"/>
      <c r="C16" s="30"/>
      <c r="D16" s="30"/>
      <c r="E16" s="30"/>
      <c r="F16" s="30"/>
      <c r="G16" s="30"/>
      <c r="H16" s="27" t="str">
        <f>IFERROR(E16/B16*100,"")</f>
        <v/>
      </c>
      <c r="J16" s="69"/>
    </row>
    <row r="17" spans="1:10" s="66" customFormat="1" ht="11.25" customHeight="1" x14ac:dyDescent="0.2">
      <c r="A17" s="68" t="s">
        <v>82</v>
      </c>
      <c r="B17" s="28">
        <v>4520570.2889999999</v>
      </c>
      <c r="C17" s="28">
        <v>3547358.7849899996</v>
      </c>
      <c r="D17" s="28">
        <v>40606.227060000005</v>
      </c>
      <c r="E17" s="28">
        <f t="shared" si="2"/>
        <v>3587965.0120499996</v>
      </c>
      <c r="F17" s="28">
        <f>B17-E17</f>
        <v>932605.27695000032</v>
      </c>
      <c r="G17" s="28">
        <f>B17-C17</f>
        <v>973211.50401000027</v>
      </c>
      <c r="H17" s="27">
        <f>IFERROR(E17/B17*100,"")</f>
        <v>79.369742812774561</v>
      </c>
      <c r="J17" s="69"/>
    </row>
    <row r="18" spans="1:10" s="66" customFormat="1" ht="11.25" customHeight="1" x14ac:dyDescent="0.2">
      <c r="A18" s="70"/>
      <c r="B18" s="31"/>
      <c r="C18" s="30"/>
      <c r="D18" s="31"/>
      <c r="E18" s="30"/>
      <c r="F18" s="30"/>
      <c r="G18" s="30"/>
      <c r="H18" s="27" t="str">
        <f>IFERROR(E18/B18*100,"")</f>
        <v/>
      </c>
      <c r="J18" s="69"/>
    </row>
    <row r="19" spans="1:10" s="66" customFormat="1" ht="11.25" customHeight="1" x14ac:dyDescent="0.2">
      <c r="A19" s="68" t="s">
        <v>83</v>
      </c>
      <c r="B19" s="28">
        <v>438104.34199999995</v>
      </c>
      <c r="C19" s="28">
        <v>393027.82201</v>
      </c>
      <c r="D19" s="28">
        <v>3922.5440899999999</v>
      </c>
      <c r="E19" s="28">
        <f t="shared" si="2"/>
        <v>396950.36609999998</v>
      </c>
      <c r="F19" s="28">
        <f>B19-E19</f>
        <v>41153.975899999961</v>
      </c>
      <c r="G19" s="28">
        <f>B19-C19</f>
        <v>45076.519989999942</v>
      </c>
      <c r="H19" s="27">
        <f>IFERROR(E19/B19*100,"")</f>
        <v>90.606352881113423</v>
      </c>
      <c r="J19" s="69"/>
    </row>
    <row r="20" spans="1:10" s="66" customFormat="1" ht="11.25" customHeight="1" x14ac:dyDescent="0.2">
      <c r="A20" s="70"/>
      <c r="B20" s="31"/>
      <c r="C20" s="30"/>
      <c r="D20" s="31"/>
      <c r="E20" s="30"/>
      <c r="F20" s="30"/>
      <c r="G20" s="30"/>
      <c r="H20" s="27" t="str">
        <f>IFERROR(E20/B20*100,"")</f>
        <v/>
      </c>
      <c r="J20" s="69"/>
    </row>
    <row r="21" spans="1:10" s="66" customFormat="1" ht="11.25" customHeight="1" x14ac:dyDescent="0.2">
      <c r="A21" s="68" t="s">
        <v>84</v>
      </c>
      <c r="B21" s="28">
        <v>4684091.4869999997</v>
      </c>
      <c r="C21" s="28">
        <v>4456505.7695700005</v>
      </c>
      <c r="D21" s="28">
        <v>71532.815370000011</v>
      </c>
      <c r="E21" s="28">
        <f t="shared" si="2"/>
        <v>4528038.5849400004</v>
      </c>
      <c r="F21" s="28">
        <f>B21-E21</f>
        <v>156052.90205999929</v>
      </c>
      <c r="G21" s="28">
        <f>B21-C21</f>
        <v>227585.71742999926</v>
      </c>
      <c r="H21" s="27">
        <f>IFERROR(E21/B21*100,"")</f>
        <v>96.668448887194003</v>
      </c>
      <c r="J21" s="69"/>
    </row>
    <row r="22" spans="1:10" s="66" customFormat="1" ht="11.25" customHeight="1" x14ac:dyDescent="0.2">
      <c r="A22" s="70"/>
      <c r="B22" s="30"/>
      <c r="C22" s="30"/>
      <c r="D22" s="30"/>
      <c r="E22" s="30"/>
      <c r="F22" s="30"/>
      <c r="G22" s="30"/>
      <c r="H22" s="27" t="str">
        <f>IFERROR(E22/B22*100,"")</f>
        <v/>
      </c>
      <c r="J22" s="69"/>
    </row>
    <row r="23" spans="1:10" s="66" customFormat="1" ht="11.25" customHeight="1" x14ac:dyDescent="0.2">
      <c r="A23" s="68" t="s">
        <v>85</v>
      </c>
      <c r="B23" s="26">
        <f>SUM(B24:B33)</f>
        <v>31145016.279699996</v>
      </c>
      <c r="C23" s="26">
        <f>SUM(C24:C33)</f>
        <v>26488710.097260002</v>
      </c>
      <c r="D23" s="26">
        <f t="shared" ref="D23:G23" si="3">SUM(D24:D33)</f>
        <v>1148863.0670599998</v>
      </c>
      <c r="E23" s="114">
        <f t="shared" si="3"/>
        <v>27637573.164320011</v>
      </c>
      <c r="F23" s="114">
        <f t="shared" si="3"/>
        <v>3507443.1153799878</v>
      </c>
      <c r="G23" s="114">
        <f t="shared" si="3"/>
        <v>4656306.1824399885</v>
      </c>
      <c r="H23" s="27">
        <f>IFERROR(E23/B23*100,"")</f>
        <v>88.738348749343572</v>
      </c>
      <c r="J23" s="69"/>
    </row>
    <row r="24" spans="1:10" s="66" customFormat="1" ht="11.25" customHeight="1" x14ac:dyDescent="0.2">
      <c r="A24" s="70" t="s">
        <v>86</v>
      </c>
      <c r="B24" s="28">
        <v>24234207.432959996</v>
      </c>
      <c r="C24" s="28">
        <v>20209291.959080007</v>
      </c>
      <c r="D24" s="28">
        <v>1014658.4581200001</v>
      </c>
      <c r="E24" s="28">
        <f t="shared" ref="E24:E33" si="4">C24+D24</f>
        <v>21223950.417200007</v>
      </c>
      <c r="F24" s="28">
        <f>B24-E24</f>
        <v>3010257.0157599896</v>
      </c>
      <c r="G24" s="28">
        <f>B24-C24</f>
        <v>4024915.4738799892</v>
      </c>
      <c r="H24" s="27">
        <f>IFERROR(E24/B24*100,"")</f>
        <v>87.578479617757765</v>
      </c>
      <c r="J24" s="69"/>
    </row>
    <row r="25" spans="1:10" s="66" customFormat="1" ht="11.25" customHeight="1" x14ac:dyDescent="0.2">
      <c r="A25" s="70" t="s">
        <v>87</v>
      </c>
      <c r="B25" s="28">
        <v>1649549</v>
      </c>
      <c r="C25" s="28">
        <v>1358352.74245</v>
      </c>
      <c r="D25" s="28">
        <v>6183.8940499999999</v>
      </c>
      <c r="E25" s="28">
        <f t="shared" si="4"/>
        <v>1364536.6365</v>
      </c>
      <c r="F25" s="28">
        <f>B25-E25</f>
        <v>285012.36349999998</v>
      </c>
      <c r="G25" s="28">
        <f>B25-C25</f>
        <v>291196.25754999998</v>
      </c>
      <c r="H25" s="27">
        <f>IFERROR(E25/B25*100,"")</f>
        <v>82.721800716438253</v>
      </c>
      <c r="J25" s="69"/>
    </row>
    <row r="26" spans="1:10" s="66" customFormat="1" ht="11.25" customHeight="1" x14ac:dyDescent="0.2">
      <c r="A26" s="70" t="s">
        <v>88</v>
      </c>
      <c r="B26" s="28">
        <v>3300046.8297399986</v>
      </c>
      <c r="C26" s="28">
        <v>3047205.7841100004</v>
      </c>
      <c r="D26" s="28">
        <v>98512.67243999998</v>
      </c>
      <c r="E26" s="28">
        <f t="shared" si="4"/>
        <v>3145718.4565500002</v>
      </c>
      <c r="F26" s="28">
        <f>B26-E26</f>
        <v>154328.37318999832</v>
      </c>
      <c r="G26" s="28">
        <f>B26-C26</f>
        <v>252841.0456299982</v>
      </c>
      <c r="H26" s="27">
        <f>IFERROR(E26/B26*100,"")</f>
        <v>95.323448994747821</v>
      </c>
      <c r="J26" s="69"/>
    </row>
    <row r="27" spans="1:10" s="66" customFormat="1" ht="11.25" customHeight="1" x14ac:dyDescent="0.2">
      <c r="A27" s="70" t="s">
        <v>89</v>
      </c>
      <c r="B27" s="28">
        <v>111336.526</v>
      </c>
      <c r="C27" s="28">
        <v>102974.62856</v>
      </c>
      <c r="D27" s="28">
        <v>1463.92605</v>
      </c>
      <c r="E27" s="28">
        <f t="shared" si="4"/>
        <v>104438.55460999999</v>
      </c>
      <c r="F27" s="28">
        <f>B27-E27</f>
        <v>6897.9713900000061</v>
      </c>
      <c r="G27" s="28">
        <f>B27-C27</f>
        <v>8361.8974400000006</v>
      </c>
      <c r="H27" s="27">
        <f>IFERROR(E27/B27*100,"")</f>
        <v>93.804394983547439</v>
      </c>
      <c r="J27" s="69"/>
    </row>
    <row r="28" spans="1:10" s="66" customFormat="1" ht="11.25" customHeight="1" x14ac:dyDescent="0.2">
      <c r="A28" s="70" t="s">
        <v>90</v>
      </c>
      <c r="B28" s="28">
        <v>228517.54399999997</v>
      </c>
      <c r="C28" s="28">
        <v>228498.24359999999</v>
      </c>
      <c r="D28" s="28">
        <v>17.635180000000002</v>
      </c>
      <c r="E28" s="28">
        <f t="shared" si="4"/>
        <v>228515.87878</v>
      </c>
      <c r="F28" s="28">
        <f>B28-E28</f>
        <v>1.6652199999662116</v>
      </c>
      <c r="G28" s="28">
        <f>B28-C28</f>
        <v>19.300399999978254</v>
      </c>
      <c r="H28" s="27">
        <f>IFERROR(E28/B28*100,"")</f>
        <v>99.999271294461323</v>
      </c>
      <c r="J28" s="69"/>
    </row>
    <row r="29" spans="1:10" s="66" customFormat="1" ht="11.25" customHeight="1" x14ac:dyDescent="0.2">
      <c r="A29" s="70" t="s">
        <v>91</v>
      </c>
      <c r="B29" s="28">
        <v>759010.30299999996</v>
      </c>
      <c r="C29" s="28">
        <v>711889.21991999994</v>
      </c>
      <c r="D29" s="28">
        <v>24441.083079999997</v>
      </c>
      <c r="E29" s="28">
        <f t="shared" si="4"/>
        <v>736330.30299999996</v>
      </c>
      <c r="F29" s="28">
        <f>B29-E29</f>
        <v>22680</v>
      </c>
      <c r="G29" s="28">
        <f>B29-C29</f>
        <v>47121.083080000011</v>
      </c>
      <c r="H29" s="27">
        <f>IFERROR(E29/B29*100,"")</f>
        <v>97.011898269317697</v>
      </c>
      <c r="J29" s="69"/>
    </row>
    <row r="30" spans="1:10" s="66" customFormat="1" ht="11.25" customHeight="1" x14ac:dyDescent="0.2">
      <c r="A30" s="70" t="s">
        <v>92</v>
      </c>
      <c r="B30" s="28">
        <v>198369</v>
      </c>
      <c r="C30" s="28">
        <v>194850.33261000001</v>
      </c>
      <c r="D30" s="28">
        <v>3084.7249700000002</v>
      </c>
      <c r="E30" s="28">
        <f t="shared" si="4"/>
        <v>197935.05758000002</v>
      </c>
      <c r="F30" s="28">
        <f>B30-E30</f>
        <v>433.94241999997757</v>
      </c>
      <c r="G30" s="28">
        <f>B30-C30</f>
        <v>3518.6673899999878</v>
      </c>
      <c r="H30" s="27">
        <f>IFERROR(E30/B30*100,"")</f>
        <v>99.781244841683943</v>
      </c>
      <c r="J30" s="69"/>
    </row>
    <row r="31" spans="1:10" s="66" customFormat="1" ht="11.25" customHeight="1" x14ac:dyDescent="0.2">
      <c r="A31" s="70" t="s">
        <v>309</v>
      </c>
      <c r="B31" s="28">
        <v>271340.07399999991</v>
      </c>
      <c r="C31" s="28">
        <v>266415.87241999997</v>
      </c>
      <c r="D31" s="28">
        <v>191.87626999999998</v>
      </c>
      <c r="E31" s="28">
        <f t="shared" si="4"/>
        <v>266607.74868999998</v>
      </c>
      <c r="F31" s="28">
        <f>B31-E31</f>
        <v>4732.3253099999274</v>
      </c>
      <c r="G31" s="28">
        <f>B31-C31</f>
        <v>4924.2015799999353</v>
      </c>
      <c r="H31" s="27">
        <f>IFERROR(E31/B31*100,"")</f>
        <v>98.255943090072307</v>
      </c>
      <c r="J31" s="69"/>
    </row>
    <row r="32" spans="1:10" s="66" customFormat="1" ht="11.25" customHeight="1" x14ac:dyDescent="0.2">
      <c r="A32" s="70" t="s">
        <v>93</v>
      </c>
      <c r="B32" s="28">
        <v>122633.21900000001</v>
      </c>
      <c r="C32" s="28">
        <v>117719.65437</v>
      </c>
      <c r="D32" s="28">
        <v>0</v>
      </c>
      <c r="E32" s="28">
        <f t="shared" si="4"/>
        <v>117719.65437</v>
      </c>
      <c r="F32" s="28">
        <f>B32-E32</f>
        <v>4913.564630000008</v>
      </c>
      <c r="G32" s="28">
        <f>B32-C32</f>
        <v>4913.564630000008</v>
      </c>
      <c r="H32" s="27">
        <f>IFERROR(E32/B32*100,"")</f>
        <v>95.99328414432307</v>
      </c>
      <c r="J32" s="69"/>
    </row>
    <row r="33" spans="1:10" s="66" customFormat="1" ht="11.25" customHeight="1" x14ac:dyDescent="0.2">
      <c r="A33" s="70" t="s">
        <v>94</v>
      </c>
      <c r="B33" s="28">
        <v>270006.35099999997</v>
      </c>
      <c r="C33" s="28">
        <v>251511.66013999999</v>
      </c>
      <c r="D33" s="28">
        <v>308.79690000000005</v>
      </c>
      <c r="E33" s="28">
        <f t="shared" si="4"/>
        <v>251820.45703999998</v>
      </c>
      <c r="F33" s="28">
        <f>B33-E33</f>
        <v>18185.893959999987</v>
      </c>
      <c r="G33" s="28">
        <f>B33-C33</f>
        <v>18494.690859999973</v>
      </c>
      <c r="H33" s="27">
        <f>IFERROR(E33/B33*100,"")</f>
        <v>93.264642149102642</v>
      </c>
      <c r="J33" s="69"/>
    </row>
    <row r="34" spans="1:10" s="66" customFormat="1" ht="11.25" customHeight="1" x14ac:dyDescent="0.2">
      <c r="A34" s="70"/>
      <c r="B34" s="30"/>
      <c r="C34" s="30"/>
      <c r="D34" s="30"/>
      <c r="E34" s="30"/>
      <c r="F34" s="30"/>
      <c r="G34" s="30"/>
      <c r="H34" s="27" t="str">
        <f>IFERROR(E34/B34*100,"")</f>
        <v/>
      </c>
      <c r="J34" s="69"/>
    </row>
    <row r="35" spans="1:10" s="66" customFormat="1" ht="11.25" customHeight="1" x14ac:dyDescent="0.2">
      <c r="A35" s="68" t="s">
        <v>95</v>
      </c>
      <c r="B35" s="32">
        <f t="shared" ref="B35:G35" si="5">+B36+B37</f>
        <v>1130073.0730000001</v>
      </c>
      <c r="C35" s="32">
        <f t="shared" si="5"/>
        <v>906693.91117000009</v>
      </c>
      <c r="D35" s="32">
        <f t="shared" si="5"/>
        <v>4026.1331300000002</v>
      </c>
      <c r="E35" s="35">
        <f t="shared" si="5"/>
        <v>910720.04430000007</v>
      </c>
      <c r="F35" s="35">
        <f t="shared" si="5"/>
        <v>219353.0287</v>
      </c>
      <c r="G35" s="35">
        <f t="shared" si="5"/>
        <v>223379.16183</v>
      </c>
      <c r="H35" s="27">
        <f>IFERROR(E35/B35*100,"")</f>
        <v>80.589482756395171</v>
      </c>
      <c r="J35" s="69"/>
    </row>
    <row r="36" spans="1:10" s="66" customFormat="1" ht="11.25" customHeight="1" x14ac:dyDescent="0.2">
      <c r="A36" s="70" t="s">
        <v>96</v>
      </c>
      <c r="B36" s="28">
        <v>1054323.0730000001</v>
      </c>
      <c r="C36" s="28">
        <v>873069.86087000009</v>
      </c>
      <c r="D36" s="28">
        <v>4006.7054800000001</v>
      </c>
      <c r="E36" s="28">
        <f t="shared" ref="E36:E37" si="6">C36+D36</f>
        <v>877076.5663500001</v>
      </c>
      <c r="F36" s="28">
        <f>B36-E36</f>
        <v>177246.50665</v>
      </c>
      <c r="G36" s="28">
        <f>B36-C36</f>
        <v>181253.21213</v>
      </c>
      <c r="H36" s="27">
        <f>IFERROR(E36/B36*100,"")</f>
        <v>83.188596437934549</v>
      </c>
      <c r="J36" s="69"/>
    </row>
    <row r="37" spans="1:10" s="66" customFormat="1" ht="11.25" customHeight="1" x14ac:dyDescent="0.2">
      <c r="A37" s="70" t="s">
        <v>97</v>
      </c>
      <c r="B37" s="28">
        <v>75750</v>
      </c>
      <c r="C37" s="28">
        <v>33624.050299999995</v>
      </c>
      <c r="D37" s="28">
        <v>19.42765</v>
      </c>
      <c r="E37" s="28">
        <f t="shared" si="6"/>
        <v>33643.477949999993</v>
      </c>
      <c r="F37" s="28">
        <f>B37-E37</f>
        <v>42106.522050000007</v>
      </c>
      <c r="G37" s="28">
        <f>B37-C37</f>
        <v>42125.949700000005</v>
      </c>
      <c r="H37" s="27">
        <f>IFERROR(E37/B37*100,"")</f>
        <v>44.413832277227719</v>
      </c>
      <c r="J37" s="69"/>
    </row>
    <row r="38" spans="1:10" s="66" customFormat="1" ht="11.25" customHeight="1" x14ac:dyDescent="0.2">
      <c r="A38" s="70"/>
      <c r="B38" s="30"/>
      <c r="C38" s="30"/>
      <c r="D38" s="30"/>
      <c r="E38" s="30"/>
      <c r="F38" s="30"/>
      <c r="G38" s="30"/>
      <c r="H38" s="27" t="str">
        <f>IFERROR(E38/B38*100,"")</f>
        <v/>
      </c>
      <c r="J38" s="69"/>
    </row>
    <row r="39" spans="1:10" s="66" customFormat="1" ht="11.25" customHeight="1" x14ac:dyDescent="0.2">
      <c r="A39" s="68" t="s">
        <v>98</v>
      </c>
      <c r="B39" s="32">
        <f>SUM(B40:B46)</f>
        <v>361128902.47799993</v>
      </c>
      <c r="C39" s="32">
        <f>SUM(C40:C46)</f>
        <v>340779178.87936002</v>
      </c>
      <c r="D39" s="32">
        <f t="shared" ref="D39:G39" si="7">SUM(D40:D46)</f>
        <v>3140823.7938599992</v>
      </c>
      <c r="E39" s="35">
        <f t="shared" si="7"/>
        <v>343920002.67322004</v>
      </c>
      <c r="F39" s="35">
        <f t="shared" si="7"/>
        <v>17208899.804779906</v>
      </c>
      <c r="G39" s="35">
        <f t="shared" si="7"/>
        <v>20349723.598639913</v>
      </c>
      <c r="H39" s="27">
        <f>IFERROR(E39/B39*100,"")</f>
        <v>95.234693294639229</v>
      </c>
      <c r="J39" s="69"/>
    </row>
    <row r="40" spans="1:10" s="66" customFormat="1" ht="11.25" customHeight="1" x14ac:dyDescent="0.2">
      <c r="A40" s="70" t="s">
        <v>99</v>
      </c>
      <c r="B40" s="28">
        <v>360285522.77399993</v>
      </c>
      <c r="C40" s="28">
        <v>340115737.63647002</v>
      </c>
      <c r="D40" s="28">
        <v>3131505.9521599994</v>
      </c>
      <c r="E40" s="28">
        <f t="shared" ref="E40:E46" si="8">C40+D40</f>
        <v>343247243.58863002</v>
      </c>
      <c r="F40" s="28">
        <f>B40-E40</f>
        <v>17038279.185369909</v>
      </c>
      <c r="G40" s="28">
        <f>B40-C40</f>
        <v>20169785.13752991</v>
      </c>
      <c r="H40" s="27">
        <f>IFERROR(E40/B40*100,"")</f>
        <v>95.270895412564855</v>
      </c>
      <c r="J40" s="69"/>
    </row>
    <row r="41" spans="1:10" s="66" customFormat="1" ht="11.25" customHeight="1" x14ac:dyDescent="0.2">
      <c r="A41" s="72" t="s">
        <v>100</v>
      </c>
      <c r="B41" s="28">
        <v>61102</v>
      </c>
      <c r="C41" s="28">
        <v>54493.66201</v>
      </c>
      <c r="D41" s="28">
        <v>572.14139999999998</v>
      </c>
      <c r="E41" s="28">
        <f t="shared" si="8"/>
        <v>55065.80341</v>
      </c>
      <c r="F41" s="28">
        <f>B41-E41</f>
        <v>6036.1965899999996</v>
      </c>
      <c r="G41" s="28">
        <f>B41-C41</f>
        <v>6608.33799</v>
      </c>
      <c r="H41" s="27">
        <f>IFERROR(E41/B41*100,"")</f>
        <v>90.121114546168698</v>
      </c>
      <c r="J41" s="69"/>
    </row>
    <row r="42" spans="1:10" s="66" customFormat="1" ht="11.25" customHeight="1" x14ac:dyDescent="0.2">
      <c r="A42" s="72" t="s">
        <v>101</v>
      </c>
      <c r="B42" s="28">
        <v>23587</v>
      </c>
      <c r="C42" s="28">
        <v>18897.070070000002</v>
      </c>
      <c r="D42" s="28">
        <v>111.22172</v>
      </c>
      <c r="E42" s="28">
        <f t="shared" si="8"/>
        <v>19008.291790000003</v>
      </c>
      <c r="F42" s="28">
        <f>B42-E42</f>
        <v>4578.7082099999971</v>
      </c>
      <c r="G42" s="28">
        <f>B42-C42</f>
        <v>4689.9299299999984</v>
      </c>
      <c r="H42" s="27">
        <f>IFERROR(E42/B42*100,"")</f>
        <v>80.588000975113431</v>
      </c>
      <c r="J42" s="69"/>
    </row>
    <row r="43" spans="1:10" s="66" customFormat="1" ht="11.25" customHeight="1" x14ac:dyDescent="0.2">
      <c r="A43" s="70" t="s">
        <v>102</v>
      </c>
      <c r="B43" s="28">
        <v>473117.89700000006</v>
      </c>
      <c r="C43" s="28">
        <v>451682.19500999997</v>
      </c>
      <c r="D43" s="28">
        <v>2260.6426499999998</v>
      </c>
      <c r="E43" s="28">
        <f t="shared" si="8"/>
        <v>453942.83765999996</v>
      </c>
      <c r="F43" s="28">
        <f>B43-E43</f>
        <v>19175.059340000094</v>
      </c>
      <c r="G43" s="28">
        <f>B43-C43</f>
        <v>21435.701990000089</v>
      </c>
      <c r="H43" s="27">
        <f>IFERROR(E43/B43*100,"")</f>
        <v>95.947086453167913</v>
      </c>
      <c r="J43" s="69"/>
    </row>
    <row r="44" spans="1:10" s="66" customFormat="1" ht="11.25" customHeight="1" x14ac:dyDescent="0.2">
      <c r="A44" s="70" t="s">
        <v>103</v>
      </c>
      <c r="B44" s="28">
        <v>56684.714999999997</v>
      </c>
      <c r="C44" s="28">
        <v>56684.714999999997</v>
      </c>
      <c r="D44" s="28">
        <v>0</v>
      </c>
      <c r="E44" s="28">
        <f t="shared" si="8"/>
        <v>56684.714999999997</v>
      </c>
      <c r="F44" s="28">
        <f>B44-E44</f>
        <v>0</v>
      </c>
      <c r="G44" s="28">
        <f>B44-C44</f>
        <v>0</v>
      </c>
      <c r="H44" s="27">
        <f>IFERROR(E44/B44*100,"")</f>
        <v>100</v>
      </c>
      <c r="J44" s="69"/>
    </row>
    <row r="45" spans="1:10" s="66" customFormat="1" ht="11.25" customHeight="1" x14ac:dyDescent="0.2">
      <c r="A45" s="70" t="s">
        <v>104</v>
      </c>
      <c r="B45" s="28">
        <v>80693.999999999985</v>
      </c>
      <c r="C45" s="28">
        <v>55874.365870000001</v>
      </c>
      <c r="D45" s="28">
        <v>966.79316000000006</v>
      </c>
      <c r="E45" s="28">
        <f t="shared" si="8"/>
        <v>56841.159030000003</v>
      </c>
      <c r="F45" s="28">
        <f>B45-E45</f>
        <v>23852.840969999983</v>
      </c>
      <c r="G45" s="28">
        <f>B45-C45</f>
        <v>24819.634129999984</v>
      </c>
      <c r="H45" s="27">
        <f>IFERROR(E45/B45*100,"")</f>
        <v>70.44037850397801</v>
      </c>
      <c r="J45" s="69"/>
    </row>
    <row r="46" spans="1:10" s="66" customFormat="1" ht="11.25" customHeight="1" x14ac:dyDescent="0.2">
      <c r="A46" s="70" t="s">
        <v>322</v>
      </c>
      <c r="B46" s="28">
        <v>148194.092</v>
      </c>
      <c r="C46" s="28">
        <v>25809.234929999999</v>
      </c>
      <c r="D46" s="28">
        <v>5407.0427699999991</v>
      </c>
      <c r="E46" s="28">
        <f t="shared" si="8"/>
        <v>31216.277699999999</v>
      </c>
      <c r="F46" s="28">
        <f>B46-E46</f>
        <v>116977.8143</v>
      </c>
      <c r="G46" s="28">
        <f>B46-C46</f>
        <v>122384.85707</v>
      </c>
      <c r="H46" s="27">
        <f>IFERROR(E46/B46*100,"")</f>
        <v>21.064454917676471</v>
      </c>
      <c r="J46" s="69"/>
    </row>
    <row r="47" spans="1:10" s="66" customFormat="1" ht="11.25" customHeight="1" x14ac:dyDescent="0.2">
      <c r="A47" s="70"/>
      <c r="B47" s="29"/>
      <c r="C47" s="29"/>
      <c r="D47" s="29"/>
      <c r="E47" s="29"/>
      <c r="F47" s="29"/>
      <c r="G47" s="29"/>
      <c r="H47" s="27" t="str">
        <f>IFERROR(E47/B47*100,"")</f>
        <v/>
      </c>
      <c r="J47" s="69"/>
    </row>
    <row r="48" spans="1:10" s="66" customFormat="1" ht="11.25" customHeight="1" x14ac:dyDescent="0.2">
      <c r="A48" s="68" t="s">
        <v>105</v>
      </c>
      <c r="B48" s="28">
        <v>47174572.903999999</v>
      </c>
      <c r="C48" s="28">
        <v>43898625.18581</v>
      </c>
      <c r="D48" s="28">
        <v>401344.23076000006</v>
      </c>
      <c r="E48" s="28">
        <f t="shared" ref="E48" si="9">C48+D48</f>
        <v>44299969.41657</v>
      </c>
      <c r="F48" s="28">
        <f>B48-E48</f>
        <v>2874603.4874299988</v>
      </c>
      <c r="G48" s="28">
        <f>B48-C48</f>
        <v>3275947.7181899995</v>
      </c>
      <c r="H48" s="27">
        <f>IFERROR(E48/B48*100,"")</f>
        <v>93.906455722917087</v>
      </c>
      <c r="J48" s="69"/>
    </row>
    <row r="49" spans="1:10" s="66" customFormat="1" ht="11.25" customHeight="1" x14ac:dyDescent="0.2">
      <c r="A49" s="73"/>
      <c r="B49" s="30"/>
      <c r="C49" s="30"/>
      <c r="D49" s="30"/>
      <c r="E49" s="30"/>
      <c r="F49" s="30"/>
      <c r="G49" s="30"/>
      <c r="H49" s="27" t="str">
        <f>IFERROR(E49/B49*100,"")</f>
        <v/>
      </c>
      <c r="J49" s="69"/>
    </row>
    <row r="50" spans="1:10" s="66" customFormat="1" ht="11.25" customHeight="1" x14ac:dyDescent="0.2">
      <c r="A50" s="68" t="s">
        <v>106</v>
      </c>
      <c r="B50" s="28">
        <v>1282762.5359999998</v>
      </c>
      <c r="C50" s="28">
        <v>1239350.45646</v>
      </c>
      <c r="D50" s="28">
        <v>6027.5012999999999</v>
      </c>
      <c r="E50" s="28">
        <f t="shared" ref="E50" si="10">C50+D50</f>
        <v>1245377.9577599999</v>
      </c>
      <c r="F50" s="28">
        <f>B50-E50</f>
        <v>37384.578239999944</v>
      </c>
      <c r="G50" s="28">
        <f>B50-C50</f>
        <v>43412.079539999831</v>
      </c>
      <c r="H50" s="27">
        <f>IFERROR(E50/B50*100,"")</f>
        <v>97.085619731569722</v>
      </c>
      <c r="J50" s="69"/>
    </row>
    <row r="51" spans="1:10" s="66" customFormat="1" ht="11.25" customHeight="1" x14ac:dyDescent="0.2">
      <c r="A51" s="70"/>
      <c r="B51" s="30"/>
      <c r="C51" s="30"/>
      <c r="D51" s="30"/>
      <c r="E51" s="30"/>
      <c r="F51" s="30"/>
      <c r="G51" s="30"/>
      <c r="H51" s="27" t="str">
        <f>IFERROR(E51/B51*100,"")</f>
        <v/>
      </c>
      <c r="J51" s="69"/>
    </row>
    <row r="52" spans="1:10" s="66" customFormat="1" ht="11.25" customHeight="1" x14ac:dyDescent="0.2">
      <c r="A52" s="68" t="s">
        <v>107</v>
      </c>
      <c r="B52" s="32">
        <f t="shared" ref="B52:G52" si="11">SUM(B53:B58)</f>
        <v>14695714.210000003</v>
      </c>
      <c r="C52" s="32">
        <f t="shared" si="11"/>
        <v>13288508.12307</v>
      </c>
      <c r="D52" s="32">
        <f t="shared" si="11"/>
        <v>364926.64401000005</v>
      </c>
      <c r="E52" s="35">
        <f t="shared" si="11"/>
        <v>13653434.767080002</v>
      </c>
      <c r="F52" s="35">
        <f t="shared" si="11"/>
        <v>1042279.4429200005</v>
      </c>
      <c r="G52" s="35">
        <f t="shared" si="11"/>
        <v>1407206.0869300005</v>
      </c>
      <c r="H52" s="27">
        <f>IFERROR(E52/B52*100,"")</f>
        <v>92.90759586076625</v>
      </c>
      <c r="J52" s="69"/>
    </row>
    <row r="53" spans="1:10" s="66" customFormat="1" ht="11.25" customHeight="1" x14ac:dyDescent="0.2">
      <c r="A53" s="70" t="s">
        <v>86</v>
      </c>
      <c r="B53" s="28">
        <v>11327747.576000001</v>
      </c>
      <c r="C53" s="28">
        <v>10078034.740490001</v>
      </c>
      <c r="D53" s="28">
        <v>320572.43310000002</v>
      </c>
      <c r="E53" s="28">
        <f t="shared" ref="E53:E58" si="12">C53+D53</f>
        <v>10398607.173590001</v>
      </c>
      <c r="F53" s="28">
        <f>B53-E53</f>
        <v>929140.40241000056</v>
      </c>
      <c r="G53" s="28">
        <f>B53-C53</f>
        <v>1249712.8355100006</v>
      </c>
      <c r="H53" s="27">
        <f>IFERROR(E53/B53*100,"")</f>
        <v>91.797659718525495</v>
      </c>
      <c r="J53" s="69"/>
    </row>
    <row r="54" spans="1:10" s="66" customFormat="1" ht="11.25" customHeight="1" x14ac:dyDescent="0.2">
      <c r="A54" s="70" t="s">
        <v>108</v>
      </c>
      <c r="B54" s="28">
        <v>1388679.1839999999</v>
      </c>
      <c r="C54" s="28">
        <v>1322401.7291499998</v>
      </c>
      <c r="D54" s="28">
        <v>24226.010649999997</v>
      </c>
      <c r="E54" s="28">
        <f t="shared" si="12"/>
        <v>1346627.7397999999</v>
      </c>
      <c r="F54" s="28">
        <f>B54-E54</f>
        <v>42051.444200000027</v>
      </c>
      <c r="G54" s="28">
        <f>B54-C54</f>
        <v>66277.454850000096</v>
      </c>
      <c r="H54" s="27">
        <f>IFERROR(E54/B54*100,"")</f>
        <v>96.971838803050716</v>
      </c>
      <c r="J54" s="69"/>
    </row>
    <row r="55" spans="1:10" s="66" customFormat="1" ht="11.25" customHeight="1" x14ac:dyDescent="0.2">
      <c r="A55" s="70" t="s">
        <v>109</v>
      </c>
      <c r="B55" s="28">
        <v>742787.52499999991</v>
      </c>
      <c r="C55" s="28">
        <v>701274.2866799999</v>
      </c>
      <c r="D55" s="28">
        <v>6449.3361900000009</v>
      </c>
      <c r="E55" s="28">
        <f t="shared" si="12"/>
        <v>707723.62286999985</v>
      </c>
      <c r="F55" s="28">
        <f>B55-E55</f>
        <v>35063.90213000006</v>
      </c>
      <c r="G55" s="28">
        <f>B55-C55</f>
        <v>41513.238320000004</v>
      </c>
      <c r="H55" s="27">
        <f>IFERROR(E55/B55*100,"")</f>
        <v>95.27941693285706</v>
      </c>
      <c r="J55" s="69"/>
    </row>
    <row r="56" spans="1:10" s="66" customFormat="1" ht="11.25" customHeight="1" x14ac:dyDescent="0.2">
      <c r="A56" s="70" t="s">
        <v>110</v>
      </c>
      <c r="B56" s="28">
        <v>1081529.7519999999</v>
      </c>
      <c r="C56" s="28">
        <v>1052140.7123499999</v>
      </c>
      <c r="D56" s="28">
        <v>11795.46601</v>
      </c>
      <c r="E56" s="28">
        <f t="shared" si="12"/>
        <v>1063936.17836</v>
      </c>
      <c r="F56" s="28">
        <f>B56-E56</f>
        <v>17593.573639999842</v>
      </c>
      <c r="G56" s="28">
        <f>B56-C56</f>
        <v>29389.039649999933</v>
      </c>
      <c r="H56" s="27">
        <f>IFERROR(E56/B56*100,"")</f>
        <v>98.373269564941211</v>
      </c>
      <c r="J56" s="69"/>
    </row>
    <row r="57" spans="1:10" s="66" customFormat="1" ht="11.25" customHeight="1" x14ac:dyDescent="0.2">
      <c r="A57" s="70" t="s">
        <v>111</v>
      </c>
      <c r="B57" s="28">
        <v>78940.043000000005</v>
      </c>
      <c r="C57" s="28">
        <v>78296.481090000001</v>
      </c>
      <c r="D57" s="28">
        <v>181.25604000000001</v>
      </c>
      <c r="E57" s="28">
        <f t="shared" si="12"/>
        <v>78477.737129999994</v>
      </c>
      <c r="F57" s="28">
        <f>B57-E57</f>
        <v>462.30587000001105</v>
      </c>
      <c r="G57" s="28">
        <f>B57-C57</f>
        <v>643.56191000000399</v>
      </c>
      <c r="H57" s="27">
        <f>IFERROR(E57/B57*100,"")</f>
        <v>99.414358223747087</v>
      </c>
      <c r="J57" s="69"/>
    </row>
    <row r="58" spans="1:10" s="66" customFormat="1" ht="11.25" customHeight="1" x14ac:dyDescent="0.2">
      <c r="A58" s="70" t="s">
        <v>112</v>
      </c>
      <c r="B58" s="28">
        <v>76030.13</v>
      </c>
      <c r="C58" s="28">
        <v>56360.173310000006</v>
      </c>
      <c r="D58" s="28">
        <v>1702.14202</v>
      </c>
      <c r="E58" s="28">
        <f t="shared" si="12"/>
        <v>58062.315330000005</v>
      </c>
      <c r="F58" s="28">
        <f>B58-E58</f>
        <v>17967.81467</v>
      </c>
      <c r="G58" s="28">
        <f>B58-C58</f>
        <v>19669.956689999999</v>
      </c>
      <c r="H58" s="27">
        <f>IFERROR(E58/B58*100,"")</f>
        <v>76.367507631513988</v>
      </c>
      <c r="J58" s="69"/>
    </row>
    <row r="59" spans="1:10" s="66" customFormat="1" ht="11.25" customHeight="1" x14ac:dyDescent="0.2">
      <c r="A59" s="70"/>
      <c r="B59" s="30"/>
      <c r="C59" s="30"/>
      <c r="D59" s="30"/>
      <c r="E59" s="30"/>
      <c r="F59" s="30"/>
      <c r="G59" s="30"/>
      <c r="H59" s="27" t="str">
        <f>IFERROR(E59/B59*100,"")</f>
        <v/>
      </c>
      <c r="J59" s="69"/>
    </row>
    <row r="60" spans="1:10" s="66" customFormat="1" ht="11.25" customHeight="1" x14ac:dyDescent="0.2">
      <c r="A60" s="68" t="s">
        <v>113</v>
      </c>
      <c r="B60" s="33">
        <f t="shared" ref="B60:G60" si="13">SUM(B61:B70)</f>
        <v>11582055.684780147</v>
      </c>
      <c r="C60" s="33">
        <f t="shared" si="13"/>
        <v>10089855.845879989</v>
      </c>
      <c r="D60" s="33">
        <f t="shared" si="13"/>
        <v>255593.28813999944</v>
      </c>
      <c r="E60" s="115">
        <f t="shared" si="13"/>
        <v>10345449.134019986</v>
      </c>
      <c r="F60" s="115">
        <f t="shared" si="13"/>
        <v>1236606.5507601567</v>
      </c>
      <c r="G60" s="115">
        <f t="shared" si="13"/>
        <v>1492199.8389001563</v>
      </c>
      <c r="H60" s="27">
        <f>IFERROR(E60/B60*100,"")</f>
        <v>89.323082323070054</v>
      </c>
      <c r="J60" s="69"/>
    </row>
    <row r="61" spans="1:10" s="66" customFormat="1" ht="11.25" customHeight="1" x14ac:dyDescent="0.2">
      <c r="A61" s="70" t="s">
        <v>114</v>
      </c>
      <c r="B61" s="28">
        <v>713073.17300014349</v>
      </c>
      <c r="C61" s="28">
        <v>538076.39609998895</v>
      </c>
      <c r="D61" s="28">
        <v>14151.678409999393</v>
      </c>
      <c r="E61" s="28">
        <f t="shared" ref="E61:E70" si="14">C61+D61</f>
        <v>552228.07450998831</v>
      </c>
      <c r="F61" s="28">
        <f>B61-E61</f>
        <v>160845.09849015519</v>
      </c>
      <c r="G61" s="28">
        <f>B61-C61</f>
        <v>174996.77690015454</v>
      </c>
      <c r="H61" s="27">
        <f>IFERROR(E61/B61*100,"")</f>
        <v>77.44339507074362</v>
      </c>
      <c r="J61" s="69"/>
    </row>
    <row r="62" spans="1:10" s="66" customFormat="1" ht="11.25" customHeight="1" x14ac:dyDescent="0.2">
      <c r="A62" s="70" t="s">
        <v>115</v>
      </c>
      <c r="B62" s="28">
        <v>2779392.9080000008</v>
      </c>
      <c r="C62" s="28">
        <v>2132401.5238700002</v>
      </c>
      <c r="D62" s="28">
        <v>17220.724750000001</v>
      </c>
      <c r="E62" s="28">
        <f t="shared" si="14"/>
        <v>2149622.2486200002</v>
      </c>
      <c r="F62" s="28">
        <f>B62-E62</f>
        <v>629770.65938000055</v>
      </c>
      <c r="G62" s="28">
        <f>B62-C62</f>
        <v>646991.3841300006</v>
      </c>
      <c r="H62" s="27">
        <f>IFERROR(E62/B62*100,"")</f>
        <v>77.341431016560662</v>
      </c>
      <c r="J62" s="69"/>
    </row>
    <row r="63" spans="1:10" s="66" customFormat="1" ht="11.25" customHeight="1" x14ac:dyDescent="0.2">
      <c r="A63" s="70" t="s">
        <v>116</v>
      </c>
      <c r="B63" s="28">
        <v>6851333.7307800017</v>
      </c>
      <c r="C63" s="28">
        <v>6457972.8551100008</v>
      </c>
      <c r="D63" s="28">
        <v>131470.42769999997</v>
      </c>
      <c r="E63" s="28">
        <f t="shared" si="14"/>
        <v>6589443.2828100007</v>
      </c>
      <c r="F63" s="28">
        <f>B63-E63</f>
        <v>261890.44797000103</v>
      </c>
      <c r="G63" s="28">
        <f>B63-C63</f>
        <v>393360.87567000091</v>
      </c>
      <c r="H63" s="27">
        <f>IFERROR(E63/B63*100,"")</f>
        <v>96.17752603710656</v>
      </c>
      <c r="J63" s="69"/>
    </row>
    <row r="64" spans="1:10" s="66" customFormat="1" ht="11.25" customHeight="1" x14ac:dyDescent="0.2">
      <c r="A64" s="70" t="s">
        <v>117</v>
      </c>
      <c r="B64" s="28">
        <v>191478.68399999998</v>
      </c>
      <c r="C64" s="28">
        <v>183364.08111000003</v>
      </c>
      <c r="D64" s="28">
        <v>2917.6092000000003</v>
      </c>
      <c r="E64" s="28">
        <f t="shared" si="14"/>
        <v>186281.69031000003</v>
      </c>
      <c r="F64" s="28">
        <f>B64-E64</f>
        <v>5196.9936899999448</v>
      </c>
      <c r="G64" s="28">
        <f>B64-C64</f>
        <v>8114.602889999951</v>
      </c>
      <c r="H64" s="27">
        <f>IFERROR(E64/B64*100,"")</f>
        <v>97.285863062438864</v>
      </c>
      <c r="J64" s="69"/>
    </row>
    <row r="65" spans="1:10" s="66" customFormat="1" ht="11.25" customHeight="1" x14ac:dyDescent="0.2">
      <c r="A65" s="70" t="s">
        <v>118</v>
      </c>
      <c r="B65" s="28">
        <v>794704.00000000023</v>
      </c>
      <c r="C65" s="28">
        <v>554426.99102000007</v>
      </c>
      <c r="D65" s="28">
        <v>85785.396870000026</v>
      </c>
      <c r="E65" s="28">
        <f t="shared" si="14"/>
        <v>640212.38789000013</v>
      </c>
      <c r="F65" s="28">
        <f>B65-E65</f>
        <v>154491.6121100001</v>
      </c>
      <c r="G65" s="28">
        <f>B65-C65</f>
        <v>240277.00898000016</v>
      </c>
      <c r="H65" s="27">
        <f>IFERROR(E65/B65*100,"")</f>
        <v>80.55985472452636</v>
      </c>
      <c r="J65" s="69"/>
    </row>
    <row r="66" spans="1:10" s="66" customFormat="1" ht="11.25" customHeight="1" x14ac:dyDescent="0.2">
      <c r="A66" s="70" t="s">
        <v>119</v>
      </c>
      <c r="B66" s="28">
        <v>10879.469000000001</v>
      </c>
      <c r="C66" s="28">
        <v>9595.4817300000013</v>
      </c>
      <c r="D66" s="28">
        <v>429.65404999999998</v>
      </c>
      <c r="E66" s="28">
        <f t="shared" si="14"/>
        <v>10025.135780000001</v>
      </c>
      <c r="F66" s="28">
        <f>B66-E66</f>
        <v>854.33322000000044</v>
      </c>
      <c r="G66" s="28">
        <f>B66-C66</f>
        <v>1283.9872699999996</v>
      </c>
      <c r="H66" s="27">
        <f>IFERROR(E66/B66*100,"")</f>
        <v>92.147289357596406</v>
      </c>
      <c r="J66" s="69"/>
    </row>
    <row r="67" spans="1:10" s="66" customFormat="1" ht="11.25" customHeight="1" x14ac:dyDescent="0.2">
      <c r="A67" s="70" t="s">
        <v>120</v>
      </c>
      <c r="B67" s="28">
        <v>127396</v>
      </c>
      <c r="C67" s="28">
        <v>110691.84701000001</v>
      </c>
      <c r="D67" s="28">
        <v>1961.64339</v>
      </c>
      <c r="E67" s="28">
        <f t="shared" si="14"/>
        <v>112653.49040000001</v>
      </c>
      <c r="F67" s="28">
        <f>B67-E67</f>
        <v>14742.50959999999</v>
      </c>
      <c r="G67" s="28">
        <f>B67-C67</f>
        <v>16704.152989999988</v>
      </c>
      <c r="H67" s="27">
        <f>IFERROR(E67/B67*100,"")</f>
        <v>88.427808094445666</v>
      </c>
      <c r="J67" s="69"/>
    </row>
    <row r="68" spans="1:10" s="66" customFormat="1" ht="11.25" customHeight="1" x14ac:dyDescent="0.2">
      <c r="A68" s="70" t="s">
        <v>121</v>
      </c>
      <c r="B68" s="28">
        <v>54316.034000000014</v>
      </c>
      <c r="C68" s="28">
        <v>50885.698680000001</v>
      </c>
      <c r="D68" s="28">
        <v>940.37450000000001</v>
      </c>
      <c r="E68" s="28">
        <f t="shared" si="14"/>
        <v>51826.073179999999</v>
      </c>
      <c r="F68" s="28">
        <f>B68-E68</f>
        <v>2489.9608200000148</v>
      </c>
      <c r="G68" s="28">
        <f>B68-C68</f>
        <v>3430.3353200000129</v>
      </c>
      <c r="H68" s="27">
        <f>IFERROR(E68/B68*100,"")</f>
        <v>95.415790445966636</v>
      </c>
      <c r="J68" s="69"/>
    </row>
    <row r="69" spans="1:10" s="66" customFormat="1" ht="11.25" customHeight="1" x14ac:dyDescent="0.2">
      <c r="A69" s="72" t="s">
        <v>122</v>
      </c>
      <c r="B69" s="28">
        <v>59481.686000000016</v>
      </c>
      <c r="C69" s="28">
        <v>52440.971250000002</v>
      </c>
      <c r="D69" s="28">
        <v>715.77927</v>
      </c>
      <c r="E69" s="28">
        <f t="shared" si="14"/>
        <v>53156.750520000001</v>
      </c>
      <c r="F69" s="28">
        <f>B69-E69</f>
        <v>6324.9354800000146</v>
      </c>
      <c r="G69" s="28">
        <f>B69-C69</f>
        <v>7040.7147500000137</v>
      </c>
      <c r="H69" s="27">
        <f>IFERROR(E69/B69*100,"")</f>
        <v>89.366583388372661</v>
      </c>
      <c r="J69" s="69"/>
    </row>
    <row r="70" spans="1:10" s="66" customFormat="1" ht="11.25" hidden="1" customHeight="1" x14ac:dyDescent="0.2">
      <c r="A70" s="70" t="s">
        <v>123</v>
      </c>
      <c r="B70" s="28">
        <v>0</v>
      </c>
      <c r="C70" s="28">
        <v>0</v>
      </c>
      <c r="D70" s="28">
        <v>0</v>
      </c>
      <c r="E70" s="28">
        <f t="shared" si="14"/>
        <v>0</v>
      </c>
      <c r="F70" s="28">
        <f>B70-E70</f>
        <v>0</v>
      </c>
      <c r="G70" s="28">
        <f>B70-C70</f>
        <v>0</v>
      </c>
      <c r="H70" s="27" t="str">
        <f>IFERROR(E70/B70*100,"")</f>
        <v/>
      </c>
      <c r="J70" s="69"/>
    </row>
    <row r="71" spans="1:10" s="66" customFormat="1" ht="11.25" customHeight="1" x14ac:dyDescent="0.2">
      <c r="A71" s="70"/>
      <c r="B71" s="30"/>
      <c r="C71" s="30"/>
      <c r="D71" s="30"/>
      <c r="E71" s="30"/>
      <c r="F71" s="30"/>
      <c r="G71" s="30"/>
      <c r="H71" s="27" t="str">
        <f>IFERROR(E71/B71*100,"")</f>
        <v/>
      </c>
      <c r="J71" s="69"/>
    </row>
    <row r="72" spans="1:10" s="66" customFormat="1" ht="11.25" customHeight="1" x14ac:dyDescent="0.2">
      <c r="A72" s="68" t="s">
        <v>124</v>
      </c>
      <c r="B72" s="32">
        <f t="shared" ref="B72:G72" si="15">SUM(B73:B77)</f>
        <v>9329263.3780000005</v>
      </c>
      <c r="C72" s="32">
        <f t="shared" si="15"/>
        <v>8639874.0476799998</v>
      </c>
      <c r="D72" s="32">
        <f t="shared" si="15"/>
        <v>34115.374240000005</v>
      </c>
      <c r="E72" s="35">
        <f t="shared" si="15"/>
        <v>8673989.4219200015</v>
      </c>
      <c r="F72" s="35">
        <f t="shared" si="15"/>
        <v>655273.95607999968</v>
      </c>
      <c r="G72" s="35">
        <f t="shared" si="15"/>
        <v>689389.33032000042</v>
      </c>
      <c r="H72" s="27">
        <f>IFERROR(E72/B72*100,"")</f>
        <v>92.976144744447382</v>
      </c>
      <c r="J72" s="69"/>
    </row>
    <row r="73" spans="1:10" s="66" customFormat="1" ht="11.25" customHeight="1" x14ac:dyDescent="0.2">
      <c r="A73" s="70" t="s">
        <v>86</v>
      </c>
      <c r="B73" s="28">
        <v>9238292</v>
      </c>
      <c r="C73" s="28">
        <v>8557601.2399199996</v>
      </c>
      <c r="D73" s="28">
        <v>33679.619580000006</v>
      </c>
      <c r="E73" s="28">
        <f t="shared" ref="E73:E77" si="16">C73+D73</f>
        <v>8591280.8595000003</v>
      </c>
      <c r="F73" s="28">
        <f>B73-E73</f>
        <v>647011.14049999975</v>
      </c>
      <c r="G73" s="28">
        <f>B73-C73</f>
        <v>680690.76008000039</v>
      </c>
      <c r="H73" s="27">
        <f>IFERROR(E73/B73*100,"")</f>
        <v>92.996420328562905</v>
      </c>
      <c r="J73" s="69"/>
    </row>
    <row r="74" spans="1:10" s="66" customFormat="1" ht="11.25" customHeight="1" x14ac:dyDescent="0.2">
      <c r="A74" s="70" t="s">
        <v>125</v>
      </c>
      <c r="B74" s="28">
        <v>48559.377999999997</v>
      </c>
      <c r="C74" s="28">
        <v>48475.089399999997</v>
      </c>
      <c r="D74" s="28">
        <v>82.211929999999995</v>
      </c>
      <c r="E74" s="28">
        <f t="shared" si="16"/>
        <v>48557.301329999995</v>
      </c>
      <c r="F74" s="28">
        <f>B74-E74</f>
        <v>2.0766700000021956</v>
      </c>
      <c r="G74" s="28">
        <f>B74-C74</f>
        <v>84.28859999999986</v>
      </c>
      <c r="H74" s="27">
        <f>IFERROR(E74/B74*100,"")</f>
        <v>99.995723441927112</v>
      </c>
      <c r="J74" s="69"/>
    </row>
    <row r="75" spans="1:10" s="66" customFormat="1" ht="11.25" customHeight="1" x14ac:dyDescent="0.2">
      <c r="A75" s="70" t="s">
        <v>126</v>
      </c>
      <c r="B75" s="28">
        <v>2470</v>
      </c>
      <c r="C75" s="28">
        <v>2204.5297599999999</v>
      </c>
      <c r="D75" s="28">
        <v>200.59147000000002</v>
      </c>
      <c r="E75" s="28">
        <f t="shared" si="16"/>
        <v>2405.1212299999997</v>
      </c>
      <c r="F75" s="28">
        <f>B75-E75</f>
        <v>64.878770000000259</v>
      </c>
      <c r="G75" s="28">
        <f>B75-C75</f>
        <v>265.4702400000001</v>
      </c>
      <c r="H75" s="27">
        <f>IFERROR(E75/B75*100,"")</f>
        <v>97.373329149797556</v>
      </c>
      <c r="J75" s="69"/>
    </row>
    <row r="76" spans="1:10" s="66" customFormat="1" ht="11.25" customHeight="1" x14ac:dyDescent="0.2">
      <c r="A76" s="70" t="s">
        <v>127</v>
      </c>
      <c r="B76" s="28">
        <v>13557</v>
      </c>
      <c r="C76" s="28">
        <v>11759.146339999999</v>
      </c>
      <c r="D76" s="28">
        <v>108.15685999999999</v>
      </c>
      <c r="E76" s="28">
        <f t="shared" si="16"/>
        <v>11867.303199999998</v>
      </c>
      <c r="F76" s="28">
        <f>B76-E76</f>
        <v>1689.6968000000015</v>
      </c>
      <c r="G76" s="28">
        <f>B76-C76</f>
        <v>1797.8536600000007</v>
      </c>
      <c r="H76" s="27">
        <f>IFERROR(E76/B76*100,"")</f>
        <v>87.53635170022865</v>
      </c>
      <c r="J76" s="69"/>
    </row>
    <row r="77" spans="1:10" s="66" customFormat="1" ht="11.25" customHeight="1" x14ac:dyDescent="0.2">
      <c r="A77" s="70" t="s">
        <v>310</v>
      </c>
      <c r="B77" s="28">
        <v>26385</v>
      </c>
      <c r="C77" s="28">
        <v>19834.042260000002</v>
      </c>
      <c r="D77" s="28">
        <v>44.794400000000003</v>
      </c>
      <c r="E77" s="28">
        <f t="shared" si="16"/>
        <v>19878.836660000001</v>
      </c>
      <c r="F77" s="28">
        <f>B77-E77</f>
        <v>6506.1633399999992</v>
      </c>
      <c r="G77" s="28">
        <f>B77-C77</f>
        <v>6550.957739999998</v>
      </c>
      <c r="H77" s="27">
        <f>IFERROR(E77/B77*100,"")</f>
        <v>75.341431343566427</v>
      </c>
      <c r="J77" s="69"/>
    </row>
    <row r="78" spans="1:10" s="66" customFormat="1" ht="11.25" customHeight="1" x14ac:dyDescent="0.2">
      <c r="A78" s="70"/>
      <c r="B78" s="30"/>
      <c r="C78" s="30"/>
      <c r="D78" s="30"/>
      <c r="E78" s="30"/>
      <c r="F78" s="30"/>
      <c r="G78" s="30"/>
      <c r="H78" s="27" t="str">
        <f>IFERROR(E78/B78*100,"")</f>
        <v/>
      </c>
      <c r="J78" s="69"/>
    </row>
    <row r="79" spans="1:10" s="66" customFormat="1" ht="11.25" customHeight="1" x14ac:dyDescent="0.2">
      <c r="A79" s="68" t="s">
        <v>128</v>
      </c>
      <c r="B79" s="32">
        <f>SUM(B80:B82)</f>
        <v>90083301.272999987</v>
      </c>
      <c r="C79" s="32">
        <f>SUM(C80:C82)</f>
        <v>82579291.172059983</v>
      </c>
      <c r="D79" s="32">
        <f t="shared" ref="D79:G79" si="17">SUM(D80:D82)</f>
        <v>1872802.7142900003</v>
      </c>
      <c r="E79" s="35">
        <f t="shared" si="17"/>
        <v>84452093.886349991</v>
      </c>
      <c r="F79" s="35">
        <f t="shared" si="17"/>
        <v>5631207.3866500026</v>
      </c>
      <c r="G79" s="35">
        <f t="shared" si="17"/>
        <v>7504010.1009399984</v>
      </c>
      <c r="H79" s="27">
        <f>IFERROR(E79/B79*100,"")</f>
        <v>93.748888742893129</v>
      </c>
      <c r="J79" s="69"/>
    </row>
    <row r="80" spans="1:10" s="66" customFormat="1" ht="11.25" customHeight="1" x14ac:dyDescent="0.2">
      <c r="A80" s="70" t="s">
        <v>129</v>
      </c>
      <c r="B80" s="28">
        <v>89819299.561999992</v>
      </c>
      <c r="C80" s="28">
        <v>82354946.860159993</v>
      </c>
      <c r="D80" s="28">
        <v>1863317.3533700001</v>
      </c>
      <c r="E80" s="28">
        <f t="shared" ref="E80:E82" si="18">C80+D80</f>
        <v>84218264.213529989</v>
      </c>
      <c r="F80" s="28">
        <f>B80-E80</f>
        <v>5601035.3484700024</v>
      </c>
      <c r="G80" s="28">
        <f>B80-C80</f>
        <v>7464352.7018399984</v>
      </c>
      <c r="H80" s="27">
        <f>IFERROR(E80/B80*100,"")</f>
        <v>93.764107072997433</v>
      </c>
      <c r="J80" s="69"/>
    </row>
    <row r="81" spans="1:10" s="66" customFormat="1" ht="11.25" customHeight="1" x14ac:dyDescent="0.2">
      <c r="A81" s="70" t="s">
        <v>130</v>
      </c>
      <c r="B81" s="28">
        <v>243022.71100000001</v>
      </c>
      <c r="C81" s="28">
        <v>217265.31921000002</v>
      </c>
      <c r="D81" s="28">
        <v>8903.4230399999997</v>
      </c>
      <c r="E81" s="28">
        <f t="shared" si="18"/>
        <v>226168.74225000001</v>
      </c>
      <c r="F81" s="28">
        <f>B81-E81</f>
        <v>16853.96875</v>
      </c>
      <c r="G81" s="28">
        <f>B81-C81</f>
        <v>25757.391789999994</v>
      </c>
      <c r="H81" s="27">
        <f>IFERROR(E81/B81*100,"")</f>
        <v>93.064858555544632</v>
      </c>
      <c r="J81" s="69"/>
    </row>
    <row r="82" spans="1:10" s="66" customFormat="1" ht="11.25" customHeight="1" x14ac:dyDescent="0.2">
      <c r="A82" s="70" t="s">
        <v>323</v>
      </c>
      <c r="B82" s="28">
        <v>20979</v>
      </c>
      <c r="C82" s="28">
        <v>7078.99269</v>
      </c>
      <c r="D82" s="28">
        <v>581.93787999999995</v>
      </c>
      <c r="E82" s="28">
        <f t="shared" si="18"/>
        <v>7660.9305700000004</v>
      </c>
      <c r="F82" s="28">
        <f>B82-E82</f>
        <v>13318.06943</v>
      </c>
      <c r="G82" s="28">
        <f>B82-C82</f>
        <v>13900.007310000001</v>
      </c>
      <c r="H82" s="27">
        <f>IFERROR(E82/B82*100,"")</f>
        <v>36.51713890080557</v>
      </c>
      <c r="J82" s="69"/>
    </row>
    <row r="83" spans="1:10" s="66" customFormat="1" ht="11.25" customHeight="1" x14ac:dyDescent="0.2">
      <c r="A83" s="70"/>
      <c r="B83" s="30"/>
      <c r="C83" s="30"/>
      <c r="D83" s="30"/>
      <c r="E83" s="30"/>
      <c r="F83" s="30"/>
      <c r="G83" s="30"/>
      <c r="H83" s="27" t="str">
        <f>IFERROR(E83/B83*100,"")</f>
        <v/>
      </c>
      <c r="J83" s="69"/>
    </row>
    <row r="84" spans="1:10" s="66" customFormat="1" ht="11.25" customHeight="1" x14ac:dyDescent="0.2">
      <c r="A84" s="68" t="s">
        <v>131</v>
      </c>
      <c r="B84" s="32">
        <f t="shared" ref="B84:G84" si="19">+B85+B86</f>
        <v>743136.18599999987</v>
      </c>
      <c r="C84" s="32">
        <f t="shared" si="19"/>
        <v>614287.99702000001</v>
      </c>
      <c r="D84" s="32">
        <f t="shared" si="19"/>
        <v>25658.171559999999</v>
      </c>
      <c r="E84" s="35">
        <f t="shared" si="19"/>
        <v>639946.16857999994</v>
      </c>
      <c r="F84" s="35">
        <f t="shared" si="19"/>
        <v>103190.0174199999</v>
      </c>
      <c r="G84" s="35">
        <f t="shared" si="19"/>
        <v>128848.18897999989</v>
      </c>
      <c r="H84" s="27">
        <f>IFERROR(E84/B84*100,"")</f>
        <v>86.114252089454851</v>
      </c>
      <c r="J84" s="69"/>
    </row>
    <row r="85" spans="1:10" s="66" customFormat="1" ht="11.25" customHeight="1" x14ac:dyDescent="0.2">
      <c r="A85" s="70" t="s">
        <v>96</v>
      </c>
      <c r="B85" s="28">
        <v>494005.36700999993</v>
      </c>
      <c r="C85" s="28">
        <v>419252.17234999995</v>
      </c>
      <c r="D85" s="28">
        <v>21716.174479999998</v>
      </c>
      <c r="E85" s="28">
        <f t="shared" ref="E85:E86" si="20">C85+D85</f>
        <v>440968.34682999994</v>
      </c>
      <c r="F85" s="28">
        <f>B85-E85</f>
        <v>53037.020179999992</v>
      </c>
      <c r="G85" s="28">
        <f>B85-C85</f>
        <v>74753.194659999979</v>
      </c>
      <c r="H85" s="27">
        <f>IFERROR(E85/B85*100,"")</f>
        <v>89.263877738614454</v>
      </c>
      <c r="J85" s="69"/>
    </row>
    <row r="86" spans="1:10" s="66" customFormat="1" ht="11.25" customHeight="1" x14ac:dyDescent="0.2">
      <c r="A86" s="70" t="s">
        <v>132</v>
      </c>
      <c r="B86" s="28">
        <v>249130.81898999994</v>
      </c>
      <c r="C86" s="28">
        <v>195035.82467000003</v>
      </c>
      <c r="D86" s="28">
        <v>3941.9970800000001</v>
      </c>
      <c r="E86" s="28">
        <f t="shared" si="20"/>
        <v>198977.82175000003</v>
      </c>
      <c r="F86" s="28">
        <f>B86-E86</f>
        <v>50152.99723999991</v>
      </c>
      <c r="G86" s="28">
        <f>B86-C86</f>
        <v>54094.994319999911</v>
      </c>
      <c r="H86" s="27">
        <f>IFERROR(E86/B86*100,"")</f>
        <v>79.868810513558728</v>
      </c>
      <c r="J86" s="69"/>
    </row>
    <row r="87" spans="1:10" s="66" customFormat="1" ht="11.25" customHeight="1" x14ac:dyDescent="0.2">
      <c r="A87" s="70"/>
      <c r="B87" s="30"/>
      <c r="C87" s="30"/>
      <c r="D87" s="30"/>
      <c r="E87" s="30"/>
      <c r="F87" s="30"/>
      <c r="G87" s="30"/>
      <c r="H87" s="27" t="str">
        <f>IFERROR(E87/B87*100,"")</f>
        <v/>
      </c>
      <c r="J87" s="69"/>
    </row>
    <row r="88" spans="1:10" s="66" customFormat="1" ht="11.25" customHeight="1" x14ac:dyDescent="0.2">
      <c r="A88" s="68" t="s">
        <v>133</v>
      </c>
      <c r="B88" s="32">
        <f t="shared" ref="B88:G88" si="21">SUM(B89:B92)</f>
        <v>5104562.5120000001</v>
      </c>
      <c r="C88" s="32">
        <f t="shared" si="21"/>
        <v>3197704.5791299995</v>
      </c>
      <c r="D88" s="32">
        <f t="shared" si="21"/>
        <v>75676.881779999982</v>
      </c>
      <c r="E88" s="35">
        <f t="shared" si="21"/>
        <v>3273381.4609100004</v>
      </c>
      <c r="F88" s="35">
        <f t="shared" si="21"/>
        <v>1831181.0510900002</v>
      </c>
      <c r="G88" s="35">
        <f t="shared" si="21"/>
        <v>1906857.9328700001</v>
      </c>
      <c r="H88" s="27">
        <f>IFERROR(E88/B88*100,"")</f>
        <v>64.126581919896381</v>
      </c>
      <c r="J88" s="69"/>
    </row>
    <row r="89" spans="1:10" s="66" customFormat="1" ht="11.25" customHeight="1" x14ac:dyDescent="0.2">
      <c r="A89" s="70" t="s">
        <v>99</v>
      </c>
      <c r="B89" s="28">
        <v>4038060.6320000002</v>
      </c>
      <c r="C89" s="28">
        <v>2428124.4292299999</v>
      </c>
      <c r="D89" s="28">
        <v>67216.279559999981</v>
      </c>
      <c r="E89" s="28">
        <f t="shared" ref="E89:E92" si="22">C89+D89</f>
        <v>2495340.7087900001</v>
      </c>
      <c r="F89" s="28">
        <f>B89-E89</f>
        <v>1542719.9232100002</v>
      </c>
      <c r="G89" s="28">
        <f>B89-C89</f>
        <v>1609936.2027700003</v>
      </c>
      <c r="H89" s="27">
        <f>IFERROR(E89/B89*100,"")</f>
        <v>61.795523549483931</v>
      </c>
      <c r="J89" s="69"/>
    </row>
    <row r="90" spans="1:10" s="66" customFormat="1" ht="11.25" customHeight="1" x14ac:dyDescent="0.2">
      <c r="A90" s="70" t="s">
        <v>134</v>
      </c>
      <c r="B90" s="28">
        <v>279238</v>
      </c>
      <c r="C90" s="28">
        <v>73848.555030000003</v>
      </c>
      <c r="D90" s="28">
        <v>3039.7675600000002</v>
      </c>
      <c r="E90" s="28">
        <f t="shared" si="22"/>
        <v>76888.322589999996</v>
      </c>
      <c r="F90" s="28">
        <f>B90-E90</f>
        <v>202349.67741</v>
      </c>
      <c r="G90" s="28">
        <f>B90-C90</f>
        <v>205389.44497000001</v>
      </c>
      <c r="H90" s="27">
        <f>IFERROR(E90/B90*100,"")</f>
        <v>27.535049882179358</v>
      </c>
      <c r="J90" s="69"/>
    </row>
    <row r="91" spans="1:10" s="66" customFormat="1" ht="11.25" customHeight="1" x14ac:dyDescent="0.2">
      <c r="A91" s="70" t="s">
        <v>135</v>
      </c>
      <c r="B91" s="28">
        <v>141708.92499999999</v>
      </c>
      <c r="C91" s="28">
        <v>136485.00935000001</v>
      </c>
      <c r="D91" s="28">
        <v>143.82720999999998</v>
      </c>
      <c r="E91" s="28">
        <f t="shared" si="22"/>
        <v>136628.83656</v>
      </c>
      <c r="F91" s="28">
        <f>B91-E91</f>
        <v>5080.0884399999923</v>
      </c>
      <c r="G91" s="28">
        <f>B91-C91</f>
        <v>5223.9156499999808</v>
      </c>
      <c r="H91" s="27">
        <f>IFERROR(E91/B91*100,"")</f>
        <v>96.415124566077964</v>
      </c>
      <c r="J91" s="69"/>
    </row>
    <row r="92" spans="1:10" s="66" customFormat="1" ht="11.25" customHeight="1" x14ac:dyDescent="0.2">
      <c r="A92" s="70" t="s">
        <v>136</v>
      </c>
      <c r="B92" s="28">
        <v>645554.95499999996</v>
      </c>
      <c r="C92" s="28">
        <v>559246.58551999996</v>
      </c>
      <c r="D92" s="28">
        <v>5277.0074499999992</v>
      </c>
      <c r="E92" s="28">
        <f t="shared" si="22"/>
        <v>564523.59297</v>
      </c>
      <c r="F92" s="28">
        <f>B92-E92</f>
        <v>81031.36202999996</v>
      </c>
      <c r="G92" s="28">
        <f>B92-C92</f>
        <v>86308.369479999994</v>
      </c>
      <c r="H92" s="27">
        <f>IFERROR(E92/B92*100,"")</f>
        <v>87.447797991109837</v>
      </c>
      <c r="J92" s="69"/>
    </row>
    <row r="93" spans="1:10" s="66" customFormat="1" ht="11.25" customHeight="1" x14ac:dyDescent="0.25">
      <c r="A93" s="34"/>
      <c r="B93" s="28"/>
      <c r="C93" s="29"/>
      <c r="D93" s="28"/>
      <c r="E93" s="29"/>
      <c r="F93" s="29"/>
      <c r="G93" s="29"/>
      <c r="H93" s="27" t="str">
        <f>IFERROR(E93/B93*100,"")</f>
        <v/>
      </c>
      <c r="J93" s="69"/>
    </row>
    <row r="94" spans="1:10" s="66" customFormat="1" ht="11.25" customHeight="1" x14ac:dyDescent="0.2">
      <c r="A94" s="68" t="s">
        <v>137</v>
      </c>
      <c r="B94" s="32">
        <f t="shared" ref="B94:G94" si="23">SUM(B95:B104)</f>
        <v>175975763.18363005</v>
      </c>
      <c r="C94" s="32">
        <f t="shared" si="23"/>
        <v>167539202.46449003</v>
      </c>
      <c r="D94" s="32">
        <f t="shared" si="23"/>
        <v>239398.02278999999</v>
      </c>
      <c r="E94" s="35">
        <f t="shared" si="23"/>
        <v>167778600.48728001</v>
      </c>
      <c r="F94" s="35">
        <f t="shared" si="23"/>
        <v>8197162.6963500194</v>
      </c>
      <c r="G94" s="35">
        <f t="shared" si="23"/>
        <v>8436560.7191400211</v>
      </c>
      <c r="H94" s="27">
        <f>IFERROR(E94/B94*100,"")</f>
        <v>95.341879729314584</v>
      </c>
      <c r="J94" s="69"/>
    </row>
    <row r="95" spans="1:10" s="66" customFormat="1" ht="11.25" customHeight="1" x14ac:dyDescent="0.2">
      <c r="A95" s="70" t="s">
        <v>114</v>
      </c>
      <c r="B95" s="28">
        <v>4433496.4625300001</v>
      </c>
      <c r="C95" s="28">
        <v>4053195.6754599996</v>
      </c>
      <c r="D95" s="28">
        <v>34054.284449999992</v>
      </c>
      <c r="E95" s="28">
        <f t="shared" ref="E95:E104" si="24">C95+D95</f>
        <v>4087249.9599099997</v>
      </c>
      <c r="F95" s="28">
        <f>B95-E95</f>
        <v>346246.50262000039</v>
      </c>
      <c r="G95" s="28">
        <f>B95-C95</f>
        <v>380300.78707000054</v>
      </c>
      <c r="H95" s="27">
        <f>IFERROR(E95/B95*100,"")</f>
        <v>92.190215881611124</v>
      </c>
      <c r="J95" s="69"/>
    </row>
    <row r="96" spans="1:10" s="66" customFormat="1" ht="11.25" customHeight="1" x14ac:dyDescent="0.2">
      <c r="A96" s="70" t="s">
        <v>138</v>
      </c>
      <c r="B96" s="28">
        <v>17932469.653630003</v>
      </c>
      <c r="C96" s="28">
        <v>17009161.517500002</v>
      </c>
      <c r="D96" s="28">
        <v>27685.013400000003</v>
      </c>
      <c r="E96" s="28">
        <f t="shared" si="24"/>
        <v>17036846.530900002</v>
      </c>
      <c r="F96" s="28">
        <f>B96-E96</f>
        <v>895623.12273000181</v>
      </c>
      <c r="G96" s="28">
        <f>B96-C96</f>
        <v>923308.1361300014</v>
      </c>
      <c r="H96" s="27">
        <f>IFERROR(E96/B96*100,"")</f>
        <v>95.005578484005952</v>
      </c>
      <c r="J96" s="69"/>
    </row>
    <row r="97" spans="1:10" s="66" customFormat="1" ht="11.25" customHeight="1" x14ac:dyDescent="0.2">
      <c r="A97" s="70" t="s">
        <v>139</v>
      </c>
      <c r="B97" s="28">
        <v>11789455.054999996</v>
      </c>
      <c r="C97" s="28">
        <v>11662673.254439998</v>
      </c>
      <c r="D97" s="28">
        <v>40473.260209999993</v>
      </c>
      <c r="E97" s="28">
        <f t="shared" si="24"/>
        <v>11703146.514649998</v>
      </c>
      <c r="F97" s="28">
        <f>B97-E97</f>
        <v>86308.54034999758</v>
      </c>
      <c r="G97" s="28">
        <f>B97-C97</f>
        <v>126781.80055999756</v>
      </c>
      <c r="H97" s="27">
        <f>IFERROR(E97/B97*100,"")</f>
        <v>99.26791747415507</v>
      </c>
      <c r="J97" s="69"/>
    </row>
    <row r="98" spans="1:10" s="66" customFormat="1" ht="11.25" customHeight="1" x14ac:dyDescent="0.2">
      <c r="A98" s="70" t="s">
        <v>140</v>
      </c>
      <c r="B98" s="28">
        <v>218495.19199999998</v>
      </c>
      <c r="C98" s="28">
        <v>188699.72818999999</v>
      </c>
      <c r="D98" s="28">
        <v>21897.647800000002</v>
      </c>
      <c r="E98" s="28">
        <f t="shared" si="24"/>
        <v>210597.37599</v>
      </c>
      <c r="F98" s="28">
        <f>B98-E98</f>
        <v>7897.8160099999805</v>
      </c>
      <c r="G98" s="28">
        <f>B98-C98</f>
        <v>29795.463809999987</v>
      </c>
      <c r="H98" s="27">
        <f>IFERROR(E98/B98*100,"")</f>
        <v>96.385359358388087</v>
      </c>
      <c r="J98" s="69"/>
    </row>
    <row r="99" spans="1:10" s="66" customFormat="1" ht="11.25" customHeight="1" x14ac:dyDescent="0.2">
      <c r="A99" s="70" t="s">
        <v>141</v>
      </c>
      <c r="B99" s="28">
        <v>584392.2405099998</v>
      </c>
      <c r="C99" s="28">
        <v>515072.91584000003</v>
      </c>
      <c r="D99" s="28">
        <v>1912.9117000000001</v>
      </c>
      <c r="E99" s="28">
        <f t="shared" si="24"/>
        <v>516985.82754000003</v>
      </c>
      <c r="F99" s="28">
        <f>B99-E99</f>
        <v>67406.412969999772</v>
      </c>
      <c r="G99" s="28">
        <f>B99-C99</f>
        <v>69319.324669999769</v>
      </c>
      <c r="H99" s="27">
        <f>IFERROR(E99/B99*100,"")</f>
        <v>88.465553048552778</v>
      </c>
      <c r="J99" s="69"/>
    </row>
    <row r="100" spans="1:10" s="66" customFormat="1" ht="11.25" customHeight="1" x14ac:dyDescent="0.2">
      <c r="A100" s="70" t="s">
        <v>142</v>
      </c>
      <c r="B100" s="28">
        <v>139998039.41896003</v>
      </c>
      <c r="C100" s="28">
        <v>133109444.63393001</v>
      </c>
      <c r="D100" s="28">
        <v>109497.03564000002</v>
      </c>
      <c r="E100" s="28">
        <f t="shared" si="24"/>
        <v>133218941.66957001</v>
      </c>
      <c r="F100" s="28">
        <f>B100-E100</f>
        <v>6779097.749390021</v>
      </c>
      <c r="G100" s="28">
        <f>B100-C100</f>
        <v>6888594.7850300223</v>
      </c>
      <c r="H100" s="27">
        <f>IFERROR(E100/B100*100,"")</f>
        <v>95.157719509840561</v>
      </c>
      <c r="J100" s="69"/>
    </row>
    <row r="101" spans="1:10" s="66" customFormat="1" ht="11.25" customHeight="1" x14ac:dyDescent="0.2">
      <c r="A101" s="70" t="s">
        <v>143</v>
      </c>
      <c r="B101" s="28">
        <v>416387.58599999989</v>
      </c>
      <c r="C101" s="28">
        <v>413291.73957999999</v>
      </c>
      <c r="D101" s="28">
        <v>3095.24386</v>
      </c>
      <c r="E101" s="28">
        <f t="shared" si="24"/>
        <v>416386.98343999998</v>
      </c>
      <c r="F101" s="28">
        <f>B101-E101</f>
        <v>0.6025599999120459</v>
      </c>
      <c r="G101" s="28">
        <f>B101-C101</f>
        <v>3095.8464199998998</v>
      </c>
      <c r="H101" s="27">
        <f>IFERROR(E101/B101*100,"")</f>
        <v>99.999855288673302</v>
      </c>
      <c r="J101" s="69"/>
    </row>
    <row r="102" spans="1:10" s="66" customFormat="1" ht="11.25" customHeight="1" x14ac:dyDescent="0.2">
      <c r="A102" s="70" t="s">
        <v>144</v>
      </c>
      <c r="B102" s="28">
        <v>465965.61999999988</v>
      </c>
      <c r="C102" s="28">
        <v>455671.35801999999</v>
      </c>
      <c r="D102" s="28">
        <v>483.19486000000001</v>
      </c>
      <c r="E102" s="28">
        <f t="shared" si="24"/>
        <v>456154.55287999997</v>
      </c>
      <c r="F102" s="28">
        <f>B102-E102</f>
        <v>9811.0671199999051</v>
      </c>
      <c r="G102" s="28">
        <f>B102-C102</f>
        <v>10294.261979999894</v>
      </c>
      <c r="H102" s="27">
        <f>IFERROR(E102/B102*100,"")</f>
        <v>97.894465450047591</v>
      </c>
      <c r="J102" s="69"/>
    </row>
    <row r="103" spans="1:10" s="66" customFormat="1" ht="11.25" customHeight="1" x14ac:dyDescent="0.2">
      <c r="A103" s="70" t="s">
        <v>145</v>
      </c>
      <c r="B103" s="28">
        <v>58968</v>
      </c>
      <c r="C103" s="28">
        <v>58967.697899999999</v>
      </c>
      <c r="D103" s="28">
        <v>0</v>
      </c>
      <c r="E103" s="28">
        <f t="shared" si="24"/>
        <v>58967.697899999999</v>
      </c>
      <c r="F103" s="28">
        <f>B103-E103</f>
        <v>0.30210000000079162</v>
      </c>
      <c r="G103" s="28">
        <f>B103-C103</f>
        <v>0.30210000000079162</v>
      </c>
      <c r="H103" s="27">
        <f>IFERROR(E103/B103*100,"")</f>
        <v>99.999487688237693</v>
      </c>
      <c r="J103" s="69"/>
    </row>
    <row r="104" spans="1:10" s="66" customFormat="1" ht="11.25" customHeight="1" x14ac:dyDescent="0.2">
      <c r="A104" s="70" t="s">
        <v>146</v>
      </c>
      <c r="B104" s="28">
        <v>78093.955000000002</v>
      </c>
      <c r="C104" s="28">
        <v>73023.943629999994</v>
      </c>
      <c r="D104" s="28">
        <v>299.43086999999997</v>
      </c>
      <c r="E104" s="28">
        <f t="shared" si="24"/>
        <v>73323.374499999991</v>
      </c>
      <c r="F104" s="28">
        <f>B104-E104</f>
        <v>4770.5805000000109</v>
      </c>
      <c r="G104" s="28">
        <f>B104-C104</f>
        <v>5070.0113700000074</v>
      </c>
      <c r="H104" s="27">
        <f>IFERROR(E104/B104*100,"")</f>
        <v>93.89122948120631</v>
      </c>
      <c r="J104" s="69"/>
    </row>
    <row r="105" spans="1:10" s="66" customFormat="1" ht="11.25" customHeight="1" x14ac:dyDescent="0.2">
      <c r="A105" s="70"/>
      <c r="B105" s="28"/>
      <c r="C105" s="29"/>
      <c r="D105" s="28"/>
      <c r="E105" s="29"/>
      <c r="F105" s="29"/>
      <c r="G105" s="29"/>
      <c r="H105" s="27" t="str">
        <f>IFERROR(E105/B105*100,"")</f>
        <v/>
      </c>
      <c r="J105" s="69"/>
    </row>
    <row r="106" spans="1:10" s="66" customFormat="1" ht="11.25" customHeight="1" x14ac:dyDescent="0.2">
      <c r="A106" s="68" t="s">
        <v>147</v>
      </c>
      <c r="B106" s="35">
        <f>SUM(B107:B117)</f>
        <v>15079818.402000004</v>
      </c>
      <c r="C106" s="35">
        <f>SUM(C107:C117)</f>
        <v>14006620.38002</v>
      </c>
      <c r="D106" s="35">
        <f t="shared" ref="D106:G106" si="25">SUM(D107:D117)</f>
        <v>157654.42397999999</v>
      </c>
      <c r="E106" s="35">
        <f t="shared" si="25"/>
        <v>14164274.804</v>
      </c>
      <c r="F106" s="35">
        <f t="shared" si="25"/>
        <v>915543.59800000594</v>
      </c>
      <c r="G106" s="35">
        <f t="shared" si="25"/>
        <v>1073198.0219800067</v>
      </c>
      <c r="H106" s="27">
        <f>IFERROR(E106/B106*100,"")</f>
        <v>93.928682868763332</v>
      </c>
      <c r="J106" s="69"/>
    </row>
    <row r="107" spans="1:10" s="66" customFormat="1" ht="11.25" customHeight="1" x14ac:dyDescent="0.2">
      <c r="A107" s="70" t="s">
        <v>86</v>
      </c>
      <c r="B107" s="28">
        <v>5076678.6490000002</v>
      </c>
      <c r="C107" s="28">
        <v>4762616.4996600002</v>
      </c>
      <c r="D107" s="28">
        <v>83191.272729999997</v>
      </c>
      <c r="E107" s="28">
        <f t="shared" ref="E107:E117" si="26">C107+D107</f>
        <v>4845807.7723900005</v>
      </c>
      <c r="F107" s="28">
        <f>B107-E107</f>
        <v>230870.87660999969</v>
      </c>
      <c r="G107" s="28">
        <f>B107-C107</f>
        <v>314062.14934</v>
      </c>
      <c r="H107" s="27">
        <f>IFERROR(E107/B107*100,"")</f>
        <v>95.452324392140198</v>
      </c>
      <c r="J107" s="69"/>
    </row>
    <row r="108" spans="1:10" s="66" customFormat="1" ht="11.25" customHeight="1" x14ac:dyDescent="0.2">
      <c r="A108" s="70" t="s">
        <v>148</v>
      </c>
      <c r="B108" s="28">
        <v>2547485.8420000002</v>
      </c>
      <c r="C108" s="28">
        <v>2498509.8058099998</v>
      </c>
      <c r="D108" s="28">
        <v>7898.8443899999993</v>
      </c>
      <c r="E108" s="28">
        <f t="shared" si="26"/>
        <v>2506408.6502</v>
      </c>
      <c r="F108" s="28">
        <f>B108-E108</f>
        <v>41077.191800000146</v>
      </c>
      <c r="G108" s="28">
        <f>B108-C108</f>
        <v>48976.036190000363</v>
      </c>
      <c r="H108" s="27">
        <f>IFERROR(E108/B108*100,"")</f>
        <v>98.387539937503604</v>
      </c>
      <c r="J108" s="69"/>
    </row>
    <row r="109" spans="1:10" s="66" customFormat="1" ht="11.25" customHeight="1" x14ac:dyDescent="0.2">
      <c r="A109" s="70" t="s">
        <v>149</v>
      </c>
      <c r="B109" s="28">
        <v>945201</v>
      </c>
      <c r="C109" s="28">
        <v>780614.89616</v>
      </c>
      <c r="D109" s="28">
        <v>4710.6398200000003</v>
      </c>
      <c r="E109" s="28">
        <f t="shared" si="26"/>
        <v>785325.53598000004</v>
      </c>
      <c r="F109" s="28">
        <f>B109-E109</f>
        <v>159875.46401999996</v>
      </c>
      <c r="G109" s="28">
        <f>B109-C109</f>
        <v>164586.10384</v>
      </c>
      <c r="H109" s="27">
        <f>IFERROR(E109/B109*100,"")</f>
        <v>83.085559154084692</v>
      </c>
      <c r="J109" s="69"/>
    </row>
    <row r="110" spans="1:10" s="66" customFormat="1" ht="11.25" customHeight="1" x14ac:dyDescent="0.2">
      <c r="A110" s="70" t="s">
        <v>150</v>
      </c>
      <c r="B110" s="28">
        <v>962512.48899999994</v>
      </c>
      <c r="C110" s="28">
        <v>905265.27988000016</v>
      </c>
      <c r="D110" s="28">
        <v>43151.068839999993</v>
      </c>
      <c r="E110" s="28">
        <f t="shared" si="26"/>
        <v>948416.34872000013</v>
      </c>
      <c r="F110" s="28">
        <f>B110-E110</f>
        <v>14096.140279999818</v>
      </c>
      <c r="G110" s="28">
        <f>B110-C110</f>
        <v>57247.209119999781</v>
      </c>
      <c r="H110" s="27">
        <f>IFERROR(E110/B110*100,"")</f>
        <v>98.535484947873769</v>
      </c>
      <c r="J110" s="69"/>
    </row>
    <row r="111" spans="1:10" s="66" customFormat="1" ht="11.25" customHeight="1" x14ac:dyDescent="0.2">
      <c r="A111" s="70" t="s">
        <v>151</v>
      </c>
      <c r="B111" s="28">
        <v>1116195.9999999998</v>
      </c>
      <c r="C111" s="28">
        <v>1010656.1042300001</v>
      </c>
      <c r="D111" s="28">
        <v>2463.12372</v>
      </c>
      <c r="E111" s="28">
        <f t="shared" si="26"/>
        <v>1013119.2279500001</v>
      </c>
      <c r="F111" s="28">
        <f>B111-E111</f>
        <v>103076.77204999968</v>
      </c>
      <c r="G111" s="28">
        <f>B111-C111</f>
        <v>105539.89576999971</v>
      </c>
      <c r="H111" s="27">
        <f>IFERROR(E111/B111*100,"")</f>
        <v>90.76535195879579</v>
      </c>
      <c r="J111" s="69"/>
    </row>
    <row r="112" spans="1:10" s="66" customFormat="1" ht="11.25" customHeight="1" x14ac:dyDescent="0.2">
      <c r="A112" s="70" t="s">
        <v>152</v>
      </c>
      <c r="B112" s="28">
        <v>131471.07700000002</v>
      </c>
      <c r="C112" s="28">
        <v>115763.81436</v>
      </c>
      <c r="D112" s="28">
        <v>3140.1934900000001</v>
      </c>
      <c r="E112" s="28">
        <f t="shared" si="26"/>
        <v>118904.00785000001</v>
      </c>
      <c r="F112" s="28">
        <f>B112-E112</f>
        <v>12567.06915000001</v>
      </c>
      <c r="G112" s="28">
        <f>B112-C112</f>
        <v>15707.262640000015</v>
      </c>
      <c r="H112" s="27">
        <f>IFERROR(E112/B112*100,"")</f>
        <v>90.441190992905604</v>
      </c>
      <c r="J112" s="69"/>
    </row>
    <row r="113" spans="1:10" s="66" customFormat="1" ht="11.25" customHeight="1" x14ac:dyDescent="0.2">
      <c r="A113" s="70" t="s">
        <v>153</v>
      </c>
      <c r="B113" s="28">
        <v>698251.098</v>
      </c>
      <c r="C113" s="28">
        <v>582006.88285000005</v>
      </c>
      <c r="D113" s="28">
        <v>1008.21907</v>
      </c>
      <c r="E113" s="28">
        <f t="shared" si="26"/>
        <v>583015.10192000004</v>
      </c>
      <c r="F113" s="28">
        <f>B113-E113</f>
        <v>115235.99607999995</v>
      </c>
      <c r="G113" s="28">
        <f>B113-C113</f>
        <v>116244.21514999995</v>
      </c>
      <c r="H113" s="27">
        <f>IFERROR(E113/B113*100,"")</f>
        <v>83.496481937504967</v>
      </c>
      <c r="J113" s="69"/>
    </row>
    <row r="114" spans="1:10" s="66" customFormat="1" ht="11.25" customHeight="1" x14ac:dyDescent="0.2">
      <c r="A114" s="70" t="s">
        <v>154</v>
      </c>
      <c r="B114" s="28">
        <v>608419.57900000503</v>
      </c>
      <c r="C114" s="28">
        <v>561139.5440899987</v>
      </c>
      <c r="D114" s="28">
        <v>6399.0073299999985</v>
      </c>
      <c r="E114" s="28">
        <f t="shared" si="26"/>
        <v>567538.55141999875</v>
      </c>
      <c r="F114" s="28">
        <f>B114-E114</f>
        <v>40881.027580006281</v>
      </c>
      <c r="G114" s="28">
        <f>B114-C114</f>
        <v>47280.034910006332</v>
      </c>
      <c r="H114" s="27">
        <f>IFERROR(E114/B114*100,"")</f>
        <v>93.280783690886793</v>
      </c>
      <c r="J114" s="69"/>
    </row>
    <row r="115" spans="1:10" s="66" customFormat="1" ht="11.25" customHeight="1" x14ac:dyDescent="0.2">
      <c r="A115" s="70" t="s">
        <v>155</v>
      </c>
      <c r="B115" s="28">
        <v>100330</v>
      </c>
      <c r="C115" s="28">
        <v>88929.736680000002</v>
      </c>
      <c r="D115" s="28">
        <v>3221.5900099999999</v>
      </c>
      <c r="E115" s="28">
        <f t="shared" si="26"/>
        <v>92151.326690000002</v>
      </c>
      <c r="F115" s="28">
        <f>B115-E115</f>
        <v>8178.6733099999983</v>
      </c>
      <c r="G115" s="28">
        <f>B115-C115</f>
        <v>11400.263319999998</v>
      </c>
      <c r="H115" s="27">
        <f>IFERROR(E115/B115*100,"")</f>
        <v>91.848227539120913</v>
      </c>
      <c r="J115" s="69"/>
    </row>
    <row r="116" spans="1:10" s="66" customFormat="1" ht="11.25" customHeight="1" x14ac:dyDescent="0.2">
      <c r="A116" s="70" t="s">
        <v>156</v>
      </c>
      <c r="B116" s="28">
        <v>2850609.6680000001</v>
      </c>
      <c r="C116" s="28">
        <v>2671452.0048499997</v>
      </c>
      <c r="D116" s="28">
        <v>2214.6754999999998</v>
      </c>
      <c r="E116" s="28">
        <f t="shared" si="26"/>
        <v>2673666.6803499996</v>
      </c>
      <c r="F116" s="28">
        <f>B116-E116</f>
        <v>176942.98765000049</v>
      </c>
      <c r="G116" s="28">
        <f>B116-C116</f>
        <v>179157.66315000039</v>
      </c>
      <c r="H116" s="27">
        <f>IFERROR(E116/B116*100,"")</f>
        <v>93.792801952638285</v>
      </c>
      <c r="J116" s="69"/>
    </row>
    <row r="117" spans="1:10" s="66" customFormat="1" ht="11.25" customHeight="1" x14ac:dyDescent="0.2">
      <c r="A117" s="70" t="s">
        <v>324</v>
      </c>
      <c r="B117" s="28">
        <v>42663</v>
      </c>
      <c r="C117" s="28">
        <v>29665.811450000001</v>
      </c>
      <c r="D117" s="28">
        <v>255.78907999999998</v>
      </c>
      <c r="E117" s="28">
        <f t="shared" si="26"/>
        <v>29921.60053</v>
      </c>
      <c r="F117" s="28">
        <f>B117-E117</f>
        <v>12741.39947</v>
      </c>
      <c r="G117" s="28">
        <f>B117-C117</f>
        <v>12997.188549999999</v>
      </c>
      <c r="H117" s="27">
        <f>IFERROR(E117/B117*100,"")</f>
        <v>70.134778449710524</v>
      </c>
      <c r="J117" s="69"/>
    </row>
    <row r="118" spans="1:10" s="66" customFormat="1" ht="11.25" customHeight="1" x14ac:dyDescent="0.2">
      <c r="A118" s="70"/>
      <c r="B118" s="28"/>
      <c r="C118" s="29"/>
      <c r="D118" s="28"/>
      <c r="E118" s="29"/>
      <c r="F118" s="29"/>
      <c r="G118" s="29"/>
      <c r="H118" s="27" t="str">
        <f>IFERROR(E118/B118*100,"")</f>
        <v/>
      </c>
      <c r="J118" s="69"/>
    </row>
    <row r="119" spans="1:10" s="66" customFormat="1" ht="11.25" customHeight="1" x14ac:dyDescent="0.2">
      <c r="A119" s="68" t="s">
        <v>157</v>
      </c>
      <c r="B119" s="35">
        <f t="shared" ref="B119:G119" si="27">SUM(B120:B128)</f>
        <v>39164147.926000006</v>
      </c>
      <c r="C119" s="35">
        <f t="shared" si="27"/>
        <v>25424650.21728</v>
      </c>
      <c r="D119" s="35">
        <f t="shared" si="27"/>
        <v>1011634.3210000001</v>
      </c>
      <c r="E119" s="35">
        <f t="shared" si="27"/>
        <v>26436284.538280003</v>
      </c>
      <c r="F119" s="35">
        <f t="shared" si="27"/>
        <v>12727863.387720006</v>
      </c>
      <c r="G119" s="35">
        <f t="shared" si="27"/>
        <v>13739497.70872001</v>
      </c>
      <c r="H119" s="27">
        <f>IFERROR(E119/B119*100,"")</f>
        <v>67.501237581450539</v>
      </c>
      <c r="J119" s="69"/>
    </row>
    <row r="120" spans="1:10" s="66" customFormat="1" ht="11.25" customHeight="1" x14ac:dyDescent="0.2">
      <c r="A120" s="70" t="s">
        <v>86</v>
      </c>
      <c r="B120" s="28">
        <v>25742050.814000007</v>
      </c>
      <c r="C120" s="28">
        <v>12810642.932870001</v>
      </c>
      <c r="D120" s="28">
        <v>841689.90684000007</v>
      </c>
      <c r="E120" s="28">
        <f t="shared" ref="E120:E128" si="28">C120+D120</f>
        <v>13652332.839710001</v>
      </c>
      <c r="F120" s="28">
        <f>B120-E120</f>
        <v>12089717.974290006</v>
      </c>
      <c r="G120" s="28">
        <f>B120-C120</f>
        <v>12931407.881130006</v>
      </c>
      <c r="H120" s="27">
        <f>IFERROR(E120/B120*100,"")</f>
        <v>53.035140589051586</v>
      </c>
      <c r="J120" s="69"/>
    </row>
    <row r="121" spans="1:10" s="66" customFormat="1" ht="11.25" customHeight="1" x14ac:dyDescent="0.2">
      <c r="A121" s="70" t="s">
        <v>158</v>
      </c>
      <c r="B121" s="28">
        <v>33036</v>
      </c>
      <c r="C121" s="28">
        <v>32256.241149999998</v>
      </c>
      <c r="D121" s="28">
        <v>61.728259999999999</v>
      </c>
      <c r="E121" s="28">
        <f t="shared" si="28"/>
        <v>32317.969409999998</v>
      </c>
      <c r="F121" s="28">
        <f>B121-E121</f>
        <v>718.03059000000212</v>
      </c>
      <c r="G121" s="28">
        <f>B121-C121</f>
        <v>779.75885000000198</v>
      </c>
      <c r="H121" s="27">
        <f>IFERROR(E121/B121*100,"")</f>
        <v>97.826520795495824</v>
      </c>
      <c r="J121" s="69"/>
    </row>
    <row r="122" spans="1:10" s="66" customFormat="1" ht="11.25" customHeight="1" x14ac:dyDescent="0.2">
      <c r="A122" s="70" t="s">
        <v>159</v>
      </c>
      <c r="B122" s="28">
        <v>165719.87699999998</v>
      </c>
      <c r="C122" s="28">
        <v>146838.28255999999</v>
      </c>
      <c r="D122" s="28">
        <v>3980.3145299999996</v>
      </c>
      <c r="E122" s="28">
        <f t="shared" si="28"/>
        <v>150818.59709</v>
      </c>
      <c r="F122" s="28">
        <f>B122-E122</f>
        <v>14901.279909999983</v>
      </c>
      <c r="G122" s="28">
        <f>B122-C122</f>
        <v>18881.594439999986</v>
      </c>
      <c r="H122" s="27">
        <f>IFERROR(E122/B122*100,"")</f>
        <v>91.008151719784365</v>
      </c>
      <c r="J122" s="69"/>
    </row>
    <row r="123" spans="1:10" s="66" customFormat="1" ht="11.25" customHeight="1" x14ac:dyDescent="0.2">
      <c r="A123" s="70" t="s">
        <v>160</v>
      </c>
      <c r="B123" s="28">
        <v>908275.89999999991</v>
      </c>
      <c r="C123" s="28">
        <v>853799.44296999997</v>
      </c>
      <c r="D123" s="28">
        <v>14852.607759999999</v>
      </c>
      <c r="E123" s="28">
        <f t="shared" si="28"/>
        <v>868652.05073000002</v>
      </c>
      <c r="F123" s="28">
        <f>B123-E123</f>
        <v>39623.84926999989</v>
      </c>
      <c r="G123" s="28">
        <f>B123-C123</f>
        <v>54476.457029999932</v>
      </c>
      <c r="H123" s="27">
        <f>IFERROR(E123/B123*100,"")</f>
        <v>95.637465524517395</v>
      </c>
      <c r="J123" s="69"/>
    </row>
    <row r="124" spans="1:10" s="66" customFormat="1" ht="11.25" customHeight="1" x14ac:dyDescent="0.2">
      <c r="A124" s="70" t="s">
        <v>161</v>
      </c>
      <c r="B124" s="28">
        <v>85566</v>
      </c>
      <c r="C124" s="28">
        <v>68658.078070000003</v>
      </c>
      <c r="D124" s="28">
        <v>54.653379999999999</v>
      </c>
      <c r="E124" s="28">
        <f t="shared" si="28"/>
        <v>68712.731450000007</v>
      </c>
      <c r="F124" s="28">
        <f>B124-E124</f>
        <v>16853.268549999993</v>
      </c>
      <c r="G124" s="28">
        <f>B124-C124</f>
        <v>16907.921929999997</v>
      </c>
      <c r="H124" s="27">
        <f>IFERROR(E124/B124*100,"")</f>
        <v>80.303778895823115</v>
      </c>
      <c r="J124" s="69"/>
    </row>
    <row r="125" spans="1:10" s="66" customFormat="1" ht="11.25" customHeight="1" x14ac:dyDescent="0.2">
      <c r="A125" s="70" t="s">
        <v>162</v>
      </c>
      <c r="B125" s="28">
        <v>148956.92500000005</v>
      </c>
      <c r="C125" s="28">
        <v>144752.01617000002</v>
      </c>
      <c r="D125" s="28">
        <v>1973.1887300000001</v>
      </c>
      <c r="E125" s="28">
        <f t="shared" si="28"/>
        <v>146725.20490000001</v>
      </c>
      <c r="F125" s="28">
        <f>B125-E125</f>
        <v>2231.720100000035</v>
      </c>
      <c r="G125" s="28">
        <f>B125-C125</f>
        <v>4204.9088300000294</v>
      </c>
      <c r="H125" s="27">
        <f>IFERROR(E125/B125*100,"")</f>
        <v>98.501768145388311</v>
      </c>
      <c r="J125" s="69"/>
    </row>
    <row r="126" spans="1:10" s="66" customFormat="1" ht="11.25" customHeight="1" x14ac:dyDescent="0.2">
      <c r="A126" s="70" t="s">
        <v>163</v>
      </c>
      <c r="B126" s="28">
        <v>10624878.466000002</v>
      </c>
      <c r="C126" s="28">
        <v>10131139.369170001</v>
      </c>
      <c r="D126" s="28">
        <v>140760.51381999999</v>
      </c>
      <c r="E126" s="28">
        <f t="shared" si="28"/>
        <v>10271899.882990001</v>
      </c>
      <c r="F126" s="28">
        <f>B126-E126</f>
        <v>352978.58301000111</v>
      </c>
      <c r="G126" s="28">
        <f>B126-C126</f>
        <v>493739.0968300011</v>
      </c>
      <c r="H126" s="27">
        <f>IFERROR(E126/B126*100,"")</f>
        <v>96.677810629650537</v>
      </c>
      <c r="J126" s="69"/>
    </row>
    <row r="127" spans="1:10" s="66" customFormat="1" ht="11.4" x14ac:dyDescent="0.2">
      <c r="A127" s="70" t="s">
        <v>164</v>
      </c>
      <c r="B127" s="28">
        <v>359065.54</v>
      </c>
      <c r="C127" s="28">
        <v>334963.72522000002</v>
      </c>
      <c r="D127" s="28">
        <v>4311.1784600000001</v>
      </c>
      <c r="E127" s="28">
        <f t="shared" si="28"/>
        <v>339274.90368000005</v>
      </c>
      <c r="F127" s="28">
        <f>B127-E127</f>
        <v>19790.636319999932</v>
      </c>
      <c r="G127" s="28">
        <f>B127-C127</f>
        <v>24101.814779999957</v>
      </c>
      <c r="H127" s="27">
        <f>IFERROR(E127/B127*100,"")</f>
        <v>94.488294164903735</v>
      </c>
      <c r="J127" s="69"/>
    </row>
    <row r="128" spans="1:10" s="66" customFormat="1" ht="11.25" customHeight="1" x14ac:dyDescent="0.2">
      <c r="A128" s="70" t="s">
        <v>165</v>
      </c>
      <c r="B128" s="28">
        <v>1096598.4040000001</v>
      </c>
      <c r="C128" s="28">
        <v>901600.12910000002</v>
      </c>
      <c r="D128" s="28">
        <v>3950.2292200000002</v>
      </c>
      <c r="E128" s="28">
        <f t="shared" si="28"/>
        <v>905550.35832</v>
      </c>
      <c r="F128" s="28">
        <f>B128-E128</f>
        <v>191048.0456800001</v>
      </c>
      <c r="G128" s="28">
        <f>B128-C128</f>
        <v>194998.27490000008</v>
      </c>
      <c r="H128" s="27">
        <f>IFERROR(E128/B128*100,"")</f>
        <v>82.578121125917662</v>
      </c>
      <c r="J128" s="69"/>
    </row>
    <row r="129" spans="1:10" s="66" customFormat="1" ht="11.25" customHeight="1" x14ac:dyDescent="0.2">
      <c r="A129" s="73"/>
      <c r="B129" s="28"/>
      <c r="C129" s="29"/>
      <c r="D129" s="28"/>
      <c r="E129" s="29"/>
      <c r="F129" s="29"/>
      <c r="G129" s="29"/>
      <c r="H129" s="27" t="str">
        <f>IFERROR(E129/B129*100,"")</f>
        <v/>
      </c>
      <c r="J129" s="69"/>
    </row>
    <row r="130" spans="1:10" s="66" customFormat="1" ht="11.25" customHeight="1" x14ac:dyDescent="0.2">
      <c r="A130" s="74" t="s">
        <v>166</v>
      </c>
      <c r="B130" s="35">
        <f t="shared" ref="B130:G130" si="29">+B131+B139</f>
        <v>185972863.96108997</v>
      </c>
      <c r="C130" s="35">
        <f t="shared" ref="C130" si="30">+C131+C139</f>
        <v>178063139.93039998</v>
      </c>
      <c r="D130" s="35">
        <f t="shared" si="29"/>
        <v>1808220.6663399995</v>
      </c>
      <c r="E130" s="35">
        <f t="shared" si="29"/>
        <v>179871360.59673995</v>
      </c>
      <c r="F130" s="35">
        <f t="shared" si="29"/>
        <v>6101503.3643500106</v>
      </c>
      <c r="G130" s="35">
        <f t="shared" si="29"/>
        <v>7909724.0306900116</v>
      </c>
      <c r="H130" s="27">
        <f>IFERROR(E130/B130*100,"")</f>
        <v>96.719143194123959</v>
      </c>
      <c r="J130" s="69"/>
    </row>
    <row r="131" spans="1:10" s="66" customFormat="1" ht="22.5" customHeight="1" x14ac:dyDescent="0.2">
      <c r="A131" s="75" t="s">
        <v>167</v>
      </c>
      <c r="B131" s="36">
        <f t="shared" ref="B131:G131" si="31">SUM(B132:B136)</f>
        <v>11767818.48</v>
      </c>
      <c r="C131" s="36">
        <f t="shared" ref="C131" si="32">SUM(C132:C136)</f>
        <v>10742787.657639999</v>
      </c>
      <c r="D131" s="36">
        <f t="shared" si="31"/>
        <v>231591.11424999998</v>
      </c>
      <c r="E131" s="36">
        <f t="shared" si="31"/>
        <v>10974378.77189</v>
      </c>
      <c r="F131" s="36">
        <f t="shared" si="31"/>
        <v>793439.70811000036</v>
      </c>
      <c r="G131" s="36">
        <f t="shared" si="31"/>
        <v>1025030.8223600006</v>
      </c>
      <c r="H131" s="27">
        <f>IFERROR(E131/B131*100,"")</f>
        <v>93.257546337424458</v>
      </c>
      <c r="J131" s="69"/>
    </row>
    <row r="132" spans="1:10" s="66" customFormat="1" ht="11.25" customHeight="1" x14ac:dyDescent="0.2">
      <c r="A132" s="76" t="s">
        <v>168</v>
      </c>
      <c r="B132" s="28">
        <v>391196.85199999996</v>
      </c>
      <c r="C132" s="28">
        <v>385527.06622000004</v>
      </c>
      <c r="D132" s="28">
        <v>769.81345999999996</v>
      </c>
      <c r="E132" s="28">
        <f t="shared" ref="E132:E135" si="33">C132+D132</f>
        <v>386296.87968000001</v>
      </c>
      <c r="F132" s="28">
        <f>B132-E132</f>
        <v>4899.9723199999426</v>
      </c>
      <c r="G132" s="28">
        <f>B132-C132</f>
        <v>5669.7857799999183</v>
      </c>
      <c r="H132" s="27">
        <f>IFERROR(E132/B132*100,"")</f>
        <v>98.747440759058065</v>
      </c>
      <c r="J132" s="69"/>
    </row>
    <row r="133" spans="1:10" s="66" customFormat="1" ht="11.25" customHeight="1" x14ac:dyDescent="0.2">
      <c r="A133" s="76" t="s">
        <v>169</v>
      </c>
      <c r="B133" s="28">
        <v>1097835.6850000001</v>
      </c>
      <c r="C133" s="28">
        <v>475507.77765</v>
      </c>
      <c r="D133" s="28">
        <v>1713.1608200000001</v>
      </c>
      <c r="E133" s="28">
        <f t="shared" si="33"/>
        <v>477220.93846999999</v>
      </c>
      <c r="F133" s="28">
        <f>B133-E133</f>
        <v>620614.74653000012</v>
      </c>
      <c r="G133" s="28">
        <f>B133-C133</f>
        <v>622327.90734999999</v>
      </c>
      <c r="H133" s="27">
        <f>IFERROR(E133/B133*100,"")</f>
        <v>43.469249997097698</v>
      </c>
      <c r="J133" s="69"/>
    </row>
    <row r="134" spans="1:10" s="66" customFormat="1" ht="11.25" customHeight="1" x14ac:dyDescent="0.2">
      <c r="A134" s="76" t="s">
        <v>170</v>
      </c>
      <c r="B134" s="28">
        <v>516697.10499999998</v>
      </c>
      <c r="C134" s="28">
        <v>510711.01672000001</v>
      </c>
      <c r="D134" s="28">
        <v>40.726939999999999</v>
      </c>
      <c r="E134" s="28">
        <f t="shared" si="33"/>
        <v>510751.74366000004</v>
      </c>
      <c r="F134" s="28">
        <f>B134-E134</f>
        <v>5945.3613399999449</v>
      </c>
      <c r="G134" s="28">
        <f>B134-C134</f>
        <v>5986.0882799999672</v>
      </c>
      <c r="H134" s="27">
        <f>IFERROR(E134/B134*100,"")</f>
        <v>98.849352689909125</v>
      </c>
      <c r="J134" s="69"/>
    </row>
    <row r="135" spans="1:10" s="66" customFormat="1" ht="11.4" x14ac:dyDescent="0.2">
      <c r="A135" s="76" t="s">
        <v>171</v>
      </c>
      <c r="B135" s="28">
        <v>2498578.6970000002</v>
      </c>
      <c r="C135" s="28">
        <v>2280350.3334400002</v>
      </c>
      <c r="D135" s="28">
        <v>166079.27919</v>
      </c>
      <c r="E135" s="28">
        <f t="shared" si="33"/>
        <v>2446429.6126300003</v>
      </c>
      <c r="F135" s="28">
        <f>B135-E135</f>
        <v>52149.084369999822</v>
      </c>
      <c r="G135" s="28">
        <f>B135-C135</f>
        <v>218228.36355999997</v>
      </c>
      <c r="H135" s="27">
        <f>IFERROR(E135/B135*100,"")</f>
        <v>97.912850036198009</v>
      </c>
      <c r="J135" s="69"/>
    </row>
    <row r="136" spans="1:10" s="66" customFormat="1" ht="11.25" customHeight="1" x14ac:dyDescent="0.2">
      <c r="A136" s="75" t="s">
        <v>172</v>
      </c>
      <c r="B136" s="37">
        <f>SUM(B137:B138)</f>
        <v>7263510.1409999998</v>
      </c>
      <c r="C136" s="37">
        <f>SUM(C137:C138)</f>
        <v>7090691.463609999</v>
      </c>
      <c r="D136" s="37">
        <f>SUM(D137:D138)</f>
        <v>62988.13384000001</v>
      </c>
      <c r="E136" s="35">
        <f t="shared" ref="E136" si="34">SUM(C136:D136)</f>
        <v>7153679.5974499993</v>
      </c>
      <c r="F136" s="35">
        <f>B136-E136</f>
        <v>109830.54355000053</v>
      </c>
      <c r="G136" s="35">
        <f>B136-C136</f>
        <v>172818.67739000078</v>
      </c>
      <c r="H136" s="27">
        <f>IFERROR(E136/B136*100,"")</f>
        <v>98.487913675097033</v>
      </c>
      <c r="J136" s="69"/>
    </row>
    <row r="137" spans="1:10" s="66" customFormat="1" ht="11.25" customHeight="1" x14ac:dyDescent="0.2">
      <c r="A137" s="77" t="s">
        <v>172</v>
      </c>
      <c r="B137" s="28">
        <v>6096793.3969999999</v>
      </c>
      <c r="C137" s="28">
        <v>6039401.7052799994</v>
      </c>
      <c r="D137" s="28">
        <v>45457.857130000004</v>
      </c>
      <c r="E137" s="28">
        <f t="shared" ref="E137:E138" si="35">C137+D137</f>
        <v>6084859.5624099998</v>
      </c>
      <c r="F137" s="28">
        <f>B137-E137</f>
        <v>11933.8345900001</v>
      </c>
      <c r="G137" s="28">
        <f>B137-C137</f>
        <v>57391.691720000468</v>
      </c>
      <c r="H137" s="27">
        <f>IFERROR(E137/B137*100,"")</f>
        <v>99.804260472466183</v>
      </c>
      <c r="J137" s="69"/>
    </row>
    <row r="138" spans="1:10" s="66" customFormat="1" ht="11.25" customHeight="1" x14ac:dyDescent="0.2">
      <c r="A138" s="77" t="s">
        <v>173</v>
      </c>
      <c r="B138" s="28">
        <v>1166716.7439999999</v>
      </c>
      <c r="C138" s="28">
        <v>1051289.7583300001</v>
      </c>
      <c r="D138" s="28">
        <v>17530.276710000002</v>
      </c>
      <c r="E138" s="28">
        <f t="shared" si="35"/>
        <v>1068820.03504</v>
      </c>
      <c r="F138" s="28">
        <f>B138-E138</f>
        <v>97896.70895999996</v>
      </c>
      <c r="G138" s="28">
        <f>B138-C138</f>
        <v>115426.98566999985</v>
      </c>
      <c r="H138" s="27">
        <f>IFERROR(E138/B138*100,"")</f>
        <v>91.609213679031598</v>
      </c>
      <c r="J138" s="69"/>
    </row>
    <row r="139" spans="1:10" s="66" customFormat="1" ht="11.25" customHeight="1" x14ac:dyDescent="0.2">
      <c r="A139" s="75" t="s">
        <v>174</v>
      </c>
      <c r="B139" s="38">
        <f t="shared" ref="B139:G139" si="36">SUM(B140:B143)</f>
        <v>174205045.48108998</v>
      </c>
      <c r="C139" s="38">
        <f t="shared" si="36"/>
        <v>167320352.27275997</v>
      </c>
      <c r="D139" s="38">
        <f t="shared" si="36"/>
        <v>1576629.5520899997</v>
      </c>
      <c r="E139" s="37">
        <f t="shared" si="36"/>
        <v>168896981.82484996</v>
      </c>
      <c r="F139" s="37">
        <f t="shared" si="36"/>
        <v>5308063.6562400106</v>
      </c>
      <c r="G139" s="37">
        <f t="shared" si="36"/>
        <v>6884693.208330011</v>
      </c>
      <c r="H139" s="27">
        <f>IFERROR(E139/B139*100,"")</f>
        <v>96.952979380372653</v>
      </c>
      <c r="J139" s="69"/>
    </row>
    <row r="140" spans="1:10" s="66" customFormat="1" ht="11.25" customHeight="1" x14ac:dyDescent="0.2">
      <c r="A140" s="77" t="s">
        <v>175</v>
      </c>
      <c r="B140" s="28">
        <v>56307407.176559985</v>
      </c>
      <c r="C140" s="28">
        <v>55317296.821909979</v>
      </c>
      <c r="D140" s="28">
        <v>978671.25475999969</v>
      </c>
      <c r="E140" s="28">
        <f t="shared" ref="E140:E142" si="37">C140+D140</f>
        <v>56295968.076669976</v>
      </c>
      <c r="F140" s="28">
        <f>B140-E140</f>
        <v>11439.099890008569</v>
      </c>
      <c r="G140" s="28">
        <f>B140-C140</f>
        <v>990110.3546500057</v>
      </c>
      <c r="H140" s="27">
        <f>IFERROR(E140/B140*100,"")</f>
        <v>99.979684555791849</v>
      </c>
      <c r="J140" s="69"/>
    </row>
    <row r="141" spans="1:10" s="66" customFormat="1" ht="11.25" customHeight="1" x14ac:dyDescent="0.2">
      <c r="A141" s="77" t="s">
        <v>176</v>
      </c>
      <c r="B141" s="28">
        <v>16403471.063680001</v>
      </c>
      <c r="C141" s="28">
        <v>16018333.77634</v>
      </c>
      <c r="D141" s="28">
        <v>372656.83874000004</v>
      </c>
      <c r="E141" s="28">
        <f t="shared" si="37"/>
        <v>16390990.615080001</v>
      </c>
      <c r="F141" s="28">
        <f>B141-E141</f>
        <v>12480.448599999771</v>
      </c>
      <c r="G141" s="28">
        <f>B141-C141</f>
        <v>385137.28734000027</v>
      </c>
      <c r="H141" s="27">
        <f>IFERROR(E141/B141*100,"")</f>
        <v>99.923915806895081</v>
      </c>
      <c r="J141" s="69"/>
    </row>
    <row r="142" spans="1:10" s="66" customFormat="1" ht="11.25" customHeight="1" x14ac:dyDescent="0.2">
      <c r="A142" s="77" t="s">
        <v>177</v>
      </c>
      <c r="B142" s="28">
        <v>17916298.453779995</v>
      </c>
      <c r="C142" s="28">
        <v>16619392.733729998</v>
      </c>
      <c r="D142" s="28">
        <v>177694.88741999998</v>
      </c>
      <c r="E142" s="28">
        <f t="shared" si="37"/>
        <v>16797087.621149998</v>
      </c>
      <c r="F142" s="28">
        <f>B142-E142</f>
        <v>1119210.8326299973</v>
      </c>
      <c r="G142" s="28">
        <f>B142-C142</f>
        <v>1296905.7200499978</v>
      </c>
      <c r="H142" s="27">
        <f>IFERROR(E142/B142*100,"")</f>
        <v>93.753113482021362</v>
      </c>
      <c r="J142" s="69"/>
    </row>
    <row r="143" spans="1:10" s="66" customFormat="1" ht="22.5" customHeight="1" x14ac:dyDescent="0.2">
      <c r="A143" s="78" t="s">
        <v>178</v>
      </c>
      <c r="B143" s="32">
        <f t="shared" ref="B143:G143" si="38">SUM(B144)</f>
        <v>83577868.787070006</v>
      </c>
      <c r="C143" s="32">
        <f t="shared" si="38"/>
        <v>79365328.940779999</v>
      </c>
      <c r="D143" s="32">
        <f t="shared" si="38"/>
        <v>47606.571170000003</v>
      </c>
      <c r="E143" s="35">
        <f t="shared" si="38"/>
        <v>79412935.511950001</v>
      </c>
      <c r="F143" s="35">
        <f t="shared" si="38"/>
        <v>4164933.275120005</v>
      </c>
      <c r="G143" s="35">
        <f t="shared" si="38"/>
        <v>4212539.8462900072</v>
      </c>
      <c r="H143" s="27">
        <f>IFERROR(E143/B143*100,"")</f>
        <v>95.016703182835471</v>
      </c>
      <c r="J143" s="69"/>
    </row>
    <row r="144" spans="1:10" s="66" customFormat="1" ht="11.25" customHeight="1" x14ac:dyDescent="0.2">
      <c r="A144" s="77" t="s">
        <v>179</v>
      </c>
      <c r="B144" s="28">
        <v>83577868.787070006</v>
      </c>
      <c r="C144" s="28">
        <v>79365328.940779999</v>
      </c>
      <c r="D144" s="28">
        <v>47606.571170000003</v>
      </c>
      <c r="E144" s="28">
        <f>C144+D144</f>
        <v>79412935.511950001</v>
      </c>
      <c r="F144" s="28">
        <f>B144-E144</f>
        <v>4164933.275120005</v>
      </c>
      <c r="G144" s="28">
        <f>B144-C144</f>
        <v>4212539.8462900072</v>
      </c>
      <c r="H144" s="27">
        <f>IFERROR(E144/B144*100,"")</f>
        <v>95.016703182835471</v>
      </c>
      <c r="J144" s="69"/>
    </row>
    <row r="145" spans="1:10" s="66" customFormat="1" ht="11.25" customHeight="1" x14ac:dyDescent="0.2">
      <c r="A145" s="73"/>
      <c r="B145" s="31"/>
      <c r="C145" s="30"/>
      <c r="D145" s="31"/>
      <c r="E145" s="30"/>
      <c r="F145" s="30"/>
      <c r="G145" s="30"/>
      <c r="H145" s="27" t="str">
        <f>IFERROR(E145/B145*100,"")</f>
        <v/>
      </c>
      <c r="J145" s="69"/>
    </row>
    <row r="146" spans="1:10" s="66" customFormat="1" ht="11.25" customHeight="1" x14ac:dyDescent="0.2">
      <c r="A146" s="68" t="s">
        <v>180</v>
      </c>
      <c r="B146" s="28">
        <v>388236484.65193003</v>
      </c>
      <c r="C146" s="28">
        <v>358132757.3969</v>
      </c>
      <c r="D146" s="28">
        <v>9546297.0217900015</v>
      </c>
      <c r="E146" s="28">
        <f>C146+D146</f>
        <v>367679054.41869003</v>
      </c>
      <c r="F146" s="28">
        <f>B146-E146</f>
        <v>20557430.233240008</v>
      </c>
      <c r="G146" s="28">
        <f>B146-C146</f>
        <v>30103727.255030036</v>
      </c>
      <c r="H146" s="27">
        <f>IFERROR(E146/B146*100,"")</f>
        <v>94.704920571370153</v>
      </c>
      <c r="J146" s="69"/>
    </row>
    <row r="147" spans="1:10" s="66" customFormat="1" ht="11.25" customHeight="1" x14ac:dyDescent="0.2">
      <c r="A147" s="73"/>
      <c r="B147" s="28"/>
      <c r="C147" s="29"/>
      <c r="D147" s="28"/>
      <c r="E147" s="29"/>
      <c r="F147" s="29"/>
      <c r="G147" s="29"/>
      <c r="H147" s="27" t="str">
        <f>IFERROR(E147/B147*100,"")</f>
        <v/>
      </c>
      <c r="J147" s="69"/>
    </row>
    <row r="148" spans="1:10" s="66" customFormat="1" ht="11.25" customHeight="1" x14ac:dyDescent="0.2">
      <c r="A148" s="68" t="s">
        <v>181</v>
      </c>
      <c r="B148" s="35">
        <f t="shared" ref="B148:G148" si="39">SUM(B149:B167)</f>
        <v>15839020.532999992</v>
      </c>
      <c r="C148" s="35">
        <f t="shared" si="39"/>
        <v>13887494.348539997</v>
      </c>
      <c r="D148" s="35">
        <f t="shared" si="39"/>
        <v>737071.92352999991</v>
      </c>
      <c r="E148" s="35">
        <f t="shared" si="39"/>
        <v>14624566.272070002</v>
      </c>
      <c r="F148" s="35">
        <f t="shared" si="39"/>
        <v>1214454.2609299961</v>
      </c>
      <c r="G148" s="35">
        <f t="shared" si="39"/>
        <v>1951526.1844599964</v>
      </c>
      <c r="H148" s="27">
        <f>IFERROR(E148/B148*100,"")</f>
        <v>92.332516657834233</v>
      </c>
      <c r="J148" s="69"/>
    </row>
    <row r="149" spans="1:10" s="66" customFormat="1" ht="11.25" customHeight="1" x14ac:dyDescent="0.2">
      <c r="A149" s="79" t="s">
        <v>182</v>
      </c>
      <c r="B149" s="28">
        <v>4540198.0129999947</v>
      </c>
      <c r="C149" s="28">
        <v>3727737.3913199995</v>
      </c>
      <c r="D149" s="28">
        <v>88523.325170000026</v>
      </c>
      <c r="E149" s="28">
        <f t="shared" ref="E149:E167" si="40">C149+D149</f>
        <v>3816260.7164899996</v>
      </c>
      <c r="F149" s="28">
        <f>B149-E149</f>
        <v>723937.29650999513</v>
      </c>
      <c r="G149" s="28">
        <f>B149-C149</f>
        <v>812460.62167999521</v>
      </c>
      <c r="H149" s="27">
        <f>IFERROR(E149/B149*100,"")</f>
        <v>84.054940017216467</v>
      </c>
      <c r="J149" s="69"/>
    </row>
    <row r="150" spans="1:10" s="66" customFormat="1" ht="11.25" customHeight="1" x14ac:dyDescent="0.2">
      <c r="A150" s="79" t="s">
        <v>183</v>
      </c>
      <c r="B150" s="28">
        <v>339740.07499999995</v>
      </c>
      <c r="C150" s="28">
        <v>277396.10625999997</v>
      </c>
      <c r="D150" s="28">
        <v>0</v>
      </c>
      <c r="E150" s="28">
        <f t="shared" si="40"/>
        <v>277396.10625999997</v>
      </c>
      <c r="F150" s="28">
        <f>B150-E150</f>
        <v>62343.968739999982</v>
      </c>
      <c r="G150" s="28">
        <f>B150-C150</f>
        <v>62343.968739999982</v>
      </c>
      <c r="H150" s="27">
        <f>IFERROR(E150/B150*100,"")</f>
        <v>81.649509926080981</v>
      </c>
      <c r="J150" s="69"/>
    </row>
    <row r="151" spans="1:10" s="66" customFormat="1" ht="11.25" customHeight="1" x14ac:dyDescent="0.2">
      <c r="A151" s="70" t="s">
        <v>184</v>
      </c>
      <c r="B151" s="28">
        <v>305380.11099999992</v>
      </c>
      <c r="C151" s="28">
        <v>302089.97262999997</v>
      </c>
      <c r="D151" s="28">
        <v>280.19405999999998</v>
      </c>
      <c r="E151" s="28">
        <f t="shared" si="40"/>
        <v>302370.16668999998</v>
      </c>
      <c r="F151" s="28">
        <f>B151-E151</f>
        <v>3009.9443099999335</v>
      </c>
      <c r="G151" s="28">
        <f>B151-C151</f>
        <v>3290.1383699999424</v>
      </c>
      <c r="H151" s="27">
        <f>IFERROR(E151/B151*100,"")</f>
        <v>99.014361380594323</v>
      </c>
      <c r="J151" s="69"/>
    </row>
    <row r="152" spans="1:10" s="66" customFormat="1" ht="11.25" customHeight="1" x14ac:dyDescent="0.2">
      <c r="A152" s="70" t="s">
        <v>185</v>
      </c>
      <c r="B152" s="28">
        <v>144755.47099999999</v>
      </c>
      <c r="C152" s="28">
        <v>126082.11779</v>
      </c>
      <c r="D152" s="28">
        <v>56.09055</v>
      </c>
      <c r="E152" s="28">
        <f t="shared" si="40"/>
        <v>126138.20834</v>
      </c>
      <c r="F152" s="28">
        <f>B152-E152</f>
        <v>18617.262659999993</v>
      </c>
      <c r="G152" s="28">
        <f>B152-C152</f>
        <v>18673.353209999987</v>
      </c>
      <c r="H152" s="27">
        <f>IFERROR(E152/B152*100,"")</f>
        <v>87.138819326559343</v>
      </c>
      <c r="J152" s="69"/>
    </row>
    <row r="153" spans="1:10" s="66" customFormat="1" ht="11.25" customHeight="1" x14ac:dyDescent="0.2">
      <c r="A153" s="70" t="s">
        <v>186</v>
      </c>
      <c r="B153" s="28">
        <v>221013.92899999995</v>
      </c>
      <c r="C153" s="28">
        <v>214747.65206999998</v>
      </c>
      <c r="D153" s="28">
        <v>6232.39977</v>
      </c>
      <c r="E153" s="28">
        <f t="shared" si="40"/>
        <v>220980.05183999997</v>
      </c>
      <c r="F153" s="28">
        <f>B153-E153</f>
        <v>33.877159999974538</v>
      </c>
      <c r="G153" s="28">
        <f>B153-C153</f>
        <v>6266.2769299999636</v>
      </c>
      <c r="H153" s="27">
        <f>IFERROR(E153/B153*100,"")</f>
        <v>99.984671934410088</v>
      </c>
      <c r="J153" s="69"/>
    </row>
    <row r="154" spans="1:10" s="66" customFormat="1" ht="11.25" customHeight="1" x14ac:dyDescent="0.2">
      <c r="A154" s="70" t="s">
        <v>187</v>
      </c>
      <c r="B154" s="28">
        <v>151813</v>
      </c>
      <c r="C154" s="28">
        <v>140190.67938999998</v>
      </c>
      <c r="D154" s="28">
        <v>1613.36076</v>
      </c>
      <c r="E154" s="28">
        <f t="shared" si="40"/>
        <v>141804.04014999999</v>
      </c>
      <c r="F154" s="28">
        <f>B154-E154</f>
        <v>10008.959850000014</v>
      </c>
      <c r="G154" s="28">
        <f>B154-C154</f>
        <v>11622.320610000024</v>
      </c>
      <c r="H154" s="27">
        <f>IFERROR(E154/B154*100,"")</f>
        <v>93.40704692615256</v>
      </c>
      <c r="J154" s="69"/>
    </row>
    <row r="155" spans="1:10" s="66" customFormat="1" ht="11.25" customHeight="1" x14ac:dyDescent="0.2">
      <c r="A155" s="70" t="s">
        <v>188</v>
      </c>
      <c r="B155" s="28">
        <v>49169</v>
      </c>
      <c r="C155" s="28">
        <v>44902.560770000004</v>
      </c>
      <c r="D155" s="28">
        <v>416.65242000000001</v>
      </c>
      <c r="E155" s="28">
        <f t="shared" si="40"/>
        <v>45319.213190000002</v>
      </c>
      <c r="F155" s="28">
        <f>B155-E155</f>
        <v>3849.7868099999978</v>
      </c>
      <c r="G155" s="28">
        <f>B155-C155</f>
        <v>4266.4392299999963</v>
      </c>
      <c r="H155" s="27">
        <f>IFERROR(E155/B155*100,"")</f>
        <v>92.170296711342516</v>
      </c>
      <c r="J155" s="69"/>
    </row>
    <row r="156" spans="1:10" s="66" customFormat="1" ht="11.25" customHeight="1" x14ac:dyDescent="0.2">
      <c r="A156" s="79" t="s">
        <v>189</v>
      </c>
      <c r="B156" s="28">
        <v>133173</v>
      </c>
      <c r="C156" s="28">
        <v>108250.31467000001</v>
      </c>
      <c r="D156" s="28">
        <v>152.95146</v>
      </c>
      <c r="E156" s="28">
        <f t="shared" si="40"/>
        <v>108403.26613</v>
      </c>
      <c r="F156" s="28">
        <f>B156-E156</f>
        <v>24769.733869999996</v>
      </c>
      <c r="G156" s="28">
        <f>B156-C156</f>
        <v>24922.685329999993</v>
      </c>
      <c r="H156" s="27">
        <f>IFERROR(E156/B156*100,"")</f>
        <v>81.400333498531978</v>
      </c>
      <c r="J156" s="69"/>
    </row>
    <row r="157" spans="1:10" s="66" customFormat="1" ht="11.25" customHeight="1" x14ac:dyDescent="0.2">
      <c r="A157" s="70" t="s">
        <v>190</v>
      </c>
      <c r="B157" s="28">
        <v>983820.64500000014</v>
      </c>
      <c r="C157" s="28">
        <v>827125.10619000008</v>
      </c>
      <c r="D157" s="28">
        <v>16329.34549</v>
      </c>
      <c r="E157" s="28">
        <f t="shared" si="40"/>
        <v>843454.45168000006</v>
      </c>
      <c r="F157" s="28">
        <f>B157-E157</f>
        <v>140366.19332000008</v>
      </c>
      <c r="G157" s="28">
        <f>B157-C157</f>
        <v>156695.53881000006</v>
      </c>
      <c r="H157" s="27">
        <f>IFERROR(E157/B157*100,"")</f>
        <v>85.732542406649742</v>
      </c>
      <c r="J157" s="69"/>
    </row>
    <row r="158" spans="1:10" s="66" customFormat="1" ht="11.25" customHeight="1" x14ac:dyDescent="0.2">
      <c r="A158" s="70" t="s">
        <v>191</v>
      </c>
      <c r="B158" s="28">
        <v>947352.84700000007</v>
      </c>
      <c r="C158" s="28">
        <v>945529.08803999994</v>
      </c>
      <c r="D158" s="28">
        <v>1821.28143</v>
      </c>
      <c r="E158" s="28">
        <f t="shared" si="40"/>
        <v>947350.36946999992</v>
      </c>
      <c r="F158" s="28">
        <f>B158-E158</f>
        <v>2.4775300001492724</v>
      </c>
      <c r="G158" s="28">
        <f>B158-C158</f>
        <v>1823.7589600001229</v>
      </c>
      <c r="H158" s="27">
        <f>IFERROR(E158/B158*100,"")</f>
        <v>99.999738478645213</v>
      </c>
      <c r="J158" s="69"/>
    </row>
    <row r="159" spans="1:10" s="66" customFormat="1" ht="11.25" customHeight="1" x14ac:dyDescent="0.2">
      <c r="A159" s="70" t="s">
        <v>192</v>
      </c>
      <c r="B159" s="28">
        <v>586188</v>
      </c>
      <c r="C159" s="28">
        <v>468853.69018000003</v>
      </c>
      <c r="D159" s="28">
        <v>21744.49569</v>
      </c>
      <c r="E159" s="28">
        <f t="shared" si="40"/>
        <v>490598.18587000004</v>
      </c>
      <c r="F159" s="28">
        <f>B159-E159</f>
        <v>95589.814129999955</v>
      </c>
      <c r="G159" s="28">
        <f>B159-C159</f>
        <v>117334.30981999997</v>
      </c>
      <c r="H159" s="27">
        <f>IFERROR(E159/B159*100,"")</f>
        <v>83.692976633776212</v>
      </c>
      <c r="J159" s="69"/>
    </row>
    <row r="160" spans="1:10" s="66" customFormat="1" ht="11.25" customHeight="1" x14ac:dyDescent="0.2">
      <c r="A160" s="70" t="s">
        <v>311</v>
      </c>
      <c r="B160" s="28">
        <v>506121</v>
      </c>
      <c r="C160" s="28">
        <v>443709.12889999995</v>
      </c>
      <c r="D160" s="28">
        <v>24771.426329999998</v>
      </c>
      <c r="E160" s="28">
        <f t="shared" si="40"/>
        <v>468480.55522999994</v>
      </c>
      <c r="F160" s="28">
        <f>B160-E160</f>
        <v>37640.44477000006</v>
      </c>
      <c r="G160" s="28">
        <f>B160-C160</f>
        <v>62411.871100000048</v>
      </c>
      <c r="H160" s="27">
        <f>IFERROR(E160/B160*100,"")</f>
        <v>92.562955346646348</v>
      </c>
      <c r="J160" s="69"/>
    </row>
    <row r="161" spans="1:10" s="66" customFormat="1" ht="11.25" customHeight="1" x14ac:dyDescent="0.2">
      <c r="A161" s="70" t="s">
        <v>193</v>
      </c>
      <c r="B161" s="28">
        <v>273582</v>
      </c>
      <c r="C161" s="28">
        <v>251575.4528</v>
      </c>
      <c r="D161" s="28">
        <v>1983.74695</v>
      </c>
      <c r="E161" s="28">
        <f t="shared" si="40"/>
        <v>253559.19975</v>
      </c>
      <c r="F161" s="28">
        <f>B161-E161</f>
        <v>20022.80025</v>
      </c>
      <c r="G161" s="28">
        <f>B161-C161</f>
        <v>22006.547200000001</v>
      </c>
      <c r="H161" s="27">
        <f>IFERROR(E161/B161*100,"")</f>
        <v>92.681243557690195</v>
      </c>
      <c r="J161" s="69"/>
    </row>
    <row r="162" spans="1:10" s="66" customFormat="1" ht="11.25" customHeight="1" x14ac:dyDescent="0.2">
      <c r="A162" s="70" t="s">
        <v>194</v>
      </c>
      <c r="B162" s="28">
        <v>248436.43799999999</v>
      </c>
      <c r="C162" s="28">
        <v>246845.71586000003</v>
      </c>
      <c r="D162" s="28">
        <v>1038.7044900000001</v>
      </c>
      <c r="E162" s="28">
        <f t="shared" si="40"/>
        <v>247884.42035000003</v>
      </c>
      <c r="F162" s="28">
        <f>B162-E162</f>
        <v>552.01764999996522</v>
      </c>
      <c r="G162" s="28">
        <f>B162-C162</f>
        <v>1590.7221399999689</v>
      </c>
      <c r="H162" s="27">
        <f>IFERROR(E162/B162*100,"")</f>
        <v>99.777803266524074</v>
      </c>
      <c r="J162" s="69"/>
    </row>
    <row r="163" spans="1:10" s="66" customFormat="1" ht="11.25" customHeight="1" x14ac:dyDescent="0.2">
      <c r="A163" s="70" t="s">
        <v>195</v>
      </c>
      <c r="B163" s="28">
        <v>1409119.622</v>
      </c>
      <c r="C163" s="28">
        <v>1335942.4507599997</v>
      </c>
      <c r="D163" s="28">
        <v>24090.075380000002</v>
      </c>
      <c r="E163" s="28">
        <f t="shared" si="40"/>
        <v>1360032.5261399997</v>
      </c>
      <c r="F163" s="28">
        <f>B163-E163</f>
        <v>49087.095860000234</v>
      </c>
      <c r="G163" s="28">
        <f>B163-C163</f>
        <v>73177.171240000287</v>
      </c>
      <c r="H163" s="27">
        <f>IFERROR(E163/B163*100,"")</f>
        <v>96.516470632185957</v>
      </c>
      <c r="J163" s="69"/>
    </row>
    <row r="164" spans="1:10" s="66" customFormat="1" ht="11.25" customHeight="1" x14ac:dyDescent="0.2">
      <c r="A164" s="70" t="s">
        <v>196</v>
      </c>
      <c r="B164" s="28">
        <v>104420.38200000001</v>
      </c>
      <c r="C164" s="28">
        <v>91680.819950000005</v>
      </c>
      <c r="D164" s="28">
        <v>6765.6632199999995</v>
      </c>
      <c r="E164" s="28">
        <f t="shared" si="40"/>
        <v>98446.483170000007</v>
      </c>
      <c r="F164" s="28">
        <f>B164-E164</f>
        <v>5973.8988300000055</v>
      </c>
      <c r="G164" s="28">
        <f>B164-C164</f>
        <v>12739.562050000008</v>
      </c>
      <c r="H164" s="27">
        <f>IFERROR(E164/B164*100,"")</f>
        <v>94.278991595721223</v>
      </c>
      <c r="J164" s="69"/>
    </row>
    <row r="165" spans="1:10" s="66" customFormat="1" ht="11.25" customHeight="1" x14ac:dyDescent="0.2">
      <c r="A165" s="70" t="s">
        <v>197</v>
      </c>
      <c r="B165" s="28">
        <v>4727552.0000000009</v>
      </c>
      <c r="C165" s="28">
        <v>4186626.6159000001</v>
      </c>
      <c r="D165" s="28">
        <v>540838.74242999998</v>
      </c>
      <c r="E165" s="28">
        <f t="shared" si="40"/>
        <v>4727465.3583300002</v>
      </c>
      <c r="F165" s="28">
        <f>B165-E165</f>
        <v>86.641670000739396</v>
      </c>
      <c r="G165" s="28">
        <f>B165-C165</f>
        <v>540925.38410000084</v>
      </c>
      <c r="H165" s="27">
        <f>IFERROR(E165/B165*100,"")</f>
        <v>99.99816730371235</v>
      </c>
      <c r="J165" s="69"/>
    </row>
    <row r="166" spans="1:10" s="66" customFormat="1" ht="11.25" customHeight="1" x14ac:dyDescent="0.2">
      <c r="A166" s="70" t="s">
        <v>198</v>
      </c>
      <c r="B166" s="28">
        <v>60653</v>
      </c>
      <c r="C166" s="28">
        <v>56889.946560000004</v>
      </c>
      <c r="D166" s="28">
        <v>141.47973999999999</v>
      </c>
      <c r="E166" s="28">
        <f t="shared" si="40"/>
        <v>57031.426300000006</v>
      </c>
      <c r="F166" s="28">
        <f>B166-E166</f>
        <v>3621.5736999999936</v>
      </c>
      <c r="G166" s="28">
        <f>B166-C166</f>
        <v>3763.053439999996</v>
      </c>
      <c r="H166" s="27">
        <f>IFERROR(E166/B166*100,"")</f>
        <v>94.029027912881475</v>
      </c>
      <c r="J166" s="69"/>
    </row>
    <row r="167" spans="1:10" s="66" customFormat="1" ht="11.25" customHeight="1" x14ac:dyDescent="0.2">
      <c r="A167" s="70" t="s">
        <v>199</v>
      </c>
      <c r="B167" s="28">
        <v>106532</v>
      </c>
      <c r="C167" s="28">
        <v>91319.538499999995</v>
      </c>
      <c r="D167" s="28">
        <v>271.98818999999997</v>
      </c>
      <c r="E167" s="28">
        <f t="shared" si="40"/>
        <v>91591.526689999999</v>
      </c>
      <c r="F167" s="28">
        <f>B167-E167</f>
        <v>14940.473310000001</v>
      </c>
      <c r="G167" s="28">
        <f>B167-C167</f>
        <v>15212.461500000005</v>
      </c>
      <c r="H167" s="27">
        <f>IFERROR(E167/B167*100,"")</f>
        <v>85.975600467465171</v>
      </c>
      <c r="J167" s="69"/>
    </row>
    <row r="168" spans="1:10" s="66" customFormat="1" ht="11.25" customHeight="1" x14ac:dyDescent="0.2">
      <c r="A168" s="73"/>
      <c r="B168" s="28"/>
      <c r="C168" s="29"/>
      <c r="D168" s="28"/>
      <c r="E168" s="29"/>
      <c r="F168" s="29"/>
      <c r="G168" s="29"/>
      <c r="H168" s="27" t="str">
        <f>IFERROR(E168/B168*100,"")</f>
        <v/>
      </c>
      <c r="J168" s="69"/>
    </row>
    <row r="169" spans="1:10" s="66" customFormat="1" ht="11.25" customHeight="1" x14ac:dyDescent="0.2">
      <c r="A169" s="68" t="s">
        <v>200</v>
      </c>
      <c r="B169" s="35">
        <f t="shared" ref="B169:G169" si="41">SUM(B170:B177)</f>
        <v>125730710.66503996</v>
      </c>
      <c r="C169" s="35">
        <f t="shared" si="41"/>
        <v>92168522.628070012</v>
      </c>
      <c r="D169" s="35">
        <f t="shared" si="41"/>
        <v>15586958.20033</v>
      </c>
      <c r="E169" s="35">
        <f t="shared" si="41"/>
        <v>107755480.82840002</v>
      </c>
      <c r="F169" s="35">
        <f t="shared" si="41"/>
        <v>17975229.836639944</v>
      </c>
      <c r="G169" s="35">
        <f t="shared" si="41"/>
        <v>33562188.036969952</v>
      </c>
      <c r="H169" s="27">
        <f>IFERROR(E169/B169*100,"")</f>
        <v>85.703389616139319</v>
      </c>
      <c r="J169" s="69"/>
    </row>
    <row r="170" spans="1:10" s="66" customFormat="1" ht="11.25" customHeight="1" x14ac:dyDescent="0.2">
      <c r="A170" s="70" t="s">
        <v>86</v>
      </c>
      <c r="B170" s="28">
        <v>124358792.47199996</v>
      </c>
      <c r="C170" s="28">
        <v>91103032.622210011</v>
      </c>
      <c r="D170" s="28">
        <v>15564243.464199999</v>
      </c>
      <c r="E170" s="28">
        <f t="shared" ref="E170:E177" si="42">C170+D170</f>
        <v>106667276.08641002</v>
      </c>
      <c r="F170" s="28">
        <f>B170-E170</f>
        <v>17691516.385589942</v>
      </c>
      <c r="G170" s="28">
        <f>B170-C170</f>
        <v>33255759.849789947</v>
      </c>
      <c r="H170" s="27">
        <f>IFERROR(E170/B170*100,"")</f>
        <v>85.77381137761266</v>
      </c>
      <c r="J170" s="69"/>
    </row>
    <row r="171" spans="1:10" s="66" customFormat="1" ht="11.25" customHeight="1" x14ac:dyDescent="0.2">
      <c r="A171" s="70" t="s">
        <v>201</v>
      </c>
      <c r="B171" s="28">
        <v>43419</v>
      </c>
      <c r="C171" s="28">
        <v>33753.880409999998</v>
      </c>
      <c r="D171" s="28">
        <v>219.49192000000002</v>
      </c>
      <c r="E171" s="28">
        <f t="shared" si="42"/>
        <v>33973.372329999998</v>
      </c>
      <c r="F171" s="28">
        <f>B171-E171</f>
        <v>9445.6276700000017</v>
      </c>
      <c r="G171" s="28">
        <f>B171-C171</f>
        <v>9665.1195900000021</v>
      </c>
      <c r="H171" s="27">
        <f>IFERROR(E171/B171*100,"")</f>
        <v>78.245404845804828</v>
      </c>
      <c r="J171" s="69"/>
    </row>
    <row r="172" spans="1:10" s="66" customFormat="1" ht="11.25" customHeight="1" x14ac:dyDescent="0.2">
      <c r="A172" s="70" t="s">
        <v>202</v>
      </c>
      <c r="B172" s="28">
        <v>29176.286</v>
      </c>
      <c r="C172" s="28">
        <v>26585.280879999998</v>
      </c>
      <c r="D172" s="28">
        <v>0</v>
      </c>
      <c r="E172" s="28">
        <f t="shared" si="42"/>
        <v>26585.280879999998</v>
      </c>
      <c r="F172" s="28">
        <f>B172-E172</f>
        <v>2591.0051200000016</v>
      </c>
      <c r="G172" s="28">
        <f>B172-C172</f>
        <v>2591.0051200000016</v>
      </c>
      <c r="H172" s="27">
        <f>IFERROR(E172/B172*100,"")</f>
        <v>91.119482719630582</v>
      </c>
      <c r="J172" s="69"/>
    </row>
    <row r="173" spans="1:10" s="66" customFormat="1" ht="11.25" customHeight="1" x14ac:dyDescent="0.2">
      <c r="A173" s="70" t="s">
        <v>203</v>
      </c>
      <c r="B173" s="28">
        <v>85545.441999999981</v>
      </c>
      <c r="C173" s="28">
        <v>57405.207430000002</v>
      </c>
      <c r="D173" s="28">
        <v>1919.51118</v>
      </c>
      <c r="E173" s="28">
        <f t="shared" si="42"/>
        <v>59324.718610000004</v>
      </c>
      <c r="F173" s="28">
        <f>B173-E173</f>
        <v>26220.723389999977</v>
      </c>
      <c r="G173" s="28">
        <f>B173-C173</f>
        <v>28140.234569999979</v>
      </c>
      <c r="H173" s="27">
        <f>IFERROR(E173/B173*100,"")</f>
        <v>69.34877793956575</v>
      </c>
      <c r="J173" s="69"/>
    </row>
    <row r="174" spans="1:10" s="66" customFormat="1" ht="11.25" customHeight="1" x14ac:dyDescent="0.2">
      <c r="A174" s="70" t="s">
        <v>204</v>
      </c>
      <c r="B174" s="28">
        <v>94177.121039999998</v>
      </c>
      <c r="C174" s="28">
        <v>63935.803679999997</v>
      </c>
      <c r="D174" s="28">
        <v>384.96098999999998</v>
      </c>
      <c r="E174" s="28">
        <f t="shared" si="42"/>
        <v>64320.764669999997</v>
      </c>
      <c r="F174" s="28">
        <f>B174-E174</f>
        <v>29856.356370000001</v>
      </c>
      <c r="G174" s="28">
        <f>B174-C174</f>
        <v>30241.317360000001</v>
      </c>
      <c r="H174" s="27">
        <f>IFERROR(E174/B174*100,"")</f>
        <v>68.297654419358324</v>
      </c>
      <c r="J174" s="69"/>
    </row>
    <row r="175" spans="1:10" s="66" customFormat="1" ht="11.25" customHeight="1" x14ac:dyDescent="0.2">
      <c r="A175" s="70" t="s">
        <v>205</v>
      </c>
      <c r="B175" s="28">
        <v>166702</v>
      </c>
      <c r="C175" s="28">
        <v>122865.37546</v>
      </c>
      <c r="D175" s="28">
        <v>571.19479000000001</v>
      </c>
      <c r="E175" s="28">
        <f t="shared" si="42"/>
        <v>123436.57024999999</v>
      </c>
      <c r="F175" s="28">
        <f>B175-E175</f>
        <v>43265.42975000001</v>
      </c>
      <c r="G175" s="28">
        <f>B175-C175</f>
        <v>43836.624540000004</v>
      </c>
      <c r="H175" s="27">
        <f>IFERROR(E175/B175*100,"")</f>
        <v>74.046244346198591</v>
      </c>
      <c r="J175" s="69"/>
    </row>
    <row r="176" spans="1:10" s="66" customFormat="1" ht="11.25" customHeight="1" x14ac:dyDescent="0.2">
      <c r="A176" s="70" t="s">
        <v>206</v>
      </c>
      <c r="B176" s="28">
        <v>838792.853</v>
      </c>
      <c r="C176" s="28">
        <v>651676.61342999991</v>
      </c>
      <c r="D176" s="28">
        <v>19377.077250000002</v>
      </c>
      <c r="E176" s="28">
        <f t="shared" si="42"/>
        <v>671053.69067999988</v>
      </c>
      <c r="F176" s="28">
        <f>B176-E176</f>
        <v>167739.16232000012</v>
      </c>
      <c r="G176" s="28">
        <f>B176-C176</f>
        <v>187116.23957000009</v>
      </c>
      <c r="H176" s="27">
        <f>IFERROR(E176/B176*100,"")</f>
        <v>80.002313834688792</v>
      </c>
      <c r="J176" s="69"/>
    </row>
    <row r="177" spans="1:10" s="66" customFormat="1" ht="11.25" customHeight="1" x14ac:dyDescent="0.2">
      <c r="A177" s="70" t="s">
        <v>207</v>
      </c>
      <c r="B177" s="28">
        <v>114105.49099999999</v>
      </c>
      <c r="C177" s="28">
        <v>109267.84456999999</v>
      </c>
      <c r="D177" s="28">
        <v>242.5</v>
      </c>
      <c r="E177" s="28">
        <f t="shared" si="42"/>
        <v>109510.34456999999</v>
      </c>
      <c r="F177" s="28">
        <f>B177-E177</f>
        <v>4595.146430000008</v>
      </c>
      <c r="G177" s="28">
        <f>B177-C177</f>
        <v>4837.646430000008</v>
      </c>
      <c r="H177" s="27">
        <f>IFERROR(E177/B177*100,"")</f>
        <v>95.972896317496222</v>
      </c>
      <c r="J177" s="69"/>
    </row>
    <row r="178" spans="1:10" s="66" customFormat="1" ht="11.25" customHeight="1" x14ac:dyDescent="0.2">
      <c r="A178" s="73"/>
      <c r="B178" s="31"/>
      <c r="C178" s="30"/>
      <c r="D178" s="31"/>
      <c r="E178" s="30"/>
      <c r="F178" s="30"/>
      <c r="G178" s="30"/>
      <c r="H178" s="27" t="str">
        <f>IFERROR(E178/B178*100,"")</f>
        <v/>
      </c>
      <c r="J178" s="69"/>
    </row>
    <row r="179" spans="1:10" s="66" customFormat="1" ht="11.25" customHeight="1" x14ac:dyDescent="0.2">
      <c r="A179" s="68" t="s">
        <v>208</v>
      </c>
      <c r="B179" s="35">
        <f t="shared" ref="B179:G179" si="43">SUM(B180:B182)</f>
        <v>1637724.824</v>
      </c>
      <c r="C179" s="35">
        <f t="shared" si="43"/>
        <v>1338053.0515700001</v>
      </c>
      <c r="D179" s="35">
        <f t="shared" si="43"/>
        <v>17106.228750000002</v>
      </c>
      <c r="E179" s="35">
        <f t="shared" si="43"/>
        <v>1355159.2803200001</v>
      </c>
      <c r="F179" s="35">
        <f t="shared" si="43"/>
        <v>282565.54367999994</v>
      </c>
      <c r="G179" s="35">
        <f t="shared" si="43"/>
        <v>299671.77242999984</v>
      </c>
      <c r="H179" s="27">
        <f>IFERROR(E179/B179*100,"")</f>
        <v>82.746457796868583</v>
      </c>
      <c r="J179" s="69"/>
    </row>
    <row r="180" spans="1:10" s="66" customFormat="1" ht="11.25" customHeight="1" x14ac:dyDescent="0.2">
      <c r="A180" s="70" t="s">
        <v>182</v>
      </c>
      <c r="B180" s="28">
        <v>1485493.8149999999</v>
      </c>
      <c r="C180" s="28">
        <v>1191285.7701100002</v>
      </c>
      <c r="D180" s="28">
        <v>15239.776040000001</v>
      </c>
      <c r="E180" s="28">
        <f t="shared" ref="E180:E182" si="44">C180+D180</f>
        <v>1206525.5461500001</v>
      </c>
      <c r="F180" s="28">
        <f>B180-E180</f>
        <v>278968.26884999988</v>
      </c>
      <c r="G180" s="28">
        <f>B180-C180</f>
        <v>294208.04488999979</v>
      </c>
      <c r="H180" s="27">
        <f>IFERROR(E180/B180*100,"")</f>
        <v>81.220502836627446</v>
      </c>
      <c r="J180" s="69"/>
    </row>
    <row r="181" spans="1:10" s="66" customFormat="1" ht="11.4" customHeight="1" x14ac:dyDescent="0.2">
      <c r="A181" s="70" t="s">
        <v>209</v>
      </c>
      <c r="B181" s="28">
        <v>34165</v>
      </c>
      <c r="C181" s="28">
        <v>33784.344579999997</v>
      </c>
      <c r="D181" s="28">
        <v>368.74853999999999</v>
      </c>
      <c r="E181" s="28">
        <f t="shared" si="44"/>
        <v>34153.093119999998</v>
      </c>
      <c r="F181" s="28">
        <f>B181-E181</f>
        <v>11.906880000002275</v>
      </c>
      <c r="G181" s="28">
        <f>B181-C181</f>
        <v>380.65542000000278</v>
      </c>
      <c r="H181" s="27">
        <f>IFERROR(E181/B181*100,"")</f>
        <v>99.96514889506804</v>
      </c>
      <c r="J181" s="69"/>
    </row>
    <row r="182" spans="1:10" s="66" customFormat="1" ht="11.25" customHeight="1" x14ac:dyDescent="0.2">
      <c r="A182" s="70" t="s">
        <v>210</v>
      </c>
      <c r="B182" s="28">
        <v>118066.00900000002</v>
      </c>
      <c r="C182" s="28">
        <v>112982.93687999999</v>
      </c>
      <c r="D182" s="28">
        <v>1497.70417</v>
      </c>
      <c r="E182" s="28">
        <f t="shared" si="44"/>
        <v>114480.64104999999</v>
      </c>
      <c r="F182" s="28">
        <f>B182-E182</f>
        <v>3585.3679500000289</v>
      </c>
      <c r="G182" s="28">
        <f>B182-C182</f>
        <v>5083.0721200000262</v>
      </c>
      <c r="H182" s="27">
        <f>IFERROR(E182/B182*100,"")</f>
        <v>96.963251336800909</v>
      </c>
      <c r="J182" s="69"/>
    </row>
    <row r="183" spans="1:10" s="66" customFormat="1" ht="11.25" customHeight="1" x14ac:dyDescent="0.2">
      <c r="A183" s="73" t="s">
        <v>211</v>
      </c>
      <c r="B183" s="30"/>
      <c r="C183" s="30"/>
      <c r="D183" s="30"/>
      <c r="E183" s="30"/>
      <c r="F183" s="30"/>
      <c r="G183" s="30"/>
      <c r="H183" s="27" t="str">
        <f>IFERROR(E183/B183*100,"")</f>
        <v/>
      </c>
      <c r="J183" s="69"/>
    </row>
    <row r="184" spans="1:10" s="66" customFormat="1" ht="11.25" customHeight="1" x14ac:dyDescent="0.2">
      <c r="A184" s="68" t="s">
        <v>212</v>
      </c>
      <c r="B184" s="32">
        <f t="shared" ref="B184:G184" si="45">SUM(B185:B191)</f>
        <v>11552966.826000001</v>
      </c>
      <c r="C184" s="32">
        <f t="shared" si="45"/>
        <v>10493465.117520001</v>
      </c>
      <c r="D184" s="32">
        <f t="shared" si="45"/>
        <v>318292.16740999999</v>
      </c>
      <c r="E184" s="35">
        <f t="shared" si="45"/>
        <v>10811757.28493</v>
      </c>
      <c r="F184" s="35">
        <f t="shared" si="45"/>
        <v>741209.54107000097</v>
      </c>
      <c r="G184" s="35">
        <f t="shared" si="45"/>
        <v>1059501.708480001</v>
      </c>
      <c r="H184" s="27">
        <f>IFERROR(E184/B184*100,"")</f>
        <v>93.584249377381525</v>
      </c>
      <c r="J184" s="69"/>
    </row>
    <row r="185" spans="1:10" s="66" customFormat="1" ht="11.25" customHeight="1" x14ac:dyDescent="0.2">
      <c r="A185" s="70" t="s">
        <v>182</v>
      </c>
      <c r="B185" s="28">
        <v>3709238.7657499989</v>
      </c>
      <c r="C185" s="28">
        <v>3526635.6142599983</v>
      </c>
      <c r="D185" s="28">
        <v>86447.510349999997</v>
      </c>
      <c r="E185" s="28">
        <f t="shared" ref="E185:E191" si="46">C185+D185</f>
        <v>3613083.1246099984</v>
      </c>
      <c r="F185" s="28">
        <f>B185-E185</f>
        <v>96155.641140000429</v>
      </c>
      <c r="G185" s="28">
        <f>B185-C185</f>
        <v>182603.15149000054</v>
      </c>
      <c r="H185" s="27">
        <f>IFERROR(E185/B185*100,"")</f>
        <v>97.40767183747046</v>
      </c>
      <c r="J185" s="69"/>
    </row>
    <row r="186" spans="1:10" s="66" customFormat="1" ht="11.25" customHeight="1" x14ac:dyDescent="0.2">
      <c r="A186" s="70" t="s">
        <v>213</v>
      </c>
      <c r="B186" s="28">
        <v>227799.038</v>
      </c>
      <c r="C186" s="28">
        <v>220486.70509</v>
      </c>
      <c r="D186" s="28">
        <v>2510.41032</v>
      </c>
      <c r="E186" s="28">
        <f t="shared" si="46"/>
        <v>222997.11541</v>
      </c>
      <c r="F186" s="28">
        <f>B186-E186</f>
        <v>4801.9225900000019</v>
      </c>
      <c r="G186" s="28">
        <f>B186-C186</f>
        <v>7312.3329099999974</v>
      </c>
      <c r="H186" s="27">
        <f>IFERROR(E186/B186*100,"")</f>
        <v>97.892035615181129</v>
      </c>
      <c r="J186" s="69"/>
    </row>
    <row r="187" spans="1:10" s="66" customFormat="1" ht="11.25" customHeight="1" x14ac:dyDescent="0.2">
      <c r="A187" s="70" t="s">
        <v>214</v>
      </c>
      <c r="B187" s="28">
        <v>50626.237000000001</v>
      </c>
      <c r="C187" s="28">
        <v>48895.164799999999</v>
      </c>
      <c r="D187" s="28">
        <v>0</v>
      </c>
      <c r="E187" s="28">
        <f t="shared" si="46"/>
        <v>48895.164799999999</v>
      </c>
      <c r="F187" s="28">
        <f>B187-E187</f>
        <v>1731.0722000000023</v>
      </c>
      <c r="G187" s="28">
        <f>B187-C187</f>
        <v>1731.0722000000023</v>
      </c>
      <c r="H187" s="27">
        <f>IFERROR(E187/B187*100,"")</f>
        <v>96.58068167302261</v>
      </c>
      <c r="J187" s="69"/>
    </row>
    <row r="188" spans="1:10" s="66" customFormat="1" ht="11.25" customHeight="1" x14ac:dyDescent="0.2">
      <c r="A188" s="70" t="s">
        <v>215</v>
      </c>
      <c r="B188" s="28">
        <v>62687.514000000003</v>
      </c>
      <c r="C188" s="28">
        <v>62669.045060000004</v>
      </c>
      <c r="D188" s="28">
        <v>0</v>
      </c>
      <c r="E188" s="28">
        <f t="shared" si="46"/>
        <v>62669.045060000004</v>
      </c>
      <c r="F188" s="28">
        <f>B188-E188</f>
        <v>18.468939999998838</v>
      </c>
      <c r="G188" s="28">
        <f>B188-C188</f>
        <v>18.468939999998838</v>
      </c>
      <c r="H188" s="27">
        <f>IFERROR(E188/B188*100,"")</f>
        <v>99.970538088334465</v>
      </c>
      <c r="J188" s="69"/>
    </row>
    <row r="189" spans="1:10" s="66" customFormat="1" ht="11.25" customHeight="1" x14ac:dyDescent="0.2">
      <c r="A189" s="70" t="s">
        <v>216</v>
      </c>
      <c r="B189" s="28">
        <v>72913.922999999995</v>
      </c>
      <c r="C189" s="28">
        <v>71679.331439999994</v>
      </c>
      <c r="D189" s="28">
        <v>1189.82917</v>
      </c>
      <c r="E189" s="28">
        <f t="shared" si="46"/>
        <v>72869.160609999992</v>
      </c>
      <c r="F189" s="28">
        <f>B189-E189</f>
        <v>44.762390000003506</v>
      </c>
      <c r="G189" s="28">
        <f>B189-C189</f>
        <v>1234.5915600000008</v>
      </c>
      <c r="H189" s="27">
        <f>IFERROR(E189/B189*100,"")</f>
        <v>99.938609269453238</v>
      </c>
      <c r="J189" s="69"/>
    </row>
    <row r="190" spans="1:10" s="66" customFormat="1" ht="11.4" x14ac:dyDescent="0.2">
      <c r="A190" s="70" t="s">
        <v>217</v>
      </c>
      <c r="B190" s="28">
        <v>439776.37200000009</v>
      </c>
      <c r="C190" s="28">
        <v>372669.66282999999</v>
      </c>
      <c r="D190" s="28">
        <v>6332.75515</v>
      </c>
      <c r="E190" s="28">
        <f t="shared" si="46"/>
        <v>379002.41797999997</v>
      </c>
      <c r="F190" s="28">
        <f>B190-E190</f>
        <v>60773.954020000121</v>
      </c>
      <c r="G190" s="28">
        <f>B190-C190</f>
        <v>67106.709170000104</v>
      </c>
      <c r="H190" s="27">
        <f>IFERROR(E190/B190*100,"")</f>
        <v>86.18071413350053</v>
      </c>
      <c r="J190" s="69"/>
    </row>
    <row r="191" spans="1:10" s="66" customFormat="1" ht="11.4" x14ac:dyDescent="0.2">
      <c r="A191" s="70" t="s">
        <v>218</v>
      </c>
      <c r="B191" s="28">
        <v>6989924.9762500022</v>
      </c>
      <c r="C191" s="28">
        <v>6190429.5940400017</v>
      </c>
      <c r="D191" s="28">
        <v>221811.66241999998</v>
      </c>
      <c r="E191" s="28">
        <f t="shared" si="46"/>
        <v>6412241.2564600017</v>
      </c>
      <c r="F191" s="28">
        <f>B191-E191</f>
        <v>577683.71979000047</v>
      </c>
      <c r="G191" s="28">
        <f>B191-C191</f>
        <v>799495.38221000042</v>
      </c>
      <c r="H191" s="27">
        <f>IFERROR(E191/B191*100,"")</f>
        <v>91.735480398533269</v>
      </c>
      <c r="J191" s="69"/>
    </row>
    <row r="192" spans="1:10" s="66" customFormat="1" ht="11.4" x14ac:dyDescent="0.2">
      <c r="A192" s="73"/>
      <c r="B192" s="30"/>
      <c r="C192" s="30"/>
      <c r="D192" s="30"/>
      <c r="E192" s="30"/>
      <c r="F192" s="30"/>
      <c r="G192" s="30"/>
      <c r="H192" s="27" t="str">
        <f>IFERROR(E192/B192*100,"")</f>
        <v/>
      </c>
      <c r="J192" s="69"/>
    </row>
    <row r="193" spans="1:10" s="66" customFormat="1" ht="11.25" customHeight="1" x14ac:dyDescent="0.2">
      <c r="A193" s="68" t="s">
        <v>219</v>
      </c>
      <c r="B193" s="39">
        <f t="shared" ref="B193:G193" si="47">SUM(B194:B200)</f>
        <v>38418175.154999994</v>
      </c>
      <c r="C193" s="39">
        <f t="shared" si="47"/>
        <v>36128741.350270003</v>
      </c>
      <c r="D193" s="39">
        <f t="shared" si="47"/>
        <v>218207.13274</v>
      </c>
      <c r="E193" s="116">
        <f t="shared" si="47"/>
        <v>36346948.483010001</v>
      </c>
      <c r="F193" s="116">
        <f t="shared" si="47"/>
        <v>2071226.6719899999</v>
      </c>
      <c r="G193" s="116">
        <f t="shared" si="47"/>
        <v>2289433.804729999</v>
      </c>
      <c r="H193" s="27">
        <f>IFERROR(E193/B193*100,"")</f>
        <v>94.608732289772931</v>
      </c>
      <c r="J193" s="69"/>
    </row>
    <row r="194" spans="1:10" s="66" customFormat="1" ht="11.25" customHeight="1" x14ac:dyDescent="0.2">
      <c r="A194" s="70" t="s">
        <v>182</v>
      </c>
      <c r="B194" s="28">
        <v>27242859.671999998</v>
      </c>
      <c r="C194" s="28">
        <v>25109501.615879998</v>
      </c>
      <c r="D194" s="28">
        <v>109772.15549</v>
      </c>
      <c r="E194" s="28">
        <f t="shared" ref="E194:E200" si="48">C194+D194</f>
        <v>25219273.771369997</v>
      </c>
      <c r="F194" s="28">
        <f>B194-E194</f>
        <v>2023585.900630001</v>
      </c>
      <c r="G194" s="28">
        <f>B194-C194</f>
        <v>2133358.0561200008</v>
      </c>
      <c r="H194" s="27">
        <f>IFERROR(E194/B194*100,"")</f>
        <v>92.572050346425911</v>
      </c>
      <c r="J194" s="69"/>
    </row>
    <row r="195" spans="1:10" s="66" customFormat="1" ht="11.25" customHeight="1" x14ac:dyDescent="0.2">
      <c r="A195" s="70" t="s">
        <v>220</v>
      </c>
      <c r="B195" s="28">
        <v>128874.787</v>
      </c>
      <c r="C195" s="28">
        <v>116673.37850000001</v>
      </c>
      <c r="D195" s="28">
        <v>931.19889000000001</v>
      </c>
      <c r="E195" s="28">
        <f t="shared" si="48"/>
        <v>117604.57739000001</v>
      </c>
      <c r="F195" s="28">
        <f>B195-E195</f>
        <v>11270.209609999991</v>
      </c>
      <c r="G195" s="28">
        <f>B195-C195</f>
        <v>12201.40849999999</v>
      </c>
      <c r="H195" s="27">
        <f>IFERROR(E195/B195*100,"")</f>
        <v>91.254915044010914</v>
      </c>
      <c r="J195" s="69"/>
    </row>
    <row r="196" spans="1:10" s="66" customFormat="1" ht="11.25" customHeight="1" x14ac:dyDescent="0.2">
      <c r="A196" s="70" t="s">
        <v>221</v>
      </c>
      <c r="B196" s="28">
        <v>444509.19800000009</v>
      </c>
      <c r="C196" s="28">
        <v>435945.00880000001</v>
      </c>
      <c r="D196" s="28">
        <v>4377.3437000000004</v>
      </c>
      <c r="E196" s="28">
        <f t="shared" si="48"/>
        <v>440322.35250000004</v>
      </c>
      <c r="F196" s="28">
        <f>B196-E196</f>
        <v>4186.845500000054</v>
      </c>
      <c r="G196" s="28">
        <f>B196-C196</f>
        <v>8564.1892000000807</v>
      </c>
      <c r="H196" s="27">
        <f>IFERROR(E196/B196*100,"")</f>
        <v>99.05809699352946</v>
      </c>
      <c r="J196" s="69"/>
    </row>
    <row r="197" spans="1:10" s="66" customFormat="1" ht="11.25" customHeight="1" x14ac:dyDescent="0.2">
      <c r="A197" s="70" t="s">
        <v>222</v>
      </c>
      <c r="B197" s="28">
        <v>59127</v>
      </c>
      <c r="C197" s="28">
        <v>58715.588130000004</v>
      </c>
      <c r="D197" s="28">
        <v>0</v>
      </c>
      <c r="E197" s="28">
        <f t="shared" si="48"/>
        <v>58715.588130000004</v>
      </c>
      <c r="F197" s="28">
        <f>B197-E197</f>
        <v>411.41186999999627</v>
      </c>
      <c r="G197" s="28">
        <f>B197-C197</f>
        <v>411.41186999999627</v>
      </c>
      <c r="H197" s="27">
        <f>IFERROR(E197/B197*100,"")</f>
        <v>99.304189507331685</v>
      </c>
      <c r="J197" s="69"/>
    </row>
    <row r="198" spans="1:10" s="66" customFormat="1" ht="11.25" customHeight="1" x14ac:dyDescent="0.2">
      <c r="A198" s="70" t="s">
        <v>223</v>
      </c>
      <c r="B198" s="28">
        <v>575636.19099999988</v>
      </c>
      <c r="C198" s="28">
        <v>560650.12314000004</v>
      </c>
      <c r="D198" s="28">
        <v>4166.6432299999997</v>
      </c>
      <c r="E198" s="28">
        <f t="shared" si="48"/>
        <v>564816.76637000008</v>
      </c>
      <c r="F198" s="28">
        <f>B198-E198</f>
        <v>10819.42462999979</v>
      </c>
      <c r="G198" s="28">
        <f>B198-C198</f>
        <v>14986.067859999835</v>
      </c>
      <c r="H198" s="27">
        <f>IFERROR(E198/B198*100,"")</f>
        <v>98.120440514484642</v>
      </c>
      <c r="J198" s="69"/>
    </row>
    <row r="199" spans="1:10" s="66" customFormat="1" ht="11.25" customHeight="1" x14ac:dyDescent="0.2">
      <c r="A199" s="70" t="s">
        <v>224</v>
      </c>
      <c r="B199" s="28">
        <v>9946289.9919999987</v>
      </c>
      <c r="C199" s="28">
        <v>9826441.5349300001</v>
      </c>
      <c r="D199" s="28">
        <v>98934.593430000008</v>
      </c>
      <c r="E199" s="28">
        <f t="shared" si="48"/>
        <v>9925376.1283599995</v>
      </c>
      <c r="F199" s="28">
        <f>B199-E199</f>
        <v>20913.863639999181</v>
      </c>
      <c r="G199" s="28">
        <f>B199-C199</f>
        <v>119848.45706999861</v>
      </c>
      <c r="H199" s="27">
        <f>IFERROR(E199/B199*100,"")</f>
        <v>99.789732014079419</v>
      </c>
      <c r="J199" s="69"/>
    </row>
    <row r="200" spans="1:10" s="66" customFormat="1" ht="11.25" customHeight="1" x14ac:dyDescent="0.2">
      <c r="A200" s="70" t="s">
        <v>225</v>
      </c>
      <c r="B200" s="28">
        <v>20878.314999999999</v>
      </c>
      <c r="C200" s="28">
        <v>20814.100890000002</v>
      </c>
      <c r="D200" s="28">
        <v>25.198</v>
      </c>
      <c r="E200" s="28">
        <f t="shared" si="48"/>
        <v>20839.298890000002</v>
      </c>
      <c r="F200" s="28">
        <f>B200-E200</f>
        <v>39.016109999996843</v>
      </c>
      <c r="G200" s="28">
        <f>B200-C200</f>
        <v>64.214109999997163</v>
      </c>
      <c r="H200" s="27">
        <f>IFERROR(E200/B200*100,"")</f>
        <v>99.813126155056111</v>
      </c>
      <c r="J200" s="69"/>
    </row>
    <row r="201" spans="1:10" s="66" customFormat="1" ht="11.25" customHeight="1" x14ac:dyDescent="0.2">
      <c r="A201" s="73"/>
      <c r="B201" s="30"/>
      <c r="C201" s="30"/>
      <c r="D201" s="30"/>
      <c r="E201" s="30"/>
      <c r="F201" s="30"/>
      <c r="G201" s="30"/>
      <c r="H201" s="27" t="str">
        <f>IFERROR(E201/B201*100,"")</f>
        <v/>
      </c>
      <c r="J201" s="69"/>
    </row>
    <row r="202" spans="1:10" s="66" customFormat="1" ht="11.25" customHeight="1" x14ac:dyDescent="0.2">
      <c r="A202" s="68" t="s">
        <v>226</v>
      </c>
      <c r="B202" s="40">
        <f>SUM(B203:B209)</f>
        <v>7035836.6499999976</v>
      </c>
      <c r="C202" s="40">
        <f>SUM(C203:C209)</f>
        <v>5875430.8336900007</v>
      </c>
      <c r="D202" s="40">
        <f>SUM(D203:D209)</f>
        <v>112615.43414000001</v>
      </c>
      <c r="E202" s="40">
        <f t="shared" ref="E202:G202" si="49">SUM(E203:E209)</f>
        <v>5988046.2678300012</v>
      </c>
      <c r="F202" s="40">
        <f t="shared" si="49"/>
        <v>1047790.3821699976</v>
      </c>
      <c r="G202" s="40">
        <f t="shared" si="49"/>
        <v>1160405.8163099978</v>
      </c>
      <c r="H202" s="27">
        <f>IFERROR(E202/B202*100,"")</f>
        <v>85.107806870843177</v>
      </c>
      <c r="J202" s="69"/>
    </row>
    <row r="203" spans="1:10" s="66" customFormat="1" ht="11.25" customHeight="1" x14ac:dyDescent="0.2">
      <c r="A203" s="70" t="s">
        <v>182</v>
      </c>
      <c r="B203" s="28">
        <v>1062903.5629999982</v>
      </c>
      <c r="C203" s="28">
        <v>920248.9432700004</v>
      </c>
      <c r="D203" s="28">
        <v>14347.79564</v>
      </c>
      <c r="E203" s="28">
        <f t="shared" ref="E203:E209" si="50">C203+D203</f>
        <v>934596.73891000042</v>
      </c>
      <c r="F203" s="28">
        <f>B203-E203</f>
        <v>128306.8240899978</v>
      </c>
      <c r="G203" s="28">
        <f>B203-C203</f>
        <v>142654.61972999782</v>
      </c>
      <c r="H203" s="27">
        <f>IFERROR(E203/B203*100,"")</f>
        <v>87.928648604031636</v>
      </c>
      <c r="J203" s="69"/>
    </row>
    <row r="204" spans="1:10" s="66" customFormat="1" ht="11.25" customHeight="1" x14ac:dyDescent="0.2">
      <c r="A204" s="70" t="s">
        <v>227</v>
      </c>
      <c r="B204" s="28">
        <v>19950</v>
      </c>
      <c r="C204" s="28">
        <v>14948.805460000001</v>
      </c>
      <c r="D204" s="28">
        <v>221.74591000000001</v>
      </c>
      <c r="E204" s="28">
        <f t="shared" si="50"/>
        <v>15170.551370000001</v>
      </c>
      <c r="F204" s="28">
        <f>B204-E204</f>
        <v>4779.448629999999</v>
      </c>
      <c r="G204" s="28">
        <f>B204-C204</f>
        <v>5001.1945399999986</v>
      </c>
      <c r="H204" s="27">
        <f>IFERROR(E204/B204*100,"")</f>
        <v>76.04286401002507</v>
      </c>
      <c r="J204" s="69"/>
    </row>
    <row r="205" spans="1:10" s="66" customFormat="1" ht="11.25" customHeight="1" x14ac:dyDescent="0.2">
      <c r="A205" s="70" t="s">
        <v>228</v>
      </c>
      <c r="B205" s="28">
        <v>120636.08699999998</v>
      </c>
      <c r="C205" s="28">
        <v>100830.30089</v>
      </c>
      <c r="D205" s="28">
        <v>383.07084999999995</v>
      </c>
      <c r="E205" s="28">
        <f t="shared" si="50"/>
        <v>101213.37174</v>
      </c>
      <c r="F205" s="28">
        <f>B205-E205</f>
        <v>19422.715259999983</v>
      </c>
      <c r="G205" s="28">
        <f>B205-C205</f>
        <v>19805.786109999986</v>
      </c>
      <c r="H205" s="27">
        <f>IFERROR(E205/B205*100,"")</f>
        <v>83.899746963775456</v>
      </c>
      <c r="J205" s="69"/>
    </row>
    <row r="206" spans="1:10" s="66" customFormat="1" ht="11.25" customHeight="1" x14ac:dyDescent="0.2">
      <c r="A206" s="70" t="s">
        <v>229</v>
      </c>
      <c r="B206" s="28">
        <v>40552.253999999986</v>
      </c>
      <c r="C206" s="28">
        <v>40033.135450000002</v>
      </c>
      <c r="D206" s="28">
        <v>483.32989000000003</v>
      </c>
      <c r="E206" s="28">
        <f t="shared" si="50"/>
        <v>40516.465340000002</v>
      </c>
      <c r="F206" s="28">
        <f>B206-E206</f>
        <v>35.788659999983793</v>
      </c>
      <c r="G206" s="28">
        <f>B206-C206</f>
        <v>519.11854999998468</v>
      </c>
      <c r="H206" s="27">
        <f>IFERROR(E206/B206*100,"")</f>
        <v>99.911746804505654</v>
      </c>
      <c r="J206" s="69"/>
    </row>
    <row r="207" spans="1:10" s="66" customFormat="1" ht="11.25" customHeight="1" x14ac:dyDescent="0.2">
      <c r="A207" s="70" t="s">
        <v>230</v>
      </c>
      <c r="B207" s="28">
        <v>57740.127999999997</v>
      </c>
      <c r="C207" s="28">
        <v>52397.300900000002</v>
      </c>
      <c r="D207" s="28">
        <v>559.03410999999994</v>
      </c>
      <c r="E207" s="28">
        <f t="shared" si="50"/>
        <v>52956.335010000003</v>
      </c>
      <c r="F207" s="28">
        <f>B207-E207</f>
        <v>4783.7929899999945</v>
      </c>
      <c r="G207" s="28">
        <f>B207-C207</f>
        <v>5342.827099999995</v>
      </c>
      <c r="H207" s="27">
        <f>IFERROR(E207/B207*100,"")</f>
        <v>91.714959499223852</v>
      </c>
      <c r="J207" s="69"/>
    </row>
    <row r="208" spans="1:10" s="66" customFormat="1" ht="11.25" customHeight="1" x14ac:dyDescent="0.2">
      <c r="A208" s="70" t="s">
        <v>231</v>
      </c>
      <c r="B208" s="28">
        <v>5430364</v>
      </c>
      <c r="C208" s="28">
        <v>4472599.4974699998</v>
      </c>
      <c r="D208" s="28">
        <v>92915.308140000008</v>
      </c>
      <c r="E208" s="28">
        <f t="shared" si="50"/>
        <v>4565514.8056100002</v>
      </c>
      <c r="F208" s="28">
        <f>B208-E208</f>
        <v>864849.19438999984</v>
      </c>
      <c r="G208" s="28">
        <f>B208-C208</f>
        <v>957764.50253000017</v>
      </c>
      <c r="H208" s="27">
        <f>IFERROR(E208/B208*100,"")</f>
        <v>84.073826461909377</v>
      </c>
      <c r="J208" s="69"/>
    </row>
    <row r="209" spans="1:10" s="66" customFormat="1" ht="11.25" customHeight="1" x14ac:dyDescent="0.2">
      <c r="A209" s="70" t="s">
        <v>232</v>
      </c>
      <c r="B209" s="28">
        <v>303690.61800000002</v>
      </c>
      <c r="C209" s="28">
        <v>274372.85025000002</v>
      </c>
      <c r="D209" s="28">
        <v>3705.1495999999997</v>
      </c>
      <c r="E209" s="28">
        <f t="shared" si="50"/>
        <v>278077.99985000002</v>
      </c>
      <c r="F209" s="28">
        <f>B209-E209</f>
        <v>25612.618149999995</v>
      </c>
      <c r="G209" s="28">
        <f>B209-C209</f>
        <v>29317.767749999999</v>
      </c>
      <c r="H209" s="27">
        <f>IFERROR(E209/B209*100,"")</f>
        <v>91.566213563436463</v>
      </c>
      <c r="J209" s="69"/>
    </row>
    <row r="210" spans="1:10" s="66" customFormat="1" ht="11.25" customHeight="1" x14ac:dyDescent="0.2">
      <c r="A210" s="73"/>
      <c r="B210" s="30"/>
      <c r="C210" s="30"/>
      <c r="D210" s="30"/>
      <c r="E210" s="30"/>
      <c r="F210" s="30"/>
      <c r="G210" s="30"/>
      <c r="H210" s="27" t="str">
        <f>IFERROR(E210/B210*100,"")</f>
        <v/>
      </c>
      <c r="J210" s="69"/>
    </row>
    <row r="211" spans="1:10" s="66" customFormat="1" ht="11.25" customHeight="1" x14ac:dyDescent="0.2">
      <c r="A211" s="68" t="s">
        <v>325</v>
      </c>
      <c r="B211" s="39">
        <f t="shared" ref="B211:C211" si="51">SUM(B212:B218)</f>
        <v>1037124.5130000002</v>
      </c>
      <c r="C211" s="39">
        <f t="shared" si="51"/>
        <v>955986.19252000016</v>
      </c>
      <c r="D211" s="39">
        <f t="shared" ref="D211:G211" si="52">SUM(D212:D218)</f>
        <v>10324.464170000001</v>
      </c>
      <c r="E211" s="116">
        <f t="shared" si="52"/>
        <v>966310.65669000021</v>
      </c>
      <c r="F211" s="116">
        <f t="shared" si="52"/>
        <v>70813.856310000148</v>
      </c>
      <c r="G211" s="116">
        <f t="shared" si="52"/>
        <v>81138.320480000169</v>
      </c>
      <c r="H211" s="27">
        <f>IFERROR(E211/B211*100,"")</f>
        <v>93.172096944737831</v>
      </c>
      <c r="J211" s="69"/>
    </row>
    <row r="212" spans="1:10" s="66" customFormat="1" ht="11.25" customHeight="1" x14ac:dyDescent="0.2">
      <c r="A212" s="70" t="s">
        <v>326</v>
      </c>
      <c r="B212" s="28">
        <v>365719.00000000029</v>
      </c>
      <c r="C212" s="28">
        <v>325373.9409300001</v>
      </c>
      <c r="D212" s="28">
        <v>2615.5057500000012</v>
      </c>
      <c r="E212" s="28">
        <f t="shared" ref="E212:E218" si="53">C212+D212</f>
        <v>327989.44668000011</v>
      </c>
      <c r="F212" s="28">
        <f>B212-E212</f>
        <v>37729.553320000181</v>
      </c>
      <c r="G212" s="28">
        <f>B212-C212</f>
        <v>40345.059070000192</v>
      </c>
      <c r="H212" s="27">
        <f>IFERROR(E212/B212*100,"")</f>
        <v>89.683458250733452</v>
      </c>
      <c r="J212" s="69"/>
    </row>
    <row r="213" spans="1:10" s="66" customFormat="1" ht="11.25" customHeight="1" x14ac:dyDescent="0.2">
      <c r="A213" s="70" t="s">
        <v>233</v>
      </c>
      <c r="B213" s="28">
        <v>257160</v>
      </c>
      <c r="C213" s="28">
        <v>239139.82352000001</v>
      </c>
      <c r="D213" s="28">
        <v>1462.24371</v>
      </c>
      <c r="E213" s="28">
        <f t="shared" si="53"/>
        <v>240602.06723000002</v>
      </c>
      <c r="F213" s="28">
        <f>B213-E213</f>
        <v>16557.932769999985</v>
      </c>
      <c r="G213" s="28">
        <f>B213-C213</f>
        <v>18020.176479999995</v>
      </c>
      <c r="H213" s="27">
        <f>IFERROR(E213/B213*100,"")</f>
        <v>93.561233173899524</v>
      </c>
      <c r="J213" s="69"/>
    </row>
    <row r="214" spans="1:10" s="66" customFormat="1" ht="11.25" customHeight="1" x14ac:dyDescent="0.2">
      <c r="A214" s="70" t="s">
        <v>234</v>
      </c>
      <c r="B214" s="28">
        <v>40939.249000000003</v>
      </c>
      <c r="C214" s="28">
        <v>34089.81093</v>
      </c>
      <c r="D214" s="28">
        <v>1008.02752</v>
      </c>
      <c r="E214" s="28">
        <f t="shared" si="53"/>
        <v>35097.838450000003</v>
      </c>
      <c r="F214" s="28">
        <f>B214-E214</f>
        <v>5841.4105500000005</v>
      </c>
      <c r="G214" s="28">
        <f>B214-C214</f>
        <v>6849.4380700000038</v>
      </c>
      <c r="H214" s="27">
        <f>IFERROR(E214/B214*100,"")</f>
        <v>85.731515128672726</v>
      </c>
      <c r="J214" s="69"/>
    </row>
    <row r="215" spans="1:10" s="66" customFormat="1" ht="11.25" customHeight="1" x14ac:dyDescent="0.2">
      <c r="A215" s="70" t="s">
        <v>235</v>
      </c>
      <c r="B215" s="28">
        <v>0</v>
      </c>
      <c r="C215" s="28">
        <v>0</v>
      </c>
      <c r="D215" s="28">
        <v>0</v>
      </c>
      <c r="E215" s="28">
        <f t="shared" si="53"/>
        <v>0</v>
      </c>
      <c r="F215" s="28">
        <f>B215-E215</f>
        <v>0</v>
      </c>
      <c r="G215" s="28">
        <f>B215-C215</f>
        <v>0</v>
      </c>
      <c r="H215" s="27" t="str">
        <f>IFERROR(E215/B215*100,"")</f>
        <v/>
      </c>
      <c r="J215" s="69"/>
    </row>
    <row r="216" spans="1:10" s="66" customFormat="1" ht="11.25" customHeight="1" x14ac:dyDescent="0.2">
      <c r="A216" s="70" t="s">
        <v>236</v>
      </c>
      <c r="B216" s="28">
        <v>72151.482000000004</v>
      </c>
      <c r="C216" s="28">
        <v>68587.683049999992</v>
      </c>
      <c r="D216" s="28">
        <v>211.27435999999997</v>
      </c>
      <c r="E216" s="28">
        <f t="shared" si="53"/>
        <v>68798.957409999988</v>
      </c>
      <c r="F216" s="28">
        <f>B216-E216</f>
        <v>3352.5245900000155</v>
      </c>
      <c r="G216" s="28">
        <f>B216-C216</f>
        <v>3563.7989500000112</v>
      </c>
      <c r="H216" s="27">
        <f>IFERROR(E216/B216*100,"")</f>
        <v>95.353491713448079</v>
      </c>
      <c r="J216" s="69"/>
    </row>
    <row r="217" spans="1:10" s="66" customFormat="1" ht="11.25" customHeight="1" x14ac:dyDescent="0.2">
      <c r="A217" s="70" t="s">
        <v>237</v>
      </c>
      <c r="B217" s="28">
        <v>195092.36</v>
      </c>
      <c r="C217" s="28">
        <v>192669.08590999999</v>
      </c>
      <c r="D217" s="28">
        <v>1205.1797300000001</v>
      </c>
      <c r="E217" s="28">
        <f t="shared" si="53"/>
        <v>193874.26564</v>
      </c>
      <c r="F217" s="28">
        <f>B217-E217</f>
        <v>1218.0943599999882</v>
      </c>
      <c r="G217" s="28">
        <f>B217-C217</f>
        <v>2423.2740899999917</v>
      </c>
      <c r="H217" s="27">
        <f>IFERROR(E217/B217*100,"")</f>
        <v>99.375631951963683</v>
      </c>
      <c r="J217" s="69"/>
    </row>
    <row r="218" spans="1:10" s="66" customFormat="1" ht="11.25" customHeight="1" x14ac:dyDescent="0.2">
      <c r="A218" s="70" t="s">
        <v>238</v>
      </c>
      <c r="B218" s="28">
        <v>106062.42199999998</v>
      </c>
      <c r="C218" s="28">
        <v>96125.848180000001</v>
      </c>
      <c r="D218" s="28">
        <v>3822.2330999999999</v>
      </c>
      <c r="E218" s="28">
        <f t="shared" si="53"/>
        <v>99948.081279999999</v>
      </c>
      <c r="F218" s="28">
        <f>B218-E218</f>
        <v>6114.3407199999783</v>
      </c>
      <c r="G218" s="28">
        <f>B218-C218</f>
        <v>9936.573819999976</v>
      </c>
      <c r="H218" s="27">
        <f>IFERROR(E218/B218*100,"")</f>
        <v>94.235148882419466</v>
      </c>
      <c r="J218" s="69"/>
    </row>
    <row r="219" spans="1:10" s="66" customFormat="1" ht="11.25" customHeight="1" x14ac:dyDescent="0.2">
      <c r="A219" s="73"/>
      <c r="B219" s="28"/>
      <c r="C219" s="29"/>
      <c r="D219" s="28"/>
      <c r="E219" s="29"/>
      <c r="F219" s="29"/>
      <c r="G219" s="29"/>
      <c r="H219" s="27" t="str">
        <f>IFERROR(E219/B219*100,"")</f>
        <v/>
      </c>
      <c r="J219" s="69"/>
    </row>
    <row r="220" spans="1:10" s="66" customFormat="1" ht="11.25" customHeight="1" x14ac:dyDescent="0.2">
      <c r="A220" s="68" t="s">
        <v>239</v>
      </c>
      <c r="B220" s="40">
        <f t="shared" ref="B220:G220" si="54">SUM(B221:B233)+SUM(B238:B250)</f>
        <v>28708255.086350013</v>
      </c>
      <c r="C220" s="40">
        <f t="shared" si="54"/>
        <v>23389123.695869997</v>
      </c>
      <c r="D220" s="40">
        <f t="shared" si="54"/>
        <v>1349794.7133699998</v>
      </c>
      <c r="E220" s="40">
        <f t="shared" si="54"/>
        <v>24738918.40924</v>
      </c>
      <c r="F220" s="40">
        <f t="shared" si="54"/>
        <v>3969336.6771100182</v>
      </c>
      <c r="G220" s="40">
        <f t="shared" si="54"/>
        <v>5319131.3904800173</v>
      </c>
      <c r="H220" s="27">
        <f>IFERROR(E220/B220*100,"")</f>
        <v>86.173535573057791</v>
      </c>
      <c r="J220" s="69"/>
    </row>
    <row r="221" spans="1:10" s="66" customFormat="1" ht="11.25" customHeight="1" x14ac:dyDescent="0.2">
      <c r="A221" s="70" t="s">
        <v>240</v>
      </c>
      <c r="B221" s="28">
        <v>135868.79400000002</v>
      </c>
      <c r="C221" s="28">
        <v>72320.468629999988</v>
      </c>
      <c r="D221" s="28">
        <v>0</v>
      </c>
      <c r="E221" s="28">
        <f t="shared" ref="E221:E232" si="55">C221+D221</f>
        <v>72320.468629999988</v>
      </c>
      <c r="F221" s="28">
        <f>B221-E221</f>
        <v>63548.325370000035</v>
      </c>
      <c r="G221" s="28">
        <f>B221-C221</f>
        <v>63548.325370000035</v>
      </c>
      <c r="H221" s="27">
        <f>IFERROR(E221/B221*100,"")</f>
        <v>53.22816704327262</v>
      </c>
      <c r="J221" s="69"/>
    </row>
    <row r="222" spans="1:10" s="66" customFormat="1" ht="11.25" customHeight="1" x14ac:dyDescent="0.2">
      <c r="A222" s="70" t="s">
        <v>241</v>
      </c>
      <c r="B222" s="28">
        <v>81667.020999999993</v>
      </c>
      <c r="C222" s="28">
        <v>73198.39065999999</v>
      </c>
      <c r="D222" s="28">
        <v>609.77743000000009</v>
      </c>
      <c r="E222" s="28">
        <f t="shared" si="55"/>
        <v>73808.168089999992</v>
      </c>
      <c r="F222" s="28">
        <f>B222-E222</f>
        <v>7858.8529100000014</v>
      </c>
      <c r="G222" s="28">
        <f>B222-C222</f>
        <v>8468.6303400000033</v>
      </c>
      <c r="H222" s="27">
        <f>IFERROR(E222/B222*100,"")</f>
        <v>90.376956556306851</v>
      </c>
      <c r="J222" s="69"/>
    </row>
    <row r="223" spans="1:10" s="66" customFormat="1" ht="11.25" customHeight="1" x14ac:dyDescent="0.2">
      <c r="A223" s="70" t="s">
        <v>242</v>
      </c>
      <c r="B223" s="28">
        <v>82734.824999999983</v>
      </c>
      <c r="C223" s="28">
        <v>72576.725099999996</v>
      </c>
      <c r="D223" s="28">
        <v>3134.9340499999998</v>
      </c>
      <c r="E223" s="28">
        <f t="shared" si="55"/>
        <v>75711.659149999992</v>
      </c>
      <c r="F223" s="28">
        <f>B223-E223</f>
        <v>7023.1658499999903</v>
      </c>
      <c r="G223" s="28">
        <f>B223-C223</f>
        <v>10158.099899999987</v>
      </c>
      <c r="H223" s="27">
        <f>IFERROR(E223/B223*100,"")</f>
        <v>91.511233812363784</v>
      </c>
      <c r="J223" s="69"/>
    </row>
    <row r="224" spans="1:10" s="66" customFormat="1" ht="11.25" customHeight="1" x14ac:dyDescent="0.2">
      <c r="A224" s="70" t="s">
        <v>243</v>
      </c>
      <c r="B224" s="28">
        <v>19807948.097350016</v>
      </c>
      <c r="C224" s="28">
        <v>15512444.434419999</v>
      </c>
      <c r="D224" s="28">
        <v>1267009.7234799997</v>
      </c>
      <c r="E224" s="28">
        <f t="shared" si="55"/>
        <v>16779454.157899998</v>
      </c>
      <c r="F224" s="28">
        <f>B224-E224</f>
        <v>3028493.9394500181</v>
      </c>
      <c r="G224" s="28">
        <f>B224-C224</f>
        <v>4295503.6629300173</v>
      </c>
      <c r="H224" s="27">
        <f>IFERROR(E224/B224*100,"")</f>
        <v>84.710713474379602</v>
      </c>
      <c r="J224" s="69"/>
    </row>
    <row r="225" spans="1:10" s="66" customFormat="1" ht="11.25" customHeight="1" x14ac:dyDescent="0.2">
      <c r="A225" s="70" t="s">
        <v>244</v>
      </c>
      <c r="B225" s="28">
        <v>41821.33</v>
      </c>
      <c r="C225" s="28">
        <v>38263.046270000006</v>
      </c>
      <c r="D225" s="28">
        <v>992.97560999999996</v>
      </c>
      <c r="E225" s="28">
        <f t="shared" si="55"/>
        <v>39256.021880000008</v>
      </c>
      <c r="F225" s="28">
        <f>B225-E225</f>
        <v>2565.3081199999942</v>
      </c>
      <c r="G225" s="28">
        <f>B225-C225</f>
        <v>3558.2837299999956</v>
      </c>
      <c r="H225" s="27">
        <f>IFERROR(E225/B225*100,"")</f>
        <v>93.866029320444866</v>
      </c>
      <c r="J225" s="69"/>
    </row>
    <row r="226" spans="1:10" s="66" customFormat="1" ht="11.25" customHeight="1" x14ac:dyDescent="0.2">
      <c r="A226" s="70" t="s">
        <v>245</v>
      </c>
      <c r="B226" s="28">
        <v>164925.845</v>
      </c>
      <c r="C226" s="28">
        <v>127763.40106999999</v>
      </c>
      <c r="D226" s="28">
        <v>0</v>
      </c>
      <c r="E226" s="28">
        <f t="shared" si="55"/>
        <v>127763.40106999999</v>
      </c>
      <c r="F226" s="28">
        <f>B226-E226</f>
        <v>37162.443930000009</v>
      </c>
      <c r="G226" s="28">
        <f>B226-C226</f>
        <v>37162.443930000009</v>
      </c>
      <c r="H226" s="27">
        <f>IFERROR(E226/B226*100,"")</f>
        <v>77.467179913493851</v>
      </c>
      <c r="J226" s="69"/>
    </row>
    <row r="227" spans="1:10" s="66" customFormat="1" ht="11.25" customHeight="1" x14ac:dyDescent="0.2">
      <c r="A227" s="70" t="s">
        <v>246</v>
      </c>
      <c r="B227" s="28">
        <v>498871.92699999997</v>
      </c>
      <c r="C227" s="28">
        <v>394714.57423000003</v>
      </c>
      <c r="D227" s="28">
        <v>640.83292000000006</v>
      </c>
      <c r="E227" s="28">
        <f t="shared" si="55"/>
        <v>395355.40715000004</v>
      </c>
      <c r="F227" s="28">
        <f>B227-E227</f>
        <v>103516.51984999992</v>
      </c>
      <c r="G227" s="28">
        <f>B227-C227</f>
        <v>104157.35276999994</v>
      </c>
      <c r="H227" s="27">
        <f>IFERROR(E227/B227*100,"")</f>
        <v>79.249880731412674</v>
      </c>
      <c r="J227" s="69"/>
    </row>
    <row r="228" spans="1:10" s="66" customFormat="1" ht="11.25" customHeight="1" x14ac:dyDescent="0.2">
      <c r="A228" s="70" t="s">
        <v>247</v>
      </c>
      <c r="B228" s="28">
        <v>225209.77</v>
      </c>
      <c r="C228" s="28">
        <v>120938.57971999999</v>
      </c>
      <c r="D228" s="28">
        <v>3661.8361400000003</v>
      </c>
      <c r="E228" s="28">
        <f t="shared" si="55"/>
        <v>124600.41585999999</v>
      </c>
      <c r="F228" s="28">
        <f>B228-E228</f>
        <v>100609.35414</v>
      </c>
      <c r="G228" s="28">
        <f>B228-C228</f>
        <v>104271.19028</v>
      </c>
      <c r="H228" s="27">
        <f>IFERROR(E228/B228*100,"")</f>
        <v>55.326381204509914</v>
      </c>
      <c r="J228" s="69"/>
    </row>
    <row r="229" spans="1:10" s="66" customFormat="1" ht="11.25" customHeight="1" x14ac:dyDescent="0.2">
      <c r="A229" s="70" t="s">
        <v>248</v>
      </c>
      <c r="B229" s="28">
        <v>81977</v>
      </c>
      <c r="C229" s="28">
        <v>77043.394509999998</v>
      </c>
      <c r="D229" s="28">
        <v>4208.9409999999998</v>
      </c>
      <c r="E229" s="28">
        <f t="shared" si="55"/>
        <v>81252.335510000004</v>
      </c>
      <c r="F229" s="28">
        <f>B229-E229</f>
        <v>724.66448999999557</v>
      </c>
      <c r="G229" s="28">
        <f>B229-C229</f>
        <v>4933.6054900000017</v>
      </c>
      <c r="H229" s="27">
        <f>IFERROR(E229/B229*100,"")</f>
        <v>99.116014870024529</v>
      </c>
      <c r="J229" s="69"/>
    </row>
    <row r="230" spans="1:10" s="66" customFormat="1" ht="11.25" customHeight="1" x14ac:dyDescent="0.2">
      <c r="A230" s="70" t="s">
        <v>249</v>
      </c>
      <c r="B230" s="28">
        <v>113622.764</v>
      </c>
      <c r="C230" s="28">
        <v>92188.875769999999</v>
      </c>
      <c r="D230" s="28">
        <v>4020.5787099999998</v>
      </c>
      <c r="E230" s="28">
        <f t="shared" si="55"/>
        <v>96209.45448</v>
      </c>
      <c r="F230" s="28">
        <f>B230-E230</f>
        <v>17413.309519999995</v>
      </c>
      <c r="G230" s="28">
        <f>B230-C230</f>
        <v>21433.888229999997</v>
      </c>
      <c r="H230" s="27">
        <f>IFERROR(E230/B230*100,"")</f>
        <v>84.674453510037822</v>
      </c>
      <c r="J230" s="69"/>
    </row>
    <row r="231" spans="1:10" s="66" customFormat="1" ht="11.25" customHeight="1" x14ac:dyDescent="0.2">
      <c r="A231" s="70" t="s">
        <v>250</v>
      </c>
      <c r="B231" s="28">
        <v>99048</v>
      </c>
      <c r="C231" s="28">
        <v>81201.114189999993</v>
      </c>
      <c r="D231" s="28">
        <v>238.26069000000001</v>
      </c>
      <c r="E231" s="28">
        <f t="shared" si="55"/>
        <v>81439.374879999988</v>
      </c>
      <c r="F231" s="28">
        <f>B231-E231</f>
        <v>17608.625120000012</v>
      </c>
      <c r="G231" s="28">
        <f>B231-C231</f>
        <v>17846.885810000007</v>
      </c>
      <c r="H231" s="27">
        <f>IFERROR(E231/B231*100,"")</f>
        <v>82.222129553347855</v>
      </c>
      <c r="J231" s="69"/>
    </row>
    <row r="232" spans="1:10" s="66" customFormat="1" ht="11.25" customHeight="1" x14ac:dyDescent="0.2">
      <c r="A232" s="70" t="s">
        <v>251</v>
      </c>
      <c r="B232" s="28">
        <v>64742.945</v>
      </c>
      <c r="C232" s="28">
        <v>50887.231770000006</v>
      </c>
      <c r="D232" s="28">
        <v>953.13193999999999</v>
      </c>
      <c r="E232" s="28">
        <f t="shared" si="55"/>
        <v>51840.363710000005</v>
      </c>
      <c r="F232" s="28">
        <f>B232-E232</f>
        <v>12902.581289999995</v>
      </c>
      <c r="G232" s="28">
        <f>B232-C232</f>
        <v>13855.713229999994</v>
      </c>
      <c r="H232" s="27">
        <f>IFERROR(E232/B232*100,"")</f>
        <v>80.071062121131504</v>
      </c>
      <c r="J232" s="69"/>
    </row>
    <row r="233" spans="1:10" s="66" customFormat="1" ht="11.25" customHeight="1" x14ac:dyDescent="0.2">
      <c r="A233" s="70" t="s">
        <v>252</v>
      </c>
      <c r="B233" s="35">
        <f t="shared" ref="B233:G233" si="56">SUM(B234:B237)</f>
        <v>882086.31199999992</v>
      </c>
      <c r="C233" s="35">
        <f t="shared" si="56"/>
        <v>761651.40761999984</v>
      </c>
      <c r="D233" s="35">
        <f t="shared" si="56"/>
        <v>5600.9471200000007</v>
      </c>
      <c r="E233" s="35">
        <f t="shared" si="56"/>
        <v>767252.35473999998</v>
      </c>
      <c r="F233" s="35">
        <f t="shared" si="56"/>
        <v>114833.95726000005</v>
      </c>
      <c r="G233" s="35">
        <f t="shared" si="56"/>
        <v>120434.90438000008</v>
      </c>
      <c r="H233" s="27">
        <f>IFERROR(E233/B233*100,"")</f>
        <v>86.981550932399017</v>
      </c>
      <c r="J233" s="69"/>
    </row>
    <row r="234" spans="1:10" s="66" customFormat="1" ht="11.25" customHeight="1" x14ac:dyDescent="0.2">
      <c r="A234" s="70" t="s">
        <v>253</v>
      </c>
      <c r="B234" s="28">
        <v>442659.28500000003</v>
      </c>
      <c r="C234" s="28">
        <v>392289.41128999996</v>
      </c>
      <c r="D234" s="28">
        <v>1405.13779</v>
      </c>
      <c r="E234" s="28">
        <f t="shared" ref="E234:E250" si="57">C234+D234</f>
        <v>393694.54907999997</v>
      </c>
      <c r="F234" s="28">
        <f>B234-E234</f>
        <v>48964.735920000065</v>
      </c>
      <c r="G234" s="28">
        <f>B234-C234</f>
        <v>50369.873710000073</v>
      </c>
      <c r="H234" s="27">
        <f>IFERROR(E234/B234*100,"")</f>
        <v>88.938504719267314</v>
      </c>
      <c r="J234" s="69"/>
    </row>
    <row r="235" spans="1:10" s="66" customFormat="1" ht="11.25" customHeight="1" x14ac:dyDescent="0.2">
      <c r="A235" s="70" t="s">
        <v>327</v>
      </c>
      <c r="B235" s="28">
        <v>164262.935</v>
      </c>
      <c r="C235" s="28">
        <v>163886.85053</v>
      </c>
      <c r="D235" s="28">
        <v>334.76116999999999</v>
      </c>
      <c r="E235" s="28">
        <f t="shared" si="57"/>
        <v>164221.61170000001</v>
      </c>
      <c r="F235" s="28">
        <f>B235-E235</f>
        <v>41.323299999989104</v>
      </c>
      <c r="G235" s="28">
        <f>B235-C235</f>
        <v>376.0844700000016</v>
      </c>
      <c r="H235" s="27">
        <f>IFERROR(E235/B235*100,"")</f>
        <v>99.974843198801977</v>
      </c>
      <c r="J235" s="69"/>
    </row>
    <row r="236" spans="1:10" s="66" customFormat="1" ht="11.25" customHeight="1" x14ac:dyDescent="0.2">
      <c r="A236" s="70" t="s">
        <v>254</v>
      </c>
      <c r="B236" s="28">
        <v>143546.76500000001</v>
      </c>
      <c r="C236" s="28">
        <v>122224.16631999999</v>
      </c>
      <c r="D236" s="28">
        <v>3517.2981600000003</v>
      </c>
      <c r="E236" s="28">
        <f t="shared" si="57"/>
        <v>125741.46448</v>
      </c>
      <c r="F236" s="28">
        <f>B236-E236</f>
        <v>17805.300520000019</v>
      </c>
      <c r="G236" s="28">
        <f>B236-C236</f>
        <v>21322.598680000025</v>
      </c>
      <c r="H236" s="27">
        <f>IFERROR(E236/B236*100,"")</f>
        <v>87.596167339612279</v>
      </c>
      <c r="J236" s="69"/>
    </row>
    <row r="237" spans="1:10" s="66" customFormat="1" ht="11.25" customHeight="1" x14ac:dyDescent="0.2">
      <c r="A237" s="70" t="s">
        <v>328</v>
      </c>
      <c r="B237" s="28">
        <v>131617.32699999999</v>
      </c>
      <c r="C237" s="28">
        <v>83250.979480000009</v>
      </c>
      <c r="D237" s="28">
        <v>343.75</v>
      </c>
      <c r="E237" s="28">
        <f t="shared" si="57"/>
        <v>83594.729480000009</v>
      </c>
      <c r="F237" s="28">
        <f>B237-E237</f>
        <v>48022.597519999981</v>
      </c>
      <c r="G237" s="28">
        <f>B237-C237</f>
        <v>48366.347519999981</v>
      </c>
      <c r="H237" s="27">
        <f>IFERROR(E237/B237*100,"")</f>
        <v>63.513468466047797</v>
      </c>
      <c r="J237" s="69"/>
    </row>
    <row r="238" spans="1:10" s="66" customFormat="1" ht="11.25" customHeight="1" x14ac:dyDescent="0.2">
      <c r="A238" s="70" t="s">
        <v>312</v>
      </c>
      <c r="B238" s="28">
        <v>89425.856</v>
      </c>
      <c r="C238" s="28">
        <v>32160.587289999999</v>
      </c>
      <c r="D238" s="28">
        <v>128.14599000000001</v>
      </c>
      <c r="E238" s="28">
        <f t="shared" si="57"/>
        <v>32288.73328</v>
      </c>
      <c r="F238" s="28">
        <f>B238-E238</f>
        <v>57137.122719999999</v>
      </c>
      <c r="G238" s="28">
        <f>B238-C238</f>
        <v>57265.268710000004</v>
      </c>
      <c r="H238" s="27">
        <f>IFERROR(E238/B238*100,"")</f>
        <v>36.106708645875308</v>
      </c>
      <c r="J238" s="69"/>
    </row>
    <row r="239" spans="1:10" s="66" customFormat="1" ht="11.25" customHeight="1" x14ac:dyDescent="0.2">
      <c r="A239" s="70" t="s">
        <v>255</v>
      </c>
      <c r="B239" s="28">
        <v>1032691.321</v>
      </c>
      <c r="C239" s="28">
        <v>994102.6635599999</v>
      </c>
      <c r="D239" s="28">
        <v>9271.6869700000007</v>
      </c>
      <c r="E239" s="28">
        <f t="shared" si="57"/>
        <v>1003374.3505299999</v>
      </c>
      <c r="F239" s="28">
        <f>B239-E239</f>
        <v>29316.970470000058</v>
      </c>
      <c r="G239" s="28">
        <f>B239-C239</f>
        <v>38588.657440000097</v>
      </c>
      <c r="H239" s="27">
        <f>IFERROR(E239/B239*100,"")</f>
        <v>97.161110016726866</v>
      </c>
      <c r="J239" s="69"/>
    </row>
    <row r="240" spans="1:10" s="66" customFormat="1" ht="11.25" customHeight="1" x14ac:dyDescent="0.2">
      <c r="A240" s="70" t="s">
        <v>256</v>
      </c>
      <c r="B240" s="28">
        <v>281150.70699999999</v>
      </c>
      <c r="C240" s="28">
        <v>268498.07861999999</v>
      </c>
      <c r="D240" s="28">
        <v>6395.24593</v>
      </c>
      <c r="E240" s="28">
        <f t="shared" si="57"/>
        <v>274893.32454999996</v>
      </c>
      <c r="F240" s="28">
        <f>B240-E240</f>
        <v>6257.3824500000337</v>
      </c>
      <c r="G240" s="28">
        <f>B240-C240</f>
        <v>12652.628380000009</v>
      </c>
      <c r="H240" s="27">
        <f>IFERROR(E240/B240*100,"")</f>
        <v>97.774367165294009</v>
      </c>
      <c r="J240" s="69"/>
    </row>
    <row r="241" spans="1:10" s="66" customFormat="1" ht="11.25" customHeight="1" x14ac:dyDescent="0.2">
      <c r="A241" s="70" t="s">
        <v>329</v>
      </c>
      <c r="B241" s="28">
        <v>1279066</v>
      </c>
      <c r="C241" s="28">
        <v>1259329.31238</v>
      </c>
      <c r="D241" s="28">
        <v>8240.5018600000003</v>
      </c>
      <c r="E241" s="28">
        <f t="shared" si="57"/>
        <v>1267569.81424</v>
      </c>
      <c r="F241" s="28">
        <f>B241-E241</f>
        <v>11496.185760000022</v>
      </c>
      <c r="G241" s="28">
        <f>B241-C241</f>
        <v>19736.687619999982</v>
      </c>
      <c r="H241" s="27">
        <f>IFERROR(E241/B241*100,"")</f>
        <v>99.101204647766423</v>
      </c>
      <c r="J241" s="69"/>
    </row>
    <row r="242" spans="1:10" s="66" customFormat="1" ht="11.25" customHeight="1" x14ac:dyDescent="0.2">
      <c r="A242" s="70" t="s">
        <v>330</v>
      </c>
      <c r="B242" s="28">
        <v>45188.011999999988</v>
      </c>
      <c r="C242" s="28">
        <v>36916.865149999998</v>
      </c>
      <c r="D242" s="28">
        <v>145.7664</v>
      </c>
      <c r="E242" s="28">
        <f t="shared" si="57"/>
        <v>37062.631549999998</v>
      </c>
      <c r="F242" s="28">
        <f>B242-E242</f>
        <v>8125.3804499999897</v>
      </c>
      <c r="G242" s="28">
        <f>B242-C242</f>
        <v>8271.1468499999901</v>
      </c>
      <c r="H242" s="27">
        <f>IFERROR(E242/B242*100,"")</f>
        <v>82.018725563762374</v>
      </c>
      <c r="J242" s="69"/>
    </row>
    <row r="243" spans="1:10" s="66" customFormat="1" ht="11.25" customHeight="1" x14ac:dyDescent="0.2">
      <c r="A243" s="80" t="s">
        <v>91</v>
      </c>
      <c r="B243" s="28">
        <v>346495.58100000006</v>
      </c>
      <c r="C243" s="28">
        <v>239439.48761000001</v>
      </c>
      <c r="D243" s="28">
        <v>2926.7800499999998</v>
      </c>
      <c r="E243" s="28">
        <f t="shared" si="57"/>
        <v>242366.26766000001</v>
      </c>
      <c r="F243" s="28">
        <f>B243-E243</f>
        <v>104129.31334000005</v>
      </c>
      <c r="G243" s="28">
        <f>B243-C243</f>
        <v>107056.09339000005</v>
      </c>
      <c r="H243" s="27">
        <f>IFERROR(E243/B243*100,"")</f>
        <v>69.947866856056663</v>
      </c>
      <c r="J243" s="69"/>
    </row>
    <row r="244" spans="1:10" s="66" customFormat="1" ht="11.25" customHeight="1" x14ac:dyDescent="0.2">
      <c r="A244" s="80" t="s">
        <v>257</v>
      </c>
      <c r="B244" s="28">
        <v>1922599.946</v>
      </c>
      <c r="C244" s="28">
        <v>1902275.2789100001</v>
      </c>
      <c r="D244" s="28">
        <v>1162.67932</v>
      </c>
      <c r="E244" s="28">
        <f t="shared" si="57"/>
        <v>1903437.9582300002</v>
      </c>
      <c r="F244" s="28">
        <f>B244-E244</f>
        <v>19161.987769999774</v>
      </c>
      <c r="G244" s="28">
        <f>B244-C244</f>
        <v>20324.667089999886</v>
      </c>
      <c r="H244" s="27">
        <f>IFERROR(E244/B244*100,"")</f>
        <v>99.003329433673045</v>
      </c>
      <c r="J244" s="69"/>
    </row>
    <row r="245" spans="1:10" s="66" customFormat="1" ht="11.25" customHeight="1" x14ac:dyDescent="0.2">
      <c r="A245" s="80" t="s">
        <v>258</v>
      </c>
      <c r="B245" s="28">
        <v>116071</v>
      </c>
      <c r="C245" s="28">
        <v>108141.20090000001</v>
      </c>
      <c r="D245" s="28">
        <v>5082.6917100000001</v>
      </c>
      <c r="E245" s="28">
        <f t="shared" si="57"/>
        <v>113223.89261000001</v>
      </c>
      <c r="F245" s="28">
        <f>B245-E245</f>
        <v>2847.1073899999901</v>
      </c>
      <c r="G245" s="28">
        <f>B245-C245</f>
        <v>7929.7990999999893</v>
      </c>
      <c r="H245" s="27">
        <f>IFERROR(E245/B245*100,"")</f>
        <v>97.547098422517266</v>
      </c>
      <c r="J245" s="69"/>
    </row>
    <row r="246" spans="1:10" s="66" customFormat="1" ht="11.25" customHeight="1" x14ac:dyDescent="0.2">
      <c r="A246" s="80" t="s">
        <v>313</v>
      </c>
      <c r="B246" s="28">
        <v>135207</v>
      </c>
      <c r="C246" s="28">
        <v>110744.60911</v>
      </c>
      <c r="D246" s="28">
        <v>214.08970000000002</v>
      </c>
      <c r="E246" s="28">
        <f t="shared" si="57"/>
        <v>110958.69881</v>
      </c>
      <c r="F246" s="28">
        <f>B246-E246</f>
        <v>24248.301189999998</v>
      </c>
      <c r="G246" s="28">
        <f>B246-C246</f>
        <v>24462.390889999995</v>
      </c>
      <c r="H246" s="27">
        <f>IFERROR(E246/B246*100,"")</f>
        <v>82.065794529869024</v>
      </c>
      <c r="J246" s="69"/>
    </row>
    <row r="247" spans="1:10" s="66" customFormat="1" ht="11.25" customHeight="1" x14ac:dyDescent="0.2">
      <c r="A247" s="80" t="s">
        <v>259</v>
      </c>
      <c r="B247" s="28">
        <v>557802.11399999994</v>
      </c>
      <c r="C247" s="28">
        <v>416312.38107999996</v>
      </c>
      <c r="D247" s="28">
        <v>10274.17942</v>
      </c>
      <c r="E247" s="28">
        <f t="shared" si="57"/>
        <v>426586.56049999996</v>
      </c>
      <c r="F247" s="28">
        <f>B247-E247</f>
        <v>131215.55349999998</v>
      </c>
      <c r="G247" s="28">
        <f>B247-C247</f>
        <v>141489.73291999998</v>
      </c>
      <c r="H247" s="27">
        <f>IFERROR(E247/B247*100,"")</f>
        <v>76.476325527156391</v>
      </c>
      <c r="J247" s="69"/>
    </row>
    <row r="248" spans="1:10" s="66" customFormat="1" ht="11.25" customHeight="1" x14ac:dyDescent="0.2">
      <c r="A248" s="80" t="s">
        <v>260</v>
      </c>
      <c r="B248" s="28">
        <v>65476</v>
      </c>
      <c r="C248" s="28">
        <v>51220.082520000004</v>
      </c>
      <c r="D248" s="28">
        <v>1478.1540600000001</v>
      </c>
      <c r="E248" s="28">
        <f t="shared" si="57"/>
        <v>52698.236580000004</v>
      </c>
      <c r="F248" s="28">
        <f>B248-E248</f>
        <v>12777.763419999996</v>
      </c>
      <c r="G248" s="28">
        <f>B248-C248</f>
        <v>14255.917479999996</v>
      </c>
      <c r="H248" s="27">
        <f>IFERROR(E248/B248*100,"")</f>
        <v>80.48481364163969</v>
      </c>
      <c r="J248" s="69"/>
    </row>
    <row r="249" spans="1:10" s="66" customFormat="1" ht="11.25" customHeight="1" x14ac:dyDescent="0.2">
      <c r="A249" s="80" t="s">
        <v>261</v>
      </c>
      <c r="B249" s="28">
        <v>411830.91899999999</v>
      </c>
      <c r="C249" s="28">
        <v>361650.51844999997</v>
      </c>
      <c r="D249" s="28">
        <v>12475.637449999998</v>
      </c>
      <c r="E249" s="28">
        <f t="shared" si="57"/>
        <v>374126.15589999995</v>
      </c>
      <c r="F249" s="28">
        <f>B249-E249</f>
        <v>37704.76310000004</v>
      </c>
      <c r="G249" s="28">
        <f>B249-C249</f>
        <v>50180.40055000002</v>
      </c>
      <c r="H249" s="27">
        <f>IFERROR(E249/B249*100,"")</f>
        <v>90.844601179640904</v>
      </c>
      <c r="J249" s="69"/>
    </row>
    <row r="250" spans="1:10" s="66" customFormat="1" ht="11.25" customHeight="1" x14ac:dyDescent="0.2">
      <c r="A250" s="70" t="s">
        <v>262</v>
      </c>
      <c r="B250" s="28">
        <v>144726</v>
      </c>
      <c r="C250" s="28">
        <v>133140.98633000001</v>
      </c>
      <c r="D250" s="28">
        <v>927.21541999999999</v>
      </c>
      <c r="E250" s="28">
        <f t="shared" si="57"/>
        <v>134068.20175000001</v>
      </c>
      <c r="F250" s="28">
        <f>B250-E250</f>
        <v>10657.798249999993</v>
      </c>
      <c r="G250" s="28">
        <f>B250-C250</f>
        <v>11585.013669999986</v>
      </c>
      <c r="H250" s="27">
        <f>IFERROR(E250/B250*100,"")</f>
        <v>92.635878660365108</v>
      </c>
      <c r="J250" s="69"/>
    </row>
    <row r="251" spans="1:10" s="66" customFormat="1" ht="11.25" customHeight="1" x14ac:dyDescent="0.2">
      <c r="A251" s="73"/>
      <c r="B251" s="28"/>
      <c r="C251" s="29"/>
      <c r="D251" s="28"/>
      <c r="E251" s="29"/>
      <c r="F251" s="29"/>
      <c r="G251" s="29"/>
      <c r="H251" s="27" t="str">
        <f>IFERROR(E251/B251*100,"")</f>
        <v/>
      </c>
      <c r="J251" s="69"/>
    </row>
    <row r="252" spans="1:10" s="66" customFormat="1" ht="11.25" customHeight="1" x14ac:dyDescent="0.2">
      <c r="A252" s="68" t="s">
        <v>263</v>
      </c>
      <c r="B252" s="28">
        <v>2289</v>
      </c>
      <c r="C252" s="28">
        <v>2027.2783100000001</v>
      </c>
      <c r="D252" s="28">
        <v>0</v>
      </c>
      <c r="E252" s="28">
        <f t="shared" ref="E252" si="58">C252+D252</f>
        <v>2027.2783100000001</v>
      </c>
      <c r="F252" s="28">
        <f>B252-E252</f>
        <v>261.72168999999985</v>
      </c>
      <c r="G252" s="28">
        <f>B252-C252</f>
        <v>261.72168999999985</v>
      </c>
      <c r="H252" s="27">
        <f>IFERROR(E252/B252*100,"")</f>
        <v>88.566112276103098</v>
      </c>
      <c r="J252" s="69"/>
    </row>
    <row r="253" spans="1:10" s="66" customFormat="1" ht="11.25" customHeight="1" x14ac:dyDescent="0.2">
      <c r="A253" s="73"/>
      <c r="B253" s="31"/>
      <c r="C253" s="30"/>
      <c r="D253" s="31"/>
      <c r="E253" s="30"/>
      <c r="F253" s="30"/>
      <c r="G253" s="30"/>
      <c r="H253" s="27" t="str">
        <f>IFERROR(E253/B253*100,"")</f>
        <v/>
      </c>
      <c r="J253" s="69"/>
    </row>
    <row r="254" spans="1:10" s="66" customFormat="1" ht="11.25" customHeight="1" x14ac:dyDescent="0.2">
      <c r="A254" s="68" t="s">
        <v>264</v>
      </c>
      <c r="B254" s="35">
        <f t="shared" ref="B254:G254" si="59">SUM(B255:B259)</f>
        <v>26188789.978000004</v>
      </c>
      <c r="C254" s="35">
        <f t="shared" si="59"/>
        <v>24194500.577029996</v>
      </c>
      <c r="D254" s="35">
        <f t="shared" si="59"/>
        <v>51908.667630000004</v>
      </c>
      <c r="E254" s="35">
        <f t="shared" si="59"/>
        <v>24246409.244660005</v>
      </c>
      <c r="F254" s="35">
        <f t="shared" si="59"/>
        <v>1942380.7333400033</v>
      </c>
      <c r="G254" s="35">
        <f t="shared" si="59"/>
        <v>1994289.4009700026</v>
      </c>
      <c r="H254" s="27">
        <f>IFERROR(E254/B254*100,"")</f>
        <v>92.583159684079703</v>
      </c>
      <c r="J254" s="69"/>
    </row>
    <row r="255" spans="1:10" s="66" customFormat="1" ht="11.25" customHeight="1" x14ac:dyDescent="0.2">
      <c r="A255" s="80" t="s">
        <v>265</v>
      </c>
      <c r="B255" s="28">
        <v>23105166.340000004</v>
      </c>
      <c r="C255" s="28">
        <v>21408267.513840001</v>
      </c>
      <c r="D255" s="28">
        <v>41870.342430000004</v>
      </c>
      <c r="E255" s="28">
        <f t="shared" ref="E255:E259" si="60">C255+D255</f>
        <v>21450137.85627</v>
      </c>
      <c r="F255" s="28">
        <f>B255-E255</f>
        <v>1655028.4837300032</v>
      </c>
      <c r="G255" s="28">
        <f>B255-C255</f>
        <v>1696898.8261600025</v>
      </c>
      <c r="H255" s="27">
        <f>IFERROR(E255/B255*100,"")</f>
        <v>92.83697654725475</v>
      </c>
      <c r="J255" s="69"/>
    </row>
    <row r="256" spans="1:10" s="66" customFormat="1" ht="11.25" customHeight="1" x14ac:dyDescent="0.2">
      <c r="A256" s="80" t="s">
        <v>266</v>
      </c>
      <c r="B256" s="28">
        <v>92427.697000000015</v>
      </c>
      <c r="C256" s="28">
        <v>84982.969099999988</v>
      </c>
      <c r="D256" s="28">
        <v>183.98371</v>
      </c>
      <c r="E256" s="28">
        <f t="shared" si="60"/>
        <v>85166.952809999988</v>
      </c>
      <c r="F256" s="28">
        <f>B256-E256</f>
        <v>7260.7441900000267</v>
      </c>
      <c r="G256" s="28">
        <f>B256-C256</f>
        <v>7444.7279000000271</v>
      </c>
      <c r="H256" s="27">
        <f>IFERROR(E256/B256*100,"")</f>
        <v>92.144406465088025</v>
      </c>
      <c r="J256" s="69"/>
    </row>
    <row r="257" spans="1:13" s="66" customFormat="1" ht="11.25" customHeight="1" x14ac:dyDescent="0.2">
      <c r="A257" s="80" t="s">
        <v>267</v>
      </c>
      <c r="B257" s="28">
        <v>834116.00000000012</v>
      </c>
      <c r="C257" s="28">
        <v>733085.30075000005</v>
      </c>
      <c r="D257" s="28">
        <v>1272.22423</v>
      </c>
      <c r="E257" s="28">
        <f t="shared" si="60"/>
        <v>734357.5249800001</v>
      </c>
      <c r="F257" s="28">
        <f>B257-E257</f>
        <v>99758.475020000013</v>
      </c>
      <c r="G257" s="28">
        <f>B257-C257</f>
        <v>101030.69925000006</v>
      </c>
      <c r="H257" s="27">
        <f>IFERROR(E257/B257*100,"")</f>
        <v>88.040215627083043</v>
      </c>
      <c r="J257" s="69"/>
    </row>
    <row r="258" spans="1:13" s="66" customFormat="1" ht="11.25" customHeight="1" x14ac:dyDescent="0.2">
      <c r="A258" s="80" t="s">
        <v>268</v>
      </c>
      <c r="B258" s="28">
        <v>1689476</v>
      </c>
      <c r="C258" s="28">
        <v>1536880.6828000001</v>
      </c>
      <c r="D258" s="28">
        <v>8449.45226</v>
      </c>
      <c r="E258" s="28">
        <f t="shared" si="60"/>
        <v>1545330.13506</v>
      </c>
      <c r="F258" s="28">
        <f>B258-E258</f>
        <v>144145.86494</v>
      </c>
      <c r="G258" s="28">
        <f>B258-C258</f>
        <v>152595.31719999993</v>
      </c>
      <c r="H258" s="27">
        <f>IFERROR(E258/B258*100,"")</f>
        <v>91.468013458610827</v>
      </c>
      <c r="J258" s="69"/>
    </row>
    <row r="259" spans="1:13" s="66" customFormat="1" ht="11.25" customHeight="1" x14ac:dyDescent="0.2">
      <c r="A259" s="80" t="s">
        <v>269</v>
      </c>
      <c r="B259" s="28">
        <v>467603.94099999999</v>
      </c>
      <c r="C259" s="28">
        <v>431284.11054000002</v>
      </c>
      <c r="D259" s="28">
        <v>132.66499999999999</v>
      </c>
      <c r="E259" s="28">
        <f t="shared" si="60"/>
        <v>431416.77554</v>
      </c>
      <c r="F259" s="28">
        <f>B259-E259</f>
        <v>36187.165459999989</v>
      </c>
      <c r="G259" s="28">
        <f>B259-C259</f>
        <v>36319.830459999968</v>
      </c>
      <c r="H259" s="27">
        <f>IFERROR(E259/B259*100,"")</f>
        <v>92.261150455102765</v>
      </c>
      <c r="J259" s="69"/>
    </row>
    <row r="260" spans="1:13" s="66" customFormat="1" ht="11.25" customHeight="1" x14ac:dyDescent="0.2">
      <c r="A260" s="73"/>
      <c r="B260" s="28"/>
      <c r="C260" s="29"/>
      <c r="D260" s="28"/>
      <c r="E260" s="29"/>
      <c r="F260" s="29"/>
      <c r="G260" s="29"/>
      <c r="H260" s="27" t="str">
        <f>IFERROR(E260/B260*100,"")</f>
        <v/>
      </c>
      <c r="J260" s="69"/>
    </row>
    <row r="261" spans="1:13" s="66" customFormat="1" ht="11.25" customHeight="1" x14ac:dyDescent="0.2">
      <c r="A261" s="68" t="s">
        <v>270</v>
      </c>
      <c r="B261" s="32">
        <f t="shared" ref="B261:G261" si="61">+B262+B263</f>
        <v>1135740.1870000002</v>
      </c>
      <c r="C261" s="32">
        <f t="shared" si="61"/>
        <v>1071067.0966099999</v>
      </c>
      <c r="D261" s="32">
        <f t="shared" si="61"/>
        <v>49917.706630000008</v>
      </c>
      <c r="E261" s="35">
        <f t="shared" si="61"/>
        <v>1120984.80324</v>
      </c>
      <c r="F261" s="35">
        <f t="shared" si="61"/>
        <v>14755.383760000201</v>
      </c>
      <c r="G261" s="35">
        <f t="shared" si="61"/>
        <v>64673.09039000031</v>
      </c>
      <c r="H261" s="27">
        <f>IFERROR(E261/B261*100,"")</f>
        <v>98.700813449335129</v>
      </c>
      <c r="J261" s="69"/>
    </row>
    <row r="262" spans="1:13" s="66" customFormat="1" ht="11.25" customHeight="1" x14ac:dyDescent="0.2">
      <c r="A262" s="80" t="s">
        <v>271</v>
      </c>
      <c r="B262" s="28">
        <v>1098560.2430000002</v>
      </c>
      <c r="C262" s="28">
        <v>1034347.6535199999</v>
      </c>
      <c r="D262" s="28">
        <v>49457.987080000006</v>
      </c>
      <c r="E262" s="28">
        <f t="shared" ref="E262:E263" si="62">C262+D262</f>
        <v>1083805.6406</v>
      </c>
      <c r="F262" s="28">
        <f>B262-E262</f>
        <v>14754.602400000207</v>
      </c>
      <c r="G262" s="28">
        <f>B262-C262</f>
        <v>64212.589480000315</v>
      </c>
      <c r="H262" s="27">
        <f>IFERROR(E262/B262*100,"")</f>
        <v>98.656914584883609</v>
      </c>
      <c r="J262" s="69"/>
    </row>
    <row r="263" spans="1:13" s="66" customFormat="1" ht="11.25" customHeight="1" x14ac:dyDescent="0.2">
      <c r="A263" s="80" t="s">
        <v>272</v>
      </c>
      <c r="B263" s="28">
        <v>37179.943999999996</v>
      </c>
      <c r="C263" s="28">
        <v>36719.443090000001</v>
      </c>
      <c r="D263" s="28">
        <v>459.71954999999997</v>
      </c>
      <c r="E263" s="28">
        <f t="shared" si="62"/>
        <v>37179.162640000002</v>
      </c>
      <c r="F263" s="28">
        <f>B263-E263</f>
        <v>0.78135999999358319</v>
      </c>
      <c r="G263" s="28">
        <f>B263-C263</f>
        <v>460.5009099999952</v>
      </c>
      <c r="H263" s="27">
        <f>IFERROR(E263/B263*100,"")</f>
        <v>99.99789843685619</v>
      </c>
      <c r="J263" s="69"/>
    </row>
    <row r="264" spans="1:13" s="66" customFormat="1" ht="11.4" x14ac:dyDescent="0.2">
      <c r="A264" s="73"/>
      <c r="B264" s="30"/>
      <c r="C264" s="30"/>
      <c r="D264" s="30"/>
      <c r="E264" s="30"/>
      <c r="F264" s="30"/>
      <c r="G264" s="30"/>
      <c r="H264" s="27" t="str">
        <f>IFERROR(E264/B264*100,"")</f>
        <v/>
      </c>
      <c r="J264" s="69"/>
    </row>
    <row r="265" spans="1:13" s="66" customFormat="1" ht="11.25" customHeight="1" x14ac:dyDescent="0.2">
      <c r="A265" s="81" t="s">
        <v>273</v>
      </c>
      <c r="B265" s="28">
        <v>7027503.8840000005</v>
      </c>
      <c r="C265" s="28">
        <v>6843347.6283500008</v>
      </c>
      <c r="D265" s="28">
        <v>131938.96146000002</v>
      </c>
      <c r="E265" s="28">
        <f t="shared" ref="E265" si="63">C265+D265</f>
        <v>6975286.5898100007</v>
      </c>
      <c r="F265" s="28">
        <f>B265-E265</f>
        <v>52217.294189999811</v>
      </c>
      <c r="G265" s="28">
        <f>B265-C265</f>
        <v>184156.25564999972</v>
      </c>
      <c r="H265" s="27">
        <f>IFERROR(E265/B265*100,"")</f>
        <v>99.256958159654857</v>
      </c>
      <c r="J265" s="69"/>
    </row>
    <row r="266" spans="1:13" s="66" customFormat="1" ht="11.25" customHeight="1" x14ac:dyDescent="0.2">
      <c r="A266" s="73"/>
      <c r="B266" s="30"/>
      <c r="C266" s="30"/>
      <c r="D266" s="30"/>
      <c r="E266" s="30"/>
      <c r="F266" s="30"/>
      <c r="G266" s="30"/>
      <c r="H266" s="27" t="str">
        <f>IFERROR(E266/B266*100,"")</f>
        <v/>
      </c>
      <c r="J266" s="69"/>
    </row>
    <row r="267" spans="1:13" s="66" customFormat="1" ht="11.25" customHeight="1" x14ac:dyDescent="0.2">
      <c r="A267" s="68" t="s">
        <v>274</v>
      </c>
      <c r="B267" s="28">
        <v>16587799.000000002</v>
      </c>
      <c r="C267" s="28">
        <v>14742025.16556</v>
      </c>
      <c r="D267" s="28">
        <v>28428.040809999999</v>
      </c>
      <c r="E267" s="28">
        <f t="shared" ref="E267" si="64">C267+D267</f>
        <v>14770453.20637</v>
      </c>
      <c r="F267" s="28">
        <f>B267-E267</f>
        <v>1817345.7936300021</v>
      </c>
      <c r="G267" s="28">
        <f>B267-C267</f>
        <v>1845773.8344400022</v>
      </c>
      <c r="H267" s="27">
        <f>IFERROR(E267/B267*100,"")</f>
        <v>89.044081172975382</v>
      </c>
      <c r="J267" s="69"/>
    </row>
    <row r="268" spans="1:13" s="66" customFormat="1" ht="11.25" customHeight="1" x14ac:dyDescent="0.2">
      <c r="A268" s="73"/>
      <c r="B268" s="30"/>
      <c r="C268" s="30"/>
      <c r="D268" s="30"/>
      <c r="E268" s="30"/>
      <c r="F268" s="30"/>
      <c r="G268" s="30"/>
      <c r="H268" s="27" t="str">
        <f>IFERROR(E268/B268*100,"")</f>
        <v/>
      </c>
      <c r="J268" s="69"/>
    </row>
    <row r="269" spans="1:13" s="66" customFormat="1" ht="11.25" customHeight="1" x14ac:dyDescent="0.2">
      <c r="A269" s="68" t="s">
        <v>275</v>
      </c>
      <c r="B269" s="28">
        <v>2571334.3930000002</v>
      </c>
      <c r="C269" s="28">
        <v>2325096.4549699998</v>
      </c>
      <c r="D269" s="28">
        <v>23376.290399999998</v>
      </c>
      <c r="E269" s="28">
        <f t="shared" ref="E269" si="65">C269+D269</f>
        <v>2348472.7453699997</v>
      </c>
      <c r="F269" s="28">
        <f>B269-E269</f>
        <v>222861.64763000049</v>
      </c>
      <c r="G269" s="28">
        <f>B269-C269</f>
        <v>246237.93803000031</v>
      </c>
      <c r="H269" s="27">
        <f>IFERROR(E269/B269*100,"")</f>
        <v>91.332840713494846</v>
      </c>
      <c r="J269" s="69"/>
    </row>
    <row r="270" spans="1:13" s="66" customFormat="1" ht="11.25" customHeight="1" x14ac:dyDescent="0.2">
      <c r="A270" s="82"/>
      <c r="B270" s="28"/>
      <c r="C270" s="28"/>
      <c r="D270" s="28"/>
      <c r="E270" s="28"/>
      <c r="F270" s="28"/>
      <c r="G270" s="28"/>
      <c r="H270" s="27" t="str">
        <f>IFERROR(E270/B270*100,"")</f>
        <v/>
      </c>
      <c r="I270" s="69"/>
      <c r="J270" s="69"/>
      <c r="K270" s="69"/>
      <c r="L270" s="69"/>
      <c r="M270" s="69"/>
    </row>
    <row r="271" spans="1:13" s="66" customFormat="1" ht="11.25" customHeight="1" x14ac:dyDescent="0.2">
      <c r="A271" s="74" t="s">
        <v>276</v>
      </c>
      <c r="B271" s="35">
        <f t="shared" ref="B271:G271" si="66">+B272+B273</f>
        <v>678982.25900000019</v>
      </c>
      <c r="C271" s="35">
        <f t="shared" si="66"/>
        <v>562790.20691999991</v>
      </c>
      <c r="D271" s="35">
        <f t="shared" si="66"/>
        <v>88311.654680000007</v>
      </c>
      <c r="E271" s="35">
        <f t="shared" si="66"/>
        <v>651101.86159999995</v>
      </c>
      <c r="F271" s="35">
        <f t="shared" si="66"/>
        <v>27880.397400000198</v>
      </c>
      <c r="G271" s="35">
        <f t="shared" si="66"/>
        <v>116192.05208000023</v>
      </c>
      <c r="H271" s="27">
        <f>IFERROR(E271/B271*100,"")</f>
        <v>95.893795893715648</v>
      </c>
      <c r="J271" s="69"/>
    </row>
    <row r="272" spans="1:13" s="66" customFormat="1" ht="11.25" customHeight="1" x14ac:dyDescent="0.2">
      <c r="A272" s="79" t="s">
        <v>277</v>
      </c>
      <c r="B272" s="28">
        <v>657431.34200000018</v>
      </c>
      <c r="C272" s="28">
        <v>542515.67166999995</v>
      </c>
      <c r="D272" s="28">
        <v>88077.148060000007</v>
      </c>
      <c r="E272" s="28">
        <f t="shared" ref="E272:E273" si="67">C272+D272</f>
        <v>630592.81972999999</v>
      </c>
      <c r="F272" s="28">
        <f>B272-E272</f>
        <v>26838.52227000019</v>
      </c>
      <c r="G272" s="28">
        <f>B272-C272</f>
        <v>114915.67033000023</v>
      </c>
      <c r="H272" s="27">
        <f>IFERROR(E272/B272*100,"")</f>
        <v>95.917669183773086</v>
      </c>
      <c r="J272" s="69"/>
    </row>
    <row r="273" spans="1:10" s="66" customFormat="1" ht="11.25" customHeight="1" x14ac:dyDescent="0.2">
      <c r="A273" s="79" t="s">
        <v>278</v>
      </c>
      <c r="B273" s="28">
        <v>21550.917000000009</v>
      </c>
      <c r="C273" s="28">
        <v>20274.535250000001</v>
      </c>
      <c r="D273" s="28">
        <v>234.50662</v>
      </c>
      <c r="E273" s="28">
        <f t="shared" si="67"/>
        <v>20509.041870000001</v>
      </c>
      <c r="F273" s="28">
        <f>B273-E273</f>
        <v>1041.8751300000076</v>
      </c>
      <c r="G273" s="28">
        <f>B273-C273</f>
        <v>1276.3817500000077</v>
      </c>
      <c r="H273" s="27">
        <f>IFERROR(E273/B273*100,"")</f>
        <v>95.165518339660409</v>
      </c>
      <c r="J273" s="69"/>
    </row>
    <row r="274" spans="1:10" s="66" customFormat="1" ht="12" customHeight="1" x14ac:dyDescent="0.2">
      <c r="A274" s="83"/>
      <c r="B274" s="28"/>
      <c r="C274" s="28"/>
      <c r="D274" s="28"/>
      <c r="E274" s="28"/>
      <c r="F274" s="28"/>
      <c r="G274" s="28"/>
      <c r="H274" s="27" t="str">
        <f>IFERROR(E274/B274*100,"")</f>
        <v/>
      </c>
      <c r="J274" s="69"/>
    </row>
    <row r="275" spans="1:10" s="66" customFormat="1" ht="11.25" customHeight="1" x14ac:dyDescent="0.2">
      <c r="A275" s="84" t="s">
        <v>279</v>
      </c>
      <c r="B275" s="41">
        <f>B10+B17+B19+B21+B23+B35+B39+B48+B50+B52+B60+B72+B79+B84+B88+B94+B106+B119+B130+B146+B148+B169+B179+B184+B193+B202+B211+B220+B252+B254+B261+B265+B267+B269+B271</f>
        <v>1687520788.71052</v>
      </c>
      <c r="C275" s="41">
        <f>C10+C17+C19+C21+C23+C35+C39+C48+C50+C52+C60+C72+C79+C84+C88+C94+C106+C119+C130+C146+C148+C169+C179+C184+C193+C202+C211+C220+C252+C254+C261+C265+C267+C269+C271</f>
        <v>1530798300.0398099</v>
      </c>
      <c r="D275" s="41">
        <f t="shared" ref="D275:G275" si="68">D10+D17+D19+D21+D23+D35+D39+D48+D50+D52+D60+D72+D79+D84+D88+D94+D106+D119+D130+D146+D148+D169+D179+D184+D193+D202+D211+D220+D252+D254+D261+D265+D267+D269+D271</f>
        <v>39036805.070779994</v>
      </c>
      <c r="E275" s="41">
        <f t="shared" si="68"/>
        <v>1569835105.1105895</v>
      </c>
      <c r="F275" s="41">
        <f t="shared" si="68"/>
        <v>117685683.59993008</v>
      </c>
      <c r="G275" s="41">
        <f t="shared" si="68"/>
        <v>156722488.67071012</v>
      </c>
      <c r="H275" s="27">
        <f>IFERROR(E275/B275*100,"")</f>
        <v>93.026119477327612</v>
      </c>
      <c r="J275" s="69"/>
    </row>
    <row r="276" spans="1:10" s="66" customFormat="1" ht="11.25" customHeight="1" x14ac:dyDescent="0.2">
      <c r="A276" s="85"/>
      <c r="B276" s="29"/>
      <c r="C276" s="29"/>
      <c r="D276" s="29"/>
      <c r="E276" s="29"/>
      <c r="F276" s="29"/>
      <c r="G276" s="29"/>
      <c r="H276" s="27" t="str">
        <f>IFERROR(E276/B276*100,"")</f>
        <v/>
      </c>
      <c r="J276" s="69"/>
    </row>
    <row r="277" spans="1:10" s="66" customFormat="1" ht="11.25" customHeight="1" x14ac:dyDescent="0.2">
      <c r="A277" s="67" t="s">
        <v>280</v>
      </c>
      <c r="B277" s="29"/>
      <c r="C277" s="29"/>
      <c r="D277" s="29"/>
      <c r="E277" s="29"/>
      <c r="F277" s="29"/>
      <c r="G277" s="29"/>
      <c r="H277" s="27" t="str">
        <f>IFERROR(E277/B277*100,"")</f>
        <v/>
      </c>
      <c r="J277" s="69"/>
    </row>
    <row r="278" spans="1:10" s="66" customFormat="1" ht="11.25" customHeight="1" x14ac:dyDescent="0.2">
      <c r="A278" s="70" t="s">
        <v>281</v>
      </c>
      <c r="B278" s="28">
        <v>107419029.33500001</v>
      </c>
      <c r="C278" s="28">
        <v>95729062.987459987</v>
      </c>
      <c r="D278" s="28">
        <v>11241184.43448</v>
      </c>
      <c r="E278" s="28">
        <f t="shared" ref="E278" si="69">C278+D278</f>
        <v>106970247.42193998</v>
      </c>
      <c r="F278" s="28">
        <f>B278-E278</f>
        <v>448781.91306002438</v>
      </c>
      <c r="G278" s="28">
        <f>B278-C278</f>
        <v>11689966.347540021</v>
      </c>
      <c r="H278" s="27">
        <f>IFERROR(E278/B278*100,"")</f>
        <v>99.582213769908094</v>
      </c>
      <c r="J278" s="69"/>
    </row>
    <row r="279" spans="1:10" s="66" customFormat="1" ht="11.4" x14ac:dyDescent="0.2">
      <c r="A279" s="86"/>
      <c r="B279" s="29"/>
      <c r="C279" s="29"/>
      <c r="D279" s="29"/>
      <c r="E279" s="29"/>
      <c r="F279" s="29"/>
      <c r="G279" s="29"/>
      <c r="H279" s="27" t="str">
        <f>IFERROR(E279/B279*100,"")</f>
        <v/>
      </c>
      <c r="J279" s="69"/>
    </row>
    <row r="280" spans="1:10" s="66" customFormat="1" ht="11.25" customHeight="1" x14ac:dyDescent="0.2">
      <c r="A280" s="70" t="s">
        <v>282</v>
      </c>
      <c r="B280" s="29">
        <f t="shared" ref="B280:G280" si="70">SUM(B281:B282)</f>
        <v>644585267.70899999</v>
      </c>
      <c r="C280" s="29">
        <f t="shared" si="70"/>
        <v>622428045.13745999</v>
      </c>
      <c r="D280" s="29">
        <f t="shared" si="70"/>
        <v>49611.516500000005</v>
      </c>
      <c r="E280" s="29">
        <f t="shared" si="70"/>
        <v>622477656.65395987</v>
      </c>
      <c r="F280" s="29">
        <f t="shared" si="70"/>
        <v>22107611.05504005</v>
      </c>
      <c r="G280" s="29">
        <f t="shared" si="70"/>
        <v>22157222.571540006</v>
      </c>
      <c r="H280" s="27">
        <f>IFERROR(E280/B280*100,"")</f>
        <v>96.570258092677875</v>
      </c>
      <c r="J280" s="69"/>
    </row>
    <row r="281" spans="1:10" s="66" customFormat="1" ht="11.25" customHeight="1" x14ac:dyDescent="0.2">
      <c r="A281" s="70" t="s">
        <v>283</v>
      </c>
      <c r="B281" s="28">
        <v>642036328.48099995</v>
      </c>
      <c r="C281" s="28">
        <v>619885277.67305994</v>
      </c>
      <c r="D281" s="28">
        <v>47405.561590000005</v>
      </c>
      <c r="E281" s="28">
        <f t="shared" ref="E281:E282" si="71">C281+D281</f>
        <v>619932683.2346499</v>
      </c>
      <c r="F281" s="28">
        <f>B281-E281</f>
        <v>22103645.24635005</v>
      </c>
      <c r="G281" s="28">
        <f>B281-C281</f>
        <v>22151050.807940006</v>
      </c>
      <c r="H281" s="27">
        <f>IFERROR(E281/B281*100,"")</f>
        <v>96.557259415733483</v>
      </c>
      <c r="J281" s="69"/>
    </row>
    <row r="282" spans="1:10" s="66" customFormat="1" ht="11.25" customHeight="1" x14ac:dyDescent="0.2">
      <c r="A282" s="87" t="s">
        <v>284</v>
      </c>
      <c r="B282" s="28">
        <v>2548939.2280000001</v>
      </c>
      <c r="C282" s="28">
        <v>2542767.4643999999</v>
      </c>
      <c r="D282" s="28">
        <v>2205.9549099999999</v>
      </c>
      <c r="E282" s="28">
        <f t="shared" si="71"/>
        <v>2544973.4193099998</v>
      </c>
      <c r="F282" s="28">
        <f>B282-E282</f>
        <v>3965.8086900003254</v>
      </c>
      <c r="G282" s="28">
        <f>B282-C282</f>
        <v>6171.7636000001803</v>
      </c>
      <c r="H282" s="27">
        <f>IFERROR(E282/B282*100,"")</f>
        <v>99.844413368257818</v>
      </c>
      <c r="J282" s="69"/>
    </row>
    <row r="283" spans="1:10" s="66" customFormat="1" ht="11.25" customHeight="1" x14ac:dyDescent="0.2">
      <c r="A283" s="87"/>
      <c r="B283" s="29"/>
      <c r="C283" s="29"/>
      <c r="D283" s="29"/>
      <c r="E283" s="29"/>
      <c r="F283" s="29"/>
      <c r="G283" s="29"/>
      <c r="H283" s="27" t="str">
        <f>IFERROR(E283/B283*100,"")</f>
        <v/>
      </c>
      <c r="J283" s="69"/>
    </row>
    <row r="284" spans="1:10" s="66" customFormat="1" ht="11.25" customHeight="1" x14ac:dyDescent="0.2">
      <c r="A284" s="67" t="s">
        <v>285</v>
      </c>
      <c r="B284" s="42">
        <f t="shared" ref="B284:G284" si="72">B278+B280</f>
        <v>752004297.04400003</v>
      </c>
      <c r="C284" s="42">
        <f t="shared" si="72"/>
        <v>718157108.12492001</v>
      </c>
      <c r="D284" s="42">
        <f t="shared" si="72"/>
        <v>11290795.95098</v>
      </c>
      <c r="E284" s="42">
        <f t="shared" si="72"/>
        <v>729447904.07589984</v>
      </c>
      <c r="F284" s="42">
        <f t="shared" si="72"/>
        <v>22556392.968100075</v>
      </c>
      <c r="G284" s="42">
        <f t="shared" si="72"/>
        <v>33847188.919080026</v>
      </c>
      <c r="H284" s="27">
        <f>IFERROR(E284/B284*100,"")</f>
        <v>97.000496798121304</v>
      </c>
      <c r="J284" s="69"/>
    </row>
    <row r="285" spans="1:10" s="66" customFormat="1" ht="11.25" customHeight="1" x14ac:dyDescent="0.2">
      <c r="A285" s="70"/>
      <c r="B285" s="29"/>
      <c r="C285" s="29"/>
      <c r="D285" s="29"/>
      <c r="E285" s="29"/>
      <c r="F285" s="29"/>
      <c r="G285" s="29"/>
      <c r="H285" s="27" t="str">
        <f>IFERROR(E285/B285*100,"")</f>
        <v/>
      </c>
      <c r="J285" s="69"/>
    </row>
    <row r="286" spans="1:10" s="92" customFormat="1" ht="16.5" customHeight="1" thickBot="1" x14ac:dyDescent="0.25">
      <c r="A286" s="88" t="s">
        <v>286</v>
      </c>
      <c r="B286" s="89">
        <f t="shared" ref="B286:G286" si="73">+B284+B275</f>
        <v>2439525085.7545199</v>
      </c>
      <c r="C286" s="89">
        <f t="shared" si="73"/>
        <v>2248955408.1647301</v>
      </c>
      <c r="D286" s="89">
        <f t="shared" si="73"/>
        <v>50327601.021759994</v>
      </c>
      <c r="E286" s="90">
        <f t="shared" si="73"/>
        <v>2299283009.1864891</v>
      </c>
      <c r="F286" s="89">
        <f t="shared" si="73"/>
        <v>140242076.56803015</v>
      </c>
      <c r="G286" s="91">
        <f t="shared" si="73"/>
        <v>190569677.58979014</v>
      </c>
      <c r="H286" s="27">
        <f>IFERROR(E286/B286*100,"")</f>
        <v>94.251254992745629</v>
      </c>
      <c r="J286" s="69"/>
    </row>
    <row r="287" spans="1:10" s="66" customFormat="1" ht="12" customHeight="1" thickTop="1" x14ac:dyDescent="0.2">
      <c r="A287" s="70"/>
      <c r="B287" s="29"/>
      <c r="C287" s="30"/>
      <c r="D287" s="29"/>
      <c r="E287" s="30"/>
      <c r="F287" s="30"/>
      <c r="G287" s="30"/>
      <c r="H287" s="27"/>
    </row>
    <row r="288" spans="1:10" ht="21.6" customHeight="1" x14ac:dyDescent="0.2">
      <c r="A288" s="120" t="s">
        <v>336</v>
      </c>
      <c r="B288" s="120"/>
      <c r="C288" s="120"/>
      <c r="D288" s="120"/>
      <c r="E288" s="120"/>
      <c r="F288" s="120"/>
      <c r="G288" s="120"/>
      <c r="H288" s="120"/>
    </row>
    <row r="289" spans="1:9" ht="11.4" x14ac:dyDescent="0.2">
      <c r="A289" s="66" t="s">
        <v>314</v>
      </c>
    </row>
    <row r="290" spans="1:9" ht="22.8" customHeight="1" x14ac:dyDescent="0.2">
      <c r="A290" s="120" t="s">
        <v>337</v>
      </c>
      <c r="B290" s="120"/>
      <c r="C290" s="120"/>
      <c r="D290" s="120"/>
      <c r="E290" s="120"/>
      <c r="F290" s="120"/>
      <c r="G290" s="120"/>
      <c r="H290" s="120"/>
    </row>
    <row r="291" spans="1:9" ht="11.4" x14ac:dyDescent="0.2">
      <c r="A291" s="66" t="s">
        <v>315</v>
      </c>
    </row>
    <row r="292" spans="1:9" ht="11.4" x14ac:dyDescent="0.2">
      <c r="A292" s="66" t="s">
        <v>316</v>
      </c>
    </row>
    <row r="293" spans="1:9" ht="11.4" x14ac:dyDescent="0.2">
      <c r="A293" s="66" t="s">
        <v>317</v>
      </c>
    </row>
    <row r="294" spans="1:9" ht="11.4" x14ac:dyDescent="0.2">
      <c r="A294" s="66" t="s">
        <v>318</v>
      </c>
    </row>
    <row r="295" spans="1:9" x14ac:dyDescent="0.2">
      <c r="E295" s="66"/>
      <c r="F295" s="66"/>
      <c r="G295" s="93"/>
      <c r="I295" s="95"/>
    </row>
    <row r="296" spans="1:9" x14ac:dyDescent="0.2">
      <c r="B296" s="117"/>
      <c r="C296" s="117"/>
      <c r="D296" s="117"/>
      <c r="E296" s="117"/>
      <c r="F296" s="117"/>
      <c r="G296" s="118"/>
      <c r="H296" s="119"/>
      <c r="I296" s="95"/>
    </row>
    <row r="297" spans="1:9" x14ac:dyDescent="0.2">
      <c r="E297" s="66"/>
      <c r="F297" s="66"/>
      <c r="G297" s="66"/>
      <c r="H297" s="66"/>
      <c r="I297" s="95"/>
    </row>
    <row r="298" spans="1:9" x14ac:dyDescent="0.2">
      <c r="E298" s="66"/>
      <c r="F298" s="66"/>
      <c r="G298" s="93"/>
      <c r="I298" s="95"/>
    </row>
    <row r="299" spans="1:9" x14ac:dyDescent="0.2">
      <c r="E299" s="66"/>
      <c r="F299" s="66"/>
      <c r="G299" s="93"/>
      <c r="I299" s="95"/>
    </row>
    <row r="300" spans="1:9" x14ac:dyDescent="0.2">
      <c r="E300" s="66"/>
      <c r="F300" s="66"/>
      <c r="G300" s="93"/>
      <c r="I300" s="95"/>
    </row>
    <row r="301" spans="1:9" x14ac:dyDescent="0.2">
      <c r="E301" s="66"/>
      <c r="F301" s="66"/>
      <c r="G301" s="93"/>
      <c r="I301" s="95"/>
    </row>
    <row r="302" spans="1:9" x14ac:dyDescent="0.2">
      <c r="E302" s="66"/>
      <c r="F302" s="66"/>
      <c r="G302" s="93"/>
      <c r="I302" s="95"/>
    </row>
    <row r="303" spans="1:9" x14ac:dyDescent="0.2">
      <c r="E303" s="66"/>
      <c r="F303" s="66"/>
      <c r="G303" s="93"/>
      <c r="I303" s="95"/>
    </row>
    <row r="304" spans="1:9" x14ac:dyDescent="0.2">
      <c r="E304" s="66"/>
      <c r="F304" s="66"/>
      <c r="G304" s="93"/>
      <c r="I304" s="95"/>
    </row>
    <row r="305" spans="5:9" x14ac:dyDescent="0.2">
      <c r="E305" s="66"/>
      <c r="F305" s="66"/>
      <c r="G305" s="93"/>
      <c r="I305" s="95"/>
    </row>
    <row r="306" spans="5:9" x14ac:dyDescent="0.2">
      <c r="E306" s="66"/>
      <c r="F306" s="66"/>
      <c r="G306" s="93"/>
      <c r="I306" s="95"/>
    </row>
    <row r="307" spans="5:9" x14ac:dyDescent="0.2">
      <c r="E307" s="66"/>
      <c r="F307" s="66"/>
      <c r="G307" s="93"/>
      <c r="I307" s="95"/>
    </row>
    <row r="308" spans="5:9" x14ac:dyDescent="0.2">
      <c r="E308" s="66"/>
      <c r="F308" s="66"/>
      <c r="G308" s="93"/>
      <c r="I308" s="95"/>
    </row>
    <row r="309" spans="5:9" x14ac:dyDescent="0.2">
      <c r="E309" s="66"/>
      <c r="F309" s="66"/>
      <c r="G309" s="93"/>
      <c r="I309" s="95"/>
    </row>
    <row r="310" spans="5:9" x14ac:dyDescent="0.2">
      <c r="E310" s="66"/>
      <c r="F310" s="66"/>
      <c r="G310" s="93"/>
      <c r="I310" s="95"/>
    </row>
    <row r="311" spans="5:9" x14ac:dyDescent="0.2">
      <c r="E311" s="66"/>
      <c r="F311" s="66"/>
      <c r="G311" s="93"/>
      <c r="I311" s="95"/>
    </row>
    <row r="312" spans="5:9" x14ac:dyDescent="0.2">
      <c r="E312" s="66"/>
      <c r="F312" s="66"/>
      <c r="G312" s="93"/>
      <c r="I312" s="95"/>
    </row>
    <row r="313" spans="5:9" x14ac:dyDescent="0.2">
      <c r="E313" s="66"/>
      <c r="F313" s="66"/>
      <c r="G313" s="93"/>
      <c r="I313" s="95"/>
    </row>
    <row r="314" spans="5:9" x14ac:dyDescent="0.2">
      <c r="E314" s="66"/>
      <c r="F314" s="66"/>
      <c r="G314" s="93"/>
      <c r="I314" s="95"/>
    </row>
    <row r="315" spans="5:9" x14ac:dyDescent="0.2">
      <c r="E315" s="66"/>
      <c r="F315" s="66"/>
      <c r="G315" s="93"/>
      <c r="I315" s="95"/>
    </row>
    <row r="316" spans="5:9" x14ac:dyDescent="0.2">
      <c r="E316" s="66"/>
      <c r="F316" s="66"/>
      <c r="G316" s="93"/>
      <c r="I316" s="95"/>
    </row>
    <row r="317" spans="5:9" x14ac:dyDescent="0.2">
      <c r="E317" s="66"/>
      <c r="F317" s="66"/>
      <c r="G317" s="93"/>
      <c r="I317" s="95"/>
    </row>
    <row r="318" spans="5:9" x14ac:dyDescent="0.2">
      <c r="E318" s="66"/>
      <c r="F318" s="66"/>
      <c r="G318" s="93"/>
      <c r="I318" s="95"/>
    </row>
    <row r="319" spans="5:9" x14ac:dyDescent="0.2">
      <c r="E319" s="66"/>
      <c r="F319" s="66"/>
      <c r="G319" s="93"/>
      <c r="I319" s="95"/>
    </row>
    <row r="320" spans="5:9" x14ac:dyDescent="0.2">
      <c r="E320" s="66"/>
      <c r="F320" s="66"/>
      <c r="G320" s="93"/>
      <c r="I320" s="95"/>
    </row>
    <row r="321" spans="5:9" x14ac:dyDescent="0.2">
      <c r="E321" s="66"/>
      <c r="F321" s="66"/>
      <c r="G321" s="93"/>
      <c r="I321" s="95"/>
    </row>
    <row r="322" spans="5:9" x14ac:dyDescent="0.2">
      <c r="E322" s="66"/>
      <c r="F322" s="66"/>
      <c r="G322" s="93"/>
      <c r="I322" s="95"/>
    </row>
    <row r="323" spans="5:9" x14ac:dyDescent="0.2">
      <c r="E323" s="66"/>
      <c r="F323" s="66"/>
      <c r="G323" s="93"/>
      <c r="I323" s="95"/>
    </row>
    <row r="324" spans="5:9" x14ac:dyDescent="0.2">
      <c r="E324" s="66"/>
      <c r="F324" s="66"/>
      <c r="G324" s="93"/>
      <c r="I324" s="95"/>
    </row>
    <row r="325" spans="5:9" x14ac:dyDescent="0.2">
      <c r="E325" s="66"/>
      <c r="F325" s="66"/>
      <c r="G325" s="93"/>
      <c r="I325" s="95"/>
    </row>
    <row r="326" spans="5:9" x14ac:dyDescent="0.2">
      <c r="E326" s="66"/>
      <c r="F326" s="66"/>
      <c r="G326" s="93"/>
      <c r="I326" s="95"/>
    </row>
    <row r="327" spans="5:9" x14ac:dyDescent="0.2">
      <c r="E327" s="66"/>
      <c r="F327" s="66"/>
      <c r="G327" s="93"/>
      <c r="I327" s="95"/>
    </row>
    <row r="328" spans="5:9" x14ac:dyDescent="0.2">
      <c r="E328" s="66"/>
      <c r="F328" s="66"/>
      <c r="G328" s="93"/>
      <c r="I328" s="95"/>
    </row>
    <row r="329" spans="5:9" x14ac:dyDescent="0.2">
      <c r="E329" s="66"/>
      <c r="F329" s="66"/>
      <c r="G329" s="93"/>
      <c r="I329" s="95"/>
    </row>
    <row r="330" spans="5:9" x14ac:dyDescent="0.2">
      <c r="E330" s="66"/>
      <c r="F330" s="66"/>
      <c r="G330" s="93"/>
      <c r="I330" s="95"/>
    </row>
  </sheetData>
  <mergeCells count="8">
    <mergeCell ref="A288:H288"/>
    <mergeCell ref="A290:H290"/>
    <mergeCell ref="A5:A7"/>
    <mergeCell ref="B6:B7"/>
    <mergeCell ref="F6:F7"/>
    <mergeCell ref="G6:G7"/>
    <mergeCell ref="H6:H7"/>
    <mergeCell ref="C5:E6"/>
  </mergeCells>
  <printOptions horizontalCentered="1"/>
  <pageMargins left="0.35433070866141736" right="0.35433070866141736" top="0.31496062992125984" bottom="0.23622047244094491" header="0.19685039370078741" footer="0.19685039370078741"/>
  <pageSetup paperSize="9" scale="79" orientation="portrait" r:id="rId1"/>
  <headerFooter alignWithMargins="0">
    <oddFooter>Page &amp;P of &amp;N</oddFooter>
  </headerFooter>
  <rowBreaks count="3" manualBreakCount="3">
    <brk id="83" max="7" man="1"/>
    <brk id="163" max="7" man="1"/>
    <brk id="24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C344-8026-4EDF-A8F4-EAD1A3967172}">
  <sheetPr>
    <pageSetUpPr fitToPage="1"/>
  </sheetPr>
  <dimension ref="A1:R8"/>
  <sheetViews>
    <sheetView view="pageBreakPreview" zoomScale="70" zoomScaleNormal="70" zoomScaleSheetLayoutView="70" workbookViewId="0">
      <selection activeCell="R16" sqref="R16"/>
    </sheetView>
  </sheetViews>
  <sheetFormatPr defaultRowHeight="13.2" x14ac:dyDescent="0.25"/>
  <cols>
    <col min="1" max="1" width="38.6640625" customWidth="1"/>
    <col min="2" max="2" width="11.109375" bestFit="1" customWidth="1"/>
    <col min="3" max="3" width="11.21875" bestFit="1" customWidth="1"/>
    <col min="4" max="8" width="11.109375" bestFit="1" customWidth="1"/>
    <col min="9" max="9" width="12.21875" bestFit="1" customWidth="1"/>
    <col min="10" max="10" width="11.109375" customWidth="1"/>
    <col min="11" max="11" width="10.33203125" bestFit="1" customWidth="1"/>
    <col min="12" max="12" width="11" customWidth="1"/>
    <col min="13" max="13" width="9.44140625" bestFit="1" customWidth="1"/>
    <col min="14" max="14" width="11.33203125" customWidth="1"/>
    <col min="15" max="17" width="11" customWidth="1"/>
  </cols>
  <sheetData>
    <row r="1" spans="1:18" x14ac:dyDescent="0.25">
      <c r="A1" s="3" t="s">
        <v>335</v>
      </c>
    </row>
    <row r="2" spans="1:18" x14ac:dyDescent="0.25">
      <c r="A2" t="s">
        <v>287</v>
      </c>
    </row>
    <row r="3" spans="1:18" x14ac:dyDescent="0.25">
      <c r="A3" t="s">
        <v>288</v>
      </c>
      <c r="K3" t="s">
        <v>289</v>
      </c>
    </row>
    <row r="4" spans="1:18" x14ac:dyDescent="0.25">
      <c r="B4" s="43" t="s">
        <v>300</v>
      </c>
      <c r="C4" s="43" t="s">
        <v>301</v>
      </c>
      <c r="D4" s="43" t="s">
        <v>302</v>
      </c>
      <c r="E4" s="43" t="s">
        <v>303</v>
      </c>
      <c r="F4" s="43" t="s">
        <v>294</v>
      </c>
      <c r="G4" s="43" t="s">
        <v>295</v>
      </c>
      <c r="H4" s="43" t="s">
        <v>296</v>
      </c>
      <c r="I4" s="43" t="s">
        <v>297</v>
      </c>
      <c r="J4" s="44"/>
      <c r="K4" s="44" t="s">
        <v>290</v>
      </c>
      <c r="L4" s="44" t="s">
        <v>291</v>
      </c>
      <c r="M4" s="44" t="s">
        <v>292</v>
      </c>
      <c r="N4" s="44" t="s">
        <v>293</v>
      </c>
      <c r="O4" s="44" t="s">
        <v>294</v>
      </c>
      <c r="P4" s="44" t="s">
        <v>319</v>
      </c>
      <c r="Q4" s="44" t="s">
        <v>320</v>
      </c>
    </row>
    <row r="5" spans="1:18" x14ac:dyDescent="0.25">
      <c r="A5" t="s">
        <v>298</v>
      </c>
      <c r="B5" s="45">
        <v>265283.09108395001</v>
      </c>
      <c r="C5" s="45">
        <v>288729.88239633001</v>
      </c>
      <c r="D5" s="45">
        <v>333545.40042917</v>
      </c>
      <c r="E5" s="45">
        <v>360575.46406100999</v>
      </c>
      <c r="F5" s="45">
        <v>394834.44927548</v>
      </c>
      <c r="G5" s="45">
        <v>390281.98526424001</v>
      </c>
      <c r="H5" s="45">
        <v>406274.81324434001</v>
      </c>
      <c r="I5" s="46">
        <f>SUM(B5:H5)</f>
        <v>2439525.0857545203</v>
      </c>
      <c r="J5" s="46"/>
      <c r="K5" s="46">
        <v>265283.09108395001</v>
      </c>
      <c r="L5" s="46">
        <f>+K5+C5</f>
        <v>554012.97348028002</v>
      </c>
      <c r="M5" s="46">
        <f t="shared" ref="M5:Q5" si="0">+L5+D5</f>
        <v>887558.37390945002</v>
      </c>
      <c r="N5" s="46">
        <f t="shared" si="0"/>
        <v>1248133.8379704601</v>
      </c>
      <c r="O5" s="46">
        <f t="shared" si="0"/>
        <v>1642968.28724594</v>
      </c>
      <c r="P5" s="46">
        <f t="shared" si="0"/>
        <v>2033250.27251018</v>
      </c>
      <c r="Q5" s="46">
        <f t="shared" si="0"/>
        <v>2439525.0857545203</v>
      </c>
      <c r="R5" s="46" t="b">
        <f>Q5=I5</f>
        <v>1</v>
      </c>
    </row>
    <row r="6" spans="1:18" x14ac:dyDescent="0.25">
      <c r="A6" t="s">
        <v>299</v>
      </c>
      <c r="B6" s="45">
        <v>194503.24133078</v>
      </c>
      <c r="C6" s="45">
        <v>274070.71397684002</v>
      </c>
      <c r="D6" s="45">
        <v>411435.16409437999</v>
      </c>
      <c r="E6" s="45">
        <v>271681.28229021002</v>
      </c>
      <c r="F6" s="45">
        <v>381147.14327147999</v>
      </c>
      <c r="G6" s="45">
        <v>476192.29445689003</v>
      </c>
      <c r="H6" s="45">
        <v>290253.16976591002</v>
      </c>
      <c r="I6" s="46">
        <f>SUM(B6:H6)</f>
        <v>2299283.00918649</v>
      </c>
      <c r="J6" s="46"/>
      <c r="K6" s="46">
        <f>B6</f>
        <v>194503.24133078</v>
      </c>
      <c r="L6" s="46">
        <f>+K6+C6</f>
        <v>468573.95530762</v>
      </c>
      <c r="M6" s="46">
        <f t="shared" ref="M6:Q6" si="1">+L6+D6</f>
        <v>880009.11940199998</v>
      </c>
      <c r="N6" s="46">
        <f t="shared" si="1"/>
        <v>1151690.40169221</v>
      </c>
      <c r="O6" s="46">
        <f t="shared" si="1"/>
        <v>1532837.54496369</v>
      </c>
      <c r="P6" s="46">
        <f t="shared" si="1"/>
        <v>2009029.8394205801</v>
      </c>
      <c r="Q6" s="46">
        <f t="shared" si="1"/>
        <v>2299283.00918649</v>
      </c>
      <c r="R6" s="46" t="b">
        <f t="shared" ref="R6:R8" si="2">Q6=I6</f>
        <v>1</v>
      </c>
    </row>
    <row r="7" spans="1:18" hidden="1" x14ac:dyDescent="0.25">
      <c r="A7" t="s">
        <v>304</v>
      </c>
      <c r="B7" s="45">
        <f t="shared" ref="B7:I7" si="3">+B6/B5*100</f>
        <v>73.319125065995479</v>
      </c>
      <c r="C7" s="45">
        <f t="shared" si="3"/>
        <v>94.922877986225259</v>
      </c>
      <c r="D7" s="45">
        <f t="shared" si="3"/>
        <v>123.35207248098456</v>
      </c>
      <c r="E7" s="45">
        <f t="shared" si="3"/>
        <v>75.346580499509827</v>
      </c>
      <c r="F7" s="45">
        <f t="shared" si="3"/>
        <v>96.533406335461308</v>
      </c>
      <c r="G7" s="45">
        <f t="shared" ref="G7" si="4">+G6/G5*100</f>
        <v>122.01236860432709</v>
      </c>
      <c r="H7" s="45">
        <f t="shared" si="3"/>
        <v>71.442570472944183</v>
      </c>
      <c r="I7" s="45">
        <f t="shared" si="3"/>
        <v>94.251254992745658</v>
      </c>
      <c r="J7" s="47"/>
      <c r="K7" s="47"/>
      <c r="L7" s="47"/>
      <c r="M7" s="47"/>
      <c r="N7" s="47"/>
      <c r="O7" s="47"/>
      <c r="P7" s="47"/>
      <c r="Q7" s="47"/>
      <c r="R7" s="46" t="b">
        <f t="shared" si="2"/>
        <v>0</v>
      </c>
    </row>
    <row r="8" spans="1:18" x14ac:dyDescent="0.25">
      <c r="A8" t="s">
        <v>305</v>
      </c>
      <c r="B8" s="113">
        <f>+B6/B5*100</f>
        <v>73.319125065995479</v>
      </c>
      <c r="C8" s="45">
        <f>L8</f>
        <v>84.578155699868063</v>
      </c>
      <c r="D8" s="45">
        <f>M8</f>
        <v>99.149435718329414</v>
      </c>
      <c r="E8" s="45">
        <f>N8</f>
        <v>92.272989214436109</v>
      </c>
      <c r="F8" s="45">
        <f>O8</f>
        <v>93.296843089597374</v>
      </c>
      <c r="G8" s="45">
        <f t="shared" ref="G8:H8" si="5">P8</f>
        <v>98.808782498787124</v>
      </c>
      <c r="H8" s="45">
        <f t="shared" si="5"/>
        <v>94.251254992745658</v>
      </c>
      <c r="I8" s="45">
        <f>+I6/I5*100</f>
        <v>94.251254992745658</v>
      </c>
      <c r="J8" s="47"/>
      <c r="K8" s="45">
        <f>+K6/K5*100</f>
        <v>73.319125065995479</v>
      </c>
      <c r="L8" s="45">
        <f t="shared" ref="L8" si="6">+L6/L5*100</f>
        <v>84.578155699868063</v>
      </c>
      <c r="M8" s="45">
        <f t="shared" ref="M8" si="7">+M6/M5*100</f>
        <v>99.149435718329414</v>
      </c>
      <c r="N8" s="45">
        <f t="shared" ref="N8:Q8" si="8">+N6/N5*100</f>
        <v>92.272989214436109</v>
      </c>
      <c r="O8" s="45">
        <f t="shared" si="8"/>
        <v>93.296843089597374</v>
      </c>
      <c r="P8" s="45">
        <f t="shared" si="8"/>
        <v>98.808782498787124</v>
      </c>
      <c r="Q8" s="45">
        <f t="shared" si="8"/>
        <v>94.251254992745658</v>
      </c>
      <c r="R8" s="46" t="b">
        <f t="shared" si="2"/>
        <v>1</v>
      </c>
    </row>
  </sheetData>
  <printOptions horizontalCentered="1"/>
  <pageMargins left="0.35433070866141736" right="0.35433070866141736" top="0.6692913385826772" bottom="0.47244094488188981" header="0.51181102362204722" footer="0.51181102362204722"/>
  <pageSetup paperSize="9" scale="8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Dianne M. Cruz</cp:lastModifiedBy>
  <cp:lastPrinted>2022-08-10T06:04:20Z</cp:lastPrinted>
  <dcterms:created xsi:type="dcterms:W3CDTF">2014-06-18T02:22:11Z</dcterms:created>
  <dcterms:modified xsi:type="dcterms:W3CDTF">2022-08-10T09:18:44Z</dcterms:modified>
</cp:coreProperties>
</file>