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pzaldivar\Desktop\For posting on WEBSITE\Status of NCA Utilization from GSBs\August 2022\"/>
    </mc:Choice>
  </mc:AlternateContent>
  <xr:revisionPtr revIDLastSave="0" documentId="13_ncr:1_{11E38D92-7FE5-43DC-84D1-D6FEA10E48EF}" xr6:coauthVersionLast="36" xr6:coauthVersionMax="36" xr10:uidLastSave="{00000000-0000-0000-0000-000000000000}"/>
  <bookViews>
    <workbookView xWindow="240" yWindow="72" windowWidth="20952" windowHeight="10740" activeTab="1" xr2:uid="{00000000-000D-0000-FFFF-FFFF00000000}"/>
  </bookViews>
  <sheets>
    <sheet name="By Department" sheetId="22" r:id="rId1"/>
    <sheet name="By Agency" sheetId="23" r:id="rId2"/>
    <sheet name="Graph " sheetId="16" r:id="rId3"/>
  </sheets>
  <definedNames>
    <definedName name="_xlnm._FilterDatabase" localSheetId="1" hidden="1">'By Agency'!$A$9:$H$285</definedName>
    <definedName name="_xlnm.Print_Area" localSheetId="1">'By Agency'!$A$1:$H$293</definedName>
    <definedName name="_xlnm.Print_Area" localSheetId="0">'By Department'!$A$1:$U$64</definedName>
    <definedName name="_xlnm.Print_Area" localSheetId="2">'Graph '!$A$12:$N$57</definedName>
    <definedName name="_xlnm.Print_Titles" localSheetId="1">'By Agency'!$1:$8</definedName>
    <definedName name="Z_081E09AD_AB62_433B_A53E_F457872E493D_.wvu.PrintArea" localSheetId="1" hidden="1">'By Agency'!$A$1:$F$287</definedName>
    <definedName name="Z_081E09AD_AB62_433B_A53E_F457872E493D_.wvu.PrintTitles" localSheetId="1" hidden="1">'By Agency'!$1:$8</definedName>
    <definedName name="Z_081E09AD_AB62_433B_A53E_F457872E493D_.wvu.Rows" localSheetId="1" hidden="1">'By Agency'!$131:$131,'By Agency'!$187:$188</definedName>
    <definedName name="Z_0A72D1F9_6F9D_1548_A9BD_D2852F16C0D3_.wvu.PrintArea" localSheetId="1" hidden="1">'By Agency'!$A$1:$F$287</definedName>
    <definedName name="Z_0A72D1F9_6F9D_1548_A9BD_D2852F16C0D3_.wvu.PrintTitles" localSheetId="1" hidden="1">'By Agency'!$1:$8</definedName>
    <definedName name="Z_0A72D1F9_6F9D_1548_A9BD_D2852F16C0D3_.wvu.Rows" localSheetId="1" hidden="1">'By Agency'!$131:$131,'By Agency'!$187:$188</definedName>
    <definedName name="Z_149BABA1_3CBB_4AB5_8307_CDFFE2416884_.wvu.Cols" localSheetId="1" hidden="1">'By Agency'!#REF!</definedName>
    <definedName name="Z_149BABA1_3CBB_4AB5_8307_CDFFE2416884_.wvu.PrintArea" localSheetId="1" hidden="1">'By Agency'!$A$1:$F$287</definedName>
    <definedName name="Z_149BABA1_3CBB_4AB5_8307_CDFFE2416884_.wvu.PrintTitles" localSheetId="1" hidden="1">'By Agency'!$1:$8</definedName>
    <definedName name="Z_149BABA1_3CBB_4AB5_8307_CDFFE2416884_.wvu.Rows" localSheetId="1" hidden="1">'By Agency'!$131:$131,'By Agency'!$187:$188,'By Agency'!$275:$277,'By Agency'!$278:$279,'By Agency'!$280:$283</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Agency'!$A$1:$H$291</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Agency'!$A$1:$H$287</definedName>
    <definedName name="Z_97AE4AC2_2269_476F_89AE_42BE1A190109_.wvu.PrintTitles" localSheetId="1" hidden="1">'By Agency'!$1:$8</definedName>
    <definedName name="Z_97AE4AC2_2269_476F_89AE_42BE1A190109_.wvu.Rows" localSheetId="1" hidden="1">'By Agency'!$131:$131,'By Agency'!$187:$188,'By Agency'!$273:$277,'By Agency'!$278:$279,'By Agency'!$280:$283</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Agency'!$A$1:$H$291</definedName>
    <definedName name="Z_D5067B77_BADA_4D46_9CA2_CCC5AFBA88BD_.wvu.PrintTitles" localSheetId="1" hidden="1">'By Agency'!$1:$8</definedName>
    <definedName name="Z_D5067B77_BADA_4D46_9CA2_CCC5AFBA88BD_.wvu.Rows" localSheetId="1" hidden="1">'By Agency'!$187:$187</definedName>
    <definedName name="Z_E72949E6_F470_4685_A8B8_FC40C2B684D5_.wvu.PrintArea" localSheetId="1" hidden="1">'By Agency'!$A$1:$F$287</definedName>
    <definedName name="Z_E72949E6_F470_4685_A8B8_FC40C2B684D5_.wvu.PrintTitles" localSheetId="1" hidden="1">'By Agency'!$1:$8</definedName>
    <definedName name="Z_E72949E6_F470_4685_A8B8_FC40C2B684D5_.wvu.Rows" localSheetId="1" hidden="1">'By Agency'!$131:$131,'By Agency'!$187:$188</definedName>
  </definedNames>
  <calcPr calcId="191029"/>
</workbook>
</file>

<file path=xl/calcChain.xml><?xml version="1.0" encoding="utf-8"?>
<calcChain xmlns="http://schemas.openxmlformats.org/spreadsheetml/2006/main">
  <c r="C8" i="16" l="1"/>
  <c r="D8" i="16"/>
  <c r="E8" i="16"/>
  <c r="F8" i="16"/>
  <c r="G8" i="16"/>
  <c r="H8" i="16"/>
  <c r="I8" i="16"/>
  <c r="J8" i="16"/>
  <c r="C279" i="23"/>
  <c r="C274" i="23"/>
  <c r="C270" i="23"/>
  <c r="C260" i="23"/>
  <c r="C253" i="23"/>
  <c r="C232" i="23"/>
  <c r="C219" i="23" s="1"/>
  <c r="C210" i="23"/>
  <c r="C201" i="23"/>
  <c r="C192" i="23"/>
  <c r="C183" i="23"/>
  <c r="C178" i="23"/>
  <c r="C168" i="23"/>
  <c r="C147" i="23"/>
  <c r="C130" i="23"/>
  <c r="C129" i="23" s="1"/>
  <c r="C135" i="23"/>
  <c r="C138" i="23"/>
  <c r="C142" i="23"/>
  <c r="C118" i="23"/>
  <c r="C105" i="23"/>
  <c r="C93" i="23"/>
  <c r="C87" i="23"/>
  <c r="C83" i="23"/>
  <c r="C78" i="23"/>
  <c r="C71" i="23"/>
  <c r="C60" i="23"/>
  <c r="C52" i="23"/>
  <c r="C39" i="23"/>
  <c r="C35" i="23"/>
  <c r="C23" i="23"/>
  <c r="C10" i="23"/>
  <c r="C283" i="23"/>
  <c r="J6" i="16" l="1"/>
  <c r="H284" i="23" l="1"/>
  <c r="H282" i="23"/>
  <c r="G281" i="23"/>
  <c r="D279" i="23"/>
  <c r="D283" i="23" s="1"/>
  <c r="E280" i="23"/>
  <c r="F280" i="23" s="1"/>
  <c r="B279" i="23"/>
  <c r="B283" i="23" s="1"/>
  <c r="H278" i="23"/>
  <c r="H276" i="23"/>
  <c r="H275" i="23"/>
  <c r="H273" i="23"/>
  <c r="E272" i="23"/>
  <c r="H272" i="23" s="1"/>
  <c r="D270" i="23"/>
  <c r="H269" i="23"/>
  <c r="H267" i="23"/>
  <c r="E266" i="23"/>
  <c r="H265" i="23"/>
  <c r="G264" i="23"/>
  <c r="E264" i="23"/>
  <c r="H264" i="23" s="1"/>
  <c r="H263" i="23"/>
  <c r="D260" i="23"/>
  <c r="B260" i="23"/>
  <c r="H259" i="23"/>
  <c r="E258" i="23"/>
  <c r="E256" i="23"/>
  <c r="H256" i="23" s="1"/>
  <c r="E255" i="23"/>
  <c r="H255" i="23" s="1"/>
  <c r="D253" i="23"/>
  <c r="H252" i="23"/>
  <c r="E251" i="23"/>
  <c r="H251" i="23" s="1"/>
  <c r="H250" i="23"/>
  <c r="E248" i="23"/>
  <c r="H248" i="23" s="1"/>
  <c r="E247" i="23"/>
  <c r="H247" i="23" s="1"/>
  <c r="E242" i="23"/>
  <c r="E240" i="23"/>
  <c r="H240" i="23" s="1"/>
  <c r="E239" i="23"/>
  <c r="H239" i="23" s="1"/>
  <c r="E236" i="23"/>
  <c r="H236" i="23" s="1"/>
  <c r="D232" i="23"/>
  <c r="D219" i="23" s="1"/>
  <c r="E235" i="23"/>
  <c r="H235" i="23" s="1"/>
  <c r="E234" i="23"/>
  <c r="E231" i="23"/>
  <c r="H231" i="23" s="1"/>
  <c r="E228" i="23"/>
  <c r="H228" i="23" s="1"/>
  <c r="E227" i="23"/>
  <c r="H227" i="23" s="1"/>
  <c r="E226" i="23"/>
  <c r="E224" i="23"/>
  <c r="H224" i="23" s="1"/>
  <c r="E223" i="23"/>
  <c r="H223" i="23" s="1"/>
  <c r="H218" i="23"/>
  <c r="E217" i="23"/>
  <c r="H217" i="23" s="1"/>
  <c r="E216" i="23"/>
  <c r="E215" i="23"/>
  <c r="H215" i="23" s="1"/>
  <c r="E212" i="23"/>
  <c r="H212" i="23" s="1"/>
  <c r="D210" i="23"/>
  <c r="G211" i="23"/>
  <c r="H209" i="23"/>
  <c r="E208" i="23"/>
  <c r="E207" i="23"/>
  <c r="E206" i="23"/>
  <c r="E204" i="23"/>
  <c r="H204" i="23" s="1"/>
  <c r="D201" i="23"/>
  <c r="E203" i="23"/>
  <c r="H203" i="23" s="1"/>
  <c r="E202" i="23"/>
  <c r="H200" i="23"/>
  <c r="E199" i="23"/>
  <c r="H199" i="23" s="1"/>
  <c r="E198" i="23"/>
  <c r="E196" i="23"/>
  <c r="H196" i="23" s="1"/>
  <c r="D192" i="23"/>
  <c r="E194" i="23"/>
  <c r="H191" i="23"/>
  <c r="E190" i="23"/>
  <c r="E188" i="23"/>
  <c r="H188" i="23" s="1"/>
  <c r="D183" i="23"/>
  <c r="G187" i="23"/>
  <c r="G186" i="23"/>
  <c r="G185" i="23"/>
  <c r="G184" i="23"/>
  <c r="E184" i="23"/>
  <c r="F184" i="23" s="1"/>
  <c r="B183" i="23"/>
  <c r="H182" i="23"/>
  <c r="E180" i="23"/>
  <c r="H180" i="23" s="1"/>
  <c r="D178" i="23"/>
  <c r="H177" i="23"/>
  <c r="E176" i="23"/>
  <c r="H176" i="23" s="1"/>
  <c r="E175" i="23"/>
  <c r="H175" i="23" s="1"/>
  <c r="E174" i="23"/>
  <c r="E172" i="23"/>
  <c r="H172" i="23" s="1"/>
  <c r="D168" i="23"/>
  <c r="G171" i="23"/>
  <c r="E170" i="23"/>
  <c r="H170" i="23" s="1"/>
  <c r="H167" i="23"/>
  <c r="E166" i="23"/>
  <c r="E164" i="23"/>
  <c r="H164" i="23" s="1"/>
  <c r="G163" i="23"/>
  <c r="E162" i="23"/>
  <c r="H162" i="23" s="1"/>
  <c r="E161" i="23"/>
  <c r="H161" i="23" s="1"/>
  <c r="E160" i="23"/>
  <c r="H160" i="23" s="1"/>
  <c r="E159" i="23"/>
  <c r="H159" i="23" s="1"/>
  <c r="E158" i="23"/>
  <c r="E156" i="23"/>
  <c r="H156" i="23" s="1"/>
  <c r="E154" i="23"/>
  <c r="H154" i="23" s="1"/>
  <c r="E153" i="23"/>
  <c r="E152" i="23"/>
  <c r="H152" i="23" s="1"/>
  <c r="D147" i="23"/>
  <c r="G148" i="23"/>
  <c r="B147" i="23"/>
  <c r="H146" i="23"/>
  <c r="H144" i="23"/>
  <c r="D142" i="23"/>
  <c r="D138" i="23" s="1"/>
  <c r="E141" i="23"/>
  <c r="E140" i="23"/>
  <c r="H140" i="23" s="1"/>
  <c r="E137" i="23"/>
  <c r="D135" i="23"/>
  <c r="B135" i="23"/>
  <c r="E134" i="23"/>
  <c r="H134" i="23" s="1"/>
  <c r="E133" i="23"/>
  <c r="E132" i="23"/>
  <c r="H132" i="23" s="1"/>
  <c r="H128" i="23"/>
  <c r="E127" i="23"/>
  <c r="H127" i="23" s="1"/>
  <c r="E126" i="23"/>
  <c r="H126" i="23" s="1"/>
  <c r="E125" i="23"/>
  <c r="E124" i="23"/>
  <c r="H124" i="23" s="1"/>
  <c r="E122" i="23"/>
  <c r="H122" i="23" s="1"/>
  <c r="E121" i="23"/>
  <c r="D118" i="23"/>
  <c r="E119" i="23"/>
  <c r="H119" i="23" s="1"/>
  <c r="H117" i="23"/>
  <c r="E116" i="23"/>
  <c r="E115" i="23"/>
  <c r="H115" i="23" s="1"/>
  <c r="E114" i="23"/>
  <c r="H114" i="23" s="1"/>
  <c r="E113" i="23"/>
  <c r="E111" i="23"/>
  <c r="H111" i="23" s="1"/>
  <c r="G110" i="23"/>
  <c r="G109" i="23"/>
  <c r="E108" i="23"/>
  <c r="F108" i="23" s="1"/>
  <c r="E107" i="23"/>
  <c r="H107" i="23" s="1"/>
  <c r="H104" i="23"/>
  <c r="E103" i="23"/>
  <c r="H103" i="23" s="1"/>
  <c r="G102" i="23"/>
  <c r="G101" i="23"/>
  <c r="E100" i="23"/>
  <c r="F100" i="23" s="1"/>
  <c r="E99" i="23"/>
  <c r="H99" i="23" s="1"/>
  <c r="E97" i="23"/>
  <c r="E95" i="23"/>
  <c r="H95" i="23" s="1"/>
  <c r="H92" i="23"/>
  <c r="E90" i="23"/>
  <c r="E89" i="23"/>
  <c r="H89" i="23" s="1"/>
  <c r="D87" i="23"/>
  <c r="B87" i="23"/>
  <c r="H86" i="23"/>
  <c r="G84" i="23"/>
  <c r="E84" i="23"/>
  <c r="D83" i="23"/>
  <c r="B83" i="23"/>
  <c r="H82" i="23"/>
  <c r="E81" i="23"/>
  <c r="F81" i="23" s="1"/>
  <c r="D78" i="23"/>
  <c r="H77" i="23"/>
  <c r="E76" i="23"/>
  <c r="H76" i="23" s="1"/>
  <c r="G76" i="23"/>
  <c r="G75" i="23"/>
  <c r="G74" i="23"/>
  <c r="E73" i="23"/>
  <c r="H73" i="23" s="1"/>
  <c r="B71" i="23"/>
  <c r="D71" i="23"/>
  <c r="H70" i="23"/>
  <c r="G69" i="23"/>
  <c r="E68" i="23"/>
  <c r="H68" i="23" s="1"/>
  <c r="E67" i="23"/>
  <c r="H67" i="23" s="1"/>
  <c r="E66" i="23"/>
  <c r="H66" i="23" s="1"/>
  <c r="E64" i="23"/>
  <c r="H64" i="23" s="1"/>
  <c r="E63" i="23"/>
  <c r="D60" i="23"/>
  <c r="G61" i="23"/>
  <c r="B60" i="23"/>
  <c r="H59" i="23"/>
  <c r="E58" i="23"/>
  <c r="H58" i="23" s="1"/>
  <c r="E56" i="23"/>
  <c r="H56" i="23" s="1"/>
  <c r="E55" i="23"/>
  <c r="D52" i="23"/>
  <c r="E53" i="23"/>
  <c r="H53" i="23" s="1"/>
  <c r="B52" i="23"/>
  <c r="H51" i="23"/>
  <c r="E50" i="23"/>
  <c r="H50" i="23" s="1"/>
  <c r="H49" i="23"/>
  <c r="E48" i="23"/>
  <c r="H48" i="23" s="1"/>
  <c r="H47" i="23"/>
  <c r="E45" i="23"/>
  <c r="E44" i="23"/>
  <c r="H44" i="23" s="1"/>
  <c r="D39" i="23"/>
  <c r="B39" i="23"/>
  <c r="H38" i="23"/>
  <c r="G36" i="23"/>
  <c r="D35" i="23"/>
  <c r="B35" i="23"/>
  <c r="H34" i="23"/>
  <c r="E32" i="23"/>
  <c r="H32" i="23" s="1"/>
  <c r="E31" i="23"/>
  <c r="H31" i="23" s="1"/>
  <c r="G28" i="23"/>
  <c r="D23" i="23"/>
  <c r="E27" i="23"/>
  <c r="H27" i="23" s="1"/>
  <c r="G24" i="23"/>
  <c r="B23" i="23"/>
  <c r="H22" i="23"/>
  <c r="H20" i="23"/>
  <c r="E19" i="23"/>
  <c r="H19" i="23" s="1"/>
  <c r="H18" i="23"/>
  <c r="H16" i="23"/>
  <c r="E15" i="23"/>
  <c r="H15" i="23" s="1"/>
  <c r="E12" i="23"/>
  <c r="H12" i="23" s="1"/>
  <c r="D10" i="23"/>
  <c r="G11" i="23"/>
  <c r="F12" i="23" l="1"/>
  <c r="G164" i="23"/>
  <c r="G122" i="23"/>
  <c r="G196" i="23"/>
  <c r="G240" i="23"/>
  <c r="F68" i="23"/>
  <c r="G162" i="23"/>
  <c r="G248" i="23"/>
  <c r="G127" i="23"/>
  <c r="G166" i="23"/>
  <c r="G194" i="23"/>
  <c r="G217" i="23"/>
  <c r="E69" i="23"/>
  <c r="H69" i="23" s="1"/>
  <c r="G99" i="23"/>
  <c r="F256" i="23"/>
  <c r="G67" i="23"/>
  <c r="G158" i="23"/>
  <c r="G272" i="23"/>
  <c r="G31" i="23"/>
  <c r="G134" i="23"/>
  <c r="F152" i="23"/>
  <c r="G68" i="23"/>
  <c r="E186" i="23"/>
  <c r="F186" i="23" s="1"/>
  <c r="G216" i="23"/>
  <c r="G224" i="23"/>
  <c r="H84" i="23"/>
  <c r="F84" i="23"/>
  <c r="G133" i="23"/>
  <c r="E101" i="23"/>
  <c r="F126" i="23"/>
  <c r="G27" i="23"/>
  <c r="F50" i="23"/>
  <c r="G107" i="23"/>
  <c r="G152" i="23"/>
  <c r="G256" i="23"/>
  <c r="F264" i="23"/>
  <c r="G280" i="23"/>
  <c r="G176" i="23"/>
  <c r="G15" i="23"/>
  <c r="G32" i="23"/>
  <c r="G44" i="23"/>
  <c r="G170" i="23"/>
  <c r="G208" i="23"/>
  <c r="G227" i="23"/>
  <c r="G45" i="23"/>
  <c r="F58" i="23"/>
  <c r="E109" i="23"/>
  <c r="H109" i="23" s="1"/>
  <c r="G125" i="23"/>
  <c r="G141" i="23"/>
  <c r="G160" i="23"/>
  <c r="G180" i="23"/>
  <c r="G204" i="23"/>
  <c r="F224" i="23"/>
  <c r="G116" i="23"/>
  <c r="G126" i="23"/>
  <c r="G156" i="23"/>
  <c r="G161" i="23"/>
  <c r="F176" i="23"/>
  <c r="G242" i="23"/>
  <c r="G14" i="23"/>
  <c r="E14" i="23"/>
  <c r="G25" i="23"/>
  <c r="E25" i="23"/>
  <c r="G29" i="23"/>
  <c r="E29" i="23"/>
  <c r="H63" i="23"/>
  <c r="F63" i="23"/>
  <c r="E65" i="23"/>
  <c r="H65" i="23" s="1"/>
  <c r="G65" i="23"/>
  <c r="E80" i="23"/>
  <c r="H80" i="23" s="1"/>
  <c r="G80" i="23"/>
  <c r="E41" i="23"/>
  <c r="H41" i="23" s="1"/>
  <c r="G41" i="23"/>
  <c r="E11" i="23"/>
  <c r="F32" i="23"/>
  <c r="H55" i="23"/>
  <c r="F55" i="23"/>
  <c r="G21" i="23"/>
  <c r="E21" i="23"/>
  <c r="G30" i="23"/>
  <c r="E30" i="23"/>
  <c r="E57" i="23"/>
  <c r="H57" i="23" s="1"/>
  <c r="G57" i="23"/>
  <c r="G33" i="23"/>
  <c r="E33" i="23"/>
  <c r="G19" i="23"/>
  <c r="F42" i="23"/>
  <c r="F44" i="23"/>
  <c r="H45" i="23"/>
  <c r="F45" i="23"/>
  <c r="H97" i="23"/>
  <c r="F97" i="23"/>
  <c r="G17" i="23"/>
  <c r="E17" i="23"/>
  <c r="E40" i="23"/>
  <c r="E79" i="23"/>
  <c r="F79" i="23" s="1"/>
  <c r="H113" i="23"/>
  <c r="F113" i="23"/>
  <c r="E42" i="23"/>
  <c r="H42" i="23" s="1"/>
  <c r="G42" i="23"/>
  <c r="H121" i="23"/>
  <c r="F121" i="23"/>
  <c r="E46" i="23"/>
  <c r="G46" i="23"/>
  <c r="E37" i="23"/>
  <c r="G37" i="23"/>
  <c r="G35" i="23" s="1"/>
  <c r="E72" i="23"/>
  <c r="F72" i="23" s="1"/>
  <c r="G72" i="23"/>
  <c r="G12" i="23"/>
  <c r="F15" i="23"/>
  <c r="E24" i="23"/>
  <c r="E26" i="23"/>
  <c r="F31" i="23"/>
  <c r="G50" i="23"/>
  <c r="F53" i="23"/>
  <c r="G66" i="23"/>
  <c r="G53" i="23"/>
  <c r="G56" i="23"/>
  <c r="F56" i="23"/>
  <c r="E61" i="23"/>
  <c r="E75" i="23"/>
  <c r="H75" i="23" s="1"/>
  <c r="H81" i="23"/>
  <c r="F89" i="23"/>
  <c r="E91" i="23"/>
  <c r="H91" i="23" s="1"/>
  <c r="E98" i="23"/>
  <c r="H98" i="23" s="1"/>
  <c r="H100" i="23"/>
  <c r="E102" i="23"/>
  <c r="D105" i="23"/>
  <c r="H108" i="23"/>
  <c r="E110" i="23"/>
  <c r="G113" i="23"/>
  <c r="G115" i="23"/>
  <c r="G121" i="23"/>
  <c r="E135" i="23"/>
  <c r="H135" i="23" s="1"/>
  <c r="G136" i="23"/>
  <c r="E136" i="23"/>
  <c r="H136" i="23" s="1"/>
  <c r="E150" i="23"/>
  <c r="H194" i="23"/>
  <c r="F194" i="23"/>
  <c r="G90" i="23"/>
  <c r="F90" i="23"/>
  <c r="G143" i="23"/>
  <c r="G142" i="23" s="1"/>
  <c r="F69" i="23"/>
  <c r="G81" i="23"/>
  <c r="G100" i="23"/>
  <c r="G108" i="23"/>
  <c r="G137" i="23"/>
  <c r="H202" i="23"/>
  <c r="H266" i="23"/>
  <c r="F266" i="23"/>
  <c r="G55" i="23"/>
  <c r="G97" i="23"/>
  <c r="G64" i="23"/>
  <c r="F64" i="23"/>
  <c r="F11" i="23"/>
  <c r="F19" i="23"/>
  <c r="F27" i="23"/>
  <c r="E28" i="23"/>
  <c r="H28" i="23" s="1"/>
  <c r="E36" i="23"/>
  <c r="F36" i="23" s="1"/>
  <c r="G63" i="23"/>
  <c r="G89" i="23"/>
  <c r="G91" i="23"/>
  <c r="D93" i="23"/>
  <c r="D130" i="23"/>
  <c r="D129" i="23" s="1"/>
  <c r="F134" i="23"/>
  <c r="E179" i="23"/>
  <c r="F206" i="23"/>
  <c r="H206" i="23"/>
  <c r="H242" i="23"/>
  <c r="F242" i="23"/>
  <c r="G40" i="23"/>
  <c r="G48" i="23"/>
  <c r="F48" i="23"/>
  <c r="G245" i="23"/>
  <c r="E245" i="23"/>
  <c r="B10" i="23"/>
  <c r="F66" i="23"/>
  <c r="E74" i="23"/>
  <c r="H74" i="23" s="1"/>
  <c r="F76" i="23"/>
  <c r="G103" i="23"/>
  <c r="F103" i="23"/>
  <c r="G111" i="23"/>
  <c r="F111" i="23"/>
  <c r="F115" i="23"/>
  <c r="G119" i="23"/>
  <c r="B118" i="23"/>
  <c r="F119" i="23"/>
  <c r="G123" i="23"/>
  <c r="E123" i="23"/>
  <c r="H123" i="23" s="1"/>
  <c r="G132" i="23"/>
  <c r="F132" i="23"/>
  <c r="B130" i="23"/>
  <c r="F133" i="23"/>
  <c r="H133" i="23"/>
  <c r="G140" i="23"/>
  <c r="F140" i="23"/>
  <c r="F141" i="23"/>
  <c r="H141" i="23"/>
  <c r="E151" i="23"/>
  <c r="H151" i="23" s="1"/>
  <c r="F239" i="23"/>
  <c r="G239" i="23"/>
  <c r="G58" i="23"/>
  <c r="G79" i="23"/>
  <c r="B78" i="23"/>
  <c r="G95" i="23"/>
  <c r="F95" i="23"/>
  <c r="B93" i="23"/>
  <c r="F99" i="23"/>
  <c r="F101" i="23"/>
  <c r="H101" i="23"/>
  <c r="F107" i="23"/>
  <c r="E120" i="23"/>
  <c r="H120" i="23" s="1"/>
  <c r="H137" i="23"/>
  <c r="F137" i="23"/>
  <c r="G169" i="23"/>
  <c r="E169" i="23"/>
  <c r="G73" i="23"/>
  <c r="F67" i="23"/>
  <c r="F73" i="23"/>
  <c r="H90" i="23"/>
  <c r="G114" i="23"/>
  <c r="F114" i="23"/>
  <c r="F116" i="23"/>
  <c r="G145" i="23"/>
  <c r="E145" i="23"/>
  <c r="G197" i="23"/>
  <c r="E197" i="23"/>
  <c r="G271" i="23"/>
  <c r="G270" i="23" s="1"/>
  <c r="B270" i="23"/>
  <c r="G94" i="23"/>
  <c r="F57" i="23"/>
  <c r="G106" i="23"/>
  <c r="B105" i="23"/>
  <c r="H116" i="23"/>
  <c r="G120" i="23"/>
  <c r="G124" i="23"/>
  <c r="F124" i="23"/>
  <c r="F125" i="23"/>
  <c r="H125" i="23"/>
  <c r="H153" i="23"/>
  <c r="F153" i="23"/>
  <c r="F127" i="23"/>
  <c r="G153" i="23"/>
  <c r="F166" i="23"/>
  <c r="H166" i="23"/>
  <c r="E171" i="23"/>
  <c r="H171" i="23" s="1"/>
  <c r="F175" i="23"/>
  <c r="G175" i="23"/>
  <c r="E187" i="23"/>
  <c r="H187" i="23" s="1"/>
  <c r="E211" i="23"/>
  <c r="F215" i="23"/>
  <c r="G215" i="23"/>
  <c r="F217" i="23"/>
  <c r="F223" i="23"/>
  <c r="G223" i="23"/>
  <c r="G226" i="23"/>
  <c r="G229" i="23"/>
  <c r="E229" i="23"/>
  <c r="F255" i="23"/>
  <c r="B253" i="23"/>
  <c r="G255" i="23"/>
  <c r="G258" i="23"/>
  <c r="E271" i="23"/>
  <c r="F158" i="23"/>
  <c r="H158" i="23"/>
  <c r="F160" i="23"/>
  <c r="H184" i="23"/>
  <c r="G198" i="23"/>
  <c r="G203" i="23"/>
  <c r="H216" i="23"/>
  <c r="F216" i="23"/>
  <c r="G228" i="23"/>
  <c r="G234" i="23"/>
  <c r="G237" i="23"/>
  <c r="E237" i="23"/>
  <c r="G266" i="23"/>
  <c r="H280" i="23"/>
  <c r="G173" i="23"/>
  <c r="E173" i="23"/>
  <c r="G189" i="23"/>
  <c r="E189" i="23"/>
  <c r="F198" i="23"/>
  <c r="H198" i="23"/>
  <c r="F207" i="23"/>
  <c r="G207" i="23"/>
  <c r="H208" i="23"/>
  <c r="F208" i="23"/>
  <c r="G236" i="23"/>
  <c r="G246" i="23"/>
  <c r="E246" i="23"/>
  <c r="F248" i="23"/>
  <c r="G249" i="23"/>
  <c r="E249" i="23"/>
  <c r="G268" i="23"/>
  <c r="E268" i="23"/>
  <c r="H268" i="23" s="1"/>
  <c r="F122" i="23"/>
  <c r="G155" i="23"/>
  <c r="E163" i="23"/>
  <c r="H163" i="23" s="1"/>
  <c r="G172" i="23"/>
  <c r="G188" i="23"/>
  <c r="G212" i="23"/>
  <c r="G220" i="23"/>
  <c r="G230" i="23"/>
  <c r="E230" i="23"/>
  <c r="G244" i="23"/>
  <c r="E244" i="23"/>
  <c r="H244" i="23" s="1"/>
  <c r="G279" i="23"/>
  <c r="E148" i="23"/>
  <c r="F148" i="23" s="1"/>
  <c r="G151" i="23"/>
  <c r="E155" i="23"/>
  <c r="H155" i="23" s="1"/>
  <c r="F159" i="23"/>
  <c r="G159" i="23"/>
  <c r="F161" i="23"/>
  <c r="G174" i="23"/>
  <c r="G190" i="23"/>
  <c r="G193" i="23"/>
  <c r="E193" i="23"/>
  <c r="G195" i="23"/>
  <c r="G202" i="23"/>
  <c r="H226" i="23"/>
  <c r="F226" i="23"/>
  <c r="G238" i="23"/>
  <c r="E238" i="23"/>
  <c r="F240" i="23"/>
  <c r="G241" i="23"/>
  <c r="E241" i="23"/>
  <c r="G243" i="23"/>
  <c r="H258" i="23"/>
  <c r="F258" i="23"/>
  <c r="F272" i="23"/>
  <c r="G165" i="23"/>
  <c r="E165" i="23"/>
  <c r="F174" i="23"/>
  <c r="H174" i="23"/>
  <c r="F190" i="23"/>
  <c r="H190" i="23"/>
  <c r="E195" i="23"/>
  <c r="H195" i="23" s="1"/>
  <c r="F199" i="23"/>
  <c r="G199" i="23"/>
  <c r="E214" i="23"/>
  <c r="E222" i="23"/>
  <c r="G225" i="23"/>
  <c r="E225" i="23"/>
  <c r="H234" i="23"/>
  <c r="F234" i="23"/>
  <c r="E243" i="23"/>
  <c r="H243" i="23" s="1"/>
  <c r="F247" i="23"/>
  <c r="G247" i="23"/>
  <c r="G257" i="23"/>
  <c r="E257" i="23"/>
  <c r="B142" i="23"/>
  <c r="B138" i="23" s="1"/>
  <c r="G150" i="23"/>
  <c r="G154" i="23"/>
  <c r="G157" i="23"/>
  <c r="E157" i="23"/>
  <c r="G179" i="23"/>
  <c r="G206" i="23"/>
  <c r="H207" i="23"/>
  <c r="E220" i="23"/>
  <c r="F220" i="23" s="1"/>
  <c r="F231" i="23"/>
  <c r="G231" i="23"/>
  <c r="G233" i="23"/>
  <c r="E233" i="23"/>
  <c r="G235" i="23"/>
  <c r="G251" i="23"/>
  <c r="E185" i="23"/>
  <c r="E281" i="23"/>
  <c r="E279" i="23" s="1"/>
  <c r="H279" i="23" s="1"/>
  <c r="F154" i="23"/>
  <c r="F162" i="23"/>
  <c r="B168" i="23"/>
  <c r="F170" i="23"/>
  <c r="B192" i="23"/>
  <c r="F202" i="23"/>
  <c r="B232" i="23"/>
  <c r="B219" i="23" s="1"/>
  <c r="F163" i="23"/>
  <c r="F187" i="23"/>
  <c r="B201" i="23"/>
  <c r="F203" i="23"/>
  <c r="F227" i="23"/>
  <c r="F235" i="23"/>
  <c r="F251" i="23"/>
  <c r="F156" i="23"/>
  <c r="F164" i="23"/>
  <c r="F172" i="23"/>
  <c r="B178" i="23"/>
  <c r="F180" i="23"/>
  <c r="F188" i="23"/>
  <c r="F196" i="23"/>
  <c r="F204" i="23"/>
  <c r="B210" i="23"/>
  <c r="F212" i="23"/>
  <c r="F228" i="23"/>
  <c r="F236" i="23"/>
  <c r="F91" i="23" l="1"/>
  <c r="G183" i="23"/>
  <c r="H186" i="23"/>
  <c r="F28" i="23"/>
  <c r="D274" i="23"/>
  <c r="D285" i="23" s="1"/>
  <c r="F136" i="23"/>
  <c r="F109" i="23"/>
  <c r="F120" i="23"/>
  <c r="F80" i="23"/>
  <c r="F78" i="23" s="1"/>
  <c r="G232" i="23"/>
  <c r="F151" i="23"/>
  <c r="F98" i="23"/>
  <c r="F75" i="23"/>
  <c r="F243" i="23"/>
  <c r="F155" i="23"/>
  <c r="G98" i="23"/>
  <c r="F268" i="23"/>
  <c r="F65" i="23"/>
  <c r="G78" i="23"/>
  <c r="F195" i="23"/>
  <c r="G214" i="23"/>
  <c r="F230" i="23"/>
  <c r="H230" i="23"/>
  <c r="G221" i="23"/>
  <c r="E221" i="23"/>
  <c r="H179" i="23"/>
  <c r="H102" i="23"/>
  <c r="F102" i="23"/>
  <c r="H26" i="23"/>
  <c r="F26" i="23"/>
  <c r="G262" i="23"/>
  <c r="E262" i="23"/>
  <c r="F246" i="23"/>
  <c r="H246" i="23"/>
  <c r="E270" i="23"/>
  <c r="H270" i="23" s="1"/>
  <c r="H271" i="23"/>
  <c r="G62" i="23"/>
  <c r="G60" i="23" s="1"/>
  <c r="E62" i="23"/>
  <c r="E60" i="23" s="1"/>
  <c r="H60" i="23" s="1"/>
  <c r="G135" i="23"/>
  <c r="H36" i="23"/>
  <c r="E35" i="23"/>
  <c r="H35" i="23" s="1"/>
  <c r="F41" i="23"/>
  <c r="H24" i="23"/>
  <c r="E23" i="23"/>
  <c r="H23" i="23" s="1"/>
  <c r="F37" i="23"/>
  <c r="F35" i="23" s="1"/>
  <c r="H37" i="23"/>
  <c r="H17" i="23"/>
  <c r="F17" i="23"/>
  <c r="G26" i="23"/>
  <c r="G23" i="23" s="1"/>
  <c r="F29" i="23"/>
  <c r="H29" i="23"/>
  <c r="G181" i="23"/>
  <c r="G178" i="23" s="1"/>
  <c r="E181" i="23"/>
  <c r="E178" i="23" s="1"/>
  <c r="H178" i="23" s="1"/>
  <c r="H211" i="23"/>
  <c r="E96" i="23"/>
  <c r="G96" i="23"/>
  <c r="G93" i="23" s="1"/>
  <c r="G43" i="23"/>
  <c r="G39" i="23" s="1"/>
  <c r="E43" i="23"/>
  <c r="E39" i="23" s="1"/>
  <c r="H39" i="23" s="1"/>
  <c r="H40" i="23"/>
  <c r="F179" i="23"/>
  <c r="H165" i="23"/>
  <c r="F165" i="23"/>
  <c r="F135" i="23"/>
  <c r="F271" i="23"/>
  <c r="F270" i="23" s="1"/>
  <c r="E54" i="23"/>
  <c r="G54" i="23"/>
  <c r="G52" i="23" s="1"/>
  <c r="F40" i="23"/>
  <c r="F24" i="23"/>
  <c r="H241" i="23"/>
  <c r="F241" i="23"/>
  <c r="F171" i="23"/>
  <c r="H157" i="23"/>
  <c r="F157" i="23"/>
  <c r="H257" i="23"/>
  <c r="F257" i="23"/>
  <c r="F238" i="23"/>
  <c r="H238" i="23"/>
  <c r="E192" i="23"/>
  <c r="H192" i="23" s="1"/>
  <c r="H193" i="23"/>
  <c r="F193" i="23"/>
  <c r="H189" i="23"/>
  <c r="F189" i="23"/>
  <c r="G213" i="23"/>
  <c r="E213" i="23"/>
  <c r="G118" i="23"/>
  <c r="G85" i="23"/>
  <c r="G83" i="23" s="1"/>
  <c r="E85" i="23"/>
  <c r="G139" i="23"/>
  <c r="G138" i="23" s="1"/>
  <c r="E139" i="23"/>
  <c r="H150" i="23"/>
  <c r="F150" i="23"/>
  <c r="F74" i="23"/>
  <c r="F214" i="23"/>
  <c r="H214" i="23"/>
  <c r="H220" i="23"/>
  <c r="H225" i="23"/>
  <c r="F225" i="23"/>
  <c r="G192" i="23"/>
  <c r="G205" i="23"/>
  <c r="G201" i="23" s="1"/>
  <c r="E205" i="23"/>
  <c r="H237" i="23"/>
  <c r="F237" i="23"/>
  <c r="H197" i="23"/>
  <c r="F197" i="23"/>
  <c r="E168" i="23"/>
  <c r="H168" i="23" s="1"/>
  <c r="H169" i="23"/>
  <c r="F169" i="23"/>
  <c r="B129" i="23"/>
  <c r="B274" i="23" s="1"/>
  <c r="B285" i="23" s="1"/>
  <c r="F123" i="23"/>
  <c r="H110" i="23"/>
  <c r="F110" i="23"/>
  <c r="F61" i="23"/>
  <c r="H61" i="23"/>
  <c r="H46" i="23"/>
  <c r="F46" i="23"/>
  <c r="H30" i="23"/>
  <c r="F30" i="23"/>
  <c r="F25" i="23"/>
  <c r="H25" i="23"/>
  <c r="F211" i="23"/>
  <c r="E232" i="23"/>
  <c r="H232" i="23" s="1"/>
  <c r="H233" i="23"/>
  <c r="F233" i="23"/>
  <c r="F232" i="23" s="1"/>
  <c r="G261" i="23"/>
  <c r="E261" i="23"/>
  <c r="H173" i="23"/>
  <c r="F173" i="23"/>
  <c r="G168" i="23"/>
  <c r="E112" i="23"/>
  <c r="G112" i="23"/>
  <c r="G105" i="23" s="1"/>
  <c r="G13" i="23"/>
  <c r="G10" i="23" s="1"/>
  <c r="E13" i="23"/>
  <c r="E10" i="23" s="1"/>
  <c r="G131" i="23"/>
  <c r="E131" i="23"/>
  <c r="E143" i="23"/>
  <c r="G71" i="23"/>
  <c r="H33" i="23"/>
  <c r="F33" i="23"/>
  <c r="H11" i="23"/>
  <c r="H281" i="23"/>
  <c r="F281" i="23"/>
  <c r="F279" i="23" s="1"/>
  <c r="G254" i="23"/>
  <c r="G253" i="23" s="1"/>
  <c r="E254" i="23"/>
  <c r="F222" i="23"/>
  <c r="H222" i="23"/>
  <c r="H249" i="23"/>
  <c r="F249" i="23"/>
  <c r="G277" i="23"/>
  <c r="G283" i="23" s="1"/>
  <c r="E277" i="23"/>
  <c r="E283" i="23" s="1"/>
  <c r="F244" i="23"/>
  <c r="E94" i="23"/>
  <c r="H145" i="23"/>
  <c r="F145" i="23"/>
  <c r="H245" i="23"/>
  <c r="F245" i="23"/>
  <c r="H79" i="23"/>
  <c r="E78" i="23"/>
  <c r="H78" i="23" s="1"/>
  <c r="F21" i="23"/>
  <c r="H21" i="23"/>
  <c r="F14" i="23"/>
  <c r="H14" i="23"/>
  <c r="H185" i="23"/>
  <c r="F185" i="23"/>
  <c r="G222" i="23"/>
  <c r="H148" i="23"/>
  <c r="E149" i="23"/>
  <c r="G149" i="23"/>
  <c r="G147" i="23" s="1"/>
  <c r="E183" i="23"/>
  <c r="H183" i="23" s="1"/>
  <c r="H229" i="23"/>
  <c r="F229" i="23"/>
  <c r="E118" i="23"/>
  <c r="H118" i="23" s="1"/>
  <c r="E106" i="23"/>
  <c r="E88" i="23"/>
  <c r="G88" i="23"/>
  <c r="G87" i="23" s="1"/>
  <c r="H72" i="23"/>
  <c r="E71" i="23"/>
  <c r="H71" i="23" s="1"/>
  <c r="F118" i="23" l="1"/>
  <c r="F183" i="23"/>
  <c r="F71" i="23"/>
  <c r="G260" i="23"/>
  <c r="F23" i="23"/>
  <c r="G210" i="23"/>
  <c r="E219" i="23"/>
  <c r="H219" i="23" s="1"/>
  <c r="G219" i="23"/>
  <c r="H213" i="23"/>
  <c r="F213" i="23"/>
  <c r="F210" i="23" s="1"/>
  <c r="H149" i="23"/>
  <c r="F149" i="23"/>
  <c r="F147" i="23" s="1"/>
  <c r="H94" i="23"/>
  <c r="E93" i="23"/>
  <c r="H93" i="23" s="1"/>
  <c r="F94" i="23"/>
  <c r="H205" i="23"/>
  <c r="F205" i="23"/>
  <c r="F201" i="23" s="1"/>
  <c r="E201" i="23"/>
  <c r="H201" i="23" s="1"/>
  <c r="H221" i="23"/>
  <c r="F221" i="23"/>
  <c r="F219" i="23" s="1"/>
  <c r="F13" i="23"/>
  <c r="F10" i="23" s="1"/>
  <c r="H13" i="23"/>
  <c r="F168" i="23"/>
  <c r="H43" i="23"/>
  <c r="F43" i="23"/>
  <c r="F39" i="23" s="1"/>
  <c r="H88" i="23"/>
  <c r="E87" i="23"/>
  <c r="H87" i="23" s="1"/>
  <c r="F88" i="23"/>
  <c r="F87" i="23" s="1"/>
  <c r="F254" i="23"/>
  <c r="F253" i="23" s="1"/>
  <c r="E253" i="23"/>
  <c r="H253" i="23" s="1"/>
  <c r="H254" i="23"/>
  <c r="H261" i="23"/>
  <c r="F261" i="23"/>
  <c r="E260" i="23"/>
  <c r="H260" i="23" s="1"/>
  <c r="H139" i="23"/>
  <c r="F139" i="23"/>
  <c r="E210" i="23"/>
  <c r="H210" i="23" s="1"/>
  <c r="E105" i="23"/>
  <c r="H105" i="23" s="1"/>
  <c r="H106" i="23"/>
  <c r="F106" i="23"/>
  <c r="H10" i="23"/>
  <c r="H131" i="23"/>
  <c r="E130" i="23"/>
  <c r="F131" i="23"/>
  <c r="F130" i="23" s="1"/>
  <c r="H54" i="23"/>
  <c r="F54" i="23"/>
  <c r="F52" i="23" s="1"/>
  <c r="E52" i="23"/>
  <c r="H52" i="23" s="1"/>
  <c r="H143" i="23"/>
  <c r="E142" i="23"/>
  <c r="H142" i="23" s="1"/>
  <c r="F143" i="23"/>
  <c r="F142" i="23" s="1"/>
  <c r="H112" i="23"/>
  <c r="F112" i="23"/>
  <c r="C285" i="23"/>
  <c r="E147" i="23"/>
  <c r="H147" i="23" s="1"/>
  <c r="G130" i="23"/>
  <c r="G129" i="23" s="1"/>
  <c r="G274" i="23" s="1"/>
  <c r="G285" i="23" s="1"/>
  <c r="H85" i="23"/>
  <c r="F85" i="23"/>
  <c r="F83" i="23" s="1"/>
  <c r="E83" i="23"/>
  <c r="H83" i="23" s="1"/>
  <c r="F192" i="23"/>
  <c r="H181" i="23"/>
  <c r="F181" i="23"/>
  <c r="F178" i="23" s="1"/>
  <c r="H62" i="23"/>
  <c r="F62" i="23"/>
  <c r="F60" i="23" s="1"/>
  <c r="F262" i="23"/>
  <c r="H262" i="23"/>
  <c r="H96" i="23"/>
  <c r="F96" i="23"/>
  <c r="H277" i="23"/>
  <c r="F277" i="23"/>
  <c r="F283" i="23" s="1"/>
  <c r="F93" i="23" l="1"/>
  <c r="F138" i="23"/>
  <c r="F129" i="23" s="1"/>
  <c r="E138" i="23"/>
  <c r="H138" i="23" s="1"/>
  <c r="H283" i="23"/>
  <c r="H130" i="23"/>
  <c r="E129" i="23"/>
  <c r="H129" i="23" s="1"/>
  <c r="F105" i="23"/>
  <c r="F260" i="23"/>
  <c r="F274" i="23" l="1"/>
  <c r="F285" i="23" s="1"/>
  <c r="E274" i="23"/>
  <c r="H274" i="23" l="1"/>
  <c r="E285" i="23"/>
  <c r="H285" i="23" s="1"/>
  <c r="R53" i="22" l="1"/>
  <c r="S53" i="22"/>
  <c r="P52" i="22"/>
  <c r="O52" i="22"/>
  <c r="H48" i="22"/>
  <c r="G52" i="22"/>
  <c r="N52" i="22"/>
  <c r="M50" i="22"/>
  <c r="L50" i="22"/>
  <c r="F48" i="22"/>
  <c r="K48" i="22"/>
  <c r="J48" i="22"/>
  <c r="I48" i="22"/>
  <c r="C48" i="22"/>
  <c r="M46" i="22"/>
  <c r="L46" i="22"/>
  <c r="R45" i="22"/>
  <c r="P45" i="22"/>
  <c r="G45" i="22"/>
  <c r="O44" i="22"/>
  <c r="N44" i="22"/>
  <c r="T44" i="22"/>
  <c r="G44" i="22"/>
  <c r="M44" i="22"/>
  <c r="T43" i="22"/>
  <c r="R43" i="22"/>
  <c r="S43" i="22"/>
  <c r="P42" i="22"/>
  <c r="O42" i="22"/>
  <c r="G42" i="22"/>
  <c r="N41" i="22"/>
  <c r="M41" i="22"/>
  <c r="S40" i="22"/>
  <c r="P39" i="22"/>
  <c r="O39" i="22"/>
  <c r="G39" i="22"/>
  <c r="N39" i="22"/>
  <c r="M38" i="22"/>
  <c r="L38" i="22"/>
  <c r="R37" i="22"/>
  <c r="P37" i="22"/>
  <c r="G37" i="22"/>
  <c r="O36" i="22"/>
  <c r="N36" i="22"/>
  <c r="T36" i="22"/>
  <c r="M36" i="22"/>
  <c r="R35" i="22"/>
  <c r="P34" i="22"/>
  <c r="O34" i="22"/>
  <c r="G34" i="22"/>
  <c r="N33" i="22"/>
  <c r="M33" i="22"/>
  <c r="T33" i="22"/>
  <c r="S32" i="22"/>
  <c r="P31" i="22"/>
  <c r="O31" i="22"/>
  <c r="G31" i="22"/>
  <c r="N31" i="22"/>
  <c r="M30" i="22"/>
  <c r="L30" i="22"/>
  <c r="T30" i="22"/>
  <c r="R29" i="22"/>
  <c r="P29" i="22"/>
  <c r="G29" i="22"/>
  <c r="O28" i="22"/>
  <c r="N28" i="22"/>
  <c r="M28" i="22"/>
  <c r="L27" i="22"/>
  <c r="M27" i="22"/>
  <c r="P26" i="22"/>
  <c r="R26" i="22"/>
  <c r="G26" i="22"/>
  <c r="P25" i="22"/>
  <c r="M25" i="22"/>
  <c r="G25" i="22"/>
  <c r="O25" i="22"/>
  <c r="R24" i="22"/>
  <c r="M24" i="22"/>
  <c r="T24" i="22"/>
  <c r="R23" i="22"/>
  <c r="M23" i="22"/>
  <c r="S23" i="22"/>
  <c r="G23" i="22"/>
  <c r="O23" i="22"/>
  <c r="N23" i="22"/>
  <c r="P22" i="22"/>
  <c r="M22" i="22"/>
  <c r="O22" i="22"/>
  <c r="G22" i="22"/>
  <c r="S21" i="22"/>
  <c r="N21" i="22"/>
  <c r="L20" i="22"/>
  <c r="P20" i="22"/>
  <c r="G20" i="22"/>
  <c r="M20" i="22"/>
  <c r="M19" i="22"/>
  <c r="L19" i="22"/>
  <c r="T19" i="22"/>
  <c r="P19" i="22"/>
  <c r="N19" i="22"/>
  <c r="G19" i="22"/>
  <c r="R18" i="22"/>
  <c r="N18" i="22"/>
  <c r="T18" i="22"/>
  <c r="P18" i="22"/>
  <c r="M18" i="22"/>
  <c r="O17" i="22"/>
  <c r="N17" i="22"/>
  <c r="R17" i="22"/>
  <c r="P17" i="22"/>
  <c r="S17" i="22"/>
  <c r="T16" i="22"/>
  <c r="O16" i="22"/>
  <c r="G16" i="22"/>
  <c r="P15" i="22"/>
  <c r="M15" i="22"/>
  <c r="O15" i="22"/>
  <c r="R14" i="22"/>
  <c r="N14" i="22"/>
  <c r="M14" i="22"/>
  <c r="L14" i="22"/>
  <c r="T14" i="22"/>
  <c r="O14" i="22"/>
  <c r="S14" i="22"/>
  <c r="R13" i="22"/>
  <c r="P13" i="22"/>
  <c r="L13" i="22"/>
  <c r="G13" i="22"/>
  <c r="N13" i="22"/>
  <c r="P12" i="22"/>
  <c r="O12" i="22"/>
  <c r="L12" i="22"/>
  <c r="I10" i="22"/>
  <c r="I8" i="22" s="1"/>
  <c r="T12" i="22"/>
  <c r="G12" i="22"/>
  <c r="F10" i="22"/>
  <c r="E10" i="22"/>
  <c r="D10" i="22"/>
  <c r="J10" i="22"/>
  <c r="J8" i="22" l="1"/>
  <c r="F8" i="22"/>
  <c r="U13" i="22"/>
  <c r="R48" i="22"/>
  <c r="U20" i="22"/>
  <c r="G38" i="22"/>
  <c r="N38" i="22"/>
  <c r="O13" i="22"/>
  <c r="P16" i="22"/>
  <c r="H10" i="22"/>
  <c r="M12" i="22"/>
  <c r="U12" i="22"/>
  <c r="N15" i="22"/>
  <c r="Q15" i="22" s="1"/>
  <c r="L17" i="22"/>
  <c r="T17" i="22"/>
  <c r="G18" i="22"/>
  <c r="O18" i="22"/>
  <c r="Q18" i="22" s="1"/>
  <c r="N12" i="22"/>
  <c r="G15" i="22"/>
  <c r="R16" i="22"/>
  <c r="M17" i="22"/>
  <c r="Q17" i="22" s="1"/>
  <c r="U19" i="22"/>
  <c r="T20" i="22"/>
  <c r="T21" i="22"/>
  <c r="T22" i="22"/>
  <c r="G24" i="22"/>
  <c r="L24" i="22"/>
  <c r="O30" i="22"/>
  <c r="T37" i="22"/>
  <c r="L37" i="22"/>
  <c r="S37" i="22"/>
  <c r="T41" i="22"/>
  <c r="N43" i="22"/>
  <c r="P44" i="22"/>
  <c r="Q44" i="22" s="1"/>
  <c r="S16" i="22"/>
  <c r="L16" i="22"/>
  <c r="G17" i="22"/>
  <c r="L21" i="22"/>
  <c r="L22" i="22"/>
  <c r="O24" i="22"/>
  <c r="N24" i="22"/>
  <c r="T25" i="22"/>
  <c r="L25" i="22"/>
  <c r="S25" i="22"/>
  <c r="R25" i="22"/>
  <c r="N27" i="22"/>
  <c r="O38" i="22"/>
  <c r="T38" i="22"/>
  <c r="T45" i="22"/>
  <c r="L45" i="22"/>
  <c r="S45" i="22"/>
  <c r="G53" i="22"/>
  <c r="M53" i="22"/>
  <c r="C10" i="22"/>
  <c r="C8" i="22" s="1"/>
  <c r="G14" i="22"/>
  <c r="M16" i="22"/>
  <c r="N20" i="22"/>
  <c r="O27" i="22"/>
  <c r="T31" i="22"/>
  <c r="L31" i="22"/>
  <c r="S31" i="22"/>
  <c r="R31" i="22"/>
  <c r="T32" i="22"/>
  <c r="L32" i="22"/>
  <c r="G46" i="22"/>
  <c r="U46" i="22" s="1"/>
  <c r="N46" i="22"/>
  <c r="D48" i="22"/>
  <c r="S48" i="22" s="1"/>
  <c r="G50" i="22"/>
  <c r="U50" i="22" s="1"/>
  <c r="N50" i="22"/>
  <c r="N48" i="22" s="1"/>
  <c r="G27" i="22"/>
  <c r="U27" i="22" s="1"/>
  <c r="K10" i="22"/>
  <c r="K8" i="22" s="1"/>
  <c r="S13" i="22"/>
  <c r="T13" i="22"/>
  <c r="M21" i="22"/>
  <c r="P24" i="22"/>
  <c r="M13" i="22"/>
  <c r="P14" i="22"/>
  <c r="Q14" i="22" s="1"/>
  <c r="S15" i="22"/>
  <c r="N16" i="22"/>
  <c r="L18" i="22"/>
  <c r="O19" i="22"/>
  <c r="Q19" i="22" s="1"/>
  <c r="O20" i="22"/>
  <c r="P21" i="22"/>
  <c r="O21" i="22"/>
  <c r="N22" i="22"/>
  <c r="Q22" i="22" s="1"/>
  <c r="S24" i="22"/>
  <c r="N26" i="22"/>
  <c r="T27" i="22"/>
  <c r="P28" i="22"/>
  <c r="Q28" i="22" s="1"/>
  <c r="O33" i="22"/>
  <c r="Q33" i="22" s="1"/>
  <c r="G33" i="22"/>
  <c r="O46" i="22"/>
  <c r="T46" i="22"/>
  <c r="E48" i="22"/>
  <c r="O50" i="22"/>
  <c r="O48" i="22" s="1"/>
  <c r="T50" i="22"/>
  <c r="R15" i="22"/>
  <c r="S18" i="22"/>
  <c r="S27" i="22"/>
  <c r="R12" i="22"/>
  <c r="S12" i="22"/>
  <c r="L15" i="22"/>
  <c r="T15" i="22"/>
  <c r="R19" i="22"/>
  <c r="G21" i="22"/>
  <c r="P23" i="22"/>
  <c r="Q23" i="22" s="1"/>
  <c r="O26" i="22"/>
  <c r="R27" i="22"/>
  <c r="G28" i="22"/>
  <c r="G32" i="22"/>
  <c r="M32" i="22"/>
  <c r="R32" i="22"/>
  <c r="P33" i="22"/>
  <c r="T34" i="22"/>
  <c r="L34" i="22"/>
  <c r="S34" i="22"/>
  <c r="R34" i="22"/>
  <c r="G35" i="22"/>
  <c r="M35" i="22"/>
  <c r="L35" i="22"/>
  <c r="T39" i="22"/>
  <c r="L39" i="22"/>
  <c r="S39" i="22"/>
  <c r="R39" i="22"/>
  <c r="T40" i="22"/>
  <c r="L40" i="22"/>
  <c r="S19" i="22"/>
  <c r="S20" i="22"/>
  <c r="R21" i="22"/>
  <c r="S22" i="22"/>
  <c r="T28" i="22"/>
  <c r="L28" i="22"/>
  <c r="S28" i="22"/>
  <c r="R28" i="22"/>
  <c r="T29" i="22"/>
  <c r="L29" i="22"/>
  <c r="S29" i="22"/>
  <c r="N35" i="22"/>
  <c r="S35" i="22"/>
  <c r="P36" i="22"/>
  <c r="Q36" i="22" s="1"/>
  <c r="O41" i="22"/>
  <c r="G41" i="22"/>
  <c r="R20" i="22"/>
  <c r="R22" i="22"/>
  <c r="T23" i="22"/>
  <c r="L23" i="22"/>
  <c r="N25" i="22"/>
  <c r="Q25" i="22" s="1"/>
  <c r="T26" i="22"/>
  <c r="L26" i="22"/>
  <c r="S26" i="22"/>
  <c r="G30" i="22"/>
  <c r="N30" i="22"/>
  <c r="Q30" i="22" s="1"/>
  <c r="T35" i="22"/>
  <c r="G36" i="22"/>
  <c r="G40" i="22"/>
  <c r="M40" i="22"/>
  <c r="R40" i="22"/>
  <c r="P41" i="22"/>
  <c r="T42" i="22"/>
  <c r="L42" i="22"/>
  <c r="S42" i="22"/>
  <c r="R42" i="22"/>
  <c r="G43" i="22"/>
  <c r="M43" i="22"/>
  <c r="L43" i="22"/>
  <c r="T52" i="22"/>
  <c r="L52" i="22"/>
  <c r="L48" i="22" s="1"/>
  <c r="S52" i="22"/>
  <c r="R52" i="22"/>
  <c r="T53" i="22"/>
  <c r="L53" i="22"/>
  <c r="M29" i="22"/>
  <c r="P30" i="22"/>
  <c r="N32" i="22"/>
  <c r="O35" i="22"/>
  <c r="R36" i="22"/>
  <c r="M37" i="22"/>
  <c r="P38" i="22"/>
  <c r="N40" i="22"/>
  <c r="O43" i="22"/>
  <c r="R44" i="22"/>
  <c r="M45" i="22"/>
  <c r="P46" i="22"/>
  <c r="P50" i="22"/>
  <c r="P48" i="22" s="1"/>
  <c r="N53" i="22"/>
  <c r="M26" i="22"/>
  <c r="P27" i="22"/>
  <c r="N29" i="22"/>
  <c r="O32" i="22"/>
  <c r="R33" i="22"/>
  <c r="M34" i="22"/>
  <c r="P35" i="22"/>
  <c r="S36" i="22"/>
  <c r="N37" i="22"/>
  <c r="O40" i="22"/>
  <c r="R41" i="22"/>
  <c r="M42" i="22"/>
  <c r="P43" i="22"/>
  <c r="S44" i="22"/>
  <c r="N45" i="22"/>
  <c r="O53" i="22"/>
  <c r="O29" i="22"/>
  <c r="R30" i="22"/>
  <c r="M31" i="22"/>
  <c r="Q31" i="22" s="1"/>
  <c r="P32" i="22"/>
  <c r="S33" i="22"/>
  <c r="N34" i="22"/>
  <c r="L36" i="22"/>
  <c r="O37" i="22"/>
  <c r="R38" i="22"/>
  <c r="M39" i="22"/>
  <c r="Q39" i="22" s="1"/>
  <c r="P40" i="22"/>
  <c r="S41" i="22"/>
  <c r="N42" i="22"/>
  <c r="L44" i="22"/>
  <c r="O45" i="22"/>
  <c r="R46" i="22"/>
  <c r="R50" i="22"/>
  <c r="M52" i="22"/>
  <c r="Q52" i="22" s="1"/>
  <c r="P53" i="22"/>
  <c r="S30" i="22"/>
  <c r="L33" i="22"/>
  <c r="S38" i="22"/>
  <c r="L41" i="22"/>
  <c r="S46" i="22"/>
  <c r="S50" i="22"/>
  <c r="H7" i="16"/>
  <c r="T48" i="22" l="1"/>
  <c r="Q27" i="22"/>
  <c r="Q26" i="22"/>
  <c r="Q38" i="22"/>
  <c r="Q20" i="22"/>
  <c r="Q24" i="22"/>
  <c r="O10" i="22"/>
  <c r="O8" i="22" s="1"/>
  <c r="Q34" i="22"/>
  <c r="M48" i="22"/>
  <c r="Q43" i="22"/>
  <c r="Q21" i="22"/>
  <c r="Q53" i="22"/>
  <c r="Q41" i="22"/>
  <c r="Q46" i="22"/>
  <c r="U28" i="22"/>
  <c r="U41" i="22"/>
  <c r="U53" i="22"/>
  <c r="U43" i="22"/>
  <c r="Q50" i="22"/>
  <c r="Q48" i="22" s="1"/>
  <c r="U22" i="22"/>
  <c r="U17" i="22"/>
  <c r="D8" i="22"/>
  <c r="U33" i="22"/>
  <c r="U36" i="22"/>
  <c r="Q37" i="22"/>
  <c r="U23" i="22"/>
  <c r="U34" i="22"/>
  <c r="U21" i="22"/>
  <c r="U44" i="22"/>
  <c r="U40" i="22"/>
  <c r="U35" i="22"/>
  <c r="U15" i="22"/>
  <c r="G48" i="22"/>
  <c r="U48" i="22" s="1"/>
  <c r="U32" i="22"/>
  <c r="U25" i="22"/>
  <c r="U24" i="22"/>
  <c r="M10" i="22"/>
  <c r="Q12" i="22"/>
  <c r="P10" i="22"/>
  <c r="P8" i="22" s="1"/>
  <c r="U39" i="22"/>
  <c r="U38" i="22"/>
  <c r="Q42" i="22"/>
  <c r="U30" i="22"/>
  <c r="Q40" i="22"/>
  <c r="Q35" i="22"/>
  <c r="U18" i="22"/>
  <c r="Q13" i="22"/>
  <c r="N10" i="22"/>
  <c r="N8" i="22" s="1"/>
  <c r="R10" i="22"/>
  <c r="T10" i="22"/>
  <c r="S10" i="22"/>
  <c r="H8" i="22"/>
  <c r="U14" i="22"/>
  <c r="U29" i="22"/>
  <c r="U31" i="22"/>
  <c r="Q45" i="22"/>
  <c r="U52" i="22"/>
  <c r="Q16" i="22"/>
  <c r="U16" i="22"/>
  <c r="U37" i="22"/>
  <c r="E8" i="22"/>
  <c r="Q29" i="22"/>
  <c r="U42" i="22"/>
  <c r="U26" i="22"/>
  <c r="Q32" i="22"/>
  <c r="U45" i="22"/>
  <c r="G10" i="22"/>
  <c r="L10" i="22"/>
  <c r="M8" i="22" l="1"/>
  <c r="Q10" i="22"/>
  <c r="Q8" i="22" s="1"/>
  <c r="T8" i="22"/>
  <c r="S8" i="22"/>
  <c r="R8" i="22"/>
  <c r="U10" i="22"/>
  <c r="L8" i="22"/>
  <c r="G8" i="22"/>
  <c r="B8" i="16"/>
  <c r="U8" i="22" l="1"/>
  <c r="G7" i="16" l="1"/>
  <c r="I7" i="16"/>
  <c r="F7" i="16"/>
  <c r="E7" i="16"/>
  <c r="D7" i="16"/>
  <c r="C7" i="16"/>
  <c r="B7" i="16"/>
  <c r="L6" i="16"/>
  <c r="M6" i="16" s="1"/>
  <c r="N6" i="16" s="1"/>
  <c r="O6" i="16" s="1"/>
  <c r="P6" i="16" s="1"/>
  <c r="Q6" i="16" s="1"/>
  <c r="R6" i="16" s="1"/>
  <c r="S6" i="16" s="1"/>
  <c r="L5" i="16"/>
  <c r="M5" i="16" s="1"/>
  <c r="N5" i="16" s="1"/>
  <c r="J5" i="16"/>
  <c r="O5" i="16" l="1"/>
  <c r="N8" i="16"/>
  <c r="T6" i="16"/>
  <c r="J7" i="16"/>
  <c r="T7" i="16" s="1"/>
  <c r="M8" i="16"/>
  <c r="L8" i="16"/>
  <c r="P5" i="16" l="1"/>
  <c r="O8" i="16"/>
  <c r="Q5" i="16" l="1"/>
  <c r="P8" i="16"/>
  <c r="R5" i="16" l="1"/>
  <c r="Q8" i="16"/>
  <c r="S5" i="16" l="1"/>
  <c r="R8" i="16"/>
  <c r="S8" i="16" l="1"/>
  <c r="T5" i="16"/>
  <c r="T8" i="16" l="1"/>
</calcChain>
</file>

<file path=xl/sharedStrings.xml><?xml version="1.0" encoding="utf-8"?>
<sst xmlns="http://schemas.openxmlformats.org/spreadsheetml/2006/main" count="366" uniqueCount="338">
  <si>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</si>
  <si>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</si>
  <si>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</si>
  <si>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</si>
  <si>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</si>
  <si>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Q1</t>
  </si>
  <si>
    <t>Q2</t>
  </si>
  <si>
    <t>July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</si>
  <si>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</si>
  <si>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</si>
  <si>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</si>
  <si>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</si>
  <si>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</si>
  <si>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</si>
  <si>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</si>
  <si>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</si>
  <si>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</si>
  <si>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</si>
  <si>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</si>
  <si>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</si>
  <si>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</si>
  <si>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</si>
  <si>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</si>
  <si>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</si>
  <si>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</si>
  <si>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</si>
  <si>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</si>
  <si>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</si>
  <si>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</si>
  <si>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</si>
  <si>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</si>
  <si>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</si>
  <si>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</si>
  <si>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</si>
  <si>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</si>
  <si>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</si>
  <si>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</si>
  <si>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</si>
  <si>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</si>
  <si>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</si>
  <si>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</si>
  <si>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</si>
  <si>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</si>
  <si>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</si>
  <si>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</si>
  <si>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</si>
  <si>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</si>
  <si>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</si>
  <si>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</si>
  <si>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</si>
  <si>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</si>
  <si>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</si>
  <si>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</si>
  <si>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</si>
  <si>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</si>
  <si>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</si>
  <si>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</si>
  <si>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</si>
  <si>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</si>
  <si>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ALGU: inclusive of IRA, special shares for LGUs, MMDA, BARMM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</si>
  <si>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</si>
  <si>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</si>
  <si>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</si>
  <si>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</si>
  <si>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</si>
  <si>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</si>
  <si>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</si>
  <si>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</si>
  <si>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</si>
  <si>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</si>
  <si>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</si>
  <si>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</si>
  <si>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</si>
  <si>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</si>
  <si>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</si>
  <si>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</si>
  <si>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</si>
  <si>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</si>
  <si>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</si>
  <si>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</si>
  <si>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</si>
  <si>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</si>
  <si>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</si>
  <si>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</si>
  <si>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</si>
  <si>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</si>
  <si>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</si>
  <si>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</si>
  <si>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</si>
  <si>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</si>
  <si>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</si>
  <si>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</si>
  <si>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</si>
  <si>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</si>
  <si>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</si>
  <si>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</si>
  <si>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</si>
  <si>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</si>
  <si>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</si>
  <si>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</si>
  <si>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</si>
  <si>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</si>
  <si>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</si>
  <si>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</si>
  <si>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</si>
  <si>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</si>
  <si>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</si>
  <si>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</si>
  <si>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</si>
  <si>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</si>
  <si>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</si>
  <si>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</si>
  <si>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</si>
  <si>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</si>
  <si>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</si>
  <si>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</si>
  <si>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</si>
  <si>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</si>
  <si>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</si>
  <si>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</si>
  <si>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</si>
  <si>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</si>
  <si>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</si>
  <si>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</si>
  <si>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</si>
  <si>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</si>
  <si>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</si>
  <si>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</si>
  <si>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</si>
  <si>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</si>
  <si>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</si>
  <si>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</si>
  <si>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</si>
  <si>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</si>
  <si>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</si>
  <si>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</si>
  <si>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</si>
  <si>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</si>
  <si>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</si>
  <si>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</si>
  <si>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</si>
  <si>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</si>
  <si>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</si>
  <si>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</si>
  <si>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</si>
  <si>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</si>
  <si>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</si>
  <si>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</si>
  <si>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</si>
  <si>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</si>
  <si>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</si>
  <si>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</si>
  <si>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</si>
  <si>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</si>
  <si>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</si>
  <si>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</si>
  <si>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</si>
  <si>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</si>
  <si>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</si>
  <si>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</si>
  <si>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</si>
  <si>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</si>
  <si>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</si>
  <si>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</si>
  <si>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</si>
  <si>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</si>
  <si>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</si>
  <si>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</si>
  <si>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</si>
  <si>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</si>
  <si>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</si>
  <si>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</si>
  <si>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</si>
  <si>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</si>
  <si>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</si>
  <si>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</si>
  <si>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</si>
  <si>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</si>
  <si>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</si>
  <si>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</si>
  <si>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</si>
  <si>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</si>
  <si>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</si>
  <si>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</si>
  <si>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</si>
  <si>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</si>
  <si>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</si>
  <si>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</si>
  <si>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</si>
  <si>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</si>
  <si>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</si>
  <si>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</si>
  <si>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</si>
  <si>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</si>
  <si>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</si>
  <si>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</si>
  <si>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</si>
  <si>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</si>
  <si>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</si>
  <si>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</si>
  <si>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</si>
  <si>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</si>
  <si>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</si>
  <si>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</si>
  <si>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</si>
  <si>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</si>
  <si>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</si>
  <si>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</si>
  <si>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</si>
  <si>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</si>
  <si>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</si>
  <si>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</si>
  <si>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</si>
  <si>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</si>
  <si>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</si>
  <si>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</si>
  <si>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</si>
  <si>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</si>
  <si>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</si>
  <si>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</si>
  <si>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</si>
  <si>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</si>
  <si>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</si>
  <si>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</si>
  <si>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</si>
  <si>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</si>
  <si>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</si>
  <si>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</si>
  <si>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</si>
  <si>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</si>
  <si>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</si>
  <si>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</si>
  <si>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</si>
  <si>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</si>
  <si>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</si>
  <si>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</si>
  <si>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</si>
  <si>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</si>
  <si>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</si>
  <si>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</si>
  <si>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</si>
  <si>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</si>
  <si>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</si>
  <si>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</si>
  <si>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</si>
  <si>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</si>
  <si>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</si>
  <si>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</si>
  <si>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NICA</t>
  </si>
  <si>
    <t xml:space="preserve">   NSC  </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</si>
  <si>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</si>
  <si>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</si>
  <si>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</si>
  <si>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</si>
  <si>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</si>
  <si>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</si>
  <si>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</si>
  <si>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</si>
  <si>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</si>
  <si>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</si>
  <si>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</si>
  <si>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</si>
  <si>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</si>
  <si>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</si>
  <si>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</si>
  <si>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</si>
  <si>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</si>
  <si>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</si>
  <si>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</si>
  <si>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</si>
  <si>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</si>
  <si>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</si>
  <si>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</si>
  <si>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</si>
  <si>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</si>
  <si>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</si>
  <si>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</si>
  <si>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</si>
  <si>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</si>
  <si>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</si>
  <si>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t>All Departments</t>
  </si>
  <si>
    <t>in millions</t>
  </si>
  <si>
    <t>CUMULATIVE</t>
  </si>
  <si>
    <t>JAN</t>
  </si>
  <si>
    <t>FEB</t>
  </si>
  <si>
    <t>MAR</t>
  </si>
  <si>
    <t>APR</t>
  </si>
  <si>
    <t>MAY</t>
  </si>
  <si>
    <t>JUNE</t>
  </si>
  <si>
    <t>JULY</t>
  </si>
  <si>
    <t>Monthly NCA Credited</t>
  </si>
  <si>
    <t>Monthly NCA Utilized</t>
  </si>
  <si>
    <t>JANUARY</t>
  </si>
  <si>
    <t>FEBRUARY</t>
  </si>
  <si>
    <t>MARCH</t>
  </si>
  <si>
    <t>APRIL</t>
  </si>
  <si>
    <t>NCA Utilized / NCAs Credited - Flow</t>
  </si>
  <si>
    <t>NCA Utilized / NCAs Credited - Cumulative</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</si>
  <si>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</si>
  <si>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</si>
  <si>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</si>
  <si>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</si>
  <si>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</si>
  <si>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</si>
  <si>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</si>
  <si>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</si>
  <si>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</si>
  <si>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</si>
  <si>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</si>
  <si>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</si>
  <si>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JUN</t>
  </si>
  <si>
    <t>JUL</t>
  </si>
  <si>
    <t>AUG</t>
  </si>
  <si>
    <t>AUGUST</t>
  </si>
  <si>
    <t>AS OF AUGUST</t>
  </si>
  <si>
    <r>
      <t xml:space="preserve">UNUSED NCAs  </t>
    </r>
    <r>
      <rPr>
        <vertAlign val="superscript"/>
        <sz val="10"/>
        <rFont val="Arial"/>
        <family val="2"/>
      </rPr>
      <t>/5</t>
    </r>
  </si>
  <si>
    <t>UTILIZATION RATIO (%)</t>
  </si>
  <si>
    <t>August</t>
  </si>
  <si>
    <t>As of end       August</t>
  </si>
  <si>
    <t>As of end
Q2</t>
  </si>
  <si>
    <t>As of end
July</t>
  </si>
  <si>
    <t>Departmenf of Human Settlements and Urban Development</t>
  </si>
  <si>
    <t>AS OF AUGUST 31, 2022</t>
  </si>
  <si>
    <t>Office of the Press Secretary</t>
  </si>
  <si>
    <t>Source: Report of MDS-Government Servicing Banks as of August 2022</t>
  </si>
  <si>
    <t>STATUS OF NCA UTILIZATION (Net Trust and Working Fund), as of August 31, 2022</t>
  </si>
  <si>
    <t xml:space="preserve">  NAS</t>
  </si>
  <si>
    <t xml:space="preserve">  PNAC</t>
  </si>
  <si>
    <t xml:space="preserve">   OADR</t>
  </si>
  <si>
    <t>OPS</t>
  </si>
  <si>
    <t xml:space="preserve">    OPS-Proper</t>
  </si>
  <si>
    <t xml:space="preserve">     NHCP</t>
  </si>
  <si>
    <t xml:space="preserve">     NAP</t>
  </si>
  <si>
    <t xml:space="preserve">   OPAPRU</t>
  </si>
  <si>
    <t xml:space="preserve">   OMB</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</si>
  <si>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</si>
  <si>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</si>
  <si>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NCAs CREDITED VS NCA UTILIZATION, JANUARY-AUGUST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</si>
</sst>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sz val="10"/>
      <name val="Arial"/>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xf numFmtId="43" fontId="41" fillId="0" borderId="0" applyFont="0" applyFill="0" applyBorder="0" applyAlignment="0" applyProtection="0"/>
  </cellStyleXfs>
  <cellXfs count="120">
    <xf numFmtId="0" fontId="0" fillId="0" borderId="0" xfId="0"/>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0" fontId="21" fillId="0" borderId="0" xfId="0" applyNumberFormat="1" applyFont="1"/>
    <xf numFmtId="164" fontId="21" fillId="0" borderId="0" xfId="0" applyNumberFormat="1" applyFont="1"/>
    <xf numFmtId="0" fontId="21" fillId="0" borderId="0" xfId="0" applyFont="1"/>
    <xf numFmtId="164" fontId="24"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6" fontId="22" fillId="0" borderId="0" xfId="0" applyNumberFormat="1" applyFont="1"/>
    <xf numFmtId="166" fontId="23" fillId="0" borderId="0" xfId="0" applyNumberFormat="1" applyFont="1"/>
    <xf numFmtId="166" fontId="26" fillId="25" borderId="0" xfId="43" applyNumberFormat="1" applyFont="1" applyFill="1" applyBorder="1"/>
    <xf numFmtId="166" fontId="26" fillId="0" borderId="0" xfId="43" applyNumberFormat="1" applyFont="1" applyBorder="1"/>
    <xf numFmtId="166" fontId="35" fillId="0" borderId="11" xfId="43" applyNumberFormat="1" applyFont="1" applyBorder="1" applyAlignment="1">
      <alignment horizontal="right"/>
    </xf>
    <xf numFmtId="166" fontId="36" fillId="0" borderId="0" xfId="43" applyNumberFormat="1" applyFont="1" applyBorder="1" applyAlignment="1"/>
    <xf numFmtId="166" fontId="35" fillId="0" borderId="0" xfId="43" applyNumberFormat="1" applyFont="1" applyFill="1"/>
    <xf numFmtId="166" fontId="35" fillId="0" borderId="0" xfId="43" applyNumberFormat="1" applyFont="1"/>
    <xf numFmtId="166" fontId="35" fillId="0" borderId="0" xfId="43" applyNumberFormat="1" applyFont="1" applyBorder="1"/>
    <xf numFmtId="166" fontId="35" fillId="0" borderId="0" xfId="43" applyNumberFormat="1" applyFont="1" applyFill="1" applyBorder="1"/>
    <xf numFmtId="166" fontId="35" fillId="0" borderId="11" xfId="43" applyNumberFormat="1" applyFont="1" applyBorder="1"/>
    <xf numFmtId="37" fontId="35" fillId="0" borderId="11" xfId="43" applyNumberFormat="1" applyFont="1" applyBorder="1" applyAlignment="1">
      <alignment horizontal="right"/>
    </xf>
    <xf numFmtId="0" fontId="15" fillId="0" borderId="0" xfId="45" applyFont="1" applyFill="1" applyAlignment="1">
      <alignment horizontal="left" indent="2"/>
    </xf>
    <xf numFmtId="166" fontId="35" fillId="0" borderId="11" xfId="43" applyNumberFormat="1" applyFont="1" applyFill="1" applyBorder="1"/>
    <xf numFmtId="37" fontId="35" fillId="0" borderId="20" xfId="43" applyNumberFormat="1" applyFont="1" applyFill="1" applyBorder="1"/>
    <xf numFmtId="37" fontId="35" fillId="0" borderId="11" xfId="43" applyNumberFormat="1" applyFont="1" applyFill="1" applyBorder="1"/>
    <xf numFmtId="37" fontId="35" fillId="0" borderId="11" xfId="43" applyNumberFormat="1" applyFont="1" applyBorder="1"/>
    <xf numFmtId="166" fontId="35" fillId="0" borderId="11" xfId="43" applyNumberFormat="1" applyFont="1" applyBorder="1" applyAlignment="1"/>
    <xf numFmtId="166" fontId="35" fillId="0" borderId="11" xfId="43" applyNumberFormat="1" applyFont="1" applyFill="1" applyBorder="1" applyAlignment="1">
      <alignment horizontal="right" vertical="top"/>
    </xf>
    <xf numFmtId="166" fontId="35" fillId="0" borderId="20" xfId="43" applyNumberFormat="1" applyFont="1" applyFill="1" applyBorder="1"/>
    <xf numFmtId="166" fontId="35" fillId="0" borderId="20" xfId="43" applyNumberFormat="1" applyFont="1" applyBorder="1" applyAlignment="1">
      <alignment horizontal="right" vertical="top"/>
    </xf>
    <xf numFmtId="0" fontId="15"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5" fillId="0" borderId="0" xfId="0" applyFont="1" applyAlignment="1">
      <alignment horizontal="center" vertical="center" wrapText="1"/>
    </xf>
    <xf numFmtId="0" fontId="20" fillId="0" borderId="0" xfId="0" applyNumberFormat="1" applyFont="1" applyBorder="1" applyAlignment="1">
      <alignment vertical="center"/>
    </xf>
    <xf numFmtId="0" fontId="20" fillId="0" borderId="0" xfId="0" applyNumberFormat="1" applyFont="1" applyBorder="1"/>
    <xf numFmtId="0" fontId="25" fillId="25" borderId="0" xfId="0" applyFont="1" applyFill="1" applyAlignment="1"/>
    <xf numFmtId="0" fontId="26" fillId="25" borderId="0" xfId="0" applyFont="1" applyFill="1"/>
    <xf numFmtId="0" fontId="27" fillId="24" borderId="0" xfId="0" applyFont="1" applyFill="1" applyBorder="1" applyAlignment="1">
      <alignment horizontal="left"/>
    </xf>
    <xf numFmtId="164" fontId="26" fillId="25" borderId="0" xfId="0" applyNumberFormat="1" applyFont="1" applyFill="1" applyBorder="1" applyAlignment="1">
      <alignment horizontal="left"/>
    </xf>
    <xf numFmtId="0" fontId="26" fillId="25" borderId="0" xfId="0" applyFont="1" applyFill="1" applyBorder="1"/>
    <xf numFmtId="0" fontId="28" fillId="25" borderId="0" xfId="0" applyFont="1" applyFill="1" applyBorder="1" applyAlignment="1">
      <alignment horizontal="left"/>
    </xf>
    <xf numFmtId="164" fontId="26" fillId="25" borderId="0" xfId="0" applyNumberFormat="1" applyFont="1" applyFill="1"/>
    <xf numFmtId="0" fontId="28" fillId="25" borderId="0" xfId="0" applyFont="1" applyFill="1" applyBorder="1"/>
    <xf numFmtId="164" fontId="26" fillId="25" borderId="0" xfId="0" applyNumberFormat="1" applyFont="1" applyFill="1" applyBorder="1"/>
    <xf numFmtId="166" fontId="28" fillId="26" borderId="12" xfId="43" applyNumberFormat="1" applyFont="1" applyFill="1" applyBorder="1" applyAlignment="1">
      <alignment horizontal="center" vertical="center"/>
    </xf>
    <xf numFmtId="0" fontId="26" fillId="0" borderId="0" xfId="0" applyFont="1" applyFill="1" applyAlignment="1">
      <alignment horizontal="center" vertical="center"/>
    </xf>
    <xf numFmtId="0" fontId="28" fillId="0" borderId="0" xfId="0" applyFont="1" applyAlignment="1">
      <alignment horizontal="center"/>
    </xf>
    <xf numFmtId="0" fontId="26" fillId="0" borderId="0" xfId="0" applyFont="1"/>
    <xf numFmtId="0" fontId="28" fillId="0" borderId="0" xfId="0" applyFont="1" applyAlignment="1">
      <alignment horizontal="left"/>
    </xf>
    <xf numFmtId="0" fontId="34" fillId="0" borderId="0" xfId="0" applyFont="1" applyAlignment="1">
      <alignment horizontal="left" indent="1"/>
    </xf>
    <xf numFmtId="166" fontId="26" fillId="0" borderId="0" xfId="0" applyNumberFormat="1" applyFont="1"/>
    <xf numFmtId="0" fontId="26" fillId="0" borderId="0" xfId="0" applyFont="1" applyAlignment="1">
      <alignment horizontal="left" indent="1"/>
    </xf>
    <xf numFmtId="0" fontId="26" fillId="0" borderId="0" xfId="0" applyFont="1" applyAlignment="1" applyProtection="1">
      <alignment horizontal="left" indent="1"/>
      <protection locked="0"/>
    </xf>
    <xf numFmtId="0" fontId="26" fillId="0" borderId="0" xfId="0" quotePrefix="1" applyFont="1" applyAlignment="1">
      <alignment horizontal="left" indent="1"/>
    </xf>
    <xf numFmtId="0" fontId="37" fillId="0" borderId="0" xfId="0" applyFont="1" applyAlignment="1">
      <alignment horizontal="left" indent="1"/>
    </xf>
    <xf numFmtId="0" fontId="34" fillId="0" borderId="0" xfId="0" applyFont="1" applyFill="1" applyAlignment="1">
      <alignment horizontal="left" indent="1"/>
    </xf>
    <xf numFmtId="0" fontId="26" fillId="0" borderId="0" xfId="0" applyFont="1" applyAlignment="1">
      <alignment horizontal="left" wrapText="1" indent="2"/>
    </xf>
    <xf numFmtId="0" fontId="26" fillId="0" borderId="0" xfId="0" applyFont="1" applyAlignment="1">
      <alignment horizontal="left" indent="2"/>
    </xf>
    <xf numFmtId="0" fontId="26" fillId="0" borderId="0" xfId="0" applyFont="1" applyAlignment="1">
      <alignment horizontal="left" indent="3"/>
    </xf>
    <xf numFmtId="0" fontId="26" fillId="0" borderId="0" xfId="0" applyFont="1" applyAlignment="1">
      <alignment horizontal="left" wrapText="1" indent="3"/>
    </xf>
    <xf numFmtId="0" fontId="26" fillId="0" borderId="0" xfId="0" applyFont="1" applyFill="1" applyAlignment="1">
      <alignment horizontal="left" indent="1"/>
    </xf>
    <xf numFmtId="0" fontId="38" fillId="0" borderId="0" xfId="0" applyFont="1" applyAlignment="1">
      <alignment horizontal="left" indent="1"/>
    </xf>
    <xf numFmtId="0" fontId="34" fillId="0" borderId="0" xfId="0" applyFont="1" applyAlignment="1">
      <alignment horizontal="left" vertical="top" indent="1"/>
    </xf>
    <xf numFmtId="0" fontId="37" fillId="0" borderId="0" xfId="0" applyFont="1" applyFill="1" applyAlignment="1">
      <alignment horizontal="left" indent="1"/>
    </xf>
    <xf numFmtId="0" fontId="26" fillId="0" borderId="0" xfId="0" applyFont="1" applyFill="1" applyAlignment="1"/>
    <xf numFmtId="0" fontId="28" fillId="0" borderId="0" xfId="0" applyFont="1" applyFill="1" applyAlignment="1">
      <alignment wrapText="1"/>
    </xf>
    <xf numFmtId="0" fontId="26" fillId="0" borderId="0" xfId="0" applyFont="1" applyAlignment="1"/>
    <xf numFmtId="0" fontId="28" fillId="0" borderId="0" xfId="0" applyFont="1" applyAlignment="1">
      <alignment horizontal="left" indent="1"/>
    </xf>
    <xf numFmtId="0" fontId="26" fillId="0" borderId="0" xfId="0" applyFont="1" applyAlignment="1">
      <alignment horizontal="left"/>
    </xf>
    <xf numFmtId="0" fontId="28" fillId="0" borderId="0" xfId="0" applyFont="1" applyAlignment="1">
      <alignment horizontal="left" vertical="center"/>
    </xf>
    <xf numFmtId="166" fontId="25" fillId="0" borderId="21" xfId="0" applyNumberFormat="1" applyFont="1" applyBorder="1" applyAlignment="1">
      <alignment vertical="center"/>
    </xf>
    <xf numFmtId="166" fontId="39" fillId="0" borderId="21" xfId="0" applyNumberFormat="1" applyFont="1" applyBorder="1" applyAlignment="1">
      <alignment vertical="center"/>
    </xf>
    <xf numFmtId="166" fontId="25" fillId="0" borderId="21" xfId="0" applyNumberFormat="1" applyFont="1" applyFill="1" applyBorder="1" applyAlignment="1">
      <alignment vertical="center"/>
    </xf>
    <xf numFmtId="0" fontId="26" fillId="0" borderId="0" xfId="0" applyFont="1" applyAlignment="1">
      <alignment vertical="center"/>
    </xf>
    <xf numFmtId="0" fontId="37" fillId="0" borderId="0" xfId="0" applyFont="1" applyBorder="1"/>
    <xf numFmtId="0" fontId="26" fillId="0" borderId="0" xfId="0" applyFont="1" applyBorder="1"/>
    <xf numFmtId="0" fontId="26" fillId="0" borderId="0" xfId="0" applyFont="1" applyFill="1" applyBorder="1"/>
    <xf numFmtId="167" fontId="15" fillId="0" borderId="0" xfId="0" applyNumberFormat="1" applyFont="1"/>
    <xf numFmtId="167" fontId="15" fillId="0" borderId="11" xfId="0" applyNumberFormat="1" applyFont="1" applyBorder="1"/>
    <xf numFmtId="167" fontId="15" fillId="0" borderId="0" xfId="0" applyNumberFormat="1" applyFont="1" applyBorder="1"/>
    <xf numFmtId="0" fontId="15" fillId="0" borderId="10" xfId="0" applyFont="1" applyBorder="1" applyAlignment="1">
      <alignment horizontal="center" vertical="center" wrapText="1"/>
    </xf>
    <xf numFmtId="166" fontId="28" fillId="26" borderId="14" xfId="43" applyNumberFormat="1" applyFont="1" applyFill="1" applyBorder="1" applyAlignment="1">
      <alignment horizontal="center" vertical="center"/>
    </xf>
    <xf numFmtId="0" fontId="28" fillId="26" borderId="10" xfId="0" applyFont="1" applyFill="1" applyBorder="1" applyAlignment="1">
      <alignment horizontal="center" vertical="center" wrapText="1"/>
    </xf>
    <xf numFmtId="166" fontId="35" fillId="0" borderId="11" xfId="43" applyNumberFormat="1" applyFont="1" applyFill="1" applyBorder="1" applyAlignment="1">
      <alignment horizontal="right"/>
    </xf>
    <xf numFmtId="37" fontId="35" fillId="0" borderId="11" xfId="43" applyNumberFormat="1" applyFont="1" applyFill="1" applyBorder="1" applyAlignment="1">
      <alignment horizontal="right"/>
    </xf>
    <xf numFmtId="166" fontId="35" fillId="0" borderId="11" xfId="43" applyNumberFormat="1" applyFont="1" applyFill="1" applyBorder="1" applyAlignment="1"/>
    <xf numFmtId="168" fontId="0" fillId="0" borderId="0" xfId="46" applyNumberFormat="1" applyFont="1"/>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26" fillId="0" borderId="0" xfId="0" applyFont="1" applyAlignment="1">
      <alignment horizontal="left" vertical="top" wrapText="1"/>
    </xf>
    <xf numFmtId="166" fontId="32" fillId="26" borderId="17" xfId="43" applyNumberFormat="1" applyFont="1" applyFill="1" applyBorder="1" applyAlignment="1">
      <alignment horizontal="center" vertical="center" wrapText="1"/>
    </xf>
    <xf numFmtId="166" fontId="32" fillId="26" borderId="16" xfId="43" applyNumberFormat="1" applyFont="1" applyFill="1" applyBorder="1" applyAlignment="1">
      <alignment horizontal="center" vertical="center" wrapText="1"/>
    </xf>
    <xf numFmtId="0" fontId="28" fillId="26" borderId="12" xfId="0" applyFont="1" applyFill="1" applyBorder="1" applyAlignment="1">
      <alignment horizontal="center" vertical="center"/>
    </xf>
    <xf numFmtId="0" fontId="28" fillId="26" borderId="15" xfId="0" applyFont="1" applyFill="1" applyBorder="1" applyAlignment="1">
      <alignment horizontal="center" vertical="center"/>
    </xf>
    <xf numFmtId="0" fontId="28" fillId="26" borderId="18" xfId="0" applyFont="1" applyFill="1" applyBorder="1" applyAlignment="1">
      <alignment horizontal="center" vertical="center"/>
    </xf>
    <xf numFmtId="0" fontId="29" fillId="26" borderId="15" xfId="0" applyFont="1" applyFill="1" applyBorder="1" applyAlignment="1">
      <alignment horizontal="center" vertical="center" wrapText="1"/>
    </xf>
    <xf numFmtId="0" fontId="0" fillId="0" borderId="19" xfId="0" applyBorder="1" applyAlignment="1">
      <alignment horizontal="center" vertical="center"/>
    </xf>
    <xf numFmtId="0" fontId="28" fillId="26" borderId="15" xfId="0" applyFont="1" applyFill="1" applyBorder="1" applyAlignment="1">
      <alignment horizontal="center" vertical="center" wrapText="1"/>
    </xf>
    <xf numFmtId="0" fontId="28" fillId="26" borderId="19" xfId="0" applyFont="1" applyFill="1" applyBorder="1" applyAlignment="1">
      <alignment horizontal="center" vertical="center" wrapText="1"/>
    </xf>
    <xf numFmtId="0" fontId="28" fillId="26" borderId="17" xfId="0" applyFont="1" applyFill="1" applyBorder="1" applyAlignment="1">
      <alignment horizontal="center" vertical="center" wrapText="1"/>
    </xf>
    <xf numFmtId="0" fontId="28" fillId="26" borderId="16" xfId="0" applyFont="1" applyFill="1" applyBorder="1" applyAlignment="1">
      <alignment horizontal="center" vertical="center" wrapText="1"/>
    </xf>
    <xf numFmtId="166" fontId="28" fillId="26" borderId="22" xfId="43" applyNumberFormat="1" applyFont="1" applyFill="1" applyBorder="1" applyAlignment="1">
      <alignment horizontal="center" vertical="center"/>
    </xf>
    <xf numFmtId="166" fontId="28" fillId="26" borderId="13" xfId="43" applyNumberFormat="1" applyFont="1" applyFill="1" applyBorder="1" applyAlignment="1">
      <alignment horizontal="center" vertical="center"/>
    </xf>
    <xf numFmtId="166" fontId="28" fillId="26" borderId="14" xfId="43" applyNumberFormat="1" applyFont="1" applyFill="1" applyBorder="1" applyAlignment="1">
      <alignment horizontal="center" vertical="center"/>
    </xf>
    <xf numFmtId="166" fontId="28" fillId="26" borderId="23" xfId="43" applyNumberFormat="1" applyFont="1" applyFill="1" applyBorder="1" applyAlignment="1">
      <alignment horizontal="center" vertical="center"/>
    </xf>
    <xf numFmtId="166" fontId="28" fillId="26" borderId="11" xfId="43" applyNumberFormat="1" applyFont="1" applyFill="1" applyBorder="1" applyAlignment="1">
      <alignment horizontal="center" vertical="center"/>
    </xf>
    <xf numFmtId="166" fontId="28" fillId="26" borderId="16" xfId="43" applyNumberFormat="1" applyFont="1" applyFill="1" applyBorder="1" applyAlignment="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AUGUST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175318565735552"/>
          <c:y val="3.2073739262669605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5894949964931946"/>
          <c:y val="0.13341770354431259"/>
          <c:w val="0.673527444710150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'!$B$5:$I$5</c:f>
              <c:numCache>
                <c:formatCode>_(* #,##0_);_(* \(#,##0\);_(* "-"??_);_(@_)</c:formatCode>
                <c:ptCount val="8"/>
                <c:pt idx="0">
                  <c:v>265283.09108395001</c:v>
                </c:pt>
                <c:pt idx="1">
                  <c:v>288729.88239633001</c:v>
                </c:pt>
                <c:pt idx="2">
                  <c:v>333545.40042917</c:v>
                </c:pt>
                <c:pt idx="3">
                  <c:v>360575.46406100999</c:v>
                </c:pt>
                <c:pt idx="4">
                  <c:v>394834.44927548</c:v>
                </c:pt>
                <c:pt idx="5">
                  <c:v>390281.98526424001</c:v>
                </c:pt>
                <c:pt idx="6">
                  <c:v>406274.81324434001</c:v>
                </c:pt>
                <c:pt idx="7">
                  <c:v>347917.78020029003</c:v>
                </c:pt>
              </c:numCache>
            </c:numRef>
          </c:val>
          <c:extLst>
            <c:ext xmlns:c16="http://schemas.microsoft.com/office/drawing/2014/chart" uri="{C3380CC4-5D6E-409C-BE32-E72D297353CC}">
              <c16:uniqueId val="{00000000-9838-454A-A2B4-45C3AB6BAD6E}"/>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'!$B$6:$I$6</c:f>
              <c:numCache>
                <c:formatCode>_-* #,##0_-;\-* #,##0_-;_-* "-"??_-;_-@_-</c:formatCode>
                <c:ptCount val="8"/>
                <c:pt idx="0" formatCode="_(* #,##0_);_(* \(#,##0\);_(* &quot;-&quot;??_);_(@_)">
                  <c:v>194503.24133078</c:v>
                </c:pt>
                <c:pt idx="1">
                  <c:v>274070.71397683996</c:v>
                </c:pt>
                <c:pt idx="2">
                  <c:v>411435.16409438004</c:v>
                </c:pt>
                <c:pt idx="3">
                  <c:v>271681.28229021013</c:v>
                </c:pt>
                <c:pt idx="4">
                  <c:v>381147.14327147993</c:v>
                </c:pt>
                <c:pt idx="5">
                  <c:v>476192.29445689003</c:v>
                </c:pt>
                <c:pt idx="6">
                  <c:v>290253.16976591002</c:v>
                </c:pt>
                <c:pt idx="7">
                  <c:v>336778.01814870001</c:v>
                </c:pt>
              </c:numCache>
            </c:numRef>
          </c:val>
          <c:extLst>
            <c:ext xmlns:c16="http://schemas.microsoft.com/office/drawing/2014/chart" uri="{C3380CC4-5D6E-409C-BE32-E72D297353CC}">
              <c16:uniqueId val="{00000001-9838-454A-A2B4-45C3AB6BAD6E}"/>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'!$B$8:$I$8</c:f>
              <c:numCache>
                <c:formatCode>_(* #,##0_);_(* \(#,##0\);_(* "-"??_);_(@_)</c:formatCode>
                <c:ptCount val="8"/>
                <c:pt idx="0">
                  <c:v>73.319125065995479</c:v>
                </c:pt>
                <c:pt idx="1">
                  <c:v>84.578155699868063</c:v>
                </c:pt>
                <c:pt idx="2">
                  <c:v>99.149435718329414</c:v>
                </c:pt>
                <c:pt idx="3">
                  <c:v>92.272989214436123</c:v>
                </c:pt>
                <c:pt idx="4">
                  <c:v>92.272989214436123</c:v>
                </c:pt>
                <c:pt idx="5">
                  <c:v>93.296843089597388</c:v>
                </c:pt>
                <c:pt idx="6">
                  <c:v>98.808782498787124</c:v>
                </c:pt>
                <c:pt idx="7">
                  <c:v>94.569150081296257</c:v>
                </c:pt>
              </c:numCache>
            </c:numRef>
          </c:val>
          <c:smooth val="0"/>
          <c:extLst>
            <c:ext xmlns:c16="http://schemas.microsoft.com/office/drawing/2014/chart" uri="{C3380CC4-5D6E-409C-BE32-E72D297353CC}">
              <c16:uniqueId val="{00000002-9838-454A-A2B4-45C3AB6BAD6E}"/>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0821822629"/>
              <c:y val="0.9577862776585173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7253422977314617"/>
              <c:y val="0.3799930866966149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13</xdr:col>
      <xdr:colOff>457200</xdr:colOff>
      <xdr:row>55</xdr:row>
      <xdr:rowOff>87085</xdr:rowOff>
    </xdr:to>
    <xdr:graphicFrame macro="">
      <xdr:nvGraphicFramePr>
        <xdr:cNvPr id="2" name="Chart 1">
          <a:extLst>
            <a:ext uri="{FF2B5EF4-FFF2-40B4-BE49-F238E27FC236}">
              <a16:creationId xmlns:a16="http://schemas.microsoft.com/office/drawing/2014/main" id="{E3383C51-A28E-4D78-B343-D62C67D25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7A570-5B0C-4BF9-A94C-34D632C0230C}">
  <dimension ref="A1:U73"/>
  <sheetViews>
    <sheetView view="pageBreakPreview" zoomScale="55" zoomScaleNormal="100" zoomScaleSheetLayoutView="55" workbookViewId="0">
      <selection activeCell="K16" sqref="K16"/>
    </sheetView>
  </sheetViews>
  <sheetFormatPr defaultColWidth="9.109375" defaultRowHeight="13.2" x14ac:dyDescent="0.25"/>
  <cols>
    <col min="1" max="1" width="2.109375" style="2" customWidth="1"/>
    <col min="2" max="2" width="49.33203125" style="2" customWidth="1"/>
    <col min="3" max="3" width="13.109375" style="3" customWidth="1"/>
    <col min="4" max="4" width="14" style="3" customWidth="1"/>
    <col min="5" max="5" width="13.33203125" style="3" customWidth="1"/>
    <col min="6" max="6" width="12.6640625" style="3" customWidth="1"/>
    <col min="7" max="7" width="14.5546875" style="3" customWidth="1"/>
    <col min="8" max="8" width="12.88671875" style="3" customWidth="1"/>
    <col min="9" max="9" width="14" style="3" customWidth="1"/>
    <col min="10" max="10" width="12.6640625" style="3" customWidth="1"/>
    <col min="11" max="11" width="12.88671875" style="3" customWidth="1"/>
    <col min="12" max="12" width="14.5546875" style="3" customWidth="1"/>
    <col min="13" max="14" width="12" style="3" customWidth="1"/>
    <col min="15" max="16" width="12.44140625" style="3" customWidth="1"/>
    <col min="17" max="17" width="12.6640625" style="3" customWidth="1"/>
    <col min="18" max="18" width="7.77734375" style="3" customWidth="1"/>
    <col min="19" max="16384" width="9.109375" style="3"/>
  </cols>
  <sheetData>
    <row r="1" spans="1:21" ht="15.6" x14ac:dyDescent="0.25">
      <c r="A1" s="1" t="s">
        <v>0</v>
      </c>
    </row>
    <row r="2" spans="1:21" x14ac:dyDescent="0.25">
      <c r="A2" s="2" t="s">
        <v>322</v>
      </c>
    </row>
    <row r="3" spans="1:21" x14ac:dyDescent="0.25">
      <c r="A3" s="2" t="s">
        <v>1</v>
      </c>
    </row>
    <row r="5" spans="1:21" s="45" customFormat="1" ht="18.75" customHeight="1" x14ac:dyDescent="0.25">
      <c r="A5" s="100" t="s">
        <v>2</v>
      </c>
      <c r="B5" s="100"/>
      <c r="C5" s="101" t="s">
        <v>3</v>
      </c>
      <c r="D5" s="101"/>
      <c r="E5" s="101"/>
      <c r="F5" s="101"/>
      <c r="G5" s="101"/>
      <c r="H5" s="101" t="s">
        <v>4</v>
      </c>
      <c r="I5" s="101"/>
      <c r="J5" s="101"/>
      <c r="K5" s="101"/>
      <c r="L5" s="101"/>
      <c r="M5" s="101" t="s">
        <v>315</v>
      </c>
      <c r="N5" s="101"/>
      <c r="O5" s="101"/>
      <c r="P5" s="101"/>
      <c r="Q5" s="101"/>
      <c r="R5" s="101" t="s">
        <v>316</v>
      </c>
      <c r="S5" s="101"/>
      <c r="T5" s="101"/>
      <c r="U5" s="101"/>
    </row>
    <row r="6" spans="1:21" s="45" customFormat="1" ht="26.4" x14ac:dyDescent="0.25">
      <c r="A6" s="100"/>
      <c r="B6" s="100"/>
      <c r="C6" s="93" t="s">
        <v>5</v>
      </c>
      <c r="D6" s="93" t="s">
        <v>6</v>
      </c>
      <c r="E6" s="93" t="s">
        <v>7</v>
      </c>
      <c r="F6" s="93" t="s">
        <v>317</v>
      </c>
      <c r="G6" s="93" t="s">
        <v>318</v>
      </c>
      <c r="H6" s="93" t="s">
        <v>5</v>
      </c>
      <c r="I6" s="93" t="s">
        <v>6</v>
      </c>
      <c r="J6" s="93" t="s">
        <v>7</v>
      </c>
      <c r="K6" s="93" t="s">
        <v>317</v>
      </c>
      <c r="L6" s="93" t="s">
        <v>318</v>
      </c>
      <c r="M6" s="93" t="s">
        <v>5</v>
      </c>
      <c r="N6" s="93" t="s">
        <v>6</v>
      </c>
      <c r="O6" s="93" t="s">
        <v>7</v>
      </c>
      <c r="P6" s="93" t="s">
        <v>317</v>
      </c>
      <c r="Q6" s="93" t="s">
        <v>318</v>
      </c>
      <c r="R6" s="93" t="s">
        <v>5</v>
      </c>
      <c r="S6" s="93" t="s">
        <v>319</v>
      </c>
      <c r="T6" s="93" t="s">
        <v>320</v>
      </c>
      <c r="U6" s="93" t="s">
        <v>318</v>
      </c>
    </row>
    <row r="7" spans="1:21" x14ac:dyDescent="0.25">
      <c r="A7" s="4"/>
      <c r="B7" s="4"/>
      <c r="C7" s="5"/>
      <c r="D7" s="5"/>
      <c r="E7" s="5"/>
      <c r="F7" s="5"/>
      <c r="G7" s="5"/>
      <c r="H7" s="5"/>
      <c r="I7" s="5"/>
      <c r="J7" s="5"/>
      <c r="K7" s="5"/>
      <c r="L7" s="5"/>
      <c r="M7" s="5"/>
      <c r="N7" s="5"/>
      <c r="O7" s="5"/>
      <c r="P7" s="5"/>
      <c r="Q7" s="5"/>
      <c r="R7" s="90"/>
      <c r="S7" s="90"/>
      <c r="T7" s="90"/>
      <c r="U7" s="90"/>
    </row>
    <row r="8" spans="1:21" s="8" customFormat="1" x14ac:dyDescent="0.25">
      <c r="A8" s="6" t="s">
        <v>8</v>
      </c>
      <c r="B8" s="6"/>
      <c r="C8" s="7">
        <f t="shared" ref="C8:Q8" si="0">+C10+C48</f>
        <v>887558373.90944982</v>
      </c>
      <c r="D8" s="7">
        <f t="shared" si="0"/>
        <v>1145691898.6007302</v>
      </c>
      <c r="E8" s="7">
        <f t="shared" si="0"/>
        <v>406274813.24434</v>
      </c>
      <c r="F8" s="7">
        <f t="shared" si="0"/>
        <v>347917780.20028991</v>
      </c>
      <c r="G8" s="7">
        <f t="shared" si="0"/>
        <v>2787442865.9548101</v>
      </c>
      <c r="H8" s="7">
        <f t="shared" si="0"/>
        <v>880009119.40199995</v>
      </c>
      <c r="I8" s="7">
        <f t="shared" si="0"/>
        <v>1129020720.01858</v>
      </c>
      <c r="J8" s="7">
        <f t="shared" si="0"/>
        <v>290253169.76591003</v>
      </c>
      <c r="K8" s="7">
        <f t="shared" si="0"/>
        <v>336778018.1487</v>
      </c>
      <c r="L8" s="7">
        <f t="shared" si="0"/>
        <v>2636061027.3351898</v>
      </c>
      <c r="M8" s="7">
        <f t="shared" si="0"/>
        <v>7549254.5074499873</v>
      </c>
      <c r="N8" s="7">
        <f t="shared" si="0"/>
        <v>16671178.582150089</v>
      </c>
      <c r="O8" s="7">
        <f t="shared" si="0"/>
        <v>116021643.47842996</v>
      </c>
      <c r="P8" s="7">
        <f t="shared" si="0"/>
        <v>11139762.051589925</v>
      </c>
      <c r="Q8" s="7">
        <f t="shared" si="0"/>
        <v>151381838.61961994</v>
      </c>
      <c r="R8" s="19">
        <f>+H8/C8*100</f>
        <v>99.149435718329443</v>
      </c>
      <c r="S8" s="19">
        <f>((H8+I8)/(C8+D8))*100</f>
        <v>98.80878249878711</v>
      </c>
      <c r="T8" s="19">
        <f>((H8+I8+J8)/(C8+D8+E8))*100</f>
        <v>94.251254992745672</v>
      </c>
      <c r="U8" s="19">
        <f>+L8/G8*100</f>
        <v>94.569150081296243</v>
      </c>
    </row>
    <row r="9" spans="1:21" x14ac:dyDescent="0.25">
      <c r="C9" s="5"/>
      <c r="D9" s="5"/>
      <c r="E9" s="5"/>
      <c r="F9" s="5"/>
      <c r="G9" s="5"/>
      <c r="H9" s="5"/>
      <c r="I9" s="5"/>
      <c r="J9" s="5"/>
      <c r="K9" s="5"/>
      <c r="L9" s="5"/>
      <c r="M9" s="5"/>
      <c r="N9" s="5"/>
      <c r="O9" s="5"/>
      <c r="P9" s="5"/>
      <c r="Q9" s="5"/>
      <c r="R9" s="20"/>
      <c r="S9" s="20"/>
      <c r="T9" s="20"/>
      <c r="U9" s="20"/>
    </row>
    <row r="10" spans="1:21" ht="15" x14ac:dyDescent="0.4">
      <c r="A10" s="2" t="s">
        <v>9</v>
      </c>
      <c r="C10" s="9">
        <f t="shared" ref="C10:Q10" si="1">SUM(C12:C46)</f>
        <v>590780648.27744985</v>
      </c>
      <c r="D10" s="9">
        <f t="shared" si="1"/>
        <v>824629452.41773021</v>
      </c>
      <c r="E10" s="9">
        <f t="shared" si="1"/>
        <v>272110688.01534003</v>
      </c>
      <c r="F10" s="9">
        <f t="shared" si="1"/>
        <v>247203704.28428987</v>
      </c>
      <c r="G10" s="9">
        <f t="shared" si="1"/>
        <v>1934724492.9948101</v>
      </c>
      <c r="H10" s="9">
        <f t="shared" si="1"/>
        <v>583331435.03140986</v>
      </c>
      <c r="I10" s="9">
        <f t="shared" si="1"/>
        <v>808153088.31900012</v>
      </c>
      <c r="J10" s="9">
        <f t="shared" si="1"/>
        <v>178350581.76018009</v>
      </c>
      <c r="K10" s="9">
        <f t="shared" si="1"/>
        <v>221721341.22494978</v>
      </c>
      <c r="L10" s="9">
        <f t="shared" si="1"/>
        <v>1791556446.3355396</v>
      </c>
      <c r="M10" s="9">
        <f t="shared" si="1"/>
        <v>7449213.246040008</v>
      </c>
      <c r="N10" s="9">
        <f t="shared" si="1"/>
        <v>16476364.098730007</v>
      </c>
      <c r="O10" s="9">
        <f t="shared" si="1"/>
        <v>93760106.255159959</v>
      </c>
      <c r="P10" s="9">
        <f t="shared" si="1"/>
        <v>25482363.059340108</v>
      </c>
      <c r="Q10" s="9">
        <f t="shared" si="1"/>
        <v>143168046.65927005</v>
      </c>
      <c r="R10" s="20">
        <f>+H10/C10*100</f>
        <v>98.73908983515966</v>
      </c>
      <c r="S10" s="20">
        <f>((H10+I10)/(C10+D10))*100</f>
        <v>98.309636385029407</v>
      </c>
      <c r="T10" s="20">
        <f>((H10+I10+J10)/(C10+D10+E10))*100</f>
        <v>93.026119477327626</v>
      </c>
      <c r="U10" s="20">
        <f>+L10/G10*100</f>
        <v>92.600080932574684</v>
      </c>
    </row>
    <row r="11" spans="1:21" x14ac:dyDescent="0.25">
      <c r="C11" s="5"/>
      <c r="D11" s="5"/>
      <c r="E11" s="5"/>
      <c r="F11" s="5"/>
      <c r="G11" s="5"/>
      <c r="H11" s="5"/>
      <c r="I11" s="5"/>
      <c r="J11" s="5"/>
      <c r="K11" s="5"/>
      <c r="L11" s="5"/>
      <c r="M11" s="5"/>
      <c r="N11" s="5"/>
      <c r="O11" s="5"/>
      <c r="P11" s="5"/>
      <c r="Q11" s="5"/>
      <c r="R11" s="20"/>
      <c r="S11" s="20"/>
      <c r="T11" s="20"/>
      <c r="U11" s="20"/>
    </row>
    <row r="12" spans="1:21" x14ac:dyDescent="0.25">
      <c r="B12" s="10" t="s">
        <v>10</v>
      </c>
      <c r="C12" s="5">
        <v>5030858</v>
      </c>
      <c r="D12" s="5">
        <v>8325424</v>
      </c>
      <c r="E12" s="5">
        <v>2541049</v>
      </c>
      <c r="F12" s="5">
        <v>2539639</v>
      </c>
      <c r="G12" s="5">
        <f>SUM(C12:F12)</f>
        <v>18436970</v>
      </c>
      <c r="H12" s="5">
        <v>4995871.0977300005</v>
      </c>
      <c r="I12" s="5">
        <v>8050099.3544699987</v>
      </c>
      <c r="J12" s="5">
        <v>592744.54343000054</v>
      </c>
      <c r="K12" s="5">
        <v>2507398.3910900019</v>
      </c>
      <c r="L12" s="5">
        <f>SUM(H12:K12)</f>
        <v>16146113.386720002</v>
      </c>
      <c r="M12" s="5">
        <f t="shared" ref="M12:P46" si="2">+C12-H12</f>
        <v>34986.902269999497</v>
      </c>
      <c r="N12" s="5">
        <f t="shared" si="2"/>
        <v>275324.64553000126</v>
      </c>
      <c r="O12" s="5">
        <f t="shared" si="2"/>
        <v>1948304.4565699995</v>
      </c>
      <c r="P12" s="5">
        <f t="shared" si="2"/>
        <v>32240.608909998089</v>
      </c>
      <c r="Q12" s="5">
        <f>SUM(M12:P12)</f>
        <v>2290856.6132799983</v>
      </c>
      <c r="R12" s="20">
        <f t="shared" ref="R12:R46" si="3">+H12/C12*100</f>
        <v>99.304553969322939</v>
      </c>
      <c r="S12" s="20">
        <f t="shared" ref="S12:S46" si="4">((H12+I12)/(C12+D12))*100</f>
        <v>97.676662204346982</v>
      </c>
      <c r="T12" s="20">
        <f t="shared" ref="T12:T46" si="5">((H12+I12+J12)/(C12+D12+E12))*100</f>
        <v>85.792483000007991</v>
      </c>
      <c r="U12" s="20">
        <f t="shared" ref="U12:U46" si="6">+L12/G12*100</f>
        <v>87.574657802881944</v>
      </c>
    </row>
    <row r="13" spans="1:21" x14ac:dyDescent="0.25">
      <c r="B13" s="10" t="s">
        <v>11</v>
      </c>
      <c r="C13" s="5">
        <v>1807279</v>
      </c>
      <c r="D13" s="5">
        <v>2008729.0040000002</v>
      </c>
      <c r="E13" s="5">
        <v>704562.28499999968</v>
      </c>
      <c r="F13" s="5">
        <v>506978.33899999969</v>
      </c>
      <c r="G13" s="5">
        <f t="shared" ref="G13:G46" si="7">SUM(C13:F13)</f>
        <v>5027548.6279999996</v>
      </c>
      <c r="H13" s="5">
        <v>1807143.8925800002</v>
      </c>
      <c r="I13" s="5">
        <v>1688709.4714899999</v>
      </c>
      <c r="J13" s="5">
        <v>92111.647979999427</v>
      </c>
      <c r="K13" s="5">
        <v>180079.08193000033</v>
      </c>
      <c r="L13" s="5">
        <f t="shared" ref="L13:L46" si="8">SUM(H13:K13)</f>
        <v>3768044.0939799999</v>
      </c>
      <c r="M13" s="5">
        <f t="shared" si="2"/>
        <v>135.107419999782</v>
      </c>
      <c r="N13" s="5">
        <f t="shared" si="2"/>
        <v>320019.53251000028</v>
      </c>
      <c r="O13" s="5">
        <f t="shared" si="2"/>
        <v>612450.63702000026</v>
      </c>
      <c r="P13" s="5">
        <f t="shared" si="2"/>
        <v>326899.25706999935</v>
      </c>
      <c r="Q13" s="5">
        <f t="shared" ref="Q13:Q46" si="9">SUM(M13:P13)</f>
        <v>1259504.5340199997</v>
      </c>
      <c r="R13" s="20">
        <f t="shared" si="3"/>
        <v>99.992524263270937</v>
      </c>
      <c r="S13" s="20">
        <f t="shared" si="4"/>
        <v>91.610220953561708</v>
      </c>
      <c r="T13" s="20">
        <f t="shared" si="5"/>
        <v>79.369742812774561</v>
      </c>
      <c r="U13" s="20">
        <f t="shared" si="6"/>
        <v>74.947939299772798</v>
      </c>
    </row>
    <row r="14" spans="1:21" x14ac:dyDescent="0.25">
      <c r="B14" s="10" t="s">
        <v>12</v>
      </c>
      <c r="C14" s="5">
        <v>176539.70600000001</v>
      </c>
      <c r="D14" s="5">
        <v>198815.636</v>
      </c>
      <c r="E14" s="5">
        <v>62748.999999999942</v>
      </c>
      <c r="F14" s="5">
        <v>62621</v>
      </c>
      <c r="G14" s="5">
        <f t="shared" si="7"/>
        <v>500725.34199999995</v>
      </c>
      <c r="H14" s="5">
        <v>176505.86255000002</v>
      </c>
      <c r="I14" s="5">
        <v>198805.81273000001</v>
      </c>
      <c r="J14" s="5">
        <v>21638.69081999996</v>
      </c>
      <c r="K14" s="5">
        <v>47991.262140000006</v>
      </c>
      <c r="L14" s="5">
        <f t="shared" si="8"/>
        <v>444941.62823999999</v>
      </c>
      <c r="M14" s="5">
        <f t="shared" si="2"/>
        <v>33.843449999985751</v>
      </c>
      <c r="N14" s="5">
        <f t="shared" si="2"/>
        <v>9.8232699999934994</v>
      </c>
      <c r="O14" s="5">
        <f t="shared" si="2"/>
        <v>41110.309179999982</v>
      </c>
      <c r="P14" s="5">
        <f t="shared" si="2"/>
        <v>14629.737859999994</v>
      </c>
      <c r="Q14" s="5">
        <f t="shared" si="9"/>
        <v>55783.713759999955</v>
      </c>
      <c r="R14" s="20">
        <f t="shared" si="3"/>
        <v>99.980829553437687</v>
      </c>
      <c r="S14" s="20">
        <f t="shared" si="4"/>
        <v>99.988366564928228</v>
      </c>
      <c r="T14" s="20">
        <f t="shared" si="5"/>
        <v>90.606352881113423</v>
      </c>
      <c r="U14" s="20">
        <f t="shared" si="6"/>
        <v>88.85941871102662</v>
      </c>
    </row>
    <row r="15" spans="1:21" x14ac:dyDescent="0.25">
      <c r="B15" s="10" t="s">
        <v>13</v>
      </c>
      <c r="C15" s="5">
        <v>1690715</v>
      </c>
      <c r="D15" s="5">
        <v>2298386.0830000001</v>
      </c>
      <c r="E15" s="5">
        <v>694990.40399999963</v>
      </c>
      <c r="F15" s="5">
        <v>655399.86056999955</v>
      </c>
      <c r="G15" s="5">
        <f t="shared" si="7"/>
        <v>5339491.3475699993</v>
      </c>
      <c r="H15" s="5">
        <v>1673937.0848700001</v>
      </c>
      <c r="I15" s="5">
        <v>2294795.4997699996</v>
      </c>
      <c r="J15" s="5">
        <v>559306.00030000042</v>
      </c>
      <c r="K15" s="5">
        <v>584295.00559000019</v>
      </c>
      <c r="L15" s="5">
        <f t="shared" si="8"/>
        <v>5112333.5905300006</v>
      </c>
      <c r="M15" s="5">
        <f t="shared" si="2"/>
        <v>16777.915129999863</v>
      </c>
      <c r="N15" s="5">
        <f t="shared" si="2"/>
        <v>3590.5832300004549</v>
      </c>
      <c r="O15" s="5">
        <f t="shared" si="2"/>
        <v>135684.40369999921</v>
      </c>
      <c r="P15" s="5">
        <f t="shared" si="2"/>
        <v>71104.854979999363</v>
      </c>
      <c r="Q15" s="5">
        <f t="shared" si="9"/>
        <v>227157.75703999889</v>
      </c>
      <c r="R15" s="20">
        <f t="shared" si="3"/>
        <v>99.007643799812513</v>
      </c>
      <c r="S15" s="20">
        <f t="shared" si="4"/>
        <v>99.489396284120176</v>
      </c>
      <c r="T15" s="20">
        <f t="shared" si="5"/>
        <v>96.668448887194003</v>
      </c>
      <c r="U15" s="20">
        <f t="shared" si="6"/>
        <v>95.745704183163852</v>
      </c>
    </row>
    <row r="16" spans="1:21" x14ac:dyDescent="0.25">
      <c r="B16" s="10" t="s">
        <v>14</v>
      </c>
      <c r="C16" s="5">
        <v>8909559.2652099989</v>
      </c>
      <c r="D16" s="5">
        <v>16187648.793489996</v>
      </c>
      <c r="E16" s="5">
        <v>6047808.2210000008</v>
      </c>
      <c r="F16" s="5">
        <v>7965435.2014999986</v>
      </c>
      <c r="G16" s="5">
        <f t="shared" si="7"/>
        <v>39110451.481199995</v>
      </c>
      <c r="H16" s="5">
        <v>8792479.6000100002</v>
      </c>
      <c r="I16" s="5">
        <v>15650499.639580004</v>
      </c>
      <c r="J16" s="5">
        <v>3194593.9247299992</v>
      </c>
      <c r="K16" s="5">
        <v>6790540.1719399951</v>
      </c>
      <c r="L16" s="5">
        <f t="shared" si="8"/>
        <v>34428113.336259998</v>
      </c>
      <c r="M16" s="5">
        <f t="shared" si="2"/>
        <v>117079.66519999877</v>
      </c>
      <c r="N16" s="5">
        <f t="shared" si="2"/>
        <v>537149.15390999243</v>
      </c>
      <c r="O16" s="5">
        <f t="shared" si="2"/>
        <v>2853214.2962700017</v>
      </c>
      <c r="P16" s="5">
        <f t="shared" si="2"/>
        <v>1174895.0295600034</v>
      </c>
      <c r="Q16" s="5">
        <f t="shared" si="9"/>
        <v>4682338.1449399963</v>
      </c>
      <c r="R16" s="20">
        <f t="shared" si="3"/>
        <v>98.685909575155179</v>
      </c>
      <c r="S16" s="20">
        <f t="shared" si="4"/>
        <v>97.393220721684216</v>
      </c>
      <c r="T16" s="20">
        <f t="shared" si="5"/>
        <v>88.738348749343544</v>
      </c>
      <c r="U16" s="20">
        <f t="shared" si="6"/>
        <v>88.02791078187694</v>
      </c>
    </row>
    <row r="17" spans="2:21" x14ac:dyDescent="0.25">
      <c r="B17" s="10" t="s">
        <v>58</v>
      </c>
      <c r="C17" s="5">
        <v>406796</v>
      </c>
      <c r="D17" s="5">
        <v>444752.73600000003</v>
      </c>
      <c r="E17" s="5">
        <v>278524.33700000006</v>
      </c>
      <c r="F17" s="5">
        <v>115063.32899999991</v>
      </c>
      <c r="G17" s="5">
        <f t="shared" si="7"/>
        <v>1245136.402</v>
      </c>
      <c r="H17" s="5">
        <v>312553.75185</v>
      </c>
      <c r="I17" s="5">
        <v>423202.21724999999</v>
      </c>
      <c r="J17" s="5">
        <v>174964.07519999985</v>
      </c>
      <c r="K17" s="5">
        <v>105276.05671000003</v>
      </c>
      <c r="L17" s="5">
        <f t="shared" si="8"/>
        <v>1015996.1010099999</v>
      </c>
      <c r="M17" s="5">
        <f t="shared" si="2"/>
        <v>94242.248149999999</v>
      </c>
      <c r="N17" s="5">
        <f t="shared" si="2"/>
        <v>21550.518750000047</v>
      </c>
      <c r="O17" s="5">
        <f t="shared" si="2"/>
        <v>103560.26180000021</v>
      </c>
      <c r="P17" s="5">
        <f t="shared" si="2"/>
        <v>9787.2722899998771</v>
      </c>
      <c r="Q17" s="5">
        <f t="shared" si="9"/>
        <v>229140.30099000013</v>
      </c>
      <c r="R17" s="20">
        <f t="shared" si="3"/>
        <v>76.833044535836152</v>
      </c>
      <c r="S17" s="20">
        <f t="shared" si="4"/>
        <v>86.402097495450917</v>
      </c>
      <c r="T17" s="20">
        <f t="shared" si="5"/>
        <v>80.589482756395142</v>
      </c>
      <c r="U17" s="20">
        <f t="shared" si="6"/>
        <v>81.597172757784321</v>
      </c>
    </row>
    <row r="18" spans="2:21" x14ac:dyDescent="0.25">
      <c r="B18" s="10" t="s">
        <v>15</v>
      </c>
      <c r="C18" s="5">
        <v>141046033.67899999</v>
      </c>
      <c r="D18" s="5">
        <v>167925821.99000004</v>
      </c>
      <c r="E18" s="5">
        <v>52157046.808999956</v>
      </c>
      <c r="F18" s="5">
        <v>40841090.786000013</v>
      </c>
      <c r="G18" s="5">
        <f t="shared" si="7"/>
        <v>401969993.264</v>
      </c>
      <c r="H18" s="5">
        <v>140517375.05978996</v>
      </c>
      <c r="I18" s="5">
        <v>167179171.53670001</v>
      </c>
      <c r="J18" s="5">
        <v>36223456.076730072</v>
      </c>
      <c r="K18" s="5">
        <v>42094400.232860029</v>
      </c>
      <c r="L18" s="5">
        <f t="shared" si="8"/>
        <v>386014402.90608007</v>
      </c>
      <c r="M18" s="5">
        <f t="shared" si="2"/>
        <v>528658.61921003461</v>
      </c>
      <c r="N18" s="5">
        <f t="shared" si="2"/>
        <v>746650.45330002904</v>
      </c>
      <c r="O18" s="5">
        <f t="shared" si="2"/>
        <v>15933590.732269883</v>
      </c>
      <c r="P18" s="5">
        <f t="shared" si="2"/>
        <v>-1253309.4468600154</v>
      </c>
      <c r="Q18" s="5">
        <f t="shared" si="9"/>
        <v>15955590.357919931</v>
      </c>
      <c r="R18" s="20">
        <f t="shared" si="3"/>
        <v>99.625187177958381</v>
      </c>
      <c r="S18" s="20">
        <f t="shared" si="4"/>
        <v>99.587241022406815</v>
      </c>
      <c r="T18" s="20">
        <f t="shared" si="5"/>
        <v>95.234693294639214</v>
      </c>
      <c r="U18" s="20">
        <f t="shared" si="6"/>
        <v>96.030651385602098</v>
      </c>
    </row>
    <row r="19" spans="2:21" x14ac:dyDescent="0.25">
      <c r="B19" s="10" t="s">
        <v>16</v>
      </c>
      <c r="C19" s="5">
        <v>15237086.561000001</v>
      </c>
      <c r="D19" s="5">
        <v>24011692.929999996</v>
      </c>
      <c r="E19" s="5">
        <v>7925793.4130000025</v>
      </c>
      <c r="F19" s="5">
        <v>7391753.2669999972</v>
      </c>
      <c r="G19" s="5">
        <f t="shared" si="7"/>
        <v>54566326.170999996</v>
      </c>
      <c r="H19" s="5">
        <v>15123986.472009998</v>
      </c>
      <c r="I19" s="5">
        <v>23817190.088440005</v>
      </c>
      <c r="J19" s="5">
        <v>5358792.8561199978</v>
      </c>
      <c r="K19" s="5">
        <v>7293490.2083900049</v>
      </c>
      <c r="L19" s="5">
        <f t="shared" si="8"/>
        <v>51593459.624960005</v>
      </c>
      <c r="M19" s="5">
        <f t="shared" si="2"/>
        <v>113100.08899000287</v>
      </c>
      <c r="N19" s="5">
        <f t="shared" si="2"/>
        <v>194502.84155999124</v>
      </c>
      <c r="O19" s="5">
        <f t="shared" si="2"/>
        <v>2567000.5568800047</v>
      </c>
      <c r="P19" s="5">
        <f t="shared" si="2"/>
        <v>98263.058609992266</v>
      </c>
      <c r="Q19" s="5">
        <f t="shared" si="9"/>
        <v>2972866.5460399911</v>
      </c>
      <c r="R19" s="20">
        <f t="shared" si="3"/>
        <v>99.25773153196171</v>
      </c>
      <c r="S19" s="20">
        <f t="shared" si="4"/>
        <v>99.216273895547431</v>
      </c>
      <c r="T19" s="20">
        <f t="shared" si="5"/>
        <v>93.906455722917087</v>
      </c>
      <c r="U19" s="20">
        <f t="shared" si="6"/>
        <v>94.55182938883658</v>
      </c>
    </row>
    <row r="20" spans="2:21" x14ac:dyDescent="0.25">
      <c r="B20" s="10" t="s">
        <v>17</v>
      </c>
      <c r="C20" s="5">
        <v>254514</v>
      </c>
      <c r="D20" s="5">
        <v>808217.71099999989</v>
      </c>
      <c r="E20" s="5">
        <v>220030.82500000019</v>
      </c>
      <c r="F20" s="5">
        <v>136864.4879999999</v>
      </c>
      <c r="G20" s="5">
        <f t="shared" si="7"/>
        <v>1419627.024</v>
      </c>
      <c r="H20" s="5">
        <v>254489.34449000002</v>
      </c>
      <c r="I20" s="5">
        <v>800055.83493999997</v>
      </c>
      <c r="J20" s="5">
        <v>190832.77832999988</v>
      </c>
      <c r="K20" s="5">
        <v>112330.87653999985</v>
      </c>
      <c r="L20" s="5">
        <f t="shared" si="8"/>
        <v>1357708.8342999998</v>
      </c>
      <c r="M20" s="5">
        <f t="shared" si="2"/>
        <v>24.655509999982314</v>
      </c>
      <c r="N20" s="5">
        <f t="shared" si="2"/>
        <v>8161.8760599999223</v>
      </c>
      <c r="O20" s="5">
        <f t="shared" si="2"/>
        <v>29198.046670000302</v>
      </c>
      <c r="P20" s="5">
        <f t="shared" si="2"/>
        <v>24533.611460000044</v>
      </c>
      <c r="Q20" s="5">
        <f t="shared" si="9"/>
        <v>61918.18970000025</v>
      </c>
      <c r="R20" s="20">
        <f t="shared" si="3"/>
        <v>99.990312709713422</v>
      </c>
      <c r="S20" s="20">
        <f t="shared" si="4"/>
        <v>99.229670905152858</v>
      </c>
      <c r="T20" s="20">
        <f t="shared" si="5"/>
        <v>97.085619731569693</v>
      </c>
      <c r="U20" s="20">
        <f t="shared" si="6"/>
        <v>95.638418496321876</v>
      </c>
    </row>
    <row r="21" spans="2:21" x14ac:dyDescent="0.25">
      <c r="B21" s="10" t="s">
        <v>18</v>
      </c>
      <c r="C21" s="5">
        <v>4593846.5010000002</v>
      </c>
      <c r="D21" s="5">
        <v>7571230.5800000001</v>
      </c>
      <c r="E21" s="5">
        <v>2530637.1290000025</v>
      </c>
      <c r="F21" s="5">
        <v>1771320.159</v>
      </c>
      <c r="G21" s="5">
        <f t="shared" si="7"/>
        <v>16467034.369000003</v>
      </c>
      <c r="H21" s="5">
        <v>4582347.8909099996</v>
      </c>
      <c r="I21" s="5">
        <v>7447727.031109998</v>
      </c>
      <c r="J21" s="5">
        <v>1623359.8450600021</v>
      </c>
      <c r="K21" s="5">
        <v>1764049.76052</v>
      </c>
      <c r="L21" s="5">
        <f t="shared" si="8"/>
        <v>15417484.5276</v>
      </c>
      <c r="M21" s="5">
        <f t="shared" si="2"/>
        <v>11498.610090000555</v>
      </c>
      <c r="N21" s="5">
        <f t="shared" si="2"/>
        <v>123503.54889000207</v>
      </c>
      <c r="O21" s="5">
        <f t="shared" si="2"/>
        <v>907277.28394000046</v>
      </c>
      <c r="P21" s="5">
        <f t="shared" si="2"/>
        <v>7270.3984799999744</v>
      </c>
      <c r="Q21" s="5">
        <f t="shared" si="9"/>
        <v>1049549.8414000031</v>
      </c>
      <c r="R21" s="20">
        <f t="shared" si="3"/>
        <v>99.749695378644077</v>
      </c>
      <c r="S21" s="20">
        <f t="shared" si="4"/>
        <v>98.890248223820493</v>
      </c>
      <c r="T21" s="20">
        <f t="shared" si="5"/>
        <v>92.90759586076625</v>
      </c>
      <c r="U21" s="20">
        <f t="shared" si="6"/>
        <v>93.626357862130703</v>
      </c>
    </row>
    <row r="22" spans="2:21" x14ac:dyDescent="0.25">
      <c r="B22" s="10" t="s">
        <v>19</v>
      </c>
      <c r="C22" s="5">
        <v>4145711.7547499696</v>
      </c>
      <c r="D22" s="5">
        <v>5515768.0500200847</v>
      </c>
      <c r="E22" s="5">
        <v>1920575.8800100517</v>
      </c>
      <c r="F22" s="5">
        <v>1490108.1534598991</v>
      </c>
      <c r="G22" s="5">
        <f t="shared" si="7"/>
        <v>13072163.838240005</v>
      </c>
      <c r="H22" s="5">
        <v>3839096.6047099871</v>
      </c>
      <c r="I22" s="5">
        <v>5248336.8165300991</v>
      </c>
      <c r="J22" s="5">
        <v>1258015.71278001</v>
      </c>
      <c r="K22" s="5">
        <v>1480202.4600398336</v>
      </c>
      <c r="L22" s="5">
        <f t="shared" si="8"/>
        <v>11825651.594059929</v>
      </c>
      <c r="M22" s="5">
        <f t="shared" si="2"/>
        <v>306615.15003998252</v>
      </c>
      <c r="N22" s="5">
        <f t="shared" si="2"/>
        <v>267431.23348998558</v>
      </c>
      <c r="O22" s="5">
        <f t="shared" si="2"/>
        <v>662560.1672300417</v>
      </c>
      <c r="P22" s="5">
        <f t="shared" si="2"/>
        <v>9905.6934200655669</v>
      </c>
      <c r="Q22" s="5">
        <f t="shared" si="9"/>
        <v>1246512.2441800754</v>
      </c>
      <c r="R22" s="20">
        <f t="shared" si="3"/>
        <v>92.604040797369066</v>
      </c>
      <c r="S22" s="20">
        <f t="shared" si="4"/>
        <v>94.058401040733415</v>
      </c>
      <c r="T22" s="20">
        <f t="shared" si="5"/>
        <v>89.323082323071318</v>
      </c>
      <c r="U22" s="20">
        <f t="shared" si="6"/>
        <v>90.464377132929954</v>
      </c>
    </row>
    <row r="23" spans="2:21" x14ac:dyDescent="0.25">
      <c r="B23" s="10" t="s">
        <v>20</v>
      </c>
      <c r="C23" s="5">
        <v>4214753.3260000004</v>
      </c>
      <c r="D23" s="5">
        <v>3729535.0519999992</v>
      </c>
      <c r="E23" s="5">
        <v>1384975.0000000009</v>
      </c>
      <c r="F23" s="5">
        <v>1873071.2050000001</v>
      </c>
      <c r="G23" s="5">
        <f t="shared" si="7"/>
        <v>11202334.583000001</v>
      </c>
      <c r="H23" s="5">
        <v>4211066.6774500003</v>
      </c>
      <c r="I23" s="5">
        <v>3727440.9100399995</v>
      </c>
      <c r="J23" s="5">
        <v>735481.83442999981</v>
      </c>
      <c r="K23" s="5">
        <v>387360.1681400016</v>
      </c>
      <c r="L23" s="5">
        <f t="shared" si="8"/>
        <v>9061349.5900600012</v>
      </c>
      <c r="M23" s="5">
        <f t="shared" si="2"/>
        <v>3686.6485500000417</v>
      </c>
      <c r="N23" s="5">
        <f t="shared" si="2"/>
        <v>2094.141959999688</v>
      </c>
      <c r="O23" s="5">
        <f t="shared" si="2"/>
        <v>649493.16557000112</v>
      </c>
      <c r="P23" s="5">
        <f t="shared" si="2"/>
        <v>1485711.0368599985</v>
      </c>
      <c r="Q23" s="5">
        <f t="shared" si="9"/>
        <v>2140984.9929399993</v>
      </c>
      <c r="R23" s="20">
        <f t="shared" si="3"/>
        <v>99.912529909466869</v>
      </c>
      <c r="S23" s="20">
        <f t="shared" si="4"/>
        <v>99.927233375288736</v>
      </c>
      <c r="T23" s="20">
        <f t="shared" si="5"/>
        <v>92.976144744447367</v>
      </c>
      <c r="U23" s="20">
        <f t="shared" si="6"/>
        <v>80.888046352507345</v>
      </c>
    </row>
    <row r="24" spans="2:21" x14ac:dyDescent="0.25">
      <c r="B24" s="10" t="s">
        <v>21</v>
      </c>
      <c r="C24" s="5">
        <v>32329043.283</v>
      </c>
      <c r="D24" s="5">
        <v>43081225.82</v>
      </c>
      <c r="E24" s="5">
        <v>14673032.170000002</v>
      </c>
      <c r="F24" s="5">
        <v>13310345.402999997</v>
      </c>
      <c r="G24" s="5">
        <f t="shared" si="7"/>
        <v>103393646.676</v>
      </c>
      <c r="H24" s="5">
        <v>32183414.977359995</v>
      </c>
      <c r="I24" s="5">
        <v>42964092.732560009</v>
      </c>
      <c r="J24" s="5">
        <v>9304586.176429987</v>
      </c>
      <c r="K24" s="5">
        <v>13783458.839160025</v>
      </c>
      <c r="L24" s="5">
        <f t="shared" si="8"/>
        <v>98235552.725510016</v>
      </c>
      <c r="M24" s="5">
        <f t="shared" si="2"/>
        <v>145628.30564000458</v>
      </c>
      <c r="N24" s="5">
        <f t="shared" si="2"/>
        <v>117133.08743999153</v>
      </c>
      <c r="O24" s="5">
        <f t="shared" si="2"/>
        <v>5368445.9935700148</v>
      </c>
      <c r="P24" s="5">
        <f t="shared" si="2"/>
        <v>-473113.43616002798</v>
      </c>
      <c r="Q24" s="5">
        <f t="shared" si="9"/>
        <v>5158093.950489983</v>
      </c>
      <c r="R24" s="20">
        <f t="shared" si="3"/>
        <v>99.549543410965754</v>
      </c>
      <c r="S24" s="20">
        <f t="shared" si="4"/>
        <v>99.651557544873498</v>
      </c>
      <c r="T24" s="20">
        <f t="shared" si="5"/>
        <v>93.748888742893115</v>
      </c>
      <c r="U24" s="20">
        <f t="shared" si="6"/>
        <v>95.011208022622824</v>
      </c>
    </row>
    <row r="25" spans="2:21" x14ac:dyDescent="0.25">
      <c r="B25" s="10" t="s">
        <v>321</v>
      </c>
      <c r="C25" s="5">
        <v>203457.20699999999</v>
      </c>
      <c r="D25" s="5">
        <v>390179.38900000002</v>
      </c>
      <c r="E25" s="5">
        <v>149499.58999999997</v>
      </c>
      <c r="F25" s="5">
        <v>107682.95999999996</v>
      </c>
      <c r="G25" s="5">
        <f t="shared" si="7"/>
        <v>850819.14599999995</v>
      </c>
      <c r="H25" s="5">
        <v>203333.19468000002</v>
      </c>
      <c r="I25" s="5">
        <v>370748.55553000007</v>
      </c>
      <c r="J25" s="5">
        <v>65864.41836999997</v>
      </c>
      <c r="K25" s="5">
        <v>84759.316029999871</v>
      </c>
      <c r="L25" s="5">
        <f t="shared" si="8"/>
        <v>724705.48460999993</v>
      </c>
      <c r="M25" s="5">
        <f t="shared" si="2"/>
        <v>124.01231999997981</v>
      </c>
      <c r="N25" s="5">
        <f t="shared" si="2"/>
        <v>19430.833469999954</v>
      </c>
      <c r="O25" s="5">
        <f t="shared" si="2"/>
        <v>83635.171629999997</v>
      </c>
      <c r="P25" s="5">
        <f t="shared" si="2"/>
        <v>22923.643970000092</v>
      </c>
      <c r="Q25" s="5">
        <f t="shared" si="9"/>
        <v>126113.66139000002</v>
      </c>
      <c r="R25" s="20">
        <f t="shared" si="3"/>
        <v>99.939047467608276</v>
      </c>
      <c r="S25" s="20">
        <f t="shared" si="4"/>
        <v>96.705923131801015</v>
      </c>
      <c r="T25" s="20">
        <f t="shared" si="5"/>
        <v>86.114252089454851</v>
      </c>
      <c r="U25" s="20">
        <f t="shared" si="6"/>
        <v>85.177383233216517</v>
      </c>
    </row>
    <row r="26" spans="2:21" x14ac:dyDescent="0.25">
      <c r="B26" s="10" t="s">
        <v>22</v>
      </c>
      <c r="C26" s="5">
        <v>1556853.0220000001</v>
      </c>
      <c r="D26" s="5">
        <v>2755320.6669999999</v>
      </c>
      <c r="E26" s="5">
        <v>792388.82299999986</v>
      </c>
      <c r="F26" s="5">
        <v>267307.56400000025</v>
      </c>
      <c r="G26" s="5">
        <f>SUM(C26:F26)</f>
        <v>5371870.0760000004</v>
      </c>
      <c r="H26" s="5">
        <v>1074196.1977899999</v>
      </c>
      <c r="I26" s="5">
        <v>1652010.89625</v>
      </c>
      <c r="J26" s="5">
        <v>547174.36687000003</v>
      </c>
      <c r="K26" s="5">
        <v>176674.40700999973</v>
      </c>
      <c r="L26" s="5">
        <f>SUM(H26:K26)</f>
        <v>3450055.8679199996</v>
      </c>
      <c r="M26" s="5">
        <f t="shared" si="2"/>
        <v>482656.82421000022</v>
      </c>
      <c r="N26" s="5">
        <f t="shared" si="2"/>
        <v>1103309.7707499999</v>
      </c>
      <c r="O26" s="5">
        <f t="shared" si="2"/>
        <v>245214.45612999983</v>
      </c>
      <c r="P26" s="5">
        <f t="shared" si="2"/>
        <v>90633.156990000512</v>
      </c>
      <c r="Q26" s="5">
        <f>SUM(M26:P26)</f>
        <v>1921814.2080800005</v>
      </c>
      <c r="R26" s="20">
        <f t="shared" si="3"/>
        <v>68.99791968865766</v>
      </c>
      <c r="S26" s="20">
        <f t="shared" si="4"/>
        <v>63.221180097506959</v>
      </c>
      <c r="T26" s="20">
        <f t="shared" si="5"/>
        <v>64.126581919896367</v>
      </c>
      <c r="U26" s="20">
        <f t="shared" si="6"/>
        <v>64.224484567001639</v>
      </c>
    </row>
    <row r="27" spans="2:21" x14ac:dyDescent="0.25">
      <c r="B27" s="10" t="s">
        <v>23</v>
      </c>
      <c r="C27" s="5">
        <v>68372973.894999996</v>
      </c>
      <c r="D27" s="5">
        <v>81831255.482690021</v>
      </c>
      <c r="E27" s="5">
        <v>25771533.805940002</v>
      </c>
      <c r="F27" s="5">
        <v>22807908.789999992</v>
      </c>
      <c r="G27" s="5">
        <f t="shared" si="7"/>
        <v>198783671.97363001</v>
      </c>
      <c r="H27" s="5">
        <v>68345071.038420007</v>
      </c>
      <c r="I27" s="5">
        <v>81669007.38165997</v>
      </c>
      <c r="J27" s="5">
        <v>17764522.067200035</v>
      </c>
      <c r="K27" s="5">
        <v>22667012.364879996</v>
      </c>
      <c r="L27" s="5">
        <f t="shared" si="8"/>
        <v>190445612.85216001</v>
      </c>
      <c r="M27" s="5">
        <f t="shared" si="2"/>
        <v>27902.856579989195</v>
      </c>
      <c r="N27" s="5">
        <f t="shared" si="2"/>
        <v>162248.10103005171</v>
      </c>
      <c r="O27" s="5">
        <f t="shared" si="2"/>
        <v>8007011.7387399673</v>
      </c>
      <c r="P27" s="5">
        <f t="shared" si="2"/>
        <v>140896.42511999607</v>
      </c>
      <c r="Q27" s="5">
        <f t="shared" si="9"/>
        <v>8338059.1214700043</v>
      </c>
      <c r="R27" s="20">
        <f t="shared" si="3"/>
        <v>99.959190225332534</v>
      </c>
      <c r="S27" s="20">
        <f t="shared" si="4"/>
        <v>99.873405057635296</v>
      </c>
      <c r="T27" s="20">
        <f t="shared" si="5"/>
        <v>95.341879729314599</v>
      </c>
      <c r="U27" s="20">
        <f t="shared" si="6"/>
        <v>95.805460761095048</v>
      </c>
    </row>
    <row r="28" spans="2:21" x14ac:dyDescent="0.25">
      <c r="B28" s="10" t="s">
        <v>24</v>
      </c>
      <c r="C28" s="5">
        <v>5529829.676</v>
      </c>
      <c r="D28" s="5">
        <v>7581118.8099999996</v>
      </c>
      <c r="E28" s="5">
        <v>1968869.9160000011</v>
      </c>
      <c r="F28" s="5">
        <v>2264580.3659999985</v>
      </c>
      <c r="G28" s="5">
        <f t="shared" si="7"/>
        <v>17344398.767999999</v>
      </c>
      <c r="H28" s="5">
        <v>5232678.7557599992</v>
      </c>
      <c r="I28" s="5">
        <v>7357702.5045299996</v>
      </c>
      <c r="J28" s="5">
        <v>1573893.5437100008</v>
      </c>
      <c r="K28" s="5">
        <v>2034820.0328199994</v>
      </c>
      <c r="L28" s="5">
        <f t="shared" si="8"/>
        <v>16199094.836819999</v>
      </c>
      <c r="M28" s="5">
        <f t="shared" si="2"/>
        <v>297150.92024000082</v>
      </c>
      <c r="N28" s="5">
        <f t="shared" si="2"/>
        <v>223416.30547000002</v>
      </c>
      <c r="O28" s="5">
        <f t="shared" si="2"/>
        <v>394976.37229000032</v>
      </c>
      <c r="P28" s="5">
        <f t="shared" si="2"/>
        <v>229760.33317999914</v>
      </c>
      <c r="Q28" s="5">
        <f t="shared" si="9"/>
        <v>1145303.9311800003</v>
      </c>
      <c r="R28" s="20">
        <f t="shared" si="3"/>
        <v>94.626400130737025</v>
      </c>
      <c r="S28" s="20">
        <f t="shared" si="4"/>
        <v>96.02952275904471</v>
      </c>
      <c r="T28" s="20">
        <f t="shared" si="5"/>
        <v>93.92868286876336</v>
      </c>
      <c r="U28" s="20">
        <f t="shared" si="6"/>
        <v>93.396692808441088</v>
      </c>
    </row>
    <row r="29" spans="2:21" x14ac:dyDescent="0.25">
      <c r="B29" s="2" t="s">
        <v>25</v>
      </c>
      <c r="C29" s="5">
        <v>12721480.051999999</v>
      </c>
      <c r="D29" s="5">
        <v>17919002.938000001</v>
      </c>
      <c r="E29" s="5">
        <v>8523664.9360000007</v>
      </c>
      <c r="F29" s="5">
        <v>6078808.8090000004</v>
      </c>
      <c r="G29" s="5">
        <f t="shared" si="7"/>
        <v>45242956.734999999</v>
      </c>
      <c r="H29" s="5">
        <v>9666982.2459699996</v>
      </c>
      <c r="I29" s="5">
        <v>15319623.918420002</v>
      </c>
      <c r="J29" s="5">
        <v>1449678.3738899976</v>
      </c>
      <c r="K29" s="5">
        <v>2505511.8618400022</v>
      </c>
      <c r="L29" s="5">
        <f t="shared" si="8"/>
        <v>28941796.400120001</v>
      </c>
      <c r="M29" s="5">
        <f t="shared" si="2"/>
        <v>3054497.8060299996</v>
      </c>
      <c r="N29" s="5">
        <f t="shared" si="2"/>
        <v>2599379.0195799991</v>
      </c>
      <c r="O29" s="5">
        <f t="shared" si="2"/>
        <v>7073986.5621100031</v>
      </c>
      <c r="P29" s="5">
        <f t="shared" si="2"/>
        <v>3573296.9471599981</v>
      </c>
      <c r="Q29" s="5">
        <f t="shared" si="9"/>
        <v>16301160.33488</v>
      </c>
      <c r="R29" s="20">
        <f t="shared" si="3"/>
        <v>75.989446247256524</v>
      </c>
      <c r="S29" s="20">
        <f t="shared" si="4"/>
        <v>81.547690265015632</v>
      </c>
      <c r="T29" s="20">
        <f t="shared" si="5"/>
        <v>67.501237581450553</v>
      </c>
      <c r="U29" s="20">
        <f t="shared" si="6"/>
        <v>63.969728083068887</v>
      </c>
    </row>
    <row r="30" spans="2:21" x14ac:dyDescent="0.25">
      <c r="B30" s="2" t="s">
        <v>26</v>
      </c>
      <c r="C30" s="5">
        <v>61671145.512669995</v>
      </c>
      <c r="D30" s="5">
        <v>89800248.861850038</v>
      </c>
      <c r="E30" s="5">
        <v>34501469.586569995</v>
      </c>
      <c r="F30" s="5">
        <v>32004524.531719983</v>
      </c>
      <c r="G30" s="5">
        <f t="shared" si="7"/>
        <v>217977388.49281001</v>
      </c>
      <c r="H30" s="5">
        <v>61442676.459969997</v>
      </c>
      <c r="I30" s="5">
        <v>89358061.953840017</v>
      </c>
      <c r="J30" s="5">
        <v>29070622.182929963</v>
      </c>
      <c r="K30" s="5">
        <v>33510964.930970013</v>
      </c>
      <c r="L30" s="5">
        <f t="shared" si="8"/>
        <v>213382325.52770999</v>
      </c>
      <c r="M30" s="5">
        <f t="shared" si="2"/>
        <v>228469.05269999802</v>
      </c>
      <c r="N30" s="5">
        <f t="shared" si="2"/>
        <v>442186.90801002085</v>
      </c>
      <c r="O30" s="5">
        <f t="shared" si="2"/>
        <v>5430847.4036400318</v>
      </c>
      <c r="P30" s="5">
        <f t="shared" si="2"/>
        <v>-1506440.3992500305</v>
      </c>
      <c r="Q30" s="5">
        <f t="shared" si="9"/>
        <v>4595062.9651000202</v>
      </c>
      <c r="R30" s="20">
        <f t="shared" si="3"/>
        <v>99.629536551006552</v>
      </c>
      <c r="S30" s="20">
        <f t="shared" si="4"/>
        <v>99.557239197883277</v>
      </c>
      <c r="T30" s="20">
        <f t="shared" si="5"/>
        <v>96.71914319412393</v>
      </c>
      <c r="U30" s="20">
        <f t="shared" si="6"/>
        <v>97.891954299997678</v>
      </c>
    </row>
    <row r="31" spans="2:21" x14ac:dyDescent="0.25">
      <c r="B31" s="2" t="s">
        <v>27</v>
      </c>
      <c r="C31" s="5">
        <v>124683702.82053</v>
      </c>
      <c r="D31" s="5">
        <v>210776168.14793998</v>
      </c>
      <c r="E31" s="5">
        <v>52776613.683459997</v>
      </c>
      <c r="F31" s="5">
        <v>73545472.123090029</v>
      </c>
      <c r="G31" s="5">
        <f t="shared" si="7"/>
        <v>461781956.77502</v>
      </c>
      <c r="H31" s="5">
        <v>124208591.43366</v>
      </c>
      <c r="I31" s="5">
        <v>205721765.27778003</v>
      </c>
      <c r="J31" s="5">
        <v>37748697.707249999</v>
      </c>
      <c r="K31" s="5">
        <v>53145593.621779919</v>
      </c>
      <c r="L31" s="5">
        <f t="shared" si="8"/>
        <v>420824648.04046994</v>
      </c>
      <c r="M31" s="5">
        <f t="shared" si="2"/>
        <v>475111.38686999679</v>
      </c>
      <c r="N31" s="5">
        <f t="shared" si="2"/>
        <v>5054402.8701599538</v>
      </c>
      <c r="O31" s="5">
        <f t="shared" si="2"/>
        <v>15027915.976209998</v>
      </c>
      <c r="P31" s="5">
        <f t="shared" si="2"/>
        <v>20399878.50131011</v>
      </c>
      <c r="Q31" s="5">
        <f t="shared" si="9"/>
        <v>40957308.734550059</v>
      </c>
      <c r="R31" s="20">
        <f t="shared" si="3"/>
        <v>99.618946681785772</v>
      </c>
      <c r="S31" s="20">
        <f t="shared" si="4"/>
        <v>98.351661484556615</v>
      </c>
      <c r="T31" s="20">
        <f t="shared" si="5"/>
        <v>94.704920571370167</v>
      </c>
      <c r="U31" s="20">
        <f t="shared" si="6"/>
        <v>91.130595699193933</v>
      </c>
    </row>
    <row r="32" spans="2:21" x14ac:dyDescent="0.25">
      <c r="B32" s="2" t="s">
        <v>28</v>
      </c>
      <c r="C32" s="5">
        <v>6586251.2060000002</v>
      </c>
      <c r="D32" s="5">
        <v>6857578.3339999989</v>
      </c>
      <c r="E32" s="5">
        <v>2395190.9930000007</v>
      </c>
      <c r="F32" s="5">
        <v>2052208.2340000011</v>
      </c>
      <c r="G32" s="5">
        <f t="shared" si="7"/>
        <v>17891228.767000001</v>
      </c>
      <c r="H32" s="5">
        <v>6551865.6567299999</v>
      </c>
      <c r="I32" s="5">
        <v>6544033.3937599994</v>
      </c>
      <c r="J32" s="5">
        <v>1528667.2215800006</v>
      </c>
      <c r="K32" s="5">
        <v>2023782.2234600019</v>
      </c>
      <c r="L32" s="5">
        <f t="shared" si="8"/>
        <v>16648348.495530002</v>
      </c>
      <c r="M32" s="5">
        <f t="shared" si="2"/>
        <v>34385.549270000309</v>
      </c>
      <c r="N32" s="5">
        <f t="shared" si="2"/>
        <v>313544.94023999944</v>
      </c>
      <c r="O32" s="5">
        <f t="shared" si="2"/>
        <v>866523.77142000012</v>
      </c>
      <c r="P32" s="5">
        <f t="shared" si="2"/>
        <v>28426.010539999232</v>
      </c>
      <c r="Q32" s="5">
        <f t="shared" si="9"/>
        <v>1242880.2714699991</v>
      </c>
      <c r="R32" s="20">
        <f t="shared" si="3"/>
        <v>99.477919256425025</v>
      </c>
      <c r="S32" s="20">
        <f t="shared" si="4"/>
        <v>97.411968900120399</v>
      </c>
      <c r="T32" s="20">
        <f t="shared" si="5"/>
        <v>92.332516657834176</v>
      </c>
      <c r="U32" s="20">
        <f t="shared" si="6"/>
        <v>93.053130739893803</v>
      </c>
    </row>
    <row r="33" spans="1:21" x14ac:dyDescent="0.25">
      <c r="B33" s="2" t="s">
        <v>29</v>
      </c>
      <c r="C33" s="5">
        <v>33486027.215879999</v>
      </c>
      <c r="D33" s="5">
        <v>59370888.449159995</v>
      </c>
      <c r="E33" s="5">
        <v>32873795</v>
      </c>
      <c r="F33" s="5">
        <v>6817055</v>
      </c>
      <c r="G33" s="5">
        <f t="shared" si="7"/>
        <v>132547765.66503999</v>
      </c>
      <c r="H33" s="5">
        <v>33000705.318300001</v>
      </c>
      <c r="I33" s="5">
        <v>57650639.615570001</v>
      </c>
      <c r="J33" s="5">
        <v>17104135.894530013</v>
      </c>
      <c r="K33" s="5">
        <v>9792822.3373299837</v>
      </c>
      <c r="L33" s="5">
        <f t="shared" si="8"/>
        <v>117548303.16573</v>
      </c>
      <c r="M33" s="5">
        <f t="shared" si="2"/>
        <v>485321.89757999778</v>
      </c>
      <c r="N33" s="5">
        <f t="shared" si="2"/>
        <v>1720248.8335899934</v>
      </c>
      <c r="O33" s="5">
        <f t="shared" si="2"/>
        <v>15769659.105469987</v>
      </c>
      <c r="P33" s="5">
        <f t="shared" si="2"/>
        <v>-2975767.3373299837</v>
      </c>
      <c r="Q33" s="5">
        <f t="shared" si="9"/>
        <v>14999462.499309994</v>
      </c>
      <c r="R33" s="20">
        <f t="shared" si="3"/>
        <v>98.550673406399653</v>
      </c>
      <c r="S33" s="20">
        <f t="shared" si="4"/>
        <v>97.624764170364998</v>
      </c>
      <c r="T33" s="20">
        <f t="shared" si="5"/>
        <v>85.70338961613929</v>
      </c>
      <c r="U33" s="20">
        <f t="shared" si="6"/>
        <v>88.683730409145511</v>
      </c>
    </row>
    <row r="34" spans="1:21" x14ac:dyDescent="0.25">
      <c r="B34" s="2" t="s">
        <v>30</v>
      </c>
      <c r="C34" s="5">
        <v>727416</v>
      </c>
      <c r="D34" s="5">
        <v>704710.81499999994</v>
      </c>
      <c r="E34" s="5">
        <v>205598.00900000008</v>
      </c>
      <c r="F34" s="5">
        <v>512962.79699999979</v>
      </c>
      <c r="G34" s="5">
        <f t="shared" si="7"/>
        <v>2150687.6209999998</v>
      </c>
      <c r="H34" s="5">
        <v>580179.22537999996</v>
      </c>
      <c r="I34" s="5">
        <v>701170.57661000011</v>
      </c>
      <c r="J34" s="5">
        <v>73809.478329999838</v>
      </c>
      <c r="K34" s="5">
        <v>115671.16906000022</v>
      </c>
      <c r="L34" s="5">
        <f t="shared" si="8"/>
        <v>1470830.4493800001</v>
      </c>
      <c r="M34" s="5">
        <f t="shared" si="2"/>
        <v>147236.77462000004</v>
      </c>
      <c r="N34" s="5">
        <f t="shared" si="2"/>
        <v>3540.2383899998385</v>
      </c>
      <c r="O34" s="5">
        <f t="shared" si="2"/>
        <v>131788.53067000024</v>
      </c>
      <c r="P34" s="5">
        <f t="shared" si="2"/>
        <v>397291.62793999957</v>
      </c>
      <c r="Q34" s="5">
        <f t="shared" si="9"/>
        <v>679857.17161999969</v>
      </c>
      <c r="R34" s="20">
        <f t="shared" si="3"/>
        <v>79.758930980346861</v>
      </c>
      <c r="S34" s="20">
        <f t="shared" si="4"/>
        <v>89.471811334668715</v>
      </c>
      <c r="T34" s="20">
        <f t="shared" si="5"/>
        <v>82.746457796868555</v>
      </c>
      <c r="U34" s="20">
        <f t="shared" si="6"/>
        <v>68.388846200551981</v>
      </c>
    </row>
    <row r="35" spans="1:21" x14ac:dyDescent="0.25">
      <c r="B35" s="2" t="s">
        <v>31</v>
      </c>
      <c r="C35" s="5">
        <v>3857013.3393600001</v>
      </c>
      <c r="D35" s="5">
        <v>5697373.8936399985</v>
      </c>
      <c r="E35" s="5">
        <v>1998579.5930000003</v>
      </c>
      <c r="F35" s="5">
        <v>2048795.7110000011</v>
      </c>
      <c r="G35" s="5">
        <f t="shared" si="7"/>
        <v>13601762.537</v>
      </c>
      <c r="H35" s="5">
        <v>3789466.0775800003</v>
      </c>
      <c r="I35" s="5">
        <v>5678013.1185900001</v>
      </c>
      <c r="J35" s="5">
        <v>1344278.0887599979</v>
      </c>
      <c r="K35" s="5">
        <v>2208582.4081400018</v>
      </c>
      <c r="L35" s="5">
        <f t="shared" si="8"/>
        <v>13020339.69307</v>
      </c>
      <c r="M35" s="5">
        <f t="shared" si="2"/>
        <v>67547.261779999826</v>
      </c>
      <c r="N35" s="5">
        <f t="shared" si="2"/>
        <v>19360.775049998425</v>
      </c>
      <c r="O35" s="5">
        <f t="shared" si="2"/>
        <v>654301.50424000248</v>
      </c>
      <c r="P35" s="5">
        <f t="shared" si="2"/>
        <v>-159786.69714000076</v>
      </c>
      <c r="Q35" s="5">
        <f t="shared" si="9"/>
        <v>581422.84392999997</v>
      </c>
      <c r="R35" s="20">
        <f t="shared" si="3"/>
        <v>98.248715888776047</v>
      </c>
      <c r="S35" s="20">
        <f t="shared" si="4"/>
        <v>99.090386073846517</v>
      </c>
      <c r="T35" s="20">
        <f t="shared" si="5"/>
        <v>93.584249377381525</v>
      </c>
      <c r="U35" s="20">
        <f t="shared" si="6"/>
        <v>95.7253860126701</v>
      </c>
    </row>
    <row r="36" spans="1:21" x14ac:dyDescent="0.25">
      <c r="B36" s="2" t="s">
        <v>298</v>
      </c>
      <c r="C36" s="5">
        <v>20727053.421</v>
      </c>
      <c r="D36" s="5">
        <v>12412265.566</v>
      </c>
      <c r="E36" s="5">
        <v>5278856.1680000015</v>
      </c>
      <c r="F36" s="5">
        <v>6432166.1169999987</v>
      </c>
      <c r="G36" s="5">
        <f t="shared" si="7"/>
        <v>44850341.272</v>
      </c>
      <c r="H36" s="5">
        <v>20721553.656599998</v>
      </c>
      <c r="I36" s="5">
        <v>12401160.094580002</v>
      </c>
      <c r="J36" s="5">
        <v>3224234.7318299934</v>
      </c>
      <c r="K36" s="5">
        <v>5398467.578230001</v>
      </c>
      <c r="L36" s="5">
        <f t="shared" si="8"/>
        <v>41745416.061239995</v>
      </c>
      <c r="M36" s="5">
        <f t="shared" si="2"/>
        <v>5499.7644000016153</v>
      </c>
      <c r="N36" s="5">
        <f t="shared" si="2"/>
        <v>11105.471419997513</v>
      </c>
      <c r="O36" s="5">
        <f t="shared" si="2"/>
        <v>2054621.436170008</v>
      </c>
      <c r="P36" s="5">
        <f t="shared" si="2"/>
        <v>1033698.5387699977</v>
      </c>
      <c r="Q36" s="5">
        <f t="shared" si="9"/>
        <v>3104925.2107600048</v>
      </c>
      <c r="R36" s="20">
        <f t="shared" si="3"/>
        <v>99.973465768200171</v>
      </c>
      <c r="S36" s="20">
        <f t="shared" si="4"/>
        <v>99.949892646175044</v>
      </c>
      <c r="T36" s="20">
        <f t="shared" si="5"/>
        <v>94.608732289772888</v>
      </c>
      <c r="U36" s="20">
        <f t="shared" si="6"/>
        <v>93.077142508392896</v>
      </c>
    </row>
    <row r="37" spans="1:21" x14ac:dyDescent="0.25">
      <c r="B37" s="11" t="s">
        <v>32</v>
      </c>
      <c r="C37" s="5">
        <v>2256542.9070000001</v>
      </c>
      <c r="D37" s="5">
        <v>3161275.2839999995</v>
      </c>
      <c r="E37" s="5">
        <v>1618018.4590000007</v>
      </c>
      <c r="F37" s="5">
        <v>739401.2209999999</v>
      </c>
      <c r="G37" s="5">
        <f t="shared" si="7"/>
        <v>7775237.8710000003</v>
      </c>
      <c r="H37" s="5">
        <v>2244826.6385999997</v>
      </c>
      <c r="I37" s="5">
        <v>3115689.2220999994</v>
      </c>
      <c r="J37" s="5">
        <v>627530.40713000111</v>
      </c>
      <c r="K37" s="5">
        <v>738740.38731999882</v>
      </c>
      <c r="L37" s="5">
        <f t="shared" si="8"/>
        <v>6726786.6551499991</v>
      </c>
      <c r="M37" s="5">
        <f t="shared" si="2"/>
        <v>11716.268400000408</v>
      </c>
      <c r="N37" s="5">
        <f t="shared" si="2"/>
        <v>45586.061900000088</v>
      </c>
      <c r="O37" s="5">
        <f t="shared" si="2"/>
        <v>990488.05186999962</v>
      </c>
      <c r="P37" s="5">
        <f t="shared" si="2"/>
        <v>660.83368000108749</v>
      </c>
      <c r="Q37" s="5">
        <f t="shared" si="9"/>
        <v>1048451.2158500012</v>
      </c>
      <c r="R37" s="20">
        <f t="shared" si="3"/>
        <v>99.480786810494251</v>
      </c>
      <c r="S37" s="20">
        <f t="shared" si="4"/>
        <v>98.942335673146246</v>
      </c>
      <c r="T37" s="20">
        <f t="shared" si="5"/>
        <v>85.107806870843135</v>
      </c>
      <c r="U37" s="20">
        <f t="shared" si="6"/>
        <v>86.515509451350638</v>
      </c>
    </row>
    <row r="38" spans="1:21" x14ac:dyDescent="0.25">
      <c r="B38" s="2" t="s">
        <v>323</v>
      </c>
      <c r="C38" s="5">
        <v>389035.48100000003</v>
      </c>
      <c r="D38" s="5">
        <v>511015.03200000001</v>
      </c>
      <c r="E38" s="5">
        <v>137074.00000000023</v>
      </c>
      <c r="F38" s="5">
        <v>118565</v>
      </c>
      <c r="G38" s="5">
        <f t="shared" si="7"/>
        <v>1155689.5130000003</v>
      </c>
      <c r="H38" s="5">
        <v>385784.23960999999</v>
      </c>
      <c r="I38" s="5">
        <v>486132.60433000006</v>
      </c>
      <c r="J38" s="5">
        <v>94393.812749999925</v>
      </c>
      <c r="K38" s="5">
        <v>126393.83305999998</v>
      </c>
      <c r="L38" s="5">
        <f t="shared" si="8"/>
        <v>1092704.4897499999</v>
      </c>
      <c r="M38" s="5">
        <f t="shared" si="2"/>
        <v>3251.2413900000392</v>
      </c>
      <c r="N38" s="5">
        <f t="shared" si="2"/>
        <v>24882.427669999946</v>
      </c>
      <c r="O38" s="5">
        <f t="shared" si="2"/>
        <v>42680.187250000308</v>
      </c>
      <c r="P38" s="5">
        <f t="shared" si="2"/>
        <v>-7828.8330599999754</v>
      </c>
      <c r="Q38" s="5">
        <f t="shared" si="9"/>
        <v>62985.023250000319</v>
      </c>
      <c r="R38" s="20">
        <f t="shared" si="3"/>
        <v>99.164281524748631</v>
      </c>
      <c r="S38" s="20">
        <f t="shared" si="4"/>
        <v>96.874212207687506</v>
      </c>
      <c r="T38" s="20">
        <f t="shared" si="5"/>
        <v>93.172096944737788</v>
      </c>
      <c r="U38" s="20">
        <f t="shared" si="6"/>
        <v>94.550004777104846</v>
      </c>
    </row>
    <row r="39" spans="1:21" x14ac:dyDescent="0.25">
      <c r="B39" s="2" t="s">
        <v>33</v>
      </c>
      <c r="C39" s="5">
        <v>10985724.124049999</v>
      </c>
      <c r="D39" s="5">
        <v>12413662.476940002</v>
      </c>
      <c r="E39" s="5">
        <v>5308868.4853599966</v>
      </c>
      <c r="F39" s="5">
        <v>6239208.4569500051</v>
      </c>
      <c r="G39" s="5">
        <f t="shared" si="7"/>
        <v>34947463.543300003</v>
      </c>
      <c r="H39" s="5">
        <v>10235097.468199998</v>
      </c>
      <c r="I39" s="5">
        <v>12093688.341390003</v>
      </c>
      <c r="J39" s="5">
        <v>2410132.599650003</v>
      </c>
      <c r="K39" s="5">
        <v>5280304.3701199964</v>
      </c>
      <c r="L39" s="5">
        <f t="shared" si="8"/>
        <v>30019222.77936</v>
      </c>
      <c r="M39" s="5">
        <f t="shared" si="2"/>
        <v>750626.65585000068</v>
      </c>
      <c r="N39" s="5">
        <f t="shared" si="2"/>
        <v>319974.13554999977</v>
      </c>
      <c r="O39" s="5">
        <f t="shared" si="2"/>
        <v>2898735.8857099935</v>
      </c>
      <c r="P39" s="5">
        <f t="shared" si="2"/>
        <v>958904.08683000877</v>
      </c>
      <c r="Q39" s="5">
        <f t="shared" si="9"/>
        <v>4928240.7639400028</v>
      </c>
      <c r="R39" s="20">
        <f t="shared" si="3"/>
        <v>93.167253725162041</v>
      </c>
      <c r="S39" s="20">
        <f t="shared" si="4"/>
        <v>95.424663006530679</v>
      </c>
      <c r="T39" s="20">
        <f t="shared" si="5"/>
        <v>86.173535573057848</v>
      </c>
      <c r="U39" s="20">
        <f t="shared" si="6"/>
        <v>85.898144631200779</v>
      </c>
    </row>
    <row r="40" spans="1:21" x14ac:dyDescent="0.25">
      <c r="B40" s="2" t="s">
        <v>34</v>
      </c>
      <c r="C40" s="5">
        <v>856</v>
      </c>
      <c r="D40" s="5">
        <v>1160</v>
      </c>
      <c r="E40" s="5">
        <v>273</v>
      </c>
      <c r="F40" s="5">
        <v>294</v>
      </c>
      <c r="G40" s="5">
        <f t="shared" si="7"/>
        <v>2583</v>
      </c>
      <c r="H40" s="5">
        <v>855.64143999999999</v>
      </c>
      <c r="I40" s="5">
        <v>1054.1049800000001</v>
      </c>
      <c r="J40" s="5">
        <v>117.5318900000002</v>
      </c>
      <c r="K40" s="5">
        <v>262.08231999999953</v>
      </c>
      <c r="L40" s="5">
        <f t="shared" si="8"/>
        <v>2289.3606299999997</v>
      </c>
      <c r="M40" s="5">
        <f t="shared" si="2"/>
        <v>0.35856000000001131</v>
      </c>
      <c r="N40" s="5">
        <f t="shared" si="2"/>
        <v>105.89501999999993</v>
      </c>
      <c r="O40" s="5">
        <f t="shared" si="2"/>
        <v>155.4681099999998</v>
      </c>
      <c r="P40" s="5">
        <f t="shared" si="2"/>
        <v>31.917680000000473</v>
      </c>
      <c r="Q40" s="5">
        <f t="shared" si="9"/>
        <v>293.63937000000021</v>
      </c>
      <c r="R40" s="20">
        <f t="shared" si="3"/>
        <v>99.95811214953271</v>
      </c>
      <c r="S40" s="20">
        <f t="shared" si="4"/>
        <v>94.729485119047624</v>
      </c>
      <c r="T40" s="20">
        <f t="shared" si="5"/>
        <v>88.566112276103098</v>
      </c>
      <c r="U40" s="20">
        <f t="shared" si="6"/>
        <v>88.63184785133565</v>
      </c>
    </row>
    <row r="41" spans="1:21" x14ac:dyDescent="0.25">
      <c r="B41" s="2" t="s">
        <v>35</v>
      </c>
      <c r="C41" s="5">
        <v>9413739.0370000005</v>
      </c>
      <c r="D41" s="5">
        <v>12780822.941</v>
      </c>
      <c r="E41" s="5">
        <v>3994228</v>
      </c>
      <c r="F41" s="5">
        <v>3332787</v>
      </c>
      <c r="G41" s="5">
        <f t="shared" si="7"/>
        <v>29521576.978</v>
      </c>
      <c r="H41" s="5">
        <v>9412348.9713499993</v>
      </c>
      <c r="I41" s="5">
        <v>12777561.327229999</v>
      </c>
      <c r="J41" s="5">
        <v>2056498.9460799992</v>
      </c>
      <c r="K41" s="5">
        <v>2167233.0722599998</v>
      </c>
      <c r="L41" s="5">
        <f t="shared" si="8"/>
        <v>26413642.316919997</v>
      </c>
      <c r="M41" s="5">
        <f t="shared" si="2"/>
        <v>1390.0656500011683</v>
      </c>
      <c r="N41" s="5">
        <f t="shared" si="2"/>
        <v>3261.6137700006366</v>
      </c>
      <c r="O41" s="5">
        <f t="shared" si="2"/>
        <v>1937729.0539200008</v>
      </c>
      <c r="P41" s="5">
        <f t="shared" si="2"/>
        <v>1165553.9277400002</v>
      </c>
      <c r="Q41" s="5">
        <f t="shared" si="9"/>
        <v>3107934.6610800028</v>
      </c>
      <c r="R41" s="20">
        <f t="shared" si="3"/>
        <v>99.985233650045558</v>
      </c>
      <c r="S41" s="20">
        <f t="shared" si="4"/>
        <v>99.979041355154422</v>
      </c>
      <c r="T41" s="20">
        <f t="shared" si="5"/>
        <v>92.583159684079689</v>
      </c>
      <c r="U41" s="20">
        <f t="shared" si="6"/>
        <v>89.472328448456224</v>
      </c>
    </row>
    <row r="42" spans="1:21" x14ac:dyDescent="0.25">
      <c r="B42" s="2" t="s">
        <v>36</v>
      </c>
      <c r="C42" s="5">
        <v>490889.18699999998</v>
      </c>
      <c r="D42" s="5">
        <v>500748.00000000006</v>
      </c>
      <c r="E42" s="5">
        <v>144102.99999999988</v>
      </c>
      <c r="F42" s="5">
        <v>135492</v>
      </c>
      <c r="G42" s="5">
        <f t="shared" si="7"/>
        <v>1271232.1869999999</v>
      </c>
      <c r="H42" s="5">
        <v>490873.89364999998</v>
      </c>
      <c r="I42" s="5">
        <v>500353.03411000001</v>
      </c>
      <c r="J42" s="5">
        <v>129757.87548000005</v>
      </c>
      <c r="K42" s="5">
        <v>141519.55245000008</v>
      </c>
      <c r="L42" s="5">
        <f t="shared" si="8"/>
        <v>1262504.3556900001</v>
      </c>
      <c r="M42" s="5">
        <f t="shared" si="2"/>
        <v>15.293349999992643</v>
      </c>
      <c r="N42" s="5">
        <f t="shared" si="2"/>
        <v>394.96589000005042</v>
      </c>
      <c r="O42" s="5">
        <f t="shared" si="2"/>
        <v>14345.124519999838</v>
      </c>
      <c r="P42" s="5">
        <f t="shared" si="2"/>
        <v>-6027.5524500000756</v>
      </c>
      <c r="Q42" s="5">
        <f t="shared" si="9"/>
        <v>8727.8313099998049</v>
      </c>
      <c r="R42" s="20">
        <f t="shared" si="3"/>
        <v>99.996884561647519</v>
      </c>
      <c r="S42" s="20">
        <f t="shared" si="4"/>
        <v>99.95862809045704</v>
      </c>
      <c r="T42" s="20">
        <f t="shared" si="5"/>
        <v>98.700813449335143</v>
      </c>
      <c r="U42" s="20">
        <f t="shared" si="6"/>
        <v>99.313435311090032</v>
      </c>
    </row>
    <row r="43" spans="1:21" x14ac:dyDescent="0.25">
      <c r="B43" s="2" t="s">
        <v>37</v>
      </c>
      <c r="C43" s="5">
        <v>1945490.253</v>
      </c>
      <c r="D43" s="5">
        <v>3952301.8539999998</v>
      </c>
      <c r="E43" s="5">
        <v>1129711.7769999998</v>
      </c>
      <c r="F43" s="5">
        <v>1654990.8190000001</v>
      </c>
      <c r="G43" s="5">
        <f t="shared" si="7"/>
        <v>8682494.7029999997</v>
      </c>
      <c r="H43" s="5">
        <v>1941653.4112099998</v>
      </c>
      <c r="I43" s="5">
        <v>3951579.2812400004</v>
      </c>
      <c r="J43" s="5">
        <v>1082053.8973599998</v>
      </c>
      <c r="K43" s="5">
        <v>1625954.9454199998</v>
      </c>
      <c r="L43" s="5">
        <f t="shared" si="8"/>
        <v>8601241.5352299996</v>
      </c>
      <c r="M43" s="5">
        <f t="shared" si="2"/>
        <v>3836.8417900002096</v>
      </c>
      <c r="N43" s="5">
        <f t="shared" si="2"/>
        <v>722.57275999942794</v>
      </c>
      <c r="O43" s="5">
        <f t="shared" si="2"/>
        <v>47657.879639999941</v>
      </c>
      <c r="P43" s="5">
        <f t="shared" si="2"/>
        <v>29035.873580000363</v>
      </c>
      <c r="Q43" s="5">
        <f t="shared" si="9"/>
        <v>81253.167769999942</v>
      </c>
      <c r="R43" s="20">
        <f t="shared" si="3"/>
        <v>99.802782780120154</v>
      </c>
      <c r="S43" s="20">
        <f t="shared" si="4"/>
        <v>99.922692857474786</v>
      </c>
      <c r="T43" s="20">
        <f t="shared" si="5"/>
        <v>99.256958159654857</v>
      </c>
      <c r="U43" s="20">
        <f t="shared" si="6"/>
        <v>99.064172561580421</v>
      </c>
    </row>
    <row r="44" spans="1:21" x14ac:dyDescent="0.25">
      <c r="B44" s="2" t="s">
        <v>38</v>
      </c>
      <c r="C44" s="5">
        <v>4272171</v>
      </c>
      <c r="D44" s="5">
        <v>11375483</v>
      </c>
      <c r="E44" s="5">
        <v>940145</v>
      </c>
      <c r="F44" s="5">
        <v>940164</v>
      </c>
      <c r="G44" s="5">
        <f t="shared" si="7"/>
        <v>17527963</v>
      </c>
      <c r="H44" s="5">
        <v>4272171</v>
      </c>
      <c r="I44" s="5">
        <v>9583379.9656099994</v>
      </c>
      <c r="J44" s="5">
        <v>914902.24076000042</v>
      </c>
      <c r="K44" s="5">
        <v>661768.85606000014</v>
      </c>
      <c r="L44" s="5">
        <f t="shared" si="8"/>
        <v>15432222.06243</v>
      </c>
      <c r="M44" s="5">
        <f t="shared" si="2"/>
        <v>0</v>
      </c>
      <c r="N44" s="5">
        <f t="shared" si="2"/>
        <v>1792103.0343900006</v>
      </c>
      <c r="O44" s="5">
        <f t="shared" si="2"/>
        <v>25242.759239999577</v>
      </c>
      <c r="P44" s="5">
        <f t="shared" si="2"/>
        <v>278395.14393999986</v>
      </c>
      <c r="Q44" s="5">
        <f t="shared" si="9"/>
        <v>2095740.9375700001</v>
      </c>
      <c r="R44" s="20">
        <f t="shared" si="3"/>
        <v>100</v>
      </c>
      <c r="S44" s="20">
        <f t="shared" si="4"/>
        <v>88.547145569617015</v>
      </c>
      <c r="T44" s="20">
        <f t="shared" si="5"/>
        <v>89.044081172975382</v>
      </c>
      <c r="U44" s="20">
        <f t="shared" si="6"/>
        <v>88.043442711683042</v>
      </c>
    </row>
    <row r="45" spans="1:21" x14ac:dyDescent="0.25">
      <c r="B45" s="2" t="s">
        <v>39</v>
      </c>
      <c r="C45" s="5">
        <v>862722</v>
      </c>
      <c r="D45" s="5">
        <v>1334343.3930000002</v>
      </c>
      <c r="E45" s="5">
        <v>374269</v>
      </c>
      <c r="F45" s="5">
        <v>374269</v>
      </c>
      <c r="G45" s="5">
        <f t="shared" si="7"/>
        <v>2945603.3930000002</v>
      </c>
      <c r="H45" s="5">
        <v>862722</v>
      </c>
      <c r="I45" s="5">
        <v>1334343.3930000002</v>
      </c>
      <c r="J45" s="5">
        <v>151407.35236999951</v>
      </c>
      <c r="K45" s="5">
        <v>140998.94633000065</v>
      </c>
      <c r="L45" s="5">
        <f t="shared" si="8"/>
        <v>2489471.6917000003</v>
      </c>
      <c r="M45" s="5">
        <f t="shared" si="2"/>
        <v>0</v>
      </c>
      <c r="N45" s="5">
        <f t="shared" si="2"/>
        <v>0</v>
      </c>
      <c r="O45" s="5">
        <f t="shared" si="2"/>
        <v>222861.64763000049</v>
      </c>
      <c r="P45" s="5">
        <f t="shared" si="2"/>
        <v>233270.05366999935</v>
      </c>
      <c r="Q45" s="5">
        <f t="shared" si="9"/>
        <v>456131.70129999984</v>
      </c>
      <c r="R45" s="20">
        <f t="shared" si="3"/>
        <v>100</v>
      </c>
      <c r="S45" s="20">
        <f t="shared" si="4"/>
        <v>100</v>
      </c>
      <c r="T45" s="20">
        <f t="shared" si="5"/>
        <v>91.332840713494846</v>
      </c>
      <c r="U45" s="20">
        <f t="shared" si="6"/>
        <v>84.514829715909428</v>
      </c>
    </row>
    <row r="46" spans="1:21" x14ac:dyDescent="0.25">
      <c r="B46" s="2" t="s">
        <v>40</v>
      </c>
      <c r="C46" s="5">
        <v>197538.845</v>
      </c>
      <c r="D46" s="5">
        <v>395280.69700000004</v>
      </c>
      <c r="E46" s="5">
        <v>86162.716999999946</v>
      </c>
      <c r="F46" s="5">
        <v>69369.592999999993</v>
      </c>
      <c r="G46" s="5">
        <f t="shared" si="7"/>
        <v>748351.85199999996</v>
      </c>
      <c r="H46" s="5">
        <v>197534.19019999998</v>
      </c>
      <c r="I46" s="5">
        <v>395242.81228000007</v>
      </c>
      <c r="J46" s="5">
        <v>58324.859119999921</v>
      </c>
      <c r="K46" s="5">
        <v>42630.413010000135</v>
      </c>
      <c r="L46" s="5">
        <f t="shared" si="8"/>
        <v>693732.27461000008</v>
      </c>
      <c r="M46" s="5">
        <f t="shared" si="2"/>
        <v>4.6548000000184402</v>
      </c>
      <c r="N46" s="5">
        <f t="shared" si="2"/>
        <v>37.884719999972731</v>
      </c>
      <c r="O46" s="5">
        <f t="shared" si="2"/>
        <v>27837.857880000025</v>
      </c>
      <c r="P46" s="5">
        <f t="shared" si="2"/>
        <v>26739.179989999859</v>
      </c>
      <c r="Q46" s="5">
        <f t="shared" si="9"/>
        <v>54619.577389999875</v>
      </c>
      <c r="R46" s="20">
        <f t="shared" si="3"/>
        <v>99.997643602705068</v>
      </c>
      <c r="S46" s="20">
        <f t="shared" si="4"/>
        <v>99.992824204165657</v>
      </c>
      <c r="T46" s="20">
        <f t="shared" si="5"/>
        <v>95.893795893715676</v>
      </c>
      <c r="U46" s="20">
        <f t="shared" si="6"/>
        <v>92.701350675617775</v>
      </c>
    </row>
    <row r="47" spans="1:21" x14ac:dyDescent="0.25">
      <c r="C47" s="5"/>
      <c r="D47" s="5"/>
      <c r="E47" s="5"/>
      <c r="F47" s="5"/>
      <c r="G47" s="5"/>
      <c r="H47" s="5"/>
      <c r="I47" s="5"/>
      <c r="J47" s="5"/>
      <c r="K47" s="5"/>
      <c r="L47" s="5"/>
      <c r="M47" s="5"/>
      <c r="N47" s="5"/>
      <c r="O47" s="5"/>
      <c r="P47" s="5"/>
      <c r="Q47" s="5"/>
      <c r="R47" s="20"/>
      <c r="S47" s="20"/>
      <c r="T47" s="20"/>
      <c r="U47" s="20"/>
    </row>
    <row r="48" spans="1:21" ht="15" x14ac:dyDescent="0.4">
      <c r="A48" s="2" t="s">
        <v>41</v>
      </c>
      <c r="C48" s="9">
        <f t="shared" ref="C48:Q48" si="10">SUM(C50:C52)</f>
        <v>296777725.63200003</v>
      </c>
      <c r="D48" s="9">
        <f t="shared" si="10"/>
        <v>321062446.18299997</v>
      </c>
      <c r="E48" s="9">
        <f t="shared" si="10"/>
        <v>134164125.22899996</v>
      </c>
      <c r="F48" s="9">
        <f>SUM(F50:F52)</f>
        <v>100714075.91600005</v>
      </c>
      <c r="G48" s="9">
        <f t="shared" si="10"/>
        <v>852718372.95999992</v>
      </c>
      <c r="H48" s="9">
        <f t="shared" si="10"/>
        <v>296677684.37059003</v>
      </c>
      <c r="I48" s="9">
        <f t="shared" si="10"/>
        <v>320867631.69957983</v>
      </c>
      <c r="J48" s="9">
        <f t="shared" si="10"/>
        <v>111902588.00572996</v>
      </c>
      <c r="K48" s="9">
        <f>SUM(K50:K52)</f>
        <v>115056676.92375024</v>
      </c>
      <c r="L48" s="9">
        <f t="shared" si="10"/>
        <v>844504580.99965012</v>
      </c>
      <c r="M48" s="9">
        <f t="shared" si="10"/>
        <v>100041.26140997931</v>
      </c>
      <c r="N48" s="9">
        <f t="shared" si="10"/>
        <v>194814.48342008144</v>
      </c>
      <c r="O48" s="9">
        <f t="shared" si="10"/>
        <v>22261537.223269999</v>
      </c>
      <c r="P48" s="9">
        <f>SUM(P50:P52)</f>
        <v>-14342601.007750183</v>
      </c>
      <c r="Q48" s="9">
        <f t="shared" si="10"/>
        <v>8213791.9603498764</v>
      </c>
      <c r="R48" s="20">
        <f>+H48/C48*100</f>
        <v>99.966290845717296</v>
      </c>
      <c r="S48" s="20">
        <f>((H48+I48)/(C48+D48))*100</f>
        <v>99.952276372064972</v>
      </c>
      <c r="T48" s="20">
        <f>((H48+I48+J48)/(C48+D48+E48))*100</f>
        <v>97.000496798121304</v>
      </c>
      <c r="U48" s="20">
        <f>+L48/G48*100</f>
        <v>99.036752083593825</v>
      </c>
    </row>
    <row r="49" spans="1:21" x14ac:dyDescent="0.25">
      <c r="C49" s="5"/>
      <c r="D49" s="5"/>
      <c r="E49" s="5"/>
      <c r="F49" s="5"/>
      <c r="G49" s="5"/>
      <c r="H49" s="5"/>
      <c r="I49" s="5"/>
      <c r="J49" s="5"/>
      <c r="K49" s="5"/>
      <c r="L49" s="5"/>
      <c r="M49" s="5"/>
      <c r="N49" s="5"/>
      <c r="O49" s="5"/>
      <c r="P49" s="5"/>
      <c r="Q49" s="5"/>
      <c r="R49" s="20"/>
      <c r="S49" s="20"/>
      <c r="T49" s="20"/>
      <c r="U49" s="20"/>
    </row>
    <row r="50" spans="1:21" x14ac:dyDescent="0.25">
      <c r="B50" s="2" t="s">
        <v>42</v>
      </c>
      <c r="C50" s="5">
        <v>27897343.039999999</v>
      </c>
      <c r="D50" s="5">
        <v>54402278.090999998</v>
      </c>
      <c r="E50" s="5">
        <v>25119408.203999996</v>
      </c>
      <c r="F50" s="5">
        <v>10857863.782000005</v>
      </c>
      <c r="G50" s="5">
        <f>SUM(C50:F50)</f>
        <v>118276893.117</v>
      </c>
      <c r="H50" s="5">
        <v>27798745.750569995</v>
      </c>
      <c r="I50" s="5">
        <v>54216692.044059992</v>
      </c>
      <c r="J50" s="5">
        <v>24954809.627309993</v>
      </c>
      <c r="K50" s="5">
        <v>4765230.524720028</v>
      </c>
      <c r="L50" s="5">
        <f>SUM(H50:K50)</f>
        <v>111735477.94666001</v>
      </c>
      <c r="M50" s="5">
        <f>+C50-H50</f>
        <v>98597.289430003613</v>
      </c>
      <c r="N50" s="5">
        <f>+D50-I50</f>
        <v>185586.04694000632</v>
      </c>
      <c r="O50" s="5">
        <f>+E50-J50</f>
        <v>164598.57669000328</v>
      </c>
      <c r="P50" s="5">
        <f>+F50-K50</f>
        <v>6092633.2572799772</v>
      </c>
      <c r="Q50" s="5">
        <f>SUM(M50:P50)</f>
        <v>6541415.1703399904</v>
      </c>
      <c r="R50" s="20">
        <f>+H50/C50*100</f>
        <v>99.6465710397989</v>
      </c>
      <c r="S50" s="20">
        <f>((H50+I50)/(C50+D50))*100</f>
        <v>99.65469666510657</v>
      </c>
      <c r="T50" s="20">
        <f>((H50+I50+J50)/(C50+D50+E50))*100</f>
        <v>99.582213769908094</v>
      </c>
      <c r="U50" s="20">
        <f>+L50/G50*100</f>
        <v>94.469405648092902</v>
      </c>
    </row>
    <row r="51" spans="1:21" ht="15.6" x14ac:dyDescent="0.25">
      <c r="B51" s="2" t="s">
        <v>56</v>
      </c>
      <c r="C51" s="5"/>
      <c r="D51" s="5"/>
      <c r="E51" s="5"/>
      <c r="F51" s="5"/>
      <c r="G51" s="5"/>
      <c r="H51" s="5"/>
      <c r="I51" s="5"/>
      <c r="J51" s="5"/>
      <c r="K51" s="5"/>
      <c r="L51" s="5"/>
      <c r="M51" s="5"/>
      <c r="N51" s="5"/>
      <c r="O51" s="5"/>
      <c r="P51" s="5"/>
      <c r="Q51" s="5"/>
      <c r="R51" s="20"/>
      <c r="S51" s="20"/>
      <c r="T51" s="20"/>
      <c r="U51" s="20"/>
    </row>
    <row r="52" spans="1:21" ht="15.6" x14ac:dyDescent="0.25">
      <c r="B52" s="2" t="s">
        <v>57</v>
      </c>
      <c r="C52" s="5">
        <v>268880382.59200001</v>
      </c>
      <c r="D52" s="5">
        <v>266660168.09199995</v>
      </c>
      <c r="E52" s="5">
        <v>109044717.02499996</v>
      </c>
      <c r="F52" s="5">
        <v>89856212.134000048</v>
      </c>
      <c r="G52" s="5">
        <f>SUM(C52:F52)</f>
        <v>734441479.84299994</v>
      </c>
      <c r="H52" s="5">
        <v>268878938.62002003</v>
      </c>
      <c r="I52" s="5">
        <v>266650939.65551987</v>
      </c>
      <c r="J52" s="5">
        <v>86947778.378419966</v>
      </c>
      <c r="K52" s="5">
        <v>110291446.39903021</v>
      </c>
      <c r="L52" s="5">
        <f>SUM(H52:K52)</f>
        <v>732769103.05299008</v>
      </c>
      <c r="M52" s="5">
        <f t="shared" ref="M52:P53" si="11">+C52-H52</f>
        <v>1443.9719799757004</v>
      </c>
      <c r="N52" s="5">
        <f t="shared" si="11"/>
        <v>9228.4364800751209</v>
      </c>
      <c r="O52" s="5">
        <f t="shared" si="11"/>
        <v>22096938.646579996</v>
      </c>
      <c r="P52" s="5">
        <f t="shared" si="11"/>
        <v>-20435234.265030161</v>
      </c>
      <c r="Q52" s="5">
        <f>SUM(M52:P52)</f>
        <v>1672376.790009886</v>
      </c>
      <c r="R52" s="20">
        <f>+H52/C52*100</f>
        <v>99.999462968638298</v>
      </c>
      <c r="S52" s="20">
        <f>((H52+I52)/(C52+D52))*100</f>
        <v>99.998007170802211</v>
      </c>
      <c r="T52" s="20">
        <f>((H52+I52+J52)/(C52+D52+E52))*100</f>
        <v>96.570258092677889</v>
      </c>
      <c r="U52" s="20">
        <f>+L52/G52*100</f>
        <v>99.772292710051275</v>
      </c>
    </row>
    <row r="53" spans="1:21" ht="24.75" customHeight="1" x14ac:dyDescent="0.25">
      <c r="B53" s="12" t="s">
        <v>43</v>
      </c>
      <c r="C53" s="5">
        <v>1158997.121</v>
      </c>
      <c r="D53" s="5">
        <v>852835.85299999989</v>
      </c>
      <c r="E53" s="5">
        <v>537106.25400000019</v>
      </c>
      <c r="F53" s="5">
        <v>290581.98999999976</v>
      </c>
      <c r="G53" s="5">
        <f>SUM(C53:F53)</f>
        <v>2839521.2179999999</v>
      </c>
      <c r="H53" s="5">
        <v>1158996.7658100002</v>
      </c>
      <c r="I53" s="5">
        <v>852835.6946899998</v>
      </c>
      <c r="J53" s="5">
        <v>533140.95880999975</v>
      </c>
      <c r="K53" s="5">
        <v>287615.12772000022</v>
      </c>
      <c r="L53" s="5">
        <f>SUM(H53:K53)</f>
        <v>2832588.54703</v>
      </c>
      <c r="M53" s="5">
        <f t="shared" si="11"/>
        <v>0.35518999979831278</v>
      </c>
      <c r="N53" s="5">
        <f t="shared" si="11"/>
        <v>0.15831000008620322</v>
      </c>
      <c r="O53" s="5">
        <f t="shared" si="11"/>
        <v>3965.2951900004409</v>
      </c>
      <c r="P53" s="5">
        <f t="shared" si="11"/>
        <v>2966.8622799995355</v>
      </c>
      <c r="Q53" s="5">
        <f>SUM(M53:P53)</f>
        <v>6932.670969999861</v>
      </c>
      <c r="R53" s="20">
        <f>+H53/C53*100</f>
        <v>99.99996935367713</v>
      </c>
      <c r="S53" s="20">
        <f>((H53+I53)/(C53+D53))*100</f>
        <v>99.999974476012341</v>
      </c>
      <c r="T53" s="20">
        <f>((H53+I53+J53)/(C53+D53+E53))*100</f>
        <v>99.844413368257818</v>
      </c>
      <c r="U53" s="20">
        <f>+L53/G53*100</f>
        <v>99.755850707293433</v>
      </c>
    </row>
    <row r="54" spans="1:21" x14ac:dyDescent="0.25">
      <c r="C54" s="5"/>
      <c r="D54" s="5"/>
      <c r="E54" s="5"/>
      <c r="F54" s="5"/>
      <c r="G54" s="5"/>
      <c r="H54" s="5"/>
      <c r="I54" s="5"/>
      <c r="J54" s="5"/>
      <c r="K54" s="5"/>
      <c r="L54" s="5"/>
      <c r="M54" s="5"/>
      <c r="N54" s="5"/>
      <c r="O54" s="5"/>
      <c r="P54" s="5"/>
      <c r="Q54" s="5"/>
      <c r="R54" s="90"/>
      <c r="S54" s="90"/>
      <c r="T54" s="90"/>
      <c r="U54" s="90"/>
    </row>
    <row r="55" spans="1:21" x14ac:dyDescent="0.25">
      <c r="C55" s="5"/>
      <c r="D55" s="5"/>
      <c r="E55" s="5"/>
      <c r="F55" s="5"/>
      <c r="G55" s="5"/>
      <c r="H55" s="5"/>
      <c r="I55" s="5"/>
      <c r="J55" s="5"/>
      <c r="K55" s="5"/>
      <c r="L55" s="5"/>
      <c r="M55" s="5"/>
      <c r="N55" s="5"/>
      <c r="O55" s="5"/>
      <c r="P55" s="5"/>
      <c r="Q55" s="5"/>
      <c r="R55" s="90"/>
      <c r="S55" s="90"/>
      <c r="T55" s="90"/>
      <c r="U55" s="90"/>
    </row>
    <row r="56" spans="1:21" x14ac:dyDescent="0.25">
      <c r="A56" s="13"/>
      <c r="B56" s="13"/>
      <c r="C56" s="14"/>
      <c r="D56" s="14"/>
      <c r="E56" s="14"/>
      <c r="F56" s="14"/>
      <c r="G56" s="14"/>
      <c r="H56" s="14"/>
      <c r="I56" s="14"/>
      <c r="J56" s="14"/>
      <c r="K56" s="14"/>
      <c r="L56" s="14"/>
      <c r="M56" s="14"/>
      <c r="N56" s="14"/>
      <c r="O56" s="14"/>
      <c r="P56" s="14"/>
      <c r="Q56" s="14"/>
      <c r="R56" s="91"/>
      <c r="S56" s="91"/>
      <c r="T56" s="91"/>
      <c r="U56" s="91"/>
    </row>
    <row r="57" spans="1:21" x14ac:dyDescent="0.25">
      <c r="A57" s="15"/>
      <c r="B57" s="15"/>
      <c r="C57" s="16"/>
      <c r="D57" s="16"/>
      <c r="E57" s="16"/>
      <c r="F57" s="16"/>
      <c r="G57" s="16"/>
      <c r="H57" s="16"/>
      <c r="I57" s="16"/>
      <c r="J57" s="16"/>
      <c r="K57" s="16"/>
      <c r="L57" s="16"/>
      <c r="M57" s="16"/>
      <c r="N57" s="16"/>
      <c r="O57" s="16"/>
      <c r="P57" s="16"/>
      <c r="Q57" s="16"/>
      <c r="R57" s="92"/>
      <c r="S57" s="92"/>
      <c r="T57" s="92"/>
      <c r="U57" s="92"/>
    </row>
    <row r="58" spans="1:21" ht="12.75" customHeight="1" x14ac:dyDescent="0.25">
      <c r="A58" s="46" t="s">
        <v>44</v>
      </c>
      <c r="B58" s="18" t="s">
        <v>324</v>
      </c>
      <c r="C58" s="18"/>
      <c r="D58" s="18"/>
      <c r="E58" s="18"/>
      <c r="F58" s="18"/>
      <c r="G58" s="16"/>
      <c r="H58" s="16"/>
      <c r="I58" s="16"/>
      <c r="J58" s="16"/>
      <c r="K58" s="16"/>
      <c r="L58" s="17"/>
      <c r="M58" s="17"/>
      <c r="N58" s="17"/>
      <c r="R58" s="90"/>
      <c r="S58" s="90"/>
      <c r="T58" s="90"/>
      <c r="U58" s="90"/>
    </row>
    <row r="59" spans="1:21" ht="12.75" customHeight="1" x14ac:dyDescent="0.25">
      <c r="A59" s="46" t="s">
        <v>45</v>
      </c>
      <c r="B59" s="18" t="s">
        <v>46</v>
      </c>
      <c r="C59" s="18"/>
      <c r="D59" s="18"/>
      <c r="E59" s="18"/>
      <c r="F59" s="18"/>
      <c r="G59" s="16"/>
      <c r="H59" s="16"/>
      <c r="I59" s="16"/>
      <c r="J59" s="16"/>
      <c r="K59" s="16"/>
      <c r="L59" s="17"/>
      <c r="M59" s="17"/>
      <c r="N59" s="17"/>
      <c r="R59" s="90"/>
      <c r="S59" s="90"/>
      <c r="T59" s="90"/>
      <c r="U59" s="90"/>
    </row>
    <row r="60" spans="1:21" ht="15.6" x14ac:dyDescent="0.25">
      <c r="A60" s="47" t="s">
        <v>47</v>
      </c>
      <c r="B60" s="15" t="s">
        <v>48</v>
      </c>
      <c r="C60" s="16"/>
      <c r="D60" s="16"/>
      <c r="E60" s="16"/>
      <c r="F60" s="16"/>
      <c r="G60" s="16"/>
      <c r="H60" s="16"/>
      <c r="I60" s="16"/>
      <c r="J60" s="16"/>
      <c r="K60" s="16"/>
      <c r="L60" s="17"/>
      <c r="M60" s="17"/>
      <c r="N60" s="17"/>
      <c r="R60" s="90"/>
      <c r="S60" s="90"/>
      <c r="T60" s="90"/>
      <c r="U60" s="90"/>
    </row>
    <row r="61" spans="1:21" ht="15.6" x14ac:dyDescent="0.25">
      <c r="A61" s="47" t="s">
        <v>49</v>
      </c>
      <c r="B61" s="15" t="s">
        <v>50</v>
      </c>
      <c r="C61" s="16"/>
      <c r="D61" s="16"/>
      <c r="E61" s="16"/>
      <c r="F61" s="16"/>
      <c r="G61" s="16"/>
      <c r="H61" s="16"/>
      <c r="I61" s="16"/>
      <c r="J61" s="16"/>
      <c r="K61" s="16"/>
      <c r="L61" s="17"/>
      <c r="M61" s="17"/>
      <c r="N61" s="17"/>
    </row>
    <row r="62" spans="1:21" ht="15.6" x14ac:dyDescent="0.25">
      <c r="A62" s="47" t="s">
        <v>51</v>
      </c>
      <c r="B62" s="15" t="s">
        <v>52</v>
      </c>
      <c r="C62" s="16"/>
      <c r="D62" s="16"/>
      <c r="E62" s="16"/>
      <c r="F62" s="16"/>
      <c r="G62" s="16"/>
      <c r="H62" s="16"/>
      <c r="I62" s="16"/>
      <c r="J62" s="16"/>
      <c r="K62" s="16"/>
      <c r="L62" s="17"/>
      <c r="M62" s="17"/>
      <c r="N62" s="17"/>
    </row>
    <row r="63" spans="1:21" ht="15.6" x14ac:dyDescent="0.25">
      <c r="A63" s="47" t="s">
        <v>53</v>
      </c>
      <c r="B63" s="15" t="s">
        <v>55</v>
      </c>
      <c r="C63" s="16"/>
      <c r="D63" s="16"/>
      <c r="E63" s="16"/>
      <c r="F63" s="16"/>
      <c r="G63" s="16"/>
      <c r="H63" s="16"/>
      <c r="I63" s="16"/>
      <c r="J63" s="16"/>
      <c r="K63" s="16"/>
      <c r="L63" s="17"/>
      <c r="M63" s="17"/>
      <c r="N63" s="17"/>
    </row>
    <row r="64" spans="1:21" ht="15.6" x14ac:dyDescent="0.25">
      <c r="A64" s="47" t="s">
        <v>54</v>
      </c>
      <c r="B64" s="15" t="s">
        <v>59</v>
      </c>
      <c r="C64" s="5"/>
      <c r="D64" s="5"/>
      <c r="E64" s="5"/>
      <c r="F64" s="5"/>
      <c r="G64" s="5"/>
      <c r="H64" s="5"/>
      <c r="I64" s="5"/>
      <c r="J64" s="5"/>
      <c r="K64" s="5"/>
      <c r="L64" s="5"/>
      <c r="M64" s="5"/>
      <c r="N64" s="5"/>
      <c r="O64" s="5"/>
      <c r="P64" s="5"/>
      <c r="Q64" s="5"/>
    </row>
    <row r="65" spans="3:17" x14ac:dyDescent="0.25">
      <c r="C65" s="5"/>
      <c r="D65" s="5"/>
      <c r="E65" s="5"/>
      <c r="F65" s="5"/>
      <c r="G65" s="5"/>
      <c r="H65" s="5"/>
      <c r="I65" s="5"/>
      <c r="J65" s="5"/>
      <c r="K65" s="5"/>
      <c r="L65" s="5"/>
      <c r="M65" s="5"/>
      <c r="N65" s="5"/>
      <c r="O65" s="5"/>
      <c r="P65" s="5"/>
      <c r="Q65" s="5"/>
    </row>
    <row r="66" spans="3:17" x14ac:dyDescent="0.25">
      <c r="C66" s="5"/>
      <c r="D66" s="5"/>
      <c r="E66" s="5"/>
      <c r="F66" s="5"/>
      <c r="G66" s="5"/>
      <c r="H66" s="5"/>
      <c r="I66" s="5"/>
      <c r="J66" s="5"/>
      <c r="K66" s="5"/>
      <c r="L66" s="5"/>
      <c r="M66" s="5"/>
      <c r="N66" s="5"/>
      <c r="O66" s="5"/>
      <c r="P66" s="5"/>
      <c r="Q66" s="5"/>
    </row>
    <row r="67" spans="3:17" x14ac:dyDescent="0.25">
      <c r="C67" s="5"/>
      <c r="D67" s="5"/>
      <c r="E67" s="5"/>
      <c r="F67" s="5"/>
      <c r="G67" s="5"/>
      <c r="H67" s="5"/>
      <c r="I67" s="5"/>
      <c r="J67" s="5"/>
      <c r="K67" s="5"/>
      <c r="L67" s="5"/>
      <c r="M67" s="5"/>
      <c r="N67" s="5"/>
      <c r="O67" s="5"/>
      <c r="P67" s="5"/>
      <c r="Q67" s="5"/>
    </row>
    <row r="68" spans="3:17" x14ac:dyDescent="0.25">
      <c r="C68" s="5"/>
      <c r="D68" s="5"/>
      <c r="E68" s="5"/>
      <c r="F68" s="5"/>
      <c r="G68" s="5"/>
      <c r="H68" s="5"/>
      <c r="I68" s="5"/>
      <c r="J68" s="5"/>
      <c r="K68" s="5"/>
      <c r="L68" s="5"/>
      <c r="M68" s="5"/>
      <c r="N68" s="5"/>
      <c r="O68" s="5"/>
      <c r="P68" s="5"/>
      <c r="Q68" s="5"/>
    </row>
    <row r="69" spans="3:17" x14ac:dyDescent="0.25">
      <c r="C69" s="5"/>
      <c r="D69" s="5"/>
      <c r="E69" s="5"/>
      <c r="F69" s="5"/>
      <c r="G69" s="5"/>
      <c r="H69" s="5"/>
      <c r="I69" s="5"/>
      <c r="J69" s="5"/>
      <c r="K69" s="5"/>
      <c r="L69" s="5"/>
      <c r="M69" s="5"/>
      <c r="N69" s="5"/>
      <c r="O69" s="5"/>
      <c r="P69" s="5"/>
      <c r="Q69" s="5"/>
    </row>
    <row r="70" spans="3:17" x14ac:dyDescent="0.25">
      <c r="C70" s="5"/>
      <c r="D70" s="5"/>
      <c r="E70" s="5"/>
      <c r="F70" s="5"/>
      <c r="G70" s="5"/>
      <c r="H70" s="5"/>
      <c r="I70" s="5"/>
      <c r="J70" s="5"/>
      <c r="K70" s="5"/>
      <c r="L70" s="5"/>
      <c r="M70" s="5"/>
      <c r="N70" s="5"/>
      <c r="O70" s="5"/>
      <c r="P70" s="5"/>
      <c r="Q70" s="5"/>
    </row>
    <row r="71" spans="3:17" x14ac:dyDescent="0.25">
      <c r="C71" s="5"/>
      <c r="D71" s="5"/>
      <c r="E71" s="5"/>
      <c r="F71" s="5"/>
      <c r="G71" s="5"/>
      <c r="H71" s="5"/>
      <c r="I71" s="5"/>
      <c r="J71" s="5"/>
      <c r="K71" s="5"/>
      <c r="L71" s="5"/>
      <c r="M71" s="5"/>
      <c r="N71" s="5"/>
      <c r="O71" s="5"/>
      <c r="P71" s="5"/>
      <c r="Q71" s="5"/>
    </row>
    <row r="72" spans="3:17" x14ac:dyDescent="0.25">
      <c r="C72" s="5"/>
      <c r="D72" s="5"/>
      <c r="E72" s="5"/>
      <c r="F72" s="5"/>
      <c r="G72" s="5"/>
      <c r="H72" s="5"/>
      <c r="I72" s="5"/>
      <c r="J72" s="5"/>
      <c r="K72" s="5"/>
      <c r="L72" s="5"/>
      <c r="M72" s="5"/>
      <c r="N72" s="5"/>
      <c r="O72" s="5"/>
      <c r="P72" s="5"/>
      <c r="Q72" s="5"/>
    </row>
    <row r="73" spans="3:17" x14ac:dyDescent="0.25">
      <c r="C73" s="5"/>
      <c r="D73" s="5"/>
      <c r="E73" s="5"/>
      <c r="F73" s="5"/>
      <c r="G73" s="5"/>
      <c r="H73" s="5"/>
      <c r="I73" s="5"/>
      <c r="J73" s="5"/>
      <c r="K73" s="5"/>
      <c r="L73" s="5"/>
      <c r="M73" s="5"/>
      <c r="N73" s="5"/>
      <c r="O73" s="5"/>
      <c r="P73" s="5"/>
      <c r="Q73" s="5"/>
    </row>
  </sheetData>
  <mergeCells count="5">
    <mergeCell ref="A5:B6"/>
    <mergeCell ref="C5:G5"/>
    <mergeCell ref="H5:L5"/>
    <mergeCell ref="M5:Q5"/>
    <mergeCell ref="R5:U5"/>
  </mergeCells>
  <printOptions horizontalCentered="1"/>
  <pageMargins left="0.19685039370078741" right="0.19685039370078741" top="0.39370078740157483" bottom="0.39370078740157483" header="0.31496062992125984" footer="0.15748031496062992"/>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B7C55-13EE-444E-B5BE-23175D6E7CE9}">
  <dimension ref="A1:V329"/>
  <sheetViews>
    <sheetView tabSelected="1" view="pageBreakPreview" zoomScaleNormal="100" zoomScaleSheetLayoutView="100" workbookViewId="0">
      <selection activeCell="L65" sqref="L65"/>
    </sheetView>
  </sheetViews>
  <sheetFormatPr defaultColWidth="9.109375" defaultRowHeight="10.199999999999999" x14ac:dyDescent="0.2"/>
  <cols>
    <col min="1" max="1" width="25.21875" style="60" customWidth="1"/>
    <col min="2" max="3" width="13.6640625" style="60" customWidth="1"/>
    <col min="4" max="4" width="12.44140625" style="60" customWidth="1"/>
    <col min="5" max="5" width="12.6640625" style="87" customWidth="1"/>
    <col min="6" max="6" width="12" style="88" bestFit="1" customWidth="1"/>
    <col min="7" max="7" width="12" style="89" bestFit="1" customWidth="1"/>
    <col min="8" max="8" width="8.33203125" style="88" customWidth="1"/>
    <col min="9" max="16384" width="9.109375" style="88"/>
  </cols>
  <sheetData>
    <row r="1" spans="1:22" s="49" customFormat="1" ht="9" customHeight="1" x14ac:dyDescent="0.25">
      <c r="A1" s="48"/>
      <c r="F1" s="21"/>
      <c r="G1" s="21"/>
    </row>
    <row r="2" spans="1:22" s="52" customFormat="1" ht="15" x14ac:dyDescent="0.4">
      <c r="A2" s="50" t="s">
        <v>325</v>
      </c>
      <c r="B2" s="51"/>
      <c r="C2" s="51"/>
      <c r="D2" s="51"/>
      <c r="E2" s="51"/>
      <c r="F2" s="51"/>
      <c r="G2" s="51"/>
    </row>
    <row r="3" spans="1:22" s="52" customFormat="1" x14ac:dyDescent="0.2">
      <c r="A3" s="53" t="s">
        <v>60</v>
      </c>
      <c r="B3" s="51"/>
      <c r="C3" s="51"/>
      <c r="D3" s="51"/>
      <c r="E3" s="51"/>
      <c r="F3" s="54"/>
      <c r="G3" s="54"/>
    </row>
    <row r="4" spans="1:22" s="52" customFormat="1" x14ac:dyDescent="0.2">
      <c r="A4" s="55" t="s">
        <v>61</v>
      </c>
      <c r="B4" s="56"/>
      <c r="C4" s="56"/>
      <c r="D4" s="56"/>
      <c r="E4" s="56"/>
      <c r="F4" s="56"/>
      <c r="G4" s="56"/>
    </row>
    <row r="5" spans="1:22" s="58" customFormat="1" ht="6" customHeight="1" x14ac:dyDescent="0.25">
      <c r="A5" s="105" t="s">
        <v>62</v>
      </c>
      <c r="B5" s="57"/>
      <c r="C5" s="114" t="s">
        <v>299</v>
      </c>
      <c r="D5" s="115"/>
      <c r="E5" s="116"/>
      <c r="F5" s="57"/>
      <c r="G5" s="94"/>
      <c r="H5" s="94"/>
    </row>
    <row r="6" spans="1:22" s="58" customFormat="1" ht="12" customHeight="1" x14ac:dyDescent="0.25">
      <c r="A6" s="106"/>
      <c r="B6" s="108" t="s">
        <v>63</v>
      </c>
      <c r="C6" s="117"/>
      <c r="D6" s="118"/>
      <c r="E6" s="119"/>
      <c r="F6" s="110" t="s">
        <v>64</v>
      </c>
      <c r="G6" s="112" t="s">
        <v>65</v>
      </c>
      <c r="H6" s="103" t="s">
        <v>66</v>
      </c>
    </row>
    <row r="7" spans="1:22" s="58" customFormat="1" ht="42.75" customHeight="1" x14ac:dyDescent="0.25">
      <c r="A7" s="107"/>
      <c r="B7" s="109"/>
      <c r="C7" s="95" t="s">
        <v>67</v>
      </c>
      <c r="D7" s="95" t="s">
        <v>68</v>
      </c>
      <c r="E7" s="95" t="s">
        <v>8</v>
      </c>
      <c r="F7" s="111"/>
      <c r="G7" s="113"/>
      <c r="H7" s="104"/>
    </row>
    <row r="8" spans="1:22" s="60" customFormat="1" x14ac:dyDescent="0.2">
      <c r="A8" s="59"/>
      <c r="B8" s="22"/>
      <c r="C8" s="22"/>
      <c r="D8" s="22"/>
      <c r="E8" s="22"/>
      <c r="F8" s="22"/>
      <c r="G8" s="22"/>
      <c r="H8" s="22"/>
    </row>
    <row r="9" spans="1:22" s="60" customFormat="1" ht="13.8" x14ac:dyDescent="0.25">
      <c r="A9" s="61" t="s">
        <v>69</v>
      </c>
      <c r="B9" s="22"/>
      <c r="C9" s="22"/>
      <c r="D9" s="22"/>
      <c r="E9" s="22"/>
      <c r="F9" s="22"/>
      <c r="G9" s="22"/>
      <c r="H9" s="22"/>
    </row>
    <row r="10" spans="1:22" s="60" customFormat="1" ht="11.25" customHeight="1" x14ac:dyDescent="0.2">
      <c r="A10" s="62" t="s">
        <v>70</v>
      </c>
      <c r="B10" s="23">
        <f t="shared" ref="B10:G10" si="0">SUM(B11:B15)</f>
        <v>18436970.000000004</v>
      </c>
      <c r="C10" s="23">
        <f t="shared" si="0"/>
        <v>14892420.678030001</v>
      </c>
      <c r="D10" s="23">
        <f t="shared" si="0"/>
        <v>1253692.7086900002</v>
      </c>
      <c r="E10" s="96">
        <f t="shared" si="0"/>
        <v>16146113.386720002</v>
      </c>
      <c r="F10" s="96">
        <f t="shared" si="0"/>
        <v>2290856.6132800025</v>
      </c>
      <c r="G10" s="96">
        <f t="shared" si="0"/>
        <v>3544549.3219700032</v>
      </c>
      <c r="H10" s="24">
        <f t="shared" ref="H10:H73" si="1">IFERROR(E10/B10*100,"")</f>
        <v>87.574657802881916</v>
      </c>
      <c r="I10" s="63"/>
      <c r="J10" s="63"/>
      <c r="K10" s="63"/>
      <c r="L10" s="63"/>
      <c r="M10" s="63"/>
      <c r="N10" s="63"/>
      <c r="O10" s="63"/>
      <c r="P10" s="63"/>
      <c r="Q10" s="63"/>
      <c r="R10" s="63"/>
      <c r="S10" s="63"/>
      <c r="T10" s="63"/>
      <c r="U10" s="63"/>
      <c r="V10" s="63"/>
    </row>
    <row r="11" spans="1:22" s="60" customFormat="1" ht="11.25" customHeight="1" x14ac:dyDescent="0.2">
      <c r="A11" s="64" t="s">
        <v>71</v>
      </c>
      <c r="B11" s="25">
        <v>3718583.0000000047</v>
      </c>
      <c r="C11" s="25">
        <v>3108278.9783400018</v>
      </c>
      <c r="D11" s="25">
        <v>59747.470790000225</v>
      </c>
      <c r="E11" s="25">
        <f>C11+D11</f>
        <v>3168026.4491300019</v>
      </c>
      <c r="F11" s="25">
        <f>B11-E11</f>
        <v>550556.55087000271</v>
      </c>
      <c r="G11" s="25">
        <f>B11-C11</f>
        <v>610304.02166000288</v>
      </c>
      <c r="H11" s="24">
        <f t="shared" si="1"/>
        <v>85.19445307876677</v>
      </c>
    </row>
    <row r="12" spans="1:22" s="60" customFormat="1" ht="11.25" customHeight="1" x14ac:dyDescent="0.2">
      <c r="A12" s="65" t="s">
        <v>72</v>
      </c>
      <c r="B12" s="25">
        <v>200989</v>
      </c>
      <c r="C12" s="25">
        <v>120167.63409000001</v>
      </c>
      <c r="D12" s="25">
        <v>839.19156999999996</v>
      </c>
      <c r="E12" s="25">
        <f t="shared" ref="E12:E21" si="2">C12+D12</f>
        <v>121006.82566</v>
      </c>
      <c r="F12" s="25">
        <f>B12-E12</f>
        <v>79982.174339999998</v>
      </c>
      <c r="G12" s="25">
        <f>B12-C12</f>
        <v>80821.365909999993</v>
      </c>
      <c r="H12" s="24">
        <f t="shared" si="1"/>
        <v>60.20569566493689</v>
      </c>
    </row>
    <row r="13" spans="1:22" s="60" customFormat="1" ht="11.25" customHeight="1" x14ac:dyDescent="0.2">
      <c r="A13" s="64" t="s">
        <v>73</v>
      </c>
      <c r="B13" s="25">
        <v>646111</v>
      </c>
      <c r="C13" s="25">
        <v>497201.83399999997</v>
      </c>
      <c r="D13" s="25">
        <v>14122.95429</v>
      </c>
      <c r="E13" s="25">
        <f t="shared" si="2"/>
        <v>511324.78829</v>
      </c>
      <c r="F13" s="25">
        <f>B13-E13</f>
        <v>134786.21171</v>
      </c>
      <c r="G13" s="25">
        <f>B13-C13</f>
        <v>148909.16600000003</v>
      </c>
      <c r="H13" s="24">
        <f t="shared" si="1"/>
        <v>79.138845846921029</v>
      </c>
    </row>
    <row r="14" spans="1:22" s="60" customFormat="1" ht="11.25" customHeight="1" x14ac:dyDescent="0.2">
      <c r="A14" s="64" t="s">
        <v>74</v>
      </c>
      <c r="B14" s="25">
        <v>13724088</v>
      </c>
      <c r="C14" s="25">
        <v>11039315.01763</v>
      </c>
      <c r="D14" s="25">
        <v>1176672.80406</v>
      </c>
      <c r="E14" s="25">
        <f t="shared" si="2"/>
        <v>12215987.821690001</v>
      </c>
      <c r="F14" s="25">
        <f>B14-E14</f>
        <v>1508100.1783099994</v>
      </c>
      <c r="G14" s="25">
        <f>B14-C14</f>
        <v>2684772.9823700003</v>
      </c>
      <c r="H14" s="24">
        <f t="shared" si="1"/>
        <v>89.011290380023794</v>
      </c>
    </row>
    <row r="15" spans="1:22" s="60" customFormat="1" ht="11.25" customHeight="1" x14ac:dyDescent="0.2">
      <c r="A15" s="64" t="s">
        <v>75</v>
      </c>
      <c r="B15" s="25">
        <v>147199</v>
      </c>
      <c r="C15" s="25">
        <v>127457.21397</v>
      </c>
      <c r="D15" s="25">
        <v>2310.2879800000001</v>
      </c>
      <c r="E15" s="25">
        <f t="shared" si="2"/>
        <v>129767.50194999999</v>
      </c>
      <c r="F15" s="25">
        <f>B15-E15</f>
        <v>17431.498050000009</v>
      </c>
      <c r="G15" s="25">
        <f>B15-C15</f>
        <v>19741.786030000003</v>
      </c>
      <c r="H15" s="24">
        <f t="shared" si="1"/>
        <v>88.157869245035627</v>
      </c>
    </row>
    <row r="16" spans="1:22" s="60" customFormat="1" ht="11.25" customHeight="1" x14ac:dyDescent="0.2">
      <c r="B16" s="27"/>
      <c r="C16" s="27"/>
      <c r="D16" s="27"/>
      <c r="E16" s="27"/>
      <c r="F16" s="27"/>
      <c r="G16" s="27"/>
      <c r="H16" s="24" t="str">
        <f t="shared" si="1"/>
        <v/>
      </c>
    </row>
    <row r="17" spans="1:8" s="60" customFormat="1" ht="11.25" customHeight="1" x14ac:dyDescent="0.2">
      <c r="A17" s="62" t="s">
        <v>76</v>
      </c>
      <c r="B17" s="25">
        <v>5027548.6279999996</v>
      </c>
      <c r="C17" s="25">
        <v>3688282.51724</v>
      </c>
      <c r="D17" s="25">
        <v>79761.57673999999</v>
      </c>
      <c r="E17" s="25">
        <f t="shared" si="2"/>
        <v>3768044.0939799999</v>
      </c>
      <c r="F17" s="25">
        <f>B17-E17</f>
        <v>1259504.5340199997</v>
      </c>
      <c r="G17" s="25">
        <f>B17-C17</f>
        <v>1339266.1107599996</v>
      </c>
      <c r="H17" s="24">
        <f t="shared" si="1"/>
        <v>74.947939299772798</v>
      </c>
    </row>
    <row r="18" spans="1:8" s="60" customFormat="1" ht="11.25" customHeight="1" x14ac:dyDescent="0.2">
      <c r="A18" s="64"/>
      <c r="B18" s="28"/>
      <c r="C18" s="27"/>
      <c r="D18" s="28"/>
      <c r="E18" s="27"/>
      <c r="F18" s="27"/>
      <c r="G18" s="27"/>
      <c r="H18" s="24" t="str">
        <f t="shared" si="1"/>
        <v/>
      </c>
    </row>
    <row r="19" spans="1:8" s="60" customFormat="1" ht="11.25" customHeight="1" x14ac:dyDescent="0.2">
      <c r="A19" s="62" t="s">
        <v>77</v>
      </c>
      <c r="B19" s="25">
        <v>500725.34199999995</v>
      </c>
      <c r="C19" s="25">
        <v>441676.54002999997</v>
      </c>
      <c r="D19" s="25">
        <v>3265.0882099999999</v>
      </c>
      <c r="E19" s="25">
        <f t="shared" si="2"/>
        <v>444941.62823999999</v>
      </c>
      <c r="F19" s="25">
        <f>B19-E19</f>
        <v>55783.713759999955</v>
      </c>
      <c r="G19" s="25">
        <f>B19-C19</f>
        <v>59048.801969999971</v>
      </c>
      <c r="H19" s="24">
        <f t="shared" si="1"/>
        <v>88.85941871102662</v>
      </c>
    </row>
    <row r="20" spans="1:8" s="60" customFormat="1" ht="11.25" customHeight="1" x14ac:dyDescent="0.2">
      <c r="A20" s="64"/>
      <c r="B20" s="28"/>
      <c r="C20" s="27"/>
      <c r="D20" s="28"/>
      <c r="E20" s="27"/>
      <c r="F20" s="27"/>
      <c r="G20" s="27"/>
      <c r="H20" s="24" t="str">
        <f t="shared" si="1"/>
        <v/>
      </c>
    </row>
    <row r="21" spans="1:8" s="60" customFormat="1" ht="11.25" customHeight="1" x14ac:dyDescent="0.2">
      <c r="A21" s="62" t="s">
        <v>78</v>
      </c>
      <c r="B21" s="25">
        <v>5339491.3475700002</v>
      </c>
      <c r="C21" s="25">
        <v>5049747.7603900004</v>
      </c>
      <c r="D21" s="25">
        <v>62585.830140000005</v>
      </c>
      <c r="E21" s="25">
        <f t="shared" si="2"/>
        <v>5112333.5905300006</v>
      </c>
      <c r="F21" s="25">
        <f>B21-E21</f>
        <v>227157.75703999959</v>
      </c>
      <c r="G21" s="25">
        <f>B21-C21</f>
        <v>289743.5871799998</v>
      </c>
      <c r="H21" s="24">
        <f t="shared" si="1"/>
        <v>95.745704183163838</v>
      </c>
    </row>
    <row r="22" spans="1:8" s="60" customFormat="1" ht="11.25" customHeight="1" x14ac:dyDescent="0.2">
      <c r="A22" s="64"/>
      <c r="B22" s="27"/>
      <c r="C22" s="27"/>
      <c r="D22" s="27"/>
      <c r="E22" s="27"/>
      <c r="F22" s="27"/>
      <c r="G22" s="27"/>
      <c r="H22" s="24" t="str">
        <f t="shared" si="1"/>
        <v/>
      </c>
    </row>
    <row r="23" spans="1:8" s="60" customFormat="1" ht="11.25" customHeight="1" x14ac:dyDescent="0.2">
      <c r="A23" s="62" t="s">
        <v>79</v>
      </c>
      <c r="B23" s="23">
        <f>SUM(B24:B33)</f>
        <v>39110451.48120001</v>
      </c>
      <c r="C23" s="23">
        <f t="shared" ref="C23" si="3">SUM(C24:C33)</f>
        <v>33363405.517810006</v>
      </c>
      <c r="D23" s="23">
        <f t="shared" ref="D23:G23" si="4">SUM(D24:D33)</f>
        <v>1064707.8184499999</v>
      </c>
      <c r="E23" s="96">
        <f t="shared" si="4"/>
        <v>34428113.336260013</v>
      </c>
      <c r="F23" s="96">
        <f t="shared" si="4"/>
        <v>4682338.1449399944</v>
      </c>
      <c r="G23" s="96">
        <f t="shared" si="4"/>
        <v>5747045.9633899946</v>
      </c>
      <c r="H23" s="24">
        <f t="shared" si="1"/>
        <v>88.02791078187694</v>
      </c>
    </row>
    <row r="24" spans="1:8" s="60" customFormat="1" ht="11.25" customHeight="1" x14ac:dyDescent="0.2">
      <c r="A24" s="64" t="s">
        <v>80</v>
      </c>
      <c r="B24" s="25">
        <v>31579648.03272</v>
      </c>
      <c r="C24" s="25">
        <v>26611695.266980004</v>
      </c>
      <c r="D24" s="25">
        <v>1025935.5461500001</v>
      </c>
      <c r="E24" s="25">
        <f t="shared" ref="E24:E33" si="5">C24+D24</f>
        <v>27637630.813130002</v>
      </c>
      <c r="F24" s="25">
        <f t="shared" ref="F24:F33" si="6">B24-E24</f>
        <v>3942017.2195899971</v>
      </c>
      <c r="G24" s="25">
        <f t="shared" ref="G24:G33" si="7">B24-C24</f>
        <v>4967952.765739996</v>
      </c>
      <c r="H24" s="24">
        <f t="shared" si="1"/>
        <v>87.517222435457072</v>
      </c>
    </row>
    <row r="25" spans="1:8" s="60" customFormat="1" ht="11.25" customHeight="1" x14ac:dyDescent="0.2">
      <c r="A25" s="64" t="s">
        <v>81</v>
      </c>
      <c r="B25" s="25">
        <v>1906006</v>
      </c>
      <c r="C25" s="25">
        <v>1372069.41876</v>
      </c>
      <c r="D25" s="25">
        <v>833.82984999999996</v>
      </c>
      <c r="E25" s="25">
        <f t="shared" si="5"/>
        <v>1372903.2486100001</v>
      </c>
      <c r="F25" s="25">
        <f t="shared" si="6"/>
        <v>533102.75138999987</v>
      </c>
      <c r="G25" s="25">
        <f t="shared" si="7"/>
        <v>533936.58123999997</v>
      </c>
      <c r="H25" s="24">
        <f t="shared" si="1"/>
        <v>72.030373913303535</v>
      </c>
    </row>
    <row r="26" spans="1:8" s="60" customFormat="1" ht="11.25" customHeight="1" x14ac:dyDescent="0.2">
      <c r="A26" s="64" t="s">
        <v>82</v>
      </c>
      <c r="B26" s="25">
        <v>3490699.7894799984</v>
      </c>
      <c r="C26" s="25">
        <v>3313341.7488800008</v>
      </c>
      <c r="D26" s="25">
        <v>31465.981520000005</v>
      </c>
      <c r="E26" s="25">
        <f t="shared" si="5"/>
        <v>3344807.7304000007</v>
      </c>
      <c r="F26" s="25">
        <f t="shared" si="6"/>
        <v>145892.05907999771</v>
      </c>
      <c r="G26" s="25">
        <f t="shared" si="7"/>
        <v>177358.04059999762</v>
      </c>
      <c r="H26" s="24">
        <f t="shared" si="1"/>
        <v>95.820549807242784</v>
      </c>
    </row>
    <row r="27" spans="1:8" s="60" customFormat="1" ht="11.25" customHeight="1" x14ac:dyDescent="0.2">
      <c r="A27" s="64" t="s">
        <v>83</v>
      </c>
      <c r="B27" s="25">
        <v>123111.37299999999</v>
      </c>
      <c r="C27" s="25">
        <v>116654.28726000001</v>
      </c>
      <c r="D27" s="25">
        <v>485.09060999999997</v>
      </c>
      <c r="E27" s="25">
        <f t="shared" si="5"/>
        <v>117139.37787000001</v>
      </c>
      <c r="F27" s="25">
        <f t="shared" si="6"/>
        <v>5971.9951299999811</v>
      </c>
      <c r="G27" s="25">
        <f t="shared" si="7"/>
        <v>6457.0857399999804</v>
      </c>
      <c r="H27" s="24">
        <f t="shared" si="1"/>
        <v>95.149111747783053</v>
      </c>
    </row>
    <row r="28" spans="1:8" s="60" customFormat="1" ht="11.25" customHeight="1" x14ac:dyDescent="0.2">
      <c r="A28" s="64" t="s">
        <v>84</v>
      </c>
      <c r="B28" s="25">
        <v>259942.33899999995</v>
      </c>
      <c r="C28" s="25">
        <v>259264.66143000001</v>
      </c>
      <c r="D28" s="25">
        <v>236.29084</v>
      </c>
      <c r="E28" s="25">
        <f t="shared" si="5"/>
        <v>259500.95227000001</v>
      </c>
      <c r="F28" s="25">
        <f t="shared" si="6"/>
        <v>441.38672999994014</v>
      </c>
      <c r="G28" s="25">
        <f t="shared" si="7"/>
        <v>677.67756999994162</v>
      </c>
      <c r="H28" s="24">
        <f t="shared" si="1"/>
        <v>99.830198215612754</v>
      </c>
    </row>
    <row r="29" spans="1:8" s="60" customFormat="1" ht="11.25" customHeight="1" x14ac:dyDescent="0.2">
      <c r="A29" s="64" t="s">
        <v>85</v>
      </c>
      <c r="B29" s="25">
        <v>799785.30299999996</v>
      </c>
      <c r="C29" s="25">
        <v>767627.93844000006</v>
      </c>
      <c r="D29" s="25">
        <v>271.36455999999998</v>
      </c>
      <c r="E29" s="25">
        <f t="shared" si="5"/>
        <v>767899.30300000007</v>
      </c>
      <c r="F29" s="25">
        <f t="shared" si="6"/>
        <v>31885.999999999884</v>
      </c>
      <c r="G29" s="25">
        <f t="shared" si="7"/>
        <v>32157.3645599999</v>
      </c>
      <c r="H29" s="24">
        <f t="shared" si="1"/>
        <v>96.013180052147078</v>
      </c>
    </row>
    <row r="30" spans="1:8" s="60" customFormat="1" ht="11.25" customHeight="1" x14ac:dyDescent="0.2">
      <c r="A30" s="64" t="s">
        <v>86</v>
      </c>
      <c r="B30" s="25">
        <v>230081</v>
      </c>
      <c r="C30" s="25">
        <v>229386.06530000002</v>
      </c>
      <c r="D30" s="25">
        <v>509.01067</v>
      </c>
      <c r="E30" s="25">
        <f t="shared" si="5"/>
        <v>229895.07597000001</v>
      </c>
      <c r="F30" s="25">
        <f t="shared" si="6"/>
        <v>185.92402999999467</v>
      </c>
      <c r="G30" s="25">
        <f t="shared" si="7"/>
        <v>694.93469999998342</v>
      </c>
      <c r="H30" s="24">
        <f t="shared" si="1"/>
        <v>99.919191923713825</v>
      </c>
    </row>
    <row r="31" spans="1:8" s="60" customFormat="1" ht="11.25" customHeight="1" x14ac:dyDescent="0.2">
      <c r="A31" s="64" t="s">
        <v>300</v>
      </c>
      <c r="B31" s="25">
        <v>300982.07399999991</v>
      </c>
      <c r="C31" s="25">
        <v>290754.63958999998</v>
      </c>
      <c r="D31" s="25">
        <v>4478.8377799999998</v>
      </c>
      <c r="E31" s="25">
        <f t="shared" si="5"/>
        <v>295233.47736999998</v>
      </c>
      <c r="F31" s="25">
        <f t="shared" si="6"/>
        <v>5748.5966299999272</v>
      </c>
      <c r="G31" s="25">
        <f t="shared" si="7"/>
        <v>10227.434409999929</v>
      </c>
      <c r="H31" s="24">
        <f t="shared" si="1"/>
        <v>98.090053486042521</v>
      </c>
    </row>
    <row r="32" spans="1:8" s="60" customFormat="1" ht="11.25" customHeight="1" x14ac:dyDescent="0.2">
      <c r="A32" s="64" t="s">
        <v>87</v>
      </c>
      <c r="B32" s="25">
        <v>133501.21900000001</v>
      </c>
      <c r="C32" s="25">
        <v>128161.44642000001</v>
      </c>
      <c r="D32" s="25">
        <v>110.46550000000001</v>
      </c>
      <c r="E32" s="25">
        <f t="shared" si="5"/>
        <v>128271.91192000001</v>
      </c>
      <c r="F32" s="25">
        <f t="shared" si="6"/>
        <v>5229.3070799999987</v>
      </c>
      <c r="G32" s="25">
        <f t="shared" si="7"/>
        <v>5339.7725800000044</v>
      </c>
      <c r="H32" s="24">
        <f t="shared" si="1"/>
        <v>96.082951811848247</v>
      </c>
    </row>
    <row r="33" spans="1:8" s="60" customFormat="1" ht="11.25" customHeight="1" x14ac:dyDescent="0.2">
      <c r="A33" s="64" t="s">
        <v>88</v>
      </c>
      <c r="B33" s="25">
        <v>286694.35099999997</v>
      </c>
      <c r="C33" s="25">
        <v>274450.04475</v>
      </c>
      <c r="D33" s="25">
        <v>381.40096999999997</v>
      </c>
      <c r="E33" s="25">
        <f t="shared" si="5"/>
        <v>274831.44572000002</v>
      </c>
      <c r="F33" s="25">
        <f t="shared" si="6"/>
        <v>11862.905279999948</v>
      </c>
      <c r="G33" s="25">
        <f t="shared" si="7"/>
        <v>12244.306249999965</v>
      </c>
      <c r="H33" s="24">
        <f t="shared" si="1"/>
        <v>95.862176830962412</v>
      </c>
    </row>
    <row r="34" spans="1:8" s="60" customFormat="1" ht="11.25" customHeight="1" x14ac:dyDescent="0.2">
      <c r="A34" s="64"/>
      <c r="B34" s="27"/>
      <c r="C34" s="27"/>
      <c r="D34" s="27"/>
      <c r="E34" s="27"/>
      <c r="F34" s="27"/>
      <c r="G34" s="27"/>
      <c r="H34" s="24" t="str">
        <f t="shared" si="1"/>
        <v/>
      </c>
    </row>
    <row r="35" spans="1:8" s="60" customFormat="1" ht="11.25" customHeight="1" x14ac:dyDescent="0.2">
      <c r="A35" s="62" t="s">
        <v>89</v>
      </c>
      <c r="B35" s="29">
        <f t="shared" ref="B35:G35" si="8">+B36+B37</f>
        <v>1245136.402</v>
      </c>
      <c r="C35" s="29">
        <f t="shared" si="8"/>
        <v>1011797.5651600001</v>
      </c>
      <c r="D35" s="29">
        <f t="shared" si="8"/>
        <v>4198.5358500000002</v>
      </c>
      <c r="E35" s="32">
        <f t="shared" si="8"/>
        <v>1015996.1010100001</v>
      </c>
      <c r="F35" s="32">
        <f t="shared" si="8"/>
        <v>229140.30098999984</v>
      </c>
      <c r="G35" s="32">
        <f t="shared" si="8"/>
        <v>233338.83683999986</v>
      </c>
      <c r="H35" s="24">
        <f t="shared" si="1"/>
        <v>81.597172757784335</v>
      </c>
    </row>
    <row r="36" spans="1:8" s="60" customFormat="1" ht="11.25" customHeight="1" x14ac:dyDescent="0.2">
      <c r="A36" s="64" t="s">
        <v>90</v>
      </c>
      <c r="B36" s="25">
        <v>1163380.402</v>
      </c>
      <c r="C36" s="25">
        <v>974201.27763000014</v>
      </c>
      <c r="D36" s="25">
        <v>4179.1082000000006</v>
      </c>
      <c r="E36" s="25">
        <f t="shared" ref="E36:E37" si="9">C36+D36</f>
        <v>978380.38583000016</v>
      </c>
      <c r="F36" s="25">
        <f>B36-E36</f>
        <v>185000.01616999984</v>
      </c>
      <c r="G36" s="25">
        <f>B36-C36</f>
        <v>189179.12436999986</v>
      </c>
      <c r="H36" s="24">
        <f t="shared" si="1"/>
        <v>84.098063208563502</v>
      </c>
    </row>
    <row r="37" spans="1:8" s="60" customFormat="1" ht="11.25" customHeight="1" x14ac:dyDescent="0.2">
      <c r="A37" s="64" t="s">
        <v>91</v>
      </c>
      <c r="B37" s="25">
        <v>81756</v>
      </c>
      <c r="C37" s="25">
        <v>37596.287530000001</v>
      </c>
      <c r="D37" s="25">
        <v>19.42765</v>
      </c>
      <c r="E37" s="25">
        <f t="shared" si="9"/>
        <v>37615.715179999999</v>
      </c>
      <c r="F37" s="25">
        <f>B37-E37</f>
        <v>44140.284820000001</v>
      </c>
      <c r="G37" s="25">
        <f>B37-C37</f>
        <v>44159.712469999999</v>
      </c>
      <c r="H37" s="24">
        <f t="shared" si="1"/>
        <v>46.009730392876364</v>
      </c>
    </row>
    <row r="38" spans="1:8" s="60" customFormat="1" ht="11.25" customHeight="1" x14ac:dyDescent="0.2">
      <c r="A38" s="64"/>
      <c r="B38" s="27"/>
      <c r="C38" s="27"/>
      <c r="D38" s="27"/>
      <c r="E38" s="27"/>
      <c r="F38" s="27"/>
      <c r="G38" s="27"/>
      <c r="H38" s="24" t="str">
        <f t="shared" si="1"/>
        <v/>
      </c>
    </row>
    <row r="39" spans="1:8" s="60" customFormat="1" ht="11.25" customHeight="1" x14ac:dyDescent="0.2">
      <c r="A39" s="62" t="s">
        <v>92</v>
      </c>
      <c r="B39" s="29">
        <f>SUM(B40:B46)</f>
        <v>401969993.264</v>
      </c>
      <c r="C39" s="29">
        <f t="shared" ref="C39" si="10">SUM(C40:C46)</f>
        <v>383325888.54635012</v>
      </c>
      <c r="D39" s="29">
        <f t="shared" ref="D39:G39" si="11">SUM(D40:D46)</f>
        <v>2688514.3597300006</v>
      </c>
      <c r="E39" s="32">
        <f t="shared" si="11"/>
        <v>386014402.90608007</v>
      </c>
      <c r="F39" s="32">
        <f t="shared" si="11"/>
        <v>15955590.35791993</v>
      </c>
      <c r="G39" s="32">
        <f t="shared" si="11"/>
        <v>18644104.717649955</v>
      </c>
      <c r="H39" s="24">
        <f t="shared" si="1"/>
        <v>96.030651385602098</v>
      </c>
    </row>
    <row r="40" spans="1:8" s="60" customFormat="1" ht="11.25" customHeight="1" x14ac:dyDescent="0.2">
      <c r="A40" s="64" t="s">
        <v>93</v>
      </c>
      <c r="B40" s="25">
        <v>401028377.48500001</v>
      </c>
      <c r="C40" s="25">
        <v>382593357.76163006</v>
      </c>
      <c r="D40" s="25">
        <v>2681682.7856600005</v>
      </c>
      <c r="E40" s="25">
        <f t="shared" ref="E40:E46" si="12">C40+D40</f>
        <v>385275040.54729009</v>
      </c>
      <c r="F40" s="25">
        <f t="shared" ref="F40:F46" si="13">B40-E40</f>
        <v>15753336.937709928</v>
      </c>
      <c r="G40" s="25">
        <f t="shared" ref="G40:G46" si="14">B40-C40</f>
        <v>18435019.723369956</v>
      </c>
      <c r="H40" s="24">
        <f t="shared" si="1"/>
        <v>96.071765036553018</v>
      </c>
    </row>
    <row r="41" spans="1:8" s="60" customFormat="1" ht="11.25" customHeight="1" x14ac:dyDescent="0.2">
      <c r="A41" s="66" t="s">
        <v>94</v>
      </c>
      <c r="B41" s="25">
        <v>69182.000000000015</v>
      </c>
      <c r="C41" s="25">
        <v>59627.067900000002</v>
      </c>
      <c r="D41" s="25">
        <v>129.09787</v>
      </c>
      <c r="E41" s="25">
        <f t="shared" si="12"/>
        <v>59756.16577</v>
      </c>
      <c r="F41" s="25">
        <f t="shared" si="13"/>
        <v>9425.8342300000149</v>
      </c>
      <c r="G41" s="25">
        <f t="shared" si="14"/>
        <v>9554.9321000000127</v>
      </c>
      <c r="H41" s="24">
        <f t="shared" si="1"/>
        <v>86.375308273828438</v>
      </c>
    </row>
    <row r="42" spans="1:8" s="60" customFormat="1" ht="11.25" customHeight="1" x14ac:dyDescent="0.2">
      <c r="A42" s="66" t="s">
        <v>95</v>
      </c>
      <c r="B42" s="25">
        <v>26554</v>
      </c>
      <c r="C42" s="25">
        <v>21190.061670000003</v>
      </c>
      <c r="D42" s="25">
        <v>193.39452</v>
      </c>
      <c r="E42" s="25">
        <f t="shared" si="12"/>
        <v>21383.456190000004</v>
      </c>
      <c r="F42" s="25">
        <f t="shared" si="13"/>
        <v>5170.5438099999956</v>
      </c>
      <c r="G42" s="25">
        <f t="shared" si="14"/>
        <v>5363.9383299999972</v>
      </c>
      <c r="H42" s="24">
        <f t="shared" si="1"/>
        <v>80.528192325073462</v>
      </c>
    </row>
    <row r="43" spans="1:8" s="60" customFormat="1" ht="11.25" customHeight="1" x14ac:dyDescent="0.2">
      <c r="A43" s="64" t="s">
        <v>96</v>
      </c>
      <c r="B43" s="25">
        <v>527506.89700000011</v>
      </c>
      <c r="C43" s="25">
        <v>491013.32445000001</v>
      </c>
      <c r="D43" s="25">
        <v>3739.27783</v>
      </c>
      <c r="E43" s="25">
        <f t="shared" si="12"/>
        <v>494752.60227999999</v>
      </c>
      <c r="F43" s="25">
        <f t="shared" si="13"/>
        <v>32754.294720000122</v>
      </c>
      <c r="G43" s="25">
        <f t="shared" si="14"/>
        <v>36493.572550000099</v>
      </c>
      <c r="H43" s="24">
        <f t="shared" si="1"/>
        <v>93.790736214772167</v>
      </c>
    </row>
    <row r="44" spans="1:8" s="60" customFormat="1" ht="11.25" customHeight="1" x14ac:dyDescent="0.2">
      <c r="A44" s="64" t="s">
        <v>97</v>
      </c>
      <c r="B44" s="25">
        <v>64098.714999999997</v>
      </c>
      <c r="C44" s="25">
        <v>63143.925689999996</v>
      </c>
      <c r="D44" s="25">
        <v>954.78931</v>
      </c>
      <c r="E44" s="25">
        <f t="shared" si="12"/>
        <v>64098.714999999997</v>
      </c>
      <c r="F44" s="25">
        <f t="shared" si="13"/>
        <v>0</v>
      </c>
      <c r="G44" s="25">
        <f t="shared" si="14"/>
        <v>954.78931000000011</v>
      </c>
      <c r="H44" s="24">
        <f t="shared" si="1"/>
        <v>100</v>
      </c>
    </row>
    <row r="45" spans="1:8" s="60" customFormat="1" ht="11.25" customHeight="1" x14ac:dyDescent="0.2">
      <c r="A45" s="64" t="s">
        <v>98</v>
      </c>
      <c r="B45" s="25">
        <v>99136.999999999985</v>
      </c>
      <c r="C45" s="25">
        <v>63323.523099999991</v>
      </c>
      <c r="D45" s="25">
        <v>235.33833999999999</v>
      </c>
      <c r="E45" s="25">
        <f t="shared" si="12"/>
        <v>63558.861439999993</v>
      </c>
      <c r="F45" s="25">
        <f t="shared" si="13"/>
        <v>35578.138559999992</v>
      </c>
      <c r="G45" s="25">
        <f t="shared" si="14"/>
        <v>35813.476899999994</v>
      </c>
      <c r="H45" s="24">
        <f t="shared" si="1"/>
        <v>64.112149288358538</v>
      </c>
    </row>
    <row r="46" spans="1:8" s="60" customFormat="1" ht="11.25" customHeight="1" x14ac:dyDescent="0.2">
      <c r="A46" s="64" t="s">
        <v>326</v>
      </c>
      <c r="B46" s="25">
        <v>155137.16700000002</v>
      </c>
      <c r="C46" s="25">
        <v>34232.881909999996</v>
      </c>
      <c r="D46" s="25">
        <v>1579.6761999999999</v>
      </c>
      <c r="E46" s="25">
        <f t="shared" si="12"/>
        <v>35812.558109999998</v>
      </c>
      <c r="F46" s="25">
        <f t="shared" si="13"/>
        <v>119324.60889000002</v>
      </c>
      <c r="G46" s="25">
        <f t="shared" si="14"/>
        <v>120904.28509000002</v>
      </c>
      <c r="H46" s="24">
        <f t="shared" si="1"/>
        <v>23.084447655280435</v>
      </c>
    </row>
    <row r="47" spans="1:8" s="60" customFormat="1" ht="11.25" customHeight="1" x14ac:dyDescent="0.2">
      <c r="A47" s="64"/>
      <c r="B47" s="26"/>
      <c r="C47" s="26"/>
      <c r="D47" s="26"/>
      <c r="E47" s="26"/>
      <c r="F47" s="26"/>
      <c r="G47" s="26"/>
      <c r="H47" s="24" t="str">
        <f t="shared" si="1"/>
        <v/>
      </c>
    </row>
    <row r="48" spans="1:8" s="60" customFormat="1" ht="11.25" customHeight="1" x14ac:dyDescent="0.2">
      <c r="A48" s="62" t="s">
        <v>99</v>
      </c>
      <c r="B48" s="25">
        <v>54566326.170999996</v>
      </c>
      <c r="C48" s="25">
        <v>51076284.030740008</v>
      </c>
      <c r="D48" s="25">
        <v>517175.59422000009</v>
      </c>
      <c r="E48" s="25">
        <f t="shared" ref="E48" si="15">C48+D48</f>
        <v>51593459.624960005</v>
      </c>
      <c r="F48" s="25">
        <f>B48-E48</f>
        <v>2972866.5460399911</v>
      </c>
      <c r="G48" s="25">
        <f>B48-C48</f>
        <v>3490042.1402599886</v>
      </c>
      <c r="H48" s="24">
        <f t="shared" si="1"/>
        <v>94.55182938883658</v>
      </c>
    </row>
    <row r="49" spans="1:8" s="60" customFormat="1" ht="11.25" customHeight="1" x14ac:dyDescent="0.2">
      <c r="A49" s="67"/>
      <c r="B49" s="27"/>
      <c r="C49" s="27"/>
      <c r="D49" s="27"/>
      <c r="E49" s="27"/>
      <c r="F49" s="27"/>
      <c r="G49" s="27"/>
      <c r="H49" s="24" t="str">
        <f t="shared" si="1"/>
        <v/>
      </c>
    </row>
    <row r="50" spans="1:8" s="60" customFormat="1" ht="11.25" customHeight="1" x14ac:dyDescent="0.2">
      <c r="A50" s="62" t="s">
        <v>100</v>
      </c>
      <c r="B50" s="25">
        <v>1419627.024</v>
      </c>
      <c r="C50" s="25">
        <v>1353481.1370299999</v>
      </c>
      <c r="D50" s="25">
        <v>4227.6972699999997</v>
      </c>
      <c r="E50" s="25">
        <f t="shared" ref="E50" si="16">C50+D50</f>
        <v>1357708.8342999998</v>
      </c>
      <c r="F50" s="25">
        <f>B50-E50</f>
        <v>61918.189700000221</v>
      </c>
      <c r="G50" s="25">
        <f>B50-C50</f>
        <v>66145.886970000109</v>
      </c>
      <c r="H50" s="24">
        <f t="shared" si="1"/>
        <v>95.638418496321876</v>
      </c>
    </row>
    <row r="51" spans="1:8" s="60" customFormat="1" ht="11.25" customHeight="1" x14ac:dyDescent="0.2">
      <c r="A51" s="64"/>
      <c r="B51" s="27"/>
      <c r="C51" s="27"/>
      <c r="D51" s="27"/>
      <c r="E51" s="27"/>
      <c r="F51" s="27"/>
      <c r="G51" s="27"/>
      <c r="H51" s="24" t="str">
        <f t="shared" si="1"/>
        <v/>
      </c>
    </row>
    <row r="52" spans="1:8" s="60" customFormat="1" ht="11.25" customHeight="1" x14ac:dyDescent="0.2">
      <c r="A52" s="62" t="s">
        <v>101</v>
      </c>
      <c r="B52" s="29">
        <f t="shared" ref="B52:G52" si="17">SUM(B53:B58)</f>
        <v>16467034.369000003</v>
      </c>
      <c r="C52" s="29">
        <f t="shared" si="17"/>
        <v>15157317.073770002</v>
      </c>
      <c r="D52" s="29">
        <f t="shared" si="17"/>
        <v>260167.45383000001</v>
      </c>
      <c r="E52" s="32">
        <f t="shared" si="17"/>
        <v>15417484.5276</v>
      </c>
      <c r="F52" s="32">
        <f t="shared" si="17"/>
        <v>1049549.8414000019</v>
      </c>
      <c r="G52" s="32">
        <f t="shared" si="17"/>
        <v>1309717.2952300014</v>
      </c>
      <c r="H52" s="24">
        <f t="shared" si="1"/>
        <v>93.626357862130703</v>
      </c>
    </row>
    <row r="53" spans="1:8" s="60" customFormat="1" ht="11.25" customHeight="1" x14ac:dyDescent="0.2">
      <c r="A53" s="64" t="s">
        <v>80</v>
      </c>
      <c r="B53" s="25">
        <v>12669045.752000002</v>
      </c>
      <c r="C53" s="25">
        <v>11504926.84131</v>
      </c>
      <c r="D53" s="25">
        <v>233352.93502</v>
      </c>
      <c r="E53" s="25">
        <f t="shared" ref="E53:E58" si="18">C53+D53</f>
        <v>11738279.77633</v>
      </c>
      <c r="F53" s="25">
        <f t="shared" ref="F53:F58" si="19">B53-E53</f>
        <v>930765.9756700024</v>
      </c>
      <c r="G53" s="25">
        <f t="shared" ref="G53:G58" si="20">B53-C53</f>
        <v>1164118.9106900021</v>
      </c>
      <c r="H53" s="24">
        <f t="shared" si="1"/>
        <v>92.653227449880617</v>
      </c>
    </row>
    <row r="54" spans="1:8" s="60" customFormat="1" ht="11.25" customHeight="1" x14ac:dyDescent="0.2">
      <c r="A54" s="64" t="s">
        <v>102</v>
      </c>
      <c r="B54" s="25">
        <v>1564125.0879999998</v>
      </c>
      <c r="C54" s="25">
        <v>1513835.7392899999</v>
      </c>
      <c r="D54" s="25">
        <v>16998.72003</v>
      </c>
      <c r="E54" s="25">
        <f t="shared" si="18"/>
        <v>1530834.4593199999</v>
      </c>
      <c r="F54" s="25">
        <f t="shared" si="19"/>
        <v>33290.628679999849</v>
      </c>
      <c r="G54" s="25">
        <f t="shared" si="20"/>
        <v>50289.348709999816</v>
      </c>
      <c r="H54" s="24">
        <f t="shared" si="1"/>
        <v>97.871613406408073</v>
      </c>
    </row>
    <row r="55" spans="1:8" s="60" customFormat="1" ht="11.25" customHeight="1" x14ac:dyDescent="0.2">
      <c r="A55" s="64" t="s">
        <v>103</v>
      </c>
      <c r="B55" s="25">
        <v>907557.52499999991</v>
      </c>
      <c r="C55" s="25">
        <v>846129.34929000004</v>
      </c>
      <c r="D55" s="25">
        <v>5240.7447500000007</v>
      </c>
      <c r="E55" s="25">
        <f t="shared" si="18"/>
        <v>851370.09404</v>
      </c>
      <c r="F55" s="25">
        <f t="shared" si="19"/>
        <v>56187.430959999911</v>
      </c>
      <c r="G55" s="25">
        <f t="shared" si="20"/>
        <v>61428.175709999865</v>
      </c>
      <c r="H55" s="24">
        <f t="shared" si="1"/>
        <v>93.808939994189359</v>
      </c>
    </row>
    <row r="56" spans="1:8" s="60" customFormat="1" ht="11.25" customHeight="1" x14ac:dyDescent="0.2">
      <c r="A56" s="64" t="s">
        <v>104</v>
      </c>
      <c r="B56" s="25">
        <v>1149399.8309999998</v>
      </c>
      <c r="C56" s="25">
        <v>1139349.15402</v>
      </c>
      <c r="D56" s="25">
        <v>4093.9570800000001</v>
      </c>
      <c r="E56" s="25">
        <f t="shared" si="18"/>
        <v>1143443.1111000001</v>
      </c>
      <c r="F56" s="25">
        <f t="shared" si="19"/>
        <v>5956.7198999996763</v>
      </c>
      <c r="G56" s="25">
        <f t="shared" si="20"/>
        <v>10050.676979999756</v>
      </c>
      <c r="H56" s="24">
        <f t="shared" si="1"/>
        <v>99.481753891087905</v>
      </c>
    </row>
    <row r="57" spans="1:8" s="60" customFormat="1" ht="11.25" customHeight="1" x14ac:dyDescent="0.2">
      <c r="A57" s="64" t="s">
        <v>105</v>
      </c>
      <c r="B57" s="25">
        <v>92979.043000000005</v>
      </c>
      <c r="C57" s="25">
        <v>87445.740080000003</v>
      </c>
      <c r="D57" s="25">
        <v>156.00769</v>
      </c>
      <c r="E57" s="25">
        <f t="shared" si="18"/>
        <v>87601.747770000002</v>
      </c>
      <c r="F57" s="25">
        <f t="shared" si="19"/>
        <v>5377.2952300000034</v>
      </c>
      <c r="G57" s="25">
        <f t="shared" si="20"/>
        <v>5533.3029200000019</v>
      </c>
      <c r="H57" s="24">
        <f t="shared" si="1"/>
        <v>94.216658876559961</v>
      </c>
    </row>
    <row r="58" spans="1:8" s="60" customFormat="1" ht="11.25" customHeight="1" x14ac:dyDescent="0.2">
      <c r="A58" s="64" t="s">
        <v>106</v>
      </c>
      <c r="B58" s="25">
        <v>83927.13</v>
      </c>
      <c r="C58" s="25">
        <v>65630.249779999998</v>
      </c>
      <c r="D58" s="25">
        <v>325.08925999999997</v>
      </c>
      <c r="E58" s="25">
        <f t="shared" si="18"/>
        <v>65955.339039999992</v>
      </c>
      <c r="F58" s="25">
        <f t="shared" si="19"/>
        <v>17971.790960000013</v>
      </c>
      <c r="G58" s="25">
        <f t="shared" si="20"/>
        <v>18296.880220000006</v>
      </c>
      <c r="H58" s="24">
        <f t="shared" si="1"/>
        <v>78.586434493828136</v>
      </c>
    </row>
    <row r="59" spans="1:8" s="60" customFormat="1" ht="11.25" customHeight="1" x14ac:dyDescent="0.2">
      <c r="A59" s="64"/>
      <c r="B59" s="27"/>
      <c r="C59" s="27"/>
      <c r="D59" s="27"/>
      <c r="E59" s="27"/>
      <c r="F59" s="27"/>
      <c r="G59" s="27"/>
      <c r="H59" s="24" t="str">
        <f t="shared" si="1"/>
        <v/>
      </c>
    </row>
    <row r="60" spans="1:8" s="60" customFormat="1" ht="11.25" customHeight="1" x14ac:dyDescent="0.2">
      <c r="A60" s="62" t="s">
        <v>107</v>
      </c>
      <c r="B60" s="30">
        <f t="shared" ref="B60:G60" si="21">SUM(B61:B69)</f>
        <v>13072163.838240108</v>
      </c>
      <c r="C60" s="30">
        <f t="shared" si="21"/>
        <v>11604296.1021001</v>
      </c>
      <c r="D60" s="30">
        <f t="shared" si="21"/>
        <v>221355.49195999996</v>
      </c>
      <c r="E60" s="97">
        <f t="shared" si="21"/>
        <v>11825651.594060097</v>
      </c>
      <c r="F60" s="97">
        <f t="shared" si="21"/>
        <v>1246512.2441800076</v>
      </c>
      <c r="G60" s="97">
        <f t="shared" si="21"/>
        <v>1467867.7361400074</v>
      </c>
      <c r="H60" s="24">
        <f t="shared" si="1"/>
        <v>90.464377132930522</v>
      </c>
    </row>
    <row r="61" spans="1:8" s="60" customFormat="1" ht="11.25" customHeight="1" x14ac:dyDescent="0.2">
      <c r="A61" s="64" t="s">
        <v>108</v>
      </c>
      <c r="B61" s="25">
        <v>790358.86200010427</v>
      </c>
      <c r="C61" s="25">
        <v>584155.56067009945</v>
      </c>
      <c r="D61" s="25">
        <v>13757.636649999944</v>
      </c>
      <c r="E61" s="25">
        <f t="shared" ref="E61:E69" si="22">C61+D61</f>
        <v>597913.19732009945</v>
      </c>
      <c r="F61" s="25">
        <f t="shared" ref="F61:F69" si="23">B61-E61</f>
        <v>192445.66468000482</v>
      </c>
      <c r="G61" s="25">
        <f t="shared" ref="G61:G69" si="24">B61-C61</f>
        <v>206203.30133000482</v>
      </c>
      <c r="H61" s="24">
        <f t="shared" si="1"/>
        <v>75.650850021090875</v>
      </c>
    </row>
    <row r="62" spans="1:8" s="60" customFormat="1" ht="11.25" customHeight="1" x14ac:dyDescent="0.2">
      <c r="A62" s="64" t="s">
        <v>109</v>
      </c>
      <c r="B62" s="25">
        <v>2988675.7660000008</v>
      </c>
      <c r="C62" s="25">
        <v>2380888.7922599996</v>
      </c>
      <c r="D62" s="25">
        <v>64469.807050000003</v>
      </c>
      <c r="E62" s="25">
        <f t="shared" si="22"/>
        <v>2445358.5993099995</v>
      </c>
      <c r="F62" s="25">
        <f t="shared" si="23"/>
        <v>543317.16669000126</v>
      </c>
      <c r="G62" s="25">
        <f t="shared" si="24"/>
        <v>607786.97374000121</v>
      </c>
      <c r="H62" s="24">
        <f t="shared" si="1"/>
        <v>81.820805961257932</v>
      </c>
    </row>
    <row r="63" spans="1:8" s="60" customFormat="1" ht="11.25" customHeight="1" x14ac:dyDescent="0.2">
      <c r="A63" s="64" t="s">
        <v>110</v>
      </c>
      <c r="B63" s="25">
        <v>7800988.9242400005</v>
      </c>
      <c r="C63" s="25">
        <v>7448979.4691199996</v>
      </c>
      <c r="D63" s="25">
        <v>128895.64103000001</v>
      </c>
      <c r="E63" s="25">
        <f t="shared" si="22"/>
        <v>7577875.1101499991</v>
      </c>
      <c r="F63" s="25">
        <f t="shared" si="23"/>
        <v>223113.8140900014</v>
      </c>
      <c r="G63" s="25">
        <f t="shared" si="24"/>
        <v>352009.45512000099</v>
      </c>
      <c r="H63" s="24">
        <f t="shared" si="1"/>
        <v>97.13992910056929</v>
      </c>
    </row>
    <row r="64" spans="1:8" s="60" customFormat="1" ht="11.25" customHeight="1" x14ac:dyDescent="0.2">
      <c r="A64" s="64" t="s">
        <v>111</v>
      </c>
      <c r="B64" s="25">
        <v>217296.33399999997</v>
      </c>
      <c r="C64" s="25">
        <v>208504.53665999995</v>
      </c>
      <c r="D64" s="25">
        <v>2125.6572099999998</v>
      </c>
      <c r="E64" s="25">
        <f t="shared" si="22"/>
        <v>210630.19386999996</v>
      </c>
      <c r="F64" s="25">
        <f t="shared" si="23"/>
        <v>6666.1401300000143</v>
      </c>
      <c r="G64" s="25">
        <f t="shared" si="24"/>
        <v>8791.7973400000192</v>
      </c>
      <c r="H64" s="24">
        <f t="shared" si="1"/>
        <v>96.932235345489076</v>
      </c>
    </row>
    <row r="65" spans="1:8" s="60" customFormat="1" ht="11.25" customHeight="1" x14ac:dyDescent="0.2">
      <c r="A65" s="64" t="s">
        <v>112</v>
      </c>
      <c r="B65" s="25">
        <v>982928.00000000023</v>
      </c>
      <c r="C65" s="25">
        <v>729087.83613000007</v>
      </c>
      <c r="D65" s="25">
        <v>4414.0401700000011</v>
      </c>
      <c r="E65" s="25">
        <f t="shared" si="22"/>
        <v>733501.87630000012</v>
      </c>
      <c r="F65" s="25">
        <f t="shared" si="23"/>
        <v>249426.12370000011</v>
      </c>
      <c r="G65" s="25">
        <f t="shared" si="24"/>
        <v>253840.16387000016</v>
      </c>
      <c r="H65" s="24">
        <f t="shared" si="1"/>
        <v>74.624171485602204</v>
      </c>
    </row>
    <row r="66" spans="1:8" s="60" customFormat="1" ht="11.25" customHeight="1" x14ac:dyDescent="0.2">
      <c r="A66" s="64" t="s">
        <v>113</v>
      </c>
      <c r="B66" s="25">
        <v>12095.469000000001</v>
      </c>
      <c r="C66" s="25">
        <v>11302.387269999999</v>
      </c>
      <c r="D66" s="25">
        <v>38.584940000000003</v>
      </c>
      <c r="E66" s="25">
        <f t="shared" si="22"/>
        <v>11340.97221</v>
      </c>
      <c r="F66" s="25">
        <f t="shared" si="23"/>
        <v>754.49679000000106</v>
      </c>
      <c r="G66" s="25">
        <f t="shared" si="24"/>
        <v>793.0817300000017</v>
      </c>
      <c r="H66" s="24">
        <f t="shared" si="1"/>
        <v>93.762153497313733</v>
      </c>
    </row>
    <row r="67" spans="1:8" s="60" customFormat="1" ht="11.25" customHeight="1" x14ac:dyDescent="0.2">
      <c r="A67" s="64" t="s">
        <v>114</v>
      </c>
      <c r="B67" s="25">
        <v>153974.76299999998</v>
      </c>
      <c r="C67" s="25">
        <v>125470.24089</v>
      </c>
      <c r="D67" s="25">
        <v>6111.2637800000002</v>
      </c>
      <c r="E67" s="25">
        <f t="shared" si="22"/>
        <v>131581.50466999999</v>
      </c>
      <c r="F67" s="25">
        <f t="shared" si="23"/>
        <v>22393.258329999982</v>
      </c>
      <c r="G67" s="25">
        <f t="shared" si="24"/>
        <v>28504.522109999976</v>
      </c>
      <c r="H67" s="24">
        <f t="shared" si="1"/>
        <v>85.456539829192664</v>
      </c>
    </row>
    <row r="68" spans="1:8" s="60" customFormat="1" ht="11.25" customHeight="1" x14ac:dyDescent="0.2">
      <c r="A68" s="64" t="s">
        <v>115</v>
      </c>
      <c r="B68" s="25">
        <v>61316.034000000014</v>
      </c>
      <c r="C68" s="25">
        <v>58575.98547</v>
      </c>
      <c r="D68" s="25">
        <v>393.00890999999996</v>
      </c>
      <c r="E68" s="25">
        <f t="shared" si="22"/>
        <v>58968.994379999996</v>
      </c>
      <c r="F68" s="25">
        <f t="shared" si="23"/>
        <v>2347.0396200000177</v>
      </c>
      <c r="G68" s="25">
        <f t="shared" si="24"/>
        <v>2740.0485300000146</v>
      </c>
      <c r="H68" s="24">
        <f t="shared" si="1"/>
        <v>96.172225326902222</v>
      </c>
    </row>
    <row r="69" spans="1:8" s="60" customFormat="1" ht="11.25" customHeight="1" x14ac:dyDescent="0.2">
      <c r="A69" s="66" t="s">
        <v>116</v>
      </c>
      <c r="B69" s="25">
        <v>64529.686000000016</v>
      </c>
      <c r="C69" s="25">
        <v>57331.29363</v>
      </c>
      <c r="D69" s="25">
        <v>1149.85222</v>
      </c>
      <c r="E69" s="25">
        <f t="shared" si="22"/>
        <v>58481.145850000001</v>
      </c>
      <c r="F69" s="25">
        <f t="shared" si="23"/>
        <v>6048.5401500000153</v>
      </c>
      <c r="G69" s="25">
        <f t="shared" si="24"/>
        <v>7198.3923700000159</v>
      </c>
      <c r="H69" s="24">
        <f t="shared" si="1"/>
        <v>90.626732400340487</v>
      </c>
    </row>
    <row r="70" spans="1:8" s="60" customFormat="1" ht="11.25" customHeight="1" x14ac:dyDescent="0.2">
      <c r="A70" s="64"/>
      <c r="B70" s="27"/>
      <c r="C70" s="27"/>
      <c r="D70" s="27"/>
      <c r="E70" s="27"/>
      <c r="F70" s="27"/>
      <c r="G70" s="27"/>
      <c r="H70" s="24" t="str">
        <f t="shared" si="1"/>
        <v/>
      </c>
    </row>
    <row r="71" spans="1:8" s="60" customFormat="1" ht="11.25" customHeight="1" x14ac:dyDescent="0.2">
      <c r="A71" s="62" t="s">
        <v>117</v>
      </c>
      <c r="B71" s="29">
        <f t="shared" ref="B71:G71" si="25">SUM(B72:B76)</f>
        <v>11202334.583000001</v>
      </c>
      <c r="C71" s="29">
        <f t="shared" si="25"/>
        <v>9027238.2782900035</v>
      </c>
      <c r="D71" s="29">
        <f t="shared" si="25"/>
        <v>34111.311770000008</v>
      </c>
      <c r="E71" s="32">
        <f t="shared" si="25"/>
        <v>9061349.5900600012</v>
      </c>
      <c r="F71" s="32">
        <f t="shared" si="25"/>
        <v>2140984.9929399975</v>
      </c>
      <c r="G71" s="32">
        <f t="shared" si="25"/>
        <v>2175096.3047099975</v>
      </c>
      <c r="H71" s="24">
        <f t="shared" si="1"/>
        <v>80.888046352507345</v>
      </c>
    </row>
    <row r="72" spans="1:8" s="60" customFormat="1" ht="11.25" customHeight="1" x14ac:dyDescent="0.2">
      <c r="A72" s="64" t="s">
        <v>80</v>
      </c>
      <c r="B72" s="25">
        <v>11100832.205</v>
      </c>
      <c r="C72" s="25">
        <v>8934485.7963200025</v>
      </c>
      <c r="D72" s="25">
        <v>33543.607440000007</v>
      </c>
      <c r="E72" s="25">
        <f t="shared" ref="E72:E76" si="26">C72+D72</f>
        <v>8968029.4037600029</v>
      </c>
      <c r="F72" s="25">
        <f>B72-E72</f>
        <v>2132802.8012399971</v>
      </c>
      <c r="G72" s="25">
        <f>B72-C72</f>
        <v>2166346.4086799975</v>
      </c>
      <c r="H72" s="24">
        <f t="shared" si="1"/>
        <v>80.787000813512449</v>
      </c>
    </row>
    <row r="73" spans="1:8" s="60" customFormat="1" ht="11.25" customHeight="1" x14ac:dyDescent="0.2">
      <c r="A73" s="64" t="s">
        <v>118</v>
      </c>
      <c r="B73" s="25">
        <v>53936.377999999997</v>
      </c>
      <c r="C73" s="25">
        <v>53684.978229999993</v>
      </c>
      <c r="D73" s="25">
        <v>251.17292</v>
      </c>
      <c r="E73" s="25">
        <f t="shared" si="26"/>
        <v>53936.151149999991</v>
      </c>
      <c r="F73" s="25">
        <f>B73-E73</f>
        <v>0.22685000000637956</v>
      </c>
      <c r="G73" s="25">
        <f>B73-C73</f>
        <v>251.39977000000363</v>
      </c>
      <c r="H73" s="24">
        <f t="shared" si="1"/>
        <v>99.999579411876709</v>
      </c>
    </row>
    <row r="74" spans="1:8" s="60" customFormat="1" ht="11.25" customHeight="1" x14ac:dyDescent="0.2">
      <c r="A74" s="64" t="s">
        <v>119</v>
      </c>
      <c r="B74" s="25">
        <v>2791</v>
      </c>
      <c r="C74" s="25">
        <v>2344.2419199999999</v>
      </c>
      <c r="D74" s="25">
        <v>201.18498000000002</v>
      </c>
      <c r="E74" s="25">
        <f t="shared" si="26"/>
        <v>2545.4268999999999</v>
      </c>
      <c r="F74" s="25">
        <f>B74-E74</f>
        <v>245.57310000000007</v>
      </c>
      <c r="G74" s="25">
        <f>B74-C74</f>
        <v>446.75808000000006</v>
      </c>
      <c r="H74" s="24">
        <f t="shared" ref="H74:H137" si="27">IFERROR(E74/B74*100,"")</f>
        <v>91.201250447868148</v>
      </c>
    </row>
    <row r="75" spans="1:8" s="60" customFormat="1" ht="11.25" customHeight="1" x14ac:dyDescent="0.2">
      <c r="A75" s="64" t="s">
        <v>120</v>
      </c>
      <c r="B75" s="25">
        <v>15034</v>
      </c>
      <c r="C75" s="25">
        <v>13952.95563</v>
      </c>
      <c r="D75" s="25">
        <v>8.4</v>
      </c>
      <c r="E75" s="25">
        <f t="shared" si="26"/>
        <v>13961.35563</v>
      </c>
      <c r="F75" s="25">
        <f>B75-E75</f>
        <v>1072.64437</v>
      </c>
      <c r="G75" s="25">
        <f>B75-C75</f>
        <v>1081.0443699999996</v>
      </c>
      <c r="H75" s="24">
        <f t="shared" si="27"/>
        <v>92.865209724624194</v>
      </c>
    </row>
    <row r="76" spans="1:8" s="60" customFormat="1" ht="11.25" customHeight="1" x14ac:dyDescent="0.2">
      <c r="A76" s="64" t="s">
        <v>301</v>
      </c>
      <c r="B76" s="25">
        <v>29741</v>
      </c>
      <c r="C76" s="25">
        <v>22770.306190000003</v>
      </c>
      <c r="D76" s="25">
        <v>106.94642999999999</v>
      </c>
      <c r="E76" s="25">
        <f t="shared" si="26"/>
        <v>22877.252620000003</v>
      </c>
      <c r="F76" s="25">
        <f>B76-E76</f>
        <v>6863.7473799999971</v>
      </c>
      <c r="G76" s="25">
        <f>B76-C76</f>
        <v>6970.693809999997</v>
      </c>
      <c r="H76" s="24">
        <f t="shared" si="27"/>
        <v>76.9215985340103</v>
      </c>
    </row>
    <row r="77" spans="1:8" s="60" customFormat="1" ht="11.25" customHeight="1" x14ac:dyDescent="0.2">
      <c r="A77" s="64"/>
      <c r="B77" s="27"/>
      <c r="C77" s="27"/>
      <c r="D77" s="27"/>
      <c r="E77" s="27"/>
      <c r="F77" s="27"/>
      <c r="G77" s="27"/>
      <c r="H77" s="24" t="str">
        <f t="shared" si="27"/>
        <v/>
      </c>
    </row>
    <row r="78" spans="1:8" s="60" customFormat="1" ht="11.25" customHeight="1" x14ac:dyDescent="0.2">
      <c r="A78" s="62" t="s">
        <v>121</v>
      </c>
      <c r="B78" s="29">
        <f>SUM(B79:B81)</f>
        <v>103393646.67599998</v>
      </c>
      <c r="C78" s="29">
        <f t="shared" ref="C78" si="28">SUM(C79:C81)</f>
        <v>96769795.386390015</v>
      </c>
      <c r="D78" s="29">
        <f t="shared" ref="D78:G78" si="29">SUM(D79:D81)</f>
        <v>1465757.3391200001</v>
      </c>
      <c r="E78" s="32">
        <f t="shared" si="29"/>
        <v>98235552.725510001</v>
      </c>
      <c r="F78" s="32">
        <f t="shared" si="29"/>
        <v>5158093.9504899774</v>
      </c>
      <c r="G78" s="32">
        <f t="shared" si="29"/>
        <v>6623851.2896099789</v>
      </c>
      <c r="H78" s="24">
        <f t="shared" si="27"/>
        <v>95.011208022622824</v>
      </c>
    </row>
    <row r="79" spans="1:8" s="60" customFormat="1" ht="11.25" customHeight="1" x14ac:dyDescent="0.2">
      <c r="A79" s="64" t="s">
        <v>122</v>
      </c>
      <c r="B79" s="25">
        <v>103084746.96499999</v>
      </c>
      <c r="C79" s="25">
        <v>96517381.47409001</v>
      </c>
      <c r="D79" s="25">
        <v>1460670.70001</v>
      </c>
      <c r="E79" s="25">
        <f t="shared" ref="E79:E81" si="30">C79+D79</f>
        <v>97978052.174100012</v>
      </c>
      <c r="F79" s="25">
        <f>B79-E79</f>
        <v>5106694.7908999771</v>
      </c>
      <c r="G79" s="25">
        <f>B79-C79</f>
        <v>6567365.4909099787</v>
      </c>
      <c r="H79" s="24">
        <f t="shared" si="27"/>
        <v>95.046119875878603</v>
      </c>
    </row>
    <row r="80" spans="1:8" s="60" customFormat="1" ht="11.25" customHeight="1" x14ac:dyDescent="0.2">
      <c r="A80" s="64" t="s">
        <v>123</v>
      </c>
      <c r="B80" s="25">
        <v>284352.71100000001</v>
      </c>
      <c r="C80" s="25">
        <v>243564.47765000002</v>
      </c>
      <c r="D80" s="25">
        <v>4894.2659699999995</v>
      </c>
      <c r="E80" s="25">
        <f t="shared" si="30"/>
        <v>248458.74362000002</v>
      </c>
      <c r="F80" s="25">
        <f>B80-E80</f>
        <v>35893.967379999987</v>
      </c>
      <c r="G80" s="25">
        <f>B80-C80</f>
        <v>40788.233349999995</v>
      </c>
      <c r="H80" s="24">
        <f t="shared" si="27"/>
        <v>87.376956156398322</v>
      </c>
    </row>
    <row r="81" spans="1:8" s="60" customFormat="1" ht="11.25" customHeight="1" x14ac:dyDescent="0.2">
      <c r="A81" s="64" t="s">
        <v>327</v>
      </c>
      <c r="B81" s="25">
        <v>24547</v>
      </c>
      <c r="C81" s="25">
        <v>8849.4346500000011</v>
      </c>
      <c r="D81" s="25">
        <v>192.37314000000001</v>
      </c>
      <c r="E81" s="25">
        <f t="shared" si="30"/>
        <v>9041.8077900000008</v>
      </c>
      <c r="F81" s="25">
        <f>B81-E81</f>
        <v>15505.192209999999</v>
      </c>
      <c r="G81" s="25">
        <f>B81-C81</f>
        <v>15697.565349999999</v>
      </c>
      <c r="H81" s="24">
        <f t="shared" si="27"/>
        <v>36.834675479692024</v>
      </c>
    </row>
    <row r="82" spans="1:8" s="60" customFormat="1" ht="11.25" customHeight="1" x14ac:dyDescent="0.2">
      <c r="A82" s="64"/>
      <c r="B82" s="27"/>
      <c r="C82" s="27"/>
      <c r="D82" s="27"/>
      <c r="E82" s="27"/>
      <c r="F82" s="27"/>
      <c r="G82" s="27"/>
      <c r="H82" s="24" t="str">
        <f t="shared" si="27"/>
        <v/>
      </c>
    </row>
    <row r="83" spans="1:8" s="60" customFormat="1" ht="11.25" customHeight="1" x14ac:dyDescent="0.2">
      <c r="A83" s="62" t="s">
        <v>124</v>
      </c>
      <c r="B83" s="29">
        <f t="shared" ref="B83:G83" si="31">+B84+B85</f>
        <v>850819.14599999972</v>
      </c>
      <c r="C83" s="29">
        <f t="shared" si="31"/>
        <v>712852.70537999994</v>
      </c>
      <c r="D83" s="29">
        <f t="shared" si="31"/>
        <v>11852.77923</v>
      </c>
      <c r="E83" s="32">
        <f t="shared" si="31"/>
        <v>724705.48461000004</v>
      </c>
      <c r="F83" s="32">
        <f t="shared" si="31"/>
        <v>126113.66138999976</v>
      </c>
      <c r="G83" s="32">
        <f t="shared" si="31"/>
        <v>137966.44061999978</v>
      </c>
      <c r="H83" s="24">
        <f t="shared" si="27"/>
        <v>85.177383233216545</v>
      </c>
    </row>
    <row r="84" spans="1:8" s="60" customFormat="1" ht="11.25" customHeight="1" x14ac:dyDescent="0.2">
      <c r="A84" s="64" t="s">
        <v>90</v>
      </c>
      <c r="B84" s="25">
        <v>566554.56100999983</v>
      </c>
      <c r="C84" s="25">
        <v>492721.80514999997</v>
      </c>
      <c r="D84" s="25">
        <v>8561.5175600000002</v>
      </c>
      <c r="E84" s="25">
        <f t="shared" ref="E84:E85" si="32">C84+D84</f>
        <v>501283.32270999998</v>
      </c>
      <c r="F84" s="25">
        <f>B84-E84</f>
        <v>65271.238299999852</v>
      </c>
      <c r="G84" s="25">
        <f>B84-C84</f>
        <v>73832.755859999859</v>
      </c>
      <c r="H84" s="24">
        <f t="shared" si="27"/>
        <v>88.479266995284533</v>
      </c>
    </row>
    <row r="85" spans="1:8" s="60" customFormat="1" ht="11.25" customHeight="1" x14ac:dyDescent="0.2">
      <c r="A85" s="64" t="s">
        <v>125</v>
      </c>
      <c r="B85" s="25">
        <v>284264.58498999994</v>
      </c>
      <c r="C85" s="25">
        <v>220130.90023000003</v>
      </c>
      <c r="D85" s="25">
        <v>3291.2616699999999</v>
      </c>
      <c r="E85" s="25">
        <f t="shared" si="32"/>
        <v>223422.16190000004</v>
      </c>
      <c r="F85" s="25">
        <f>B85-E85</f>
        <v>60842.423089999909</v>
      </c>
      <c r="G85" s="25">
        <f>B85-C85</f>
        <v>64133.684759999916</v>
      </c>
      <c r="H85" s="24">
        <f t="shared" si="27"/>
        <v>78.596551838442949</v>
      </c>
    </row>
    <row r="86" spans="1:8" s="60" customFormat="1" ht="11.25" customHeight="1" x14ac:dyDescent="0.2">
      <c r="A86" s="64"/>
      <c r="B86" s="27"/>
      <c r="C86" s="27"/>
      <c r="D86" s="27"/>
      <c r="E86" s="27"/>
      <c r="F86" s="27"/>
      <c r="G86" s="27"/>
      <c r="H86" s="24" t="str">
        <f t="shared" si="27"/>
        <v/>
      </c>
    </row>
    <row r="87" spans="1:8" s="60" customFormat="1" ht="11.25" customHeight="1" x14ac:dyDescent="0.2">
      <c r="A87" s="62" t="s">
        <v>126</v>
      </c>
      <c r="B87" s="29">
        <f t="shared" ref="B87:G87" si="33">SUM(B88:B91)</f>
        <v>5371870.0759999994</v>
      </c>
      <c r="C87" s="29">
        <f t="shared" si="33"/>
        <v>3437904.0597299999</v>
      </c>
      <c r="D87" s="29">
        <f t="shared" si="33"/>
        <v>12151.80819</v>
      </c>
      <c r="E87" s="32">
        <f t="shared" si="33"/>
        <v>3450055.8679199996</v>
      </c>
      <c r="F87" s="32">
        <f t="shared" si="33"/>
        <v>1921814.2080799998</v>
      </c>
      <c r="G87" s="32">
        <f t="shared" si="33"/>
        <v>1933966.0162699996</v>
      </c>
      <c r="H87" s="24">
        <f t="shared" si="27"/>
        <v>64.224484567001653</v>
      </c>
    </row>
    <row r="88" spans="1:8" s="60" customFormat="1" ht="11.25" customHeight="1" x14ac:dyDescent="0.2">
      <c r="A88" s="64" t="s">
        <v>93</v>
      </c>
      <c r="B88" s="25">
        <v>4230229.9689999996</v>
      </c>
      <c r="C88" s="25">
        <v>2600556.7566499999</v>
      </c>
      <c r="D88" s="25">
        <v>7690.8902000000007</v>
      </c>
      <c r="E88" s="25">
        <f t="shared" ref="E88:E91" si="34">C88+D88</f>
        <v>2608247.6468499997</v>
      </c>
      <c r="F88" s="25">
        <f>B88-E88</f>
        <v>1621982.3221499999</v>
      </c>
      <c r="G88" s="25">
        <f>B88-C88</f>
        <v>1629673.2123499997</v>
      </c>
      <c r="H88" s="24">
        <f t="shared" si="27"/>
        <v>61.657348795781274</v>
      </c>
    </row>
    <row r="89" spans="1:8" s="60" customFormat="1" ht="11.25" customHeight="1" x14ac:dyDescent="0.2">
      <c r="A89" s="64" t="s">
        <v>127</v>
      </c>
      <c r="B89" s="25">
        <v>300194</v>
      </c>
      <c r="C89" s="25">
        <v>88287.037370000005</v>
      </c>
      <c r="D89" s="25">
        <v>595.66486999999995</v>
      </c>
      <c r="E89" s="25">
        <f t="shared" si="34"/>
        <v>88882.702239999999</v>
      </c>
      <c r="F89" s="25">
        <f>B89-E89</f>
        <v>211311.29775999999</v>
      </c>
      <c r="G89" s="25">
        <f>B89-C89</f>
        <v>211906.96262999999</v>
      </c>
      <c r="H89" s="24">
        <f t="shared" si="27"/>
        <v>29.608420634656259</v>
      </c>
    </row>
    <row r="90" spans="1:8" s="60" customFormat="1" ht="11.25" customHeight="1" x14ac:dyDescent="0.2">
      <c r="A90" s="64" t="s">
        <v>128</v>
      </c>
      <c r="B90" s="25">
        <v>158315.54699999999</v>
      </c>
      <c r="C90" s="25">
        <v>154815.81675</v>
      </c>
      <c r="D90" s="25">
        <v>43.880540000000003</v>
      </c>
      <c r="E90" s="25">
        <f t="shared" si="34"/>
        <v>154859.69729000001</v>
      </c>
      <c r="F90" s="25">
        <f>B90-E90</f>
        <v>3455.8497099999804</v>
      </c>
      <c r="G90" s="25">
        <f>B90-C90</f>
        <v>3499.7302499999932</v>
      </c>
      <c r="H90" s="24">
        <f t="shared" si="27"/>
        <v>97.817112863842752</v>
      </c>
    </row>
    <row r="91" spans="1:8" s="60" customFormat="1" ht="11.25" customHeight="1" x14ac:dyDescent="0.2">
      <c r="A91" s="64" t="s">
        <v>129</v>
      </c>
      <c r="B91" s="25">
        <v>683130.55999999982</v>
      </c>
      <c r="C91" s="25">
        <v>594244.44895999995</v>
      </c>
      <c r="D91" s="25">
        <v>3821.3725800000002</v>
      </c>
      <c r="E91" s="25">
        <f t="shared" si="34"/>
        <v>598065.82153999992</v>
      </c>
      <c r="F91" s="25">
        <f>B91-E91</f>
        <v>85064.738459999906</v>
      </c>
      <c r="G91" s="25">
        <f>B91-C91</f>
        <v>88886.111039999872</v>
      </c>
      <c r="H91" s="24">
        <f t="shared" si="27"/>
        <v>87.547806606690244</v>
      </c>
    </row>
    <row r="92" spans="1:8" s="60" customFormat="1" ht="11.25" customHeight="1" x14ac:dyDescent="0.25">
      <c r="A92" s="31"/>
      <c r="B92" s="25"/>
      <c r="C92" s="26"/>
      <c r="D92" s="25"/>
      <c r="E92" s="26"/>
      <c r="F92" s="26"/>
      <c r="G92" s="26"/>
      <c r="H92" s="24" t="str">
        <f t="shared" si="27"/>
        <v/>
      </c>
    </row>
    <row r="93" spans="1:8" s="60" customFormat="1" ht="11.25" customHeight="1" x14ac:dyDescent="0.2">
      <c r="A93" s="62" t="s">
        <v>130</v>
      </c>
      <c r="B93" s="29">
        <f t="shared" ref="B93:G93" si="35">SUM(B94:B103)</f>
        <v>198783671.97363001</v>
      </c>
      <c r="C93" s="29">
        <f t="shared" si="35"/>
        <v>190043063.89183</v>
      </c>
      <c r="D93" s="29">
        <f t="shared" si="35"/>
        <v>402548.96032999991</v>
      </c>
      <c r="E93" s="32">
        <f t="shared" si="35"/>
        <v>190445612.85216001</v>
      </c>
      <c r="F93" s="32">
        <f t="shared" si="35"/>
        <v>8338059.1214699866</v>
      </c>
      <c r="G93" s="32">
        <f t="shared" si="35"/>
        <v>8740608.0817999803</v>
      </c>
      <c r="H93" s="24">
        <f t="shared" si="27"/>
        <v>95.805460761095048</v>
      </c>
    </row>
    <row r="94" spans="1:8" s="60" customFormat="1" ht="11.25" customHeight="1" x14ac:dyDescent="0.2">
      <c r="A94" s="64" t="s">
        <v>108</v>
      </c>
      <c r="B94" s="25">
        <v>4717126.7978499997</v>
      </c>
      <c r="C94" s="25">
        <v>4338015.7397999996</v>
      </c>
      <c r="D94" s="25">
        <v>16654.127629999995</v>
      </c>
      <c r="E94" s="25">
        <f t="shared" ref="E94:E103" si="36">C94+D94</f>
        <v>4354669.8674299996</v>
      </c>
      <c r="F94" s="25">
        <f t="shared" ref="F94:F103" si="37">B94-E94</f>
        <v>362456.93042000011</v>
      </c>
      <c r="G94" s="25">
        <f t="shared" ref="G94:G103" si="38">B94-C94</f>
        <v>379111.05805000011</v>
      </c>
      <c r="H94" s="24">
        <f t="shared" si="27"/>
        <v>92.316150361164702</v>
      </c>
    </row>
    <row r="95" spans="1:8" s="60" customFormat="1" ht="11.25" customHeight="1" x14ac:dyDescent="0.2">
      <c r="A95" s="64" t="s">
        <v>131</v>
      </c>
      <c r="B95" s="25">
        <v>20197632.697630011</v>
      </c>
      <c r="C95" s="25">
        <v>19183036.132910002</v>
      </c>
      <c r="D95" s="25">
        <v>26547.822120000001</v>
      </c>
      <c r="E95" s="25">
        <f t="shared" si="36"/>
        <v>19209583.955030002</v>
      </c>
      <c r="F95" s="25">
        <f t="shared" si="37"/>
        <v>988048.74260000885</v>
      </c>
      <c r="G95" s="25">
        <f t="shared" si="38"/>
        <v>1014596.5647200085</v>
      </c>
      <c r="H95" s="24">
        <f t="shared" si="27"/>
        <v>95.108096293304982</v>
      </c>
    </row>
    <row r="96" spans="1:8" s="60" customFormat="1" ht="11.25" customHeight="1" x14ac:dyDescent="0.2">
      <c r="A96" s="64" t="s">
        <v>132</v>
      </c>
      <c r="B96" s="25">
        <v>13401371.862999998</v>
      </c>
      <c r="C96" s="25">
        <v>13280196.867610002</v>
      </c>
      <c r="D96" s="25">
        <v>38952.059279999994</v>
      </c>
      <c r="E96" s="25">
        <f t="shared" si="36"/>
        <v>13319148.926890003</v>
      </c>
      <c r="F96" s="25">
        <f t="shared" si="37"/>
        <v>82222.936109995469</v>
      </c>
      <c r="G96" s="25">
        <f t="shared" si="38"/>
        <v>121174.9953899961</v>
      </c>
      <c r="H96" s="24">
        <f t="shared" si="27"/>
        <v>99.386458812198128</v>
      </c>
    </row>
    <row r="97" spans="1:8" s="60" customFormat="1" ht="11.25" customHeight="1" x14ac:dyDescent="0.2">
      <c r="A97" s="64" t="s">
        <v>133</v>
      </c>
      <c r="B97" s="25">
        <v>242909.19199999998</v>
      </c>
      <c r="C97" s="25">
        <v>205974.80129</v>
      </c>
      <c r="D97" s="25">
        <v>16598.06394</v>
      </c>
      <c r="E97" s="25">
        <f t="shared" si="36"/>
        <v>222572.86523</v>
      </c>
      <c r="F97" s="25">
        <f t="shared" si="37"/>
        <v>20336.326769999985</v>
      </c>
      <c r="G97" s="25">
        <f t="shared" si="38"/>
        <v>36934.390709999978</v>
      </c>
      <c r="H97" s="24">
        <f t="shared" si="27"/>
        <v>91.628012673147424</v>
      </c>
    </row>
    <row r="98" spans="1:8" s="60" customFormat="1" ht="11.25" customHeight="1" x14ac:dyDescent="0.2">
      <c r="A98" s="64" t="s">
        <v>134</v>
      </c>
      <c r="B98" s="25">
        <v>850764.72550999979</v>
      </c>
      <c r="C98" s="25">
        <v>757701.10192999977</v>
      </c>
      <c r="D98" s="25">
        <v>14058.57274</v>
      </c>
      <c r="E98" s="25">
        <f t="shared" si="36"/>
        <v>771759.67466999975</v>
      </c>
      <c r="F98" s="25">
        <f t="shared" si="37"/>
        <v>79005.05084000004</v>
      </c>
      <c r="G98" s="25">
        <f t="shared" si="38"/>
        <v>93063.623580000014</v>
      </c>
      <c r="H98" s="24">
        <f t="shared" si="27"/>
        <v>90.713642859059576</v>
      </c>
    </row>
    <row r="99" spans="1:8" s="60" customFormat="1" ht="11.25" customHeight="1" x14ac:dyDescent="0.2">
      <c r="A99" s="64" t="s">
        <v>135</v>
      </c>
      <c r="B99" s="25">
        <v>158231095.97163999</v>
      </c>
      <c r="C99" s="25">
        <v>151147554.83088002</v>
      </c>
      <c r="D99" s="25">
        <v>287836.79992000002</v>
      </c>
      <c r="E99" s="25">
        <f t="shared" si="36"/>
        <v>151435391.63080001</v>
      </c>
      <c r="F99" s="25">
        <f t="shared" si="37"/>
        <v>6795704.340839982</v>
      </c>
      <c r="G99" s="25">
        <f t="shared" si="38"/>
        <v>7083541.1407599747</v>
      </c>
      <c r="H99" s="24">
        <f t="shared" si="27"/>
        <v>95.705203013914542</v>
      </c>
    </row>
    <row r="100" spans="1:8" s="60" customFormat="1" ht="11.25" customHeight="1" x14ac:dyDescent="0.2">
      <c r="A100" s="64" t="s">
        <v>136</v>
      </c>
      <c r="B100" s="25">
        <v>471742.15099999984</v>
      </c>
      <c r="C100" s="25">
        <v>470086.61202</v>
      </c>
      <c r="D100" s="25">
        <v>1593.5307600000001</v>
      </c>
      <c r="E100" s="25">
        <f t="shared" si="36"/>
        <v>471680.14277999999</v>
      </c>
      <c r="F100" s="25">
        <f t="shared" si="37"/>
        <v>62.008219999843277</v>
      </c>
      <c r="G100" s="25">
        <f t="shared" si="38"/>
        <v>1655.5389799998375</v>
      </c>
      <c r="H100" s="24">
        <f t="shared" si="27"/>
        <v>99.986855484533578</v>
      </c>
    </row>
    <row r="101" spans="1:8" s="60" customFormat="1" ht="11.25" customHeight="1" x14ac:dyDescent="0.2">
      <c r="A101" s="64" t="s">
        <v>137</v>
      </c>
      <c r="B101" s="25">
        <v>516738.61999999988</v>
      </c>
      <c r="C101" s="25">
        <v>512768.18657999998</v>
      </c>
      <c r="D101" s="25">
        <v>70.735219999999998</v>
      </c>
      <c r="E101" s="25">
        <f t="shared" si="36"/>
        <v>512838.92179999995</v>
      </c>
      <c r="F101" s="25">
        <f t="shared" si="37"/>
        <v>3899.6981999999261</v>
      </c>
      <c r="G101" s="25">
        <f t="shared" si="38"/>
        <v>3970.4334199998993</v>
      </c>
      <c r="H101" s="24">
        <f t="shared" si="27"/>
        <v>99.245324802702001</v>
      </c>
    </row>
    <row r="102" spans="1:8" s="60" customFormat="1" ht="11.25" customHeight="1" x14ac:dyDescent="0.2">
      <c r="A102" s="64" t="s">
        <v>138</v>
      </c>
      <c r="B102" s="25">
        <v>65615.999999999985</v>
      </c>
      <c r="C102" s="25">
        <v>65615.320349999995</v>
      </c>
      <c r="D102" s="25">
        <v>0</v>
      </c>
      <c r="E102" s="25">
        <f t="shared" si="36"/>
        <v>65615.320349999995</v>
      </c>
      <c r="F102" s="25">
        <f t="shared" si="37"/>
        <v>0.67964999999094289</v>
      </c>
      <c r="G102" s="25">
        <f t="shared" si="38"/>
        <v>0.67964999999094289</v>
      </c>
      <c r="H102" s="24">
        <f t="shared" si="27"/>
        <v>99.998964200804693</v>
      </c>
    </row>
    <row r="103" spans="1:8" s="60" customFormat="1" ht="11.25" customHeight="1" x14ac:dyDescent="0.2">
      <c r="A103" s="64" t="s">
        <v>139</v>
      </c>
      <c r="B103" s="25">
        <v>88673.955000000002</v>
      </c>
      <c r="C103" s="25">
        <v>82114.298459999991</v>
      </c>
      <c r="D103" s="25">
        <v>237.24871999999999</v>
      </c>
      <c r="E103" s="25">
        <f t="shared" si="36"/>
        <v>82351.547179999994</v>
      </c>
      <c r="F103" s="25">
        <f t="shared" si="37"/>
        <v>6322.4078200000076</v>
      </c>
      <c r="G103" s="25">
        <f t="shared" si="38"/>
        <v>6559.6565400000109</v>
      </c>
      <c r="H103" s="24">
        <f t="shared" si="27"/>
        <v>92.870050941113419</v>
      </c>
    </row>
    <row r="104" spans="1:8" s="60" customFormat="1" ht="11.25" customHeight="1" x14ac:dyDescent="0.2">
      <c r="A104" s="64"/>
      <c r="B104" s="25"/>
      <c r="C104" s="26"/>
      <c r="D104" s="25"/>
      <c r="E104" s="26"/>
      <c r="F104" s="26"/>
      <c r="G104" s="26"/>
      <c r="H104" s="24" t="str">
        <f t="shared" si="27"/>
        <v/>
      </c>
    </row>
    <row r="105" spans="1:8" s="60" customFormat="1" ht="11.25" customHeight="1" x14ac:dyDescent="0.2">
      <c r="A105" s="62" t="s">
        <v>140</v>
      </c>
      <c r="B105" s="32">
        <f>SUM(B106:B116)</f>
        <v>17344398.768000003</v>
      </c>
      <c r="C105" s="32">
        <f t="shared" ref="C105" si="39">SUM(C106:C116)</f>
        <v>15976159.077060001</v>
      </c>
      <c r="D105" s="32">
        <f t="shared" ref="D105:G105" si="40">SUM(D106:D116)</f>
        <v>222935.75976000002</v>
      </c>
      <c r="E105" s="32">
        <f t="shared" si="40"/>
        <v>16199094.836819999</v>
      </c>
      <c r="F105" s="32">
        <f t="shared" si="40"/>
        <v>1145303.9311800005</v>
      </c>
      <c r="G105" s="32">
        <f t="shared" si="40"/>
        <v>1368239.6909400003</v>
      </c>
      <c r="H105" s="24">
        <f t="shared" si="27"/>
        <v>93.39669280844106</v>
      </c>
    </row>
    <row r="106" spans="1:8" s="60" customFormat="1" ht="11.25" customHeight="1" x14ac:dyDescent="0.2">
      <c r="A106" s="64" t="s">
        <v>80</v>
      </c>
      <c r="B106" s="25">
        <v>5820400.1600000001</v>
      </c>
      <c r="C106" s="25">
        <v>5392325.3183599999</v>
      </c>
      <c r="D106" s="25">
        <v>91788.623980000004</v>
      </c>
      <c r="E106" s="25">
        <f t="shared" ref="E106:E116" si="41">C106+D106</f>
        <v>5484113.9423399996</v>
      </c>
      <c r="F106" s="25">
        <f t="shared" ref="F106:F116" si="42">B106-E106</f>
        <v>336286.21766000055</v>
      </c>
      <c r="G106" s="25">
        <f t="shared" ref="G106:G116" si="43">B106-C106</f>
        <v>428074.84164000023</v>
      </c>
      <c r="H106" s="24">
        <f t="shared" si="27"/>
        <v>94.222283547253554</v>
      </c>
    </row>
    <row r="107" spans="1:8" s="60" customFormat="1" ht="11.25" customHeight="1" x14ac:dyDescent="0.2">
      <c r="A107" s="64" t="s">
        <v>141</v>
      </c>
      <c r="B107" s="25">
        <v>3013589.537</v>
      </c>
      <c r="C107" s="25">
        <v>2881083.0618100003</v>
      </c>
      <c r="D107" s="25">
        <v>74181.418880000012</v>
      </c>
      <c r="E107" s="25">
        <f t="shared" si="41"/>
        <v>2955264.4806900006</v>
      </c>
      <c r="F107" s="25">
        <f t="shared" si="42"/>
        <v>58325.056309999432</v>
      </c>
      <c r="G107" s="25">
        <f t="shared" si="43"/>
        <v>132506.47518999968</v>
      </c>
      <c r="H107" s="24">
        <f t="shared" si="27"/>
        <v>98.064598526312196</v>
      </c>
    </row>
    <row r="108" spans="1:8" s="60" customFormat="1" ht="11.25" customHeight="1" x14ac:dyDescent="0.2">
      <c r="A108" s="64" t="s">
        <v>142</v>
      </c>
      <c r="B108" s="25">
        <v>1109453.794</v>
      </c>
      <c r="C108" s="25">
        <v>929070.66845</v>
      </c>
      <c r="D108" s="25">
        <v>4461.1264700000002</v>
      </c>
      <c r="E108" s="25">
        <f t="shared" si="41"/>
        <v>933531.79492000001</v>
      </c>
      <c r="F108" s="25">
        <f t="shared" si="42"/>
        <v>175921.99907999998</v>
      </c>
      <c r="G108" s="25">
        <f t="shared" si="43"/>
        <v>180383.12555</v>
      </c>
      <c r="H108" s="24">
        <f t="shared" si="27"/>
        <v>84.143368562855187</v>
      </c>
    </row>
    <row r="109" spans="1:8" s="60" customFormat="1" ht="11.25" customHeight="1" x14ac:dyDescent="0.2">
      <c r="A109" s="64" t="s">
        <v>143</v>
      </c>
      <c r="B109" s="25">
        <v>1116409.202</v>
      </c>
      <c r="C109" s="25">
        <v>1054762.17753</v>
      </c>
      <c r="D109" s="25">
        <v>42964.589060000006</v>
      </c>
      <c r="E109" s="25">
        <f t="shared" si="41"/>
        <v>1097726.7665899999</v>
      </c>
      <c r="F109" s="25">
        <f t="shared" si="42"/>
        <v>18682.435410000151</v>
      </c>
      <c r="G109" s="25">
        <f t="shared" si="43"/>
        <v>61647.024470000062</v>
      </c>
      <c r="H109" s="24">
        <f t="shared" si="27"/>
        <v>98.326560245425128</v>
      </c>
    </row>
    <row r="110" spans="1:8" s="60" customFormat="1" ht="11.25" customHeight="1" x14ac:dyDescent="0.2">
      <c r="A110" s="64" t="s">
        <v>144</v>
      </c>
      <c r="B110" s="25">
        <v>1251204.7879999997</v>
      </c>
      <c r="C110" s="25">
        <v>1118438.53055</v>
      </c>
      <c r="D110" s="25">
        <v>755.45690999999999</v>
      </c>
      <c r="E110" s="25">
        <f t="shared" si="41"/>
        <v>1119193.98746</v>
      </c>
      <c r="F110" s="25">
        <f t="shared" si="42"/>
        <v>132010.80053999973</v>
      </c>
      <c r="G110" s="25">
        <f t="shared" si="43"/>
        <v>132766.25744999968</v>
      </c>
      <c r="H110" s="24">
        <f t="shared" si="27"/>
        <v>89.44930503734615</v>
      </c>
    </row>
    <row r="111" spans="1:8" s="60" customFormat="1" ht="11.25" customHeight="1" x14ac:dyDescent="0.2">
      <c r="A111" s="64" t="s">
        <v>145</v>
      </c>
      <c r="B111" s="25">
        <v>172575.92300000001</v>
      </c>
      <c r="C111" s="25">
        <v>139067.42256000001</v>
      </c>
      <c r="D111" s="25">
        <v>1202.6728700000001</v>
      </c>
      <c r="E111" s="25">
        <f t="shared" si="41"/>
        <v>140270.09543000002</v>
      </c>
      <c r="F111" s="25">
        <f t="shared" si="42"/>
        <v>32305.827569999994</v>
      </c>
      <c r="G111" s="25">
        <f t="shared" si="43"/>
        <v>33508.500440000003</v>
      </c>
      <c r="H111" s="24">
        <f t="shared" si="27"/>
        <v>81.28022321514689</v>
      </c>
    </row>
    <row r="112" spans="1:8" s="60" customFormat="1" ht="11.25" customHeight="1" x14ac:dyDescent="0.2">
      <c r="A112" s="64" t="s">
        <v>146</v>
      </c>
      <c r="B112" s="25">
        <v>797753.08499999996</v>
      </c>
      <c r="C112" s="25">
        <v>681479.00974999997</v>
      </c>
      <c r="D112" s="25">
        <v>314.96438000000001</v>
      </c>
      <c r="E112" s="25">
        <f t="shared" si="41"/>
        <v>681793.97412999999</v>
      </c>
      <c r="F112" s="25">
        <f t="shared" si="42"/>
        <v>115959.11086999997</v>
      </c>
      <c r="G112" s="25">
        <f t="shared" si="43"/>
        <v>116274.07524999999</v>
      </c>
      <c r="H112" s="24">
        <f t="shared" si="27"/>
        <v>85.464285497560937</v>
      </c>
    </row>
    <row r="113" spans="1:8" s="60" customFormat="1" ht="11.25" customHeight="1" x14ac:dyDescent="0.2">
      <c r="A113" s="64" t="s">
        <v>147</v>
      </c>
      <c r="B113" s="25">
        <v>707398.55100000231</v>
      </c>
      <c r="C113" s="25">
        <v>655588.97588000156</v>
      </c>
      <c r="D113" s="25">
        <v>4501.9399500000036</v>
      </c>
      <c r="E113" s="25">
        <f t="shared" si="41"/>
        <v>660090.91583000158</v>
      </c>
      <c r="F113" s="25">
        <f t="shared" si="42"/>
        <v>47307.635170000722</v>
      </c>
      <c r="G113" s="25">
        <f t="shared" si="43"/>
        <v>51809.575120000751</v>
      </c>
      <c r="H113" s="24">
        <f t="shared" si="27"/>
        <v>93.312449523239053</v>
      </c>
    </row>
    <row r="114" spans="1:8" s="60" customFormat="1" ht="11.25" customHeight="1" x14ac:dyDescent="0.2">
      <c r="A114" s="64" t="s">
        <v>148</v>
      </c>
      <c r="B114" s="25">
        <v>112650</v>
      </c>
      <c r="C114" s="25">
        <v>102903.23789</v>
      </c>
      <c r="D114" s="25">
        <v>1384.2059400000001</v>
      </c>
      <c r="E114" s="25">
        <f t="shared" si="41"/>
        <v>104287.44383</v>
      </c>
      <c r="F114" s="25">
        <f t="shared" si="42"/>
        <v>8362.5561699999962</v>
      </c>
      <c r="G114" s="25">
        <f t="shared" si="43"/>
        <v>9746.762109999996</v>
      </c>
      <c r="H114" s="24">
        <f t="shared" si="27"/>
        <v>92.576514718153575</v>
      </c>
    </row>
    <row r="115" spans="1:8" s="60" customFormat="1" ht="11.25" customHeight="1" x14ac:dyDescent="0.2">
      <c r="A115" s="64" t="s">
        <v>149</v>
      </c>
      <c r="B115" s="25">
        <v>3194637.7280000001</v>
      </c>
      <c r="C115" s="25">
        <v>2987034.8517300002</v>
      </c>
      <c r="D115" s="25">
        <v>1089.1085</v>
      </c>
      <c r="E115" s="25">
        <f t="shared" si="41"/>
        <v>2988123.9602300003</v>
      </c>
      <c r="F115" s="25">
        <f t="shared" si="42"/>
        <v>206513.7677699998</v>
      </c>
      <c r="G115" s="25">
        <f t="shared" si="43"/>
        <v>207602.87626999989</v>
      </c>
      <c r="H115" s="24">
        <f t="shared" si="27"/>
        <v>93.53561231810508</v>
      </c>
    </row>
    <row r="116" spans="1:8" s="60" customFormat="1" ht="11.25" customHeight="1" x14ac:dyDescent="0.2">
      <c r="A116" s="64" t="s">
        <v>328</v>
      </c>
      <c r="B116" s="25">
        <v>48326.000000000007</v>
      </c>
      <c r="C116" s="25">
        <v>34405.822549999997</v>
      </c>
      <c r="D116" s="25">
        <v>291.65282000000002</v>
      </c>
      <c r="E116" s="25">
        <f t="shared" si="41"/>
        <v>34697.47537</v>
      </c>
      <c r="F116" s="25">
        <f t="shared" si="42"/>
        <v>13628.524630000007</v>
      </c>
      <c r="G116" s="25">
        <f t="shared" si="43"/>
        <v>13920.17745000001</v>
      </c>
      <c r="H116" s="24">
        <f t="shared" si="27"/>
        <v>71.798773682903601</v>
      </c>
    </row>
    <row r="117" spans="1:8" s="60" customFormat="1" ht="11.25" customHeight="1" x14ac:dyDescent="0.2">
      <c r="A117" s="64"/>
      <c r="B117" s="25"/>
      <c r="C117" s="26"/>
      <c r="D117" s="25"/>
      <c r="E117" s="26"/>
      <c r="F117" s="26"/>
      <c r="G117" s="26"/>
      <c r="H117" s="24" t="str">
        <f t="shared" si="27"/>
        <v/>
      </c>
    </row>
    <row r="118" spans="1:8" s="60" customFormat="1" ht="11.25" customHeight="1" x14ac:dyDescent="0.2">
      <c r="A118" s="62" t="s">
        <v>150</v>
      </c>
      <c r="B118" s="32">
        <f t="shared" ref="B118:G118" si="44">SUM(B119:B127)</f>
        <v>45242956.735000007</v>
      </c>
      <c r="C118" s="32">
        <f t="shared" si="44"/>
        <v>28370569.80074</v>
      </c>
      <c r="D118" s="32">
        <f t="shared" si="44"/>
        <v>571226.59938000003</v>
      </c>
      <c r="E118" s="32">
        <f t="shared" si="44"/>
        <v>28941796.400120005</v>
      </c>
      <c r="F118" s="32">
        <f t="shared" si="44"/>
        <v>16301160.334880007</v>
      </c>
      <c r="G118" s="32">
        <f t="shared" si="44"/>
        <v>16872386.934260003</v>
      </c>
      <c r="H118" s="24">
        <f t="shared" si="27"/>
        <v>63.969728083068887</v>
      </c>
    </row>
    <row r="119" spans="1:8" s="60" customFormat="1" ht="11.25" customHeight="1" x14ac:dyDescent="0.2">
      <c r="A119" s="64" t="s">
        <v>80</v>
      </c>
      <c r="B119" s="25">
        <v>30835548.818000007</v>
      </c>
      <c r="C119" s="25">
        <v>15181900.299870001</v>
      </c>
      <c r="D119" s="25">
        <v>484951.0552</v>
      </c>
      <c r="E119" s="25">
        <f t="shared" ref="E119:E127" si="45">C119+D119</f>
        <v>15666851.355070001</v>
      </c>
      <c r="F119" s="25">
        <f t="shared" ref="F119:F127" si="46">B119-E119</f>
        <v>15168697.462930007</v>
      </c>
      <c r="G119" s="25">
        <f t="shared" ref="G119:G127" si="47">B119-C119</f>
        <v>15653648.518130006</v>
      </c>
      <c r="H119" s="24">
        <f t="shared" si="27"/>
        <v>50.807759082026124</v>
      </c>
    </row>
    <row r="120" spans="1:8" s="60" customFormat="1" ht="11.25" customHeight="1" x14ac:dyDescent="0.2">
      <c r="A120" s="64" t="s">
        <v>151</v>
      </c>
      <c r="B120" s="25">
        <v>36397</v>
      </c>
      <c r="C120" s="25">
        <v>35599.842950000006</v>
      </c>
      <c r="D120" s="25">
        <v>326.44291999999996</v>
      </c>
      <c r="E120" s="25">
        <f t="shared" si="45"/>
        <v>35926.285870000007</v>
      </c>
      <c r="F120" s="25">
        <f t="shared" si="46"/>
        <v>470.71412999999302</v>
      </c>
      <c r="G120" s="25">
        <f t="shared" si="47"/>
        <v>797.15704999999434</v>
      </c>
      <c r="H120" s="24">
        <f t="shared" si="27"/>
        <v>98.706722724400393</v>
      </c>
    </row>
    <row r="121" spans="1:8" s="60" customFormat="1" ht="11.25" customHeight="1" x14ac:dyDescent="0.2">
      <c r="A121" s="64" t="s">
        <v>152</v>
      </c>
      <c r="B121" s="25">
        <v>186515.87699999998</v>
      </c>
      <c r="C121" s="25">
        <v>165838.64275999999</v>
      </c>
      <c r="D121" s="25">
        <v>5381.9992899999997</v>
      </c>
      <c r="E121" s="25">
        <f t="shared" si="45"/>
        <v>171220.64204999999</v>
      </c>
      <c r="F121" s="25">
        <f t="shared" si="46"/>
        <v>15295.234949999984</v>
      </c>
      <c r="G121" s="25">
        <f t="shared" si="47"/>
        <v>20677.234239999991</v>
      </c>
      <c r="H121" s="24">
        <f t="shared" si="27"/>
        <v>91.799499755187071</v>
      </c>
    </row>
    <row r="122" spans="1:8" s="60" customFormat="1" ht="11.25" customHeight="1" x14ac:dyDescent="0.2">
      <c r="A122" s="64" t="s">
        <v>153</v>
      </c>
      <c r="B122" s="25">
        <v>1048427.512</v>
      </c>
      <c r="C122" s="25">
        <v>958097.29719999991</v>
      </c>
      <c r="D122" s="25">
        <v>3204.3559400000004</v>
      </c>
      <c r="E122" s="25">
        <f t="shared" si="45"/>
        <v>961301.65313999995</v>
      </c>
      <c r="F122" s="25">
        <f t="shared" si="46"/>
        <v>87125.858860000037</v>
      </c>
      <c r="G122" s="25">
        <f t="shared" si="47"/>
        <v>90330.214800000074</v>
      </c>
      <c r="H122" s="24">
        <f t="shared" si="27"/>
        <v>91.689853817952837</v>
      </c>
    </row>
    <row r="123" spans="1:8" s="60" customFormat="1" ht="11.25" customHeight="1" x14ac:dyDescent="0.2">
      <c r="A123" s="64" t="s">
        <v>154</v>
      </c>
      <c r="B123" s="25">
        <v>85566</v>
      </c>
      <c r="C123" s="25">
        <v>76651.735920000006</v>
      </c>
      <c r="D123" s="25">
        <v>105.40874000000001</v>
      </c>
      <c r="E123" s="25">
        <f t="shared" si="45"/>
        <v>76757.144660000005</v>
      </c>
      <c r="F123" s="25">
        <f t="shared" si="46"/>
        <v>8808.8553399999946</v>
      </c>
      <c r="G123" s="25">
        <f t="shared" si="47"/>
        <v>8914.2640799999936</v>
      </c>
      <c r="H123" s="24">
        <f t="shared" si="27"/>
        <v>89.705192085641499</v>
      </c>
    </row>
    <row r="124" spans="1:8" s="60" customFormat="1" ht="11.25" customHeight="1" x14ac:dyDescent="0.2">
      <c r="A124" s="64" t="s">
        <v>155</v>
      </c>
      <c r="B124" s="25">
        <v>169514.92500000005</v>
      </c>
      <c r="C124" s="25">
        <v>164693.61289000002</v>
      </c>
      <c r="D124" s="25">
        <v>3300.8891899999994</v>
      </c>
      <c r="E124" s="25">
        <f t="shared" si="45"/>
        <v>167994.50208000001</v>
      </c>
      <c r="F124" s="25">
        <f t="shared" si="46"/>
        <v>1520.4229200000409</v>
      </c>
      <c r="G124" s="25">
        <f t="shared" si="47"/>
        <v>4821.312110000028</v>
      </c>
      <c r="H124" s="24">
        <f t="shared" si="27"/>
        <v>99.103074304519183</v>
      </c>
    </row>
    <row r="125" spans="1:8" s="60" customFormat="1" ht="11.25" customHeight="1" x14ac:dyDescent="0.2">
      <c r="A125" s="64" t="s">
        <v>156</v>
      </c>
      <c r="B125" s="25">
        <v>11196931.466000002</v>
      </c>
      <c r="C125" s="25">
        <v>10363242.233350001</v>
      </c>
      <c r="D125" s="25">
        <v>55883.245770000001</v>
      </c>
      <c r="E125" s="25">
        <f t="shared" si="45"/>
        <v>10419125.479120001</v>
      </c>
      <c r="F125" s="25">
        <f t="shared" si="46"/>
        <v>777805.98688000068</v>
      </c>
      <c r="G125" s="25">
        <f t="shared" si="47"/>
        <v>833689.2326500006</v>
      </c>
      <c r="H125" s="24">
        <f t="shared" si="27"/>
        <v>93.053400485286133</v>
      </c>
    </row>
    <row r="126" spans="1:8" s="60" customFormat="1" ht="11.4" x14ac:dyDescent="0.2">
      <c r="A126" s="64" t="s">
        <v>157</v>
      </c>
      <c r="B126" s="25">
        <v>405415.54</v>
      </c>
      <c r="C126" s="25">
        <v>359714.72138999996</v>
      </c>
      <c r="D126" s="25">
        <v>7088.40254</v>
      </c>
      <c r="E126" s="25">
        <f t="shared" si="45"/>
        <v>366803.12392999994</v>
      </c>
      <c r="F126" s="25">
        <f t="shared" si="46"/>
        <v>38612.416070000036</v>
      </c>
      <c r="G126" s="25">
        <f t="shared" si="47"/>
        <v>45700.818610000017</v>
      </c>
      <c r="H126" s="24">
        <f t="shared" si="27"/>
        <v>90.475842127314593</v>
      </c>
    </row>
    <row r="127" spans="1:8" s="60" customFormat="1" ht="11.25" customHeight="1" x14ac:dyDescent="0.2">
      <c r="A127" s="64" t="s">
        <v>158</v>
      </c>
      <c r="B127" s="25">
        <v>1278639.5969999998</v>
      </c>
      <c r="C127" s="25">
        <v>1064831.41441</v>
      </c>
      <c r="D127" s="25">
        <v>10984.799789999999</v>
      </c>
      <c r="E127" s="25">
        <f t="shared" si="45"/>
        <v>1075816.2142</v>
      </c>
      <c r="F127" s="25">
        <f t="shared" si="46"/>
        <v>202823.38279999979</v>
      </c>
      <c r="G127" s="25">
        <f t="shared" si="47"/>
        <v>213808.18258999987</v>
      </c>
      <c r="H127" s="24">
        <f t="shared" si="27"/>
        <v>84.137564386722204</v>
      </c>
    </row>
    <row r="128" spans="1:8" s="60" customFormat="1" ht="11.25" customHeight="1" x14ac:dyDescent="0.2">
      <c r="A128" s="67"/>
      <c r="B128" s="25"/>
      <c r="C128" s="26"/>
      <c r="D128" s="25"/>
      <c r="E128" s="26"/>
      <c r="F128" s="26"/>
      <c r="G128" s="26"/>
      <c r="H128" s="24" t="str">
        <f t="shared" si="27"/>
        <v/>
      </c>
    </row>
    <row r="129" spans="1:8" s="60" customFormat="1" ht="11.25" customHeight="1" x14ac:dyDescent="0.2">
      <c r="A129" s="68" t="s">
        <v>159</v>
      </c>
      <c r="B129" s="32">
        <f t="shared" ref="B129:G129" si="48">+B130+B138</f>
        <v>217977388.49280995</v>
      </c>
      <c r="C129" s="32">
        <f t="shared" si="48"/>
        <v>211364714.14930999</v>
      </c>
      <c r="D129" s="32">
        <f t="shared" si="48"/>
        <v>2017611.3784000003</v>
      </c>
      <c r="E129" s="32">
        <f t="shared" si="48"/>
        <v>213382325.52771002</v>
      </c>
      <c r="F129" s="32">
        <f t="shared" si="48"/>
        <v>4595062.9650999568</v>
      </c>
      <c r="G129" s="32">
        <f t="shared" si="48"/>
        <v>6612674.3434999511</v>
      </c>
      <c r="H129" s="24">
        <f t="shared" si="27"/>
        <v>97.891954299997735</v>
      </c>
    </row>
    <row r="130" spans="1:8" s="60" customFormat="1" ht="22.5" customHeight="1" x14ac:dyDescent="0.2">
      <c r="A130" s="69" t="s">
        <v>160</v>
      </c>
      <c r="B130" s="33">
        <f t="shared" ref="B130:G130" si="49">SUM(B131:B135)</f>
        <v>13216140.068</v>
      </c>
      <c r="C130" s="33">
        <f t="shared" si="49"/>
        <v>12149861.139210001</v>
      </c>
      <c r="D130" s="33">
        <f t="shared" si="49"/>
        <v>90082.448950000005</v>
      </c>
      <c r="E130" s="33">
        <f t="shared" si="49"/>
        <v>12239943.588160001</v>
      </c>
      <c r="F130" s="33">
        <f t="shared" si="49"/>
        <v>976196.47983999876</v>
      </c>
      <c r="G130" s="33">
        <f t="shared" si="49"/>
        <v>1066278.9287899989</v>
      </c>
      <c r="H130" s="24">
        <f t="shared" si="27"/>
        <v>92.613603708667966</v>
      </c>
    </row>
    <row r="131" spans="1:8" s="60" customFormat="1" ht="11.25" customHeight="1" x14ac:dyDescent="0.2">
      <c r="A131" s="70" t="s">
        <v>161</v>
      </c>
      <c r="B131" s="25">
        <v>435851.13399999996</v>
      </c>
      <c r="C131" s="25">
        <v>411862.39269000001</v>
      </c>
      <c r="D131" s="25">
        <v>5596.7825599999996</v>
      </c>
      <c r="E131" s="25">
        <f t="shared" ref="E131:E134" si="50">C131+D131</f>
        <v>417459.17525000003</v>
      </c>
      <c r="F131" s="25">
        <f t="shared" ref="F131:F137" si="51">B131-E131</f>
        <v>18391.958749999932</v>
      </c>
      <c r="G131" s="25">
        <f t="shared" ref="G131:G137" si="52">B131-C131</f>
        <v>23988.741309999954</v>
      </c>
      <c r="H131" s="24">
        <f t="shared" si="27"/>
        <v>95.780220053299232</v>
      </c>
    </row>
    <row r="132" spans="1:8" s="60" customFormat="1" ht="11.25" customHeight="1" x14ac:dyDescent="0.2">
      <c r="A132" s="70" t="s">
        <v>162</v>
      </c>
      <c r="B132" s="25">
        <v>1123834.6850000001</v>
      </c>
      <c r="C132" s="25">
        <v>505534.24883999996</v>
      </c>
      <c r="D132" s="25">
        <v>12786.782730000001</v>
      </c>
      <c r="E132" s="25">
        <f t="shared" si="50"/>
        <v>518321.03156999993</v>
      </c>
      <c r="F132" s="25">
        <f t="shared" si="51"/>
        <v>605513.65343000018</v>
      </c>
      <c r="G132" s="25">
        <f t="shared" si="52"/>
        <v>618300.43616000004</v>
      </c>
      <c r="H132" s="24">
        <f t="shared" si="27"/>
        <v>46.12075410094679</v>
      </c>
    </row>
    <row r="133" spans="1:8" s="60" customFormat="1" ht="11.25" customHeight="1" x14ac:dyDescent="0.2">
      <c r="A133" s="70" t="s">
        <v>163</v>
      </c>
      <c r="B133" s="25">
        <v>526341.10499999998</v>
      </c>
      <c r="C133" s="25">
        <v>521360.62027999997</v>
      </c>
      <c r="D133" s="25">
        <v>20.207810000000002</v>
      </c>
      <c r="E133" s="25">
        <f t="shared" si="50"/>
        <v>521380.82808999997</v>
      </c>
      <c r="F133" s="25">
        <f t="shared" si="51"/>
        <v>4960.2769100000151</v>
      </c>
      <c r="G133" s="25">
        <f t="shared" si="52"/>
        <v>4980.4847200000077</v>
      </c>
      <c r="H133" s="24">
        <f t="shared" si="27"/>
        <v>99.057592716419123</v>
      </c>
    </row>
    <row r="134" spans="1:8" s="60" customFormat="1" ht="11.4" x14ac:dyDescent="0.2">
      <c r="A134" s="70" t="s">
        <v>164</v>
      </c>
      <c r="B134" s="25">
        <v>2805598.5959999999</v>
      </c>
      <c r="C134" s="25">
        <v>2674195.9032800002</v>
      </c>
      <c r="D134" s="25">
        <v>6289.1304700000001</v>
      </c>
      <c r="E134" s="25">
        <f t="shared" si="50"/>
        <v>2680485.0337500004</v>
      </c>
      <c r="F134" s="25">
        <f t="shared" si="51"/>
        <v>125113.56224999949</v>
      </c>
      <c r="G134" s="25">
        <f t="shared" si="52"/>
        <v>131402.6927199997</v>
      </c>
      <c r="H134" s="24">
        <f t="shared" si="27"/>
        <v>95.540575104778839</v>
      </c>
    </row>
    <row r="135" spans="1:8" s="60" customFormat="1" ht="11.25" customHeight="1" x14ac:dyDescent="0.2">
      <c r="A135" s="69" t="s">
        <v>165</v>
      </c>
      <c r="B135" s="34">
        <f>SUM(B136:B137)</f>
        <v>8324514.5479999995</v>
      </c>
      <c r="C135" s="34">
        <f t="shared" ref="C135" si="53">SUM(C136:C137)</f>
        <v>8036907.9741200004</v>
      </c>
      <c r="D135" s="34">
        <f>SUM(D136:D137)</f>
        <v>65389.545380000003</v>
      </c>
      <c r="E135" s="32">
        <f t="shared" ref="E135" si="54">SUM(C135:D135)</f>
        <v>8102297.5195000004</v>
      </c>
      <c r="F135" s="32">
        <f t="shared" si="51"/>
        <v>222217.02849999908</v>
      </c>
      <c r="G135" s="32">
        <f t="shared" si="52"/>
        <v>287606.57387999911</v>
      </c>
      <c r="H135" s="24">
        <f t="shared" si="27"/>
        <v>97.330570723149407</v>
      </c>
    </row>
    <row r="136" spans="1:8" s="60" customFormat="1" ht="11.25" customHeight="1" x14ac:dyDescent="0.2">
      <c r="A136" s="71" t="s">
        <v>165</v>
      </c>
      <c r="B136" s="25">
        <v>7002475.8039999995</v>
      </c>
      <c r="C136" s="25">
        <v>6868958.6298900004</v>
      </c>
      <c r="D136" s="25">
        <v>36200.592790000002</v>
      </c>
      <c r="E136" s="25">
        <f t="shared" ref="E136:E137" si="55">C136+D136</f>
        <v>6905159.2226800006</v>
      </c>
      <c r="F136" s="25">
        <f t="shared" si="51"/>
        <v>97316.58131999895</v>
      </c>
      <c r="G136" s="25">
        <f t="shared" si="52"/>
        <v>133517.17410999909</v>
      </c>
      <c r="H136" s="24">
        <f t="shared" si="27"/>
        <v>98.610254657868154</v>
      </c>
    </row>
    <row r="137" spans="1:8" s="60" customFormat="1" ht="11.25" customHeight="1" x14ac:dyDescent="0.2">
      <c r="A137" s="71" t="s">
        <v>166</v>
      </c>
      <c r="B137" s="25">
        <v>1322038.7439999999</v>
      </c>
      <c r="C137" s="25">
        <v>1167949.3442299999</v>
      </c>
      <c r="D137" s="25">
        <v>29188.952590000001</v>
      </c>
      <c r="E137" s="25">
        <f t="shared" si="55"/>
        <v>1197138.2968199998</v>
      </c>
      <c r="F137" s="25">
        <f t="shared" si="51"/>
        <v>124900.44718000013</v>
      </c>
      <c r="G137" s="25">
        <f t="shared" si="52"/>
        <v>154089.39977000002</v>
      </c>
      <c r="H137" s="24">
        <f t="shared" si="27"/>
        <v>90.552436700750718</v>
      </c>
    </row>
    <row r="138" spans="1:8" s="60" customFormat="1" ht="11.25" customHeight="1" x14ac:dyDescent="0.2">
      <c r="A138" s="69" t="s">
        <v>167</v>
      </c>
      <c r="B138" s="35">
        <f t="shared" ref="B138:G138" si="56">SUM(B139:B142)</f>
        <v>204761248.42480996</v>
      </c>
      <c r="C138" s="35">
        <f t="shared" si="56"/>
        <v>199214853.01010001</v>
      </c>
      <c r="D138" s="35">
        <f t="shared" si="56"/>
        <v>1927528.9294500002</v>
      </c>
      <c r="E138" s="34">
        <f t="shared" si="56"/>
        <v>201142381.93955001</v>
      </c>
      <c r="F138" s="34">
        <f t="shared" si="56"/>
        <v>3618866.4852599576</v>
      </c>
      <c r="G138" s="34">
        <f t="shared" si="56"/>
        <v>5546395.4147099517</v>
      </c>
      <c r="H138" s="24">
        <f t="shared" ref="H138:H201" si="57">IFERROR(E138/B138*100,"")</f>
        <v>98.232640935187092</v>
      </c>
    </row>
    <row r="139" spans="1:8" s="60" customFormat="1" ht="11.25" customHeight="1" x14ac:dyDescent="0.2">
      <c r="A139" s="71" t="s">
        <v>168</v>
      </c>
      <c r="B139" s="25">
        <v>64872690.560519964</v>
      </c>
      <c r="C139" s="25">
        <v>63138032.920929998</v>
      </c>
      <c r="D139" s="25">
        <v>1113036.59167</v>
      </c>
      <c r="E139" s="25">
        <f t="shared" ref="E139:E141" si="58">C139+D139</f>
        <v>64251069.512599997</v>
      </c>
      <c r="F139" s="25">
        <f>B139-E139</f>
        <v>621621.04791996628</v>
      </c>
      <c r="G139" s="25">
        <f>B139-C139</f>
        <v>1734657.6395899653</v>
      </c>
      <c r="H139" s="24">
        <f t="shared" si="57"/>
        <v>99.041783156288147</v>
      </c>
    </row>
    <row r="140" spans="1:8" s="60" customFormat="1" ht="11.25" customHeight="1" x14ac:dyDescent="0.2">
      <c r="A140" s="71" t="s">
        <v>169</v>
      </c>
      <c r="B140" s="25">
        <v>19174183.886339996</v>
      </c>
      <c r="C140" s="25">
        <v>18576300.923890002</v>
      </c>
      <c r="D140" s="25">
        <v>523346.33757999999</v>
      </c>
      <c r="E140" s="25">
        <f t="shared" si="58"/>
        <v>19099647.261470001</v>
      </c>
      <c r="F140" s="25">
        <f>B140-E140</f>
        <v>74536.624869994819</v>
      </c>
      <c r="G140" s="25">
        <f>B140-C140</f>
        <v>597882.96244999394</v>
      </c>
      <c r="H140" s="24">
        <f t="shared" si="57"/>
        <v>99.611265724205893</v>
      </c>
    </row>
    <row r="141" spans="1:8" s="60" customFormat="1" ht="11.25" customHeight="1" x14ac:dyDescent="0.2">
      <c r="A141" s="71" t="s">
        <v>170</v>
      </c>
      <c r="B141" s="25">
        <v>20190755.300659999</v>
      </c>
      <c r="C141" s="25">
        <v>19021618.693580002</v>
      </c>
      <c r="D141" s="25">
        <v>155982.27443000008</v>
      </c>
      <c r="E141" s="25">
        <f t="shared" si="58"/>
        <v>19177600.968010001</v>
      </c>
      <c r="F141" s="25">
        <f>B141-E141</f>
        <v>1013154.3326499984</v>
      </c>
      <c r="G141" s="25">
        <f>B141-C141</f>
        <v>1169136.6070799977</v>
      </c>
      <c r="H141" s="24">
        <f t="shared" si="57"/>
        <v>94.982088002339964</v>
      </c>
    </row>
    <row r="142" spans="1:8" s="60" customFormat="1" ht="22.5" customHeight="1" x14ac:dyDescent="0.2">
      <c r="A142" s="72" t="s">
        <v>171</v>
      </c>
      <c r="B142" s="29">
        <f t="shared" ref="B142:G142" si="59">SUM(B143)</f>
        <v>100523618.67729001</v>
      </c>
      <c r="C142" s="29">
        <f t="shared" si="59"/>
        <v>98478900.471700013</v>
      </c>
      <c r="D142" s="29">
        <f t="shared" si="59"/>
        <v>135163.72577000002</v>
      </c>
      <c r="E142" s="32">
        <f t="shared" si="59"/>
        <v>98614064.197470009</v>
      </c>
      <c r="F142" s="32">
        <f t="shared" si="59"/>
        <v>1909554.4798199981</v>
      </c>
      <c r="G142" s="32">
        <f t="shared" si="59"/>
        <v>2044718.2055899948</v>
      </c>
      <c r="H142" s="24">
        <f t="shared" si="57"/>
        <v>98.100392221304503</v>
      </c>
    </row>
    <row r="143" spans="1:8" s="60" customFormat="1" ht="11.25" customHeight="1" x14ac:dyDescent="0.2">
      <c r="A143" s="71" t="s">
        <v>172</v>
      </c>
      <c r="B143" s="25">
        <v>100523618.67729001</v>
      </c>
      <c r="C143" s="25">
        <v>98478900.471700013</v>
      </c>
      <c r="D143" s="25">
        <v>135163.72577000002</v>
      </c>
      <c r="E143" s="25">
        <f>C143+D143</f>
        <v>98614064.197470009</v>
      </c>
      <c r="F143" s="25">
        <f>B143-E143</f>
        <v>1909554.4798199981</v>
      </c>
      <c r="G143" s="25">
        <f>B143-C143</f>
        <v>2044718.2055899948</v>
      </c>
      <c r="H143" s="24">
        <f t="shared" si="57"/>
        <v>98.100392221304503</v>
      </c>
    </row>
    <row r="144" spans="1:8" s="60" customFormat="1" ht="11.25" customHeight="1" x14ac:dyDescent="0.2">
      <c r="A144" s="67"/>
      <c r="B144" s="28"/>
      <c r="C144" s="27"/>
      <c r="D144" s="28"/>
      <c r="E144" s="27"/>
      <c r="F144" s="27"/>
      <c r="G144" s="27"/>
      <c r="H144" s="24" t="str">
        <f t="shared" si="57"/>
        <v/>
      </c>
    </row>
    <row r="145" spans="1:8" s="60" customFormat="1" ht="11.25" customHeight="1" x14ac:dyDescent="0.2">
      <c r="A145" s="62" t="s">
        <v>173</v>
      </c>
      <c r="B145" s="25">
        <v>461781956.77502006</v>
      </c>
      <c r="C145" s="25">
        <v>410156905.42233002</v>
      </c>
      <c r="D145" s="25">
        <v>10667742.618140001</v>
      </c>
      <c r="E145" s="25">
        <f>C145+D145</f>
        <v>420824648.04047</v>
      </c>
      <c r="F145" s="25">
        <f>B145-E145</f>
        <v>40957308.734550059</v>
      </c>
      <c r="G145" s="25">
        <f>B145-C145</f>
        <v>51625051.352690041</v>
      </c>
      <c r="H145" s="24">
        <f t="shared" si="57"/>
        <v>91.130595699193933</v>
      </c>
    </row>
    <row r="146" spans="1:8" s="60" customFormat="1" ht="11.25" customHeight="1" x14ac:dyDescent="0.2">
      <c r="A146" s="67"/>
      <c r="B146" s="25"/>
      <c r="C146" s="26"/>
      <c r="D146" s="25"/>
      <c r="E146" s="26"/>
      <c r="F146" s="26"/>
      <c r="G146" s="26"/>
      <c r="H146" s="24" t="str">
        <f t="shared" si="57"/>
        <v/>
      </c>
    </row>
    <row r="147" spans="1:8" s="60" customFormat="1" ht="11.25" customHeight="1" x14ac:dyDescent="0.2">
      <c r="A147" s="62" t="s">
        <v>174</v>
      </c>
      <c r="B147" s="32">
        <f t="shared" ref="B147:G147" si="60">SUM(B148:B166)</f>
        <v>17891228.766999993</v>
      </c>
      <c r="C147" s="32">
        <f t="shared" si="60"/>
        <v>15551530.955540001</v>
      </c>
      <c r="D147" s="32">
        <f t="shared" si="60"/>
        <v>1096817.53999</v>
      </c>
      <c r="E147" s="32">
        <f t="shared" si="60"/>
        <v>16648348.495529998</v>
      </c>
      <c r="F147" s="32">
        <f t="shared" si="60"/>
        <v>1242880.2714699926</v>
      </c>
      <c r="G147" s="32">
        <f t="shared" si="60"/>
        <v>2339697.8114599925</v>
      </c>
      <c r="H147" s="24">
        <f t="shared" si="57"/>
        <v>93.053130739893831</v>
      </c>
    </row>
    <row r="148" spans="1:8" s="60" customFormat="1" ht="11.25" customHeight="1" x14ac:dyDescent="0.2">
      <c r="A148" s="73" t="s">
        <v>175</v>
      </c>
      <c r="B148" s="25">
        <v>4862406.0129999947</v>
      </c>
      <c r="C148" s="25">
        <v>4040913.1153700026</v>
      </c>
      <c r="D148" s="25">
        <v>76993.083879999962</v>
      </c>
      <c r="E148" s="25">
        <f t="shared" ref="E148:E166" si="61">C148+D148</f>
        <v>4117906.1992500024</v>
      </c>
      <c r="F148" s="25">
        <f t="shared" ref="F148:F166" si="62">B148-E148</f>
        <v>744499.81374999229</v>
      </c>
      <c r="G148" s="25">
        <f t="shared" ref="G148:G166" si="63">B148-C148</f>
        <v>821492.89762999211</v>
      </c>
      <c r="H148" s="24">
        <f t="shared" si="57"/>
        <v>84.688653893576188</v>
      </c>
    </row>
    <row r="149" spans="1:8" s="60" customFormat="1" ht="11.25" customHeight="1" x14ac:dyDescent="0.2">
      <c r="A149" s="73" t="s">
        <v>176</v>
      </c>
      <c r="B149" s="25">
        <v>359354.07499999995</v>
      </c>
      <c r="C149" s="25">
        <v>299943.67657999997</v>
      </c>
      <c r="D149" s="25">
        <v>546.62754000000007</v>
      </c>
      <c r="E149" s="25">
        <f t="shared" si="61"/>
        <v>300490.30411999999</v>
      </c>
      <c r="F149" s="25">
        <f t="shared" si="62"/>
        <v>58863.770879999967</v>
      </c>
      <c r="G149" s="25">
        <f t="shared" si="63"/>
        <v>59410.398419999983</v>
      </c>
      <c r="H149" s="24">
        <f t="shared" si="57"/>
        <v>83.619562160245437</v>
      </c>
    </row>
    <row r="150" spans="1:8" s="60" customFormat="1" ht="11.25" customHeight="1" x14ac:dyDescent="0.2">
      <c r="A150" s="64" t="s">
        <v>177</v>
      </c>
      <c r="B150" s="25">
        <v>344367.11099999992</v>
      </c>
      <c r="C150" s="25">
        <v>325231.73908999999</v>
      </c>
      <c r="D150" s="25">
        <v>387.62407999999999</v>
      </c>
      <c r="E150" s="25">
        <f t="shared" si="61"/>
        <v>325619.36316999997</v>
      </c>
      <c r="F150" s="25">
        <f t="shared" si="62"/>
        <v>18747.747829999949</v>
      </c>
      <c r="G150" s="25">
        <f t="shared" si="63"/>
        <v>19135.371909999929</v>
      </c>
      <c r="H150" s="24">
        <f t="shared" si="57"/>
        <v>94.555883174917952</v>
      </c>
    </row>
    <row r="151" spans="1:8" s="60" customFormat="1" ht="11.25" customHeight="1" x14ac:dyDescent="0.2">
      <c r="A151" s="64" t="s">
        <v>178</v>
      </c>
      <c r="B151" s="25">
        <v>161005.47099999999</v>
      </c>
      <c r="C151" s="25">
        <v>156030.43137999999</v>
      </c>
      <c r="D151" s="25">
        <v>750.32968999999991</v>
      </c>
      <c r="E151" s="25">
        <f t="shared" si="61"/>
        <v>156780.76107000001</v>
      </c>
      <c r="F151" s="25">
        <f t="shared" si="62"/>
        <v>4224.7099299999827</v>
      </c>
      <c r="G151" s="25">
        <f t="shared" si="63"/>
        <v>4975.0396199999959</v>
      </c>
      <c r="H151" s="24">
        <f t="shared" si="57"/>
        <v>97.376045730769007</v>
      </c>
    </row>
    <row r="152" spans="1:8" s="60" customFormat="1" ht="11.25" customHeight="1" x14ac:dyDescent="0.2">
      <c r="A152" s="64" t="s">
        <v>179</v>
      </c>
      <c r="B152" s="25">
        <v>250650.26799999992</v>
      </c>
      <c r="C152" s="25">
        <v>244404.65552999999</v>
      </c>
      <c r="D152" s="25">
        <v>6212.1960799999997</v>
      </c>
      <c r="E152" s="25">
        <f t="shared" si="61"/>
        <v>250616.85160999998</v>
      </c>
      <c r="F152" s="25">
        <f t="shared" si="62"/>
        <v>33.416389999940293</v>
      </c>
      <c r="G152" s="25">
        <f t="shared" si="63"/>
        <v>6245.6124699999345</v>
      </c>
      <c r="H152" s="24">
        <f t="shared" si="57"/>
        <v>99.986668121176734</v>
      </c>
    </row>
    <row r="153" spans="1:8" s="60" customFormat="1" ht="11.25" customHeight="1" x14ac:dyDescent="0.2">
      <c r="A153" s="64" t="s">
        <v>180</v>
      </c>
      <c r="B153" s="25">
        <v>169568</v>
      </c>
      <c r="C153" s="25">
        <v>156092.43775000001</v>
      </c>
      <c r="D153" s="25">
        <v>2496.7105000000001</v>
      </c>
      <c r="E153" s="25">
        <f t="shared" si="61"/>
        <v>158589.14825</v>
      </c>
      <c r="F153" s="25">
        <f t="shared" si="62"/>
        <v>10978.851750000002</v>
      </c>
      <c r="G153" s="25">
        <f t="shared" si="63"/>
        <v>13475.562249999988</v>
      </c>
      <c r="H153" s="24">
        <f t="shared" si="57"/>
        <v>93.52539880755802</v>
      </c>
    </row>
    <row r="154" spans="1:8" s="60" customFormat="1" ht="11.25" customHeight="1" x14ac:dyDescent="0.2">
      <c r="A154" s="64" t="s">
        <v>181</v>
      </c>
      <c r="B154" s="25">
        <v>56069</v>
      </c>
      <c r="C154" s="25">
        <v>50596.25333</v>
      </c>
      <c r="D154" s="25">
        <v>270.73990000000003</v>
      </c>
      <c r="E154" s="25">
        <f t="shared" si="61"/>
        <v>50866.99323</v>
      </c>
      <c r="F154" s="25">
        <f t="shared" si="62"/>
        <v>5202.00677</v>
      </c>
      <c r="G154" s="25">
        <f t="shared" si="63"/>
        <v>5472.7466700000004</v>
      </c>
      <c r="H154" s="24">
        <f t="shared" si="57"/>
        <v>90.722133852931208</v>
      </c>
    </row>
    <row r="155" spans="1:8" s="60" customFormat="1" ht="11.25" customHeight="1" x14ac:dyDescent="0.2">
      <c r="A155" s="73" t="s">
        <v>182</v>
      </c>
      <c r="B155" s="25">
        <v>147185</v>
      </c>
      <c r="C155" s="25">
        <v>116671.15981</v>
      </c>
      <c r="D155" s="25">
        <v>486.47863000000001</v>
      </c>
      <c r="E155" s="25">
        <f t="shared" si="61"/>
        <v>117157.63844</v>
      </c>
      <c r="F155" s="25">
        <f t="shared" si="62"/>
        <v>30027.361560000005</v>
      </c>
      <c r="G155" s="25">
        <f t="shared" si="63"/>
        <v>30513.840190000003</v>
      </c>
      <c r="H155" s="24">
        <f t="shared" si="57"/>
        <v>79.598898284471915</v>
      </c>
    </row>
    <row r="156" spans="1:8" s="60" customFormat="1" ht="11.25" customHeight="1" x14ac:dyDescent="0.2">
      <c r="A156" s="64" t="s">
        <v>183</v>
      </c>
      <c r="B156" s="25">
        <v>1087254.6449999998</v>
      </c>
      <c r="C156" s="25">
        <v>1025026.30373</v>
      </c>
      <c r="D156" s="25">
        <v>26152.62299</v>
      </c>
      <c r="E156" s="25">
        <f t="shared" si="61"/>
        <v>1051178.9267200001</v>
      </c>
      <c r="F156" s="25">
        <f t="shared" si="62"/>
        <v>36075.718279999681</v>
      </c>
      <c r="G156" s="25">
        <f t="shared" si="63"/>
        <v>62228.341269999743</v>
      </c>
      <c r="H156" s="24">
        <f t="shared" si="57"/>
        <v>96.681943972748016</v>
      </c>
    </row>
    <row r="157" spans="1:8" s="60" customFormat="1" ht="11.25" customHeight="1" x14ac:dyDescent="0.2">
      <c r="A157" s="64" t="s">
        <v>184</v>
      </c>
      <c r="B157" s="25">
        <v>1055857.8470000001</v>
      </c>
      <c r="C157" s="25">
        <v>1050518.28403</v>
      </c>
      <c r="D157" s="25">
        <v>5334.8872799999999</v>
      </c>
      <c r="E157" s="25">
        <f t="shared" si="61"/>
        <v>1055853.1713099999</v>
      </c>
      <c r="F157" s="25">
        <f t="shared" si="62"/>
        <v>4.6756900001782924</v>
      </c>
      <c r="G157" s="25">
        <f t="shared" si="63"/>
        <v>5339.5629700000864</v>
      </c>
      <c r="H157" s="24">
        <f t="shared" si="57"/>
        <v>99.999557166713927</v>
      </c>
    </row>
    <row r="158" spans="1:8" s="60" customFormat="1" ht="11.25" customHeight="1" x14ac:dyDescent="0.2">
      <c r="A158" s="64" t="s">
        <v>185</v>
      </c>
      <c r="B158" s="25">
        <v>612827</v>
      </c>
      <c r="C158" s="25">
        <v>515374.39280000003</v>
      </c>
      <c r="D158" s="25">
        <v>9257.6959100000004</v>
      </c>
      <c r="E158" s="25">
        <f t="shared" si="61"/>
        <v>524632.08871000004</v>
      </c>
      <c r="F158" s="25">
        <f t="shared" si="62"/>
        <v>88194.91128999996</v>
      </c>
      <c r="G158" s="25">
        <f t="shared" si="63"/>
        <v>97452.607199999969</v>
      </c>
      <c r="H158" s="24">
        <f t="shared" si="57"/>
        <v>85.608514101043212</v>
      </c>
    </row>
    <row r="159" spans="1:8" s="60" customFormat="1" ht="11.25" customHeight="1" x14ac:dyDescent="0.2">
      <c r="A159" s="64" t="s">
        <v>302</v>
      </c>
      <c r="B159" s="25">
        <v>617041</v>
      </c>
      <c r="C159" s="25">
        <v>507345.83182999998</v>
      </c>
      <c r="D159" s="25">
        <v>1662.19353</v>
      </c>
      <c r="E159" s="25">
        <f t="shared" si="61"/>
        <v>509008.02535999997</v>
      </c>
      <c r="F159" s="25">
        <f t="shared" si="62"/>
        <v>108032.97464000003</v>
      </c>
      <c r="G159" s="25">
        <f t="shared" si="63"/>
        <v>109695.16817000002</v>
      </c>
      <c r="H159" s="24">
        <f t="shared" si="57"/>
        <v>82.491767218061682</v>
      </c>
    </row>
    <row r="160" spans="1:8" s="60" customFormat="1" ht="11.25" customHeight="1" x14ac:dyDescent="0.2">
      <c r="A160" s="64" t="s">
        <v>186</v>
      </c>
      <c r="B160" s="25">
        <v>331025</v>
      </c>
      <c r="C160" s="25">
        <v>283806.14100999996</v>
      </c>
      <c r="D160" s="25">
        <v>45840.078280000002</v>
      </c>
      <c r="E160" s="25">
        <f t="shared" si="61"/>
        <v>329646.21928999998</v>
      </c>
      <c r="F160" s="25">
        <f t="shared" si="62"/>
        <v>1378.7807100000209</v>
      </c>
      <c r="G160" s="25">
        <f t="shared" si="63"/>
        <v>47218.858990000037</v>
      </c>
      <c r="H160" s="24">
        <f t="shared" si="57"/>
        <v>99.583481395664975</v>
      </c>
    </row>
    <row r="161" spans="1:8" s="60" customFormat="1" ht="11.25" customHeight="1" x14ac:dyDescent="0.2">
      <c r="A161" s="64" t="s">
        <v>187</v>
      </c>
      <c r="B161" s="25">
        <v>274195.68599999999</v>
      </c>
      <c r="C161" s="25">
        <v>272693.81983999995</v>
      </c>
      <c r="D161" s="25">
        <v>444.91621999999995</v>
      </c>
      <c r="E161" s="25">
        <f t="shared" si="61"/>
        <v>273138.73605999997</v>
      </c>
      <c r="F161" s="25">
        <f t="shared" si="62"/>
        <v>1056.9499400000204</v>
      </c>
      <c r="G161" s="25">
        <f t="shared" si="63"/>
        <v>1501.8661600000341</v>
      </c>
      <c r="H161" s="24">
        <f t="shared" si="57"/>
        <v>99.614527144675776</v>
      </c>
    </row>
    <row r="162" spans="1:8" s="60" customFormat="1" ht="11.25" customHeight="1" x14ac:dyDescent="0.2">
      <c r="A162" s="64" t="s">
        <v>188</v>
      </c>
      <c r="B162" s="25">
        <v>1595194.2689999999</v>
      </c>
      <c r="C162" s="25">
        <v>1482005.34565</v>
      </c>
      <c r="D162" s="25">
        <v>30167.987499999999</v>
      </c>
      <c r="E162" s="25">
        <f t="shared" si="61"/>
        <v>1512173.3331500001</v>
      </c>
      <c r="F162" s="25">
        <f t="shared" si="62"/>
        <v>83020.935849999776</v>
      </c>
      <c r="G162" s="25">
        <f t="shared" si="63"/>
        <v>113188.92334999982</v>
      </c>
      <c r="H162" s="24">
        <f t="shared" si="57"/>
        <v>94.795559546358945</v>
      </c>
    </row>
    <row r="163" spans="1:8" s="60" customFormat="1" ht="11.25" customHeight="1" x14ac:dyDescent="0.2">
      <c r="A163" s="64" t="s">
        <v>189</v>
      </c>
      <c r="B163" s="25">
        <v>124429.38200000001</v>
      </c>
      <c r="C163" s="25">
        <v>104741.35987999999</v>
      </c>
      <c r="D163" s="25">
        <v>1560.9378899999999</v>
      </c>
      <c r="E163" s="25">
        <f t="shared" si="61"/>
        <v>106302.29776999999</v>
      </c>
      <c r="F163" s="25">
        <f t="shared" si="62"/>
        <v>18127.084230000022</v>
      </c>
      <c r="G163" s="25">
        <f t="shared" si="63"/>
        <v>19688.022120000023</v>
      </c>
      <c r="H163" s="24">
        <f t="shared" si="57"/>
        <v>85.431829734555762</v>
      </c>
    </row>
    <row r="164" spans="1:8" s="60" customFormat="1" ht="11.25" customHeight="1" x14ac:dyDescent="0.2">
      <c r="A164" s="64" t="s">
        <v>190</v>
      </c>
      <c r="B164" s="25">
        <v>5653553.0000000009</v>
      </c>
      <c r="C164" s="25">
        <v>4758766.1136400001</v>
      </c>
      <c r="D164" s="25">
        <v>886963.68719000008</v>
      </c>
      <c r="E164" s="25">
        <f t="shared" si="61"/>
        <v>5645729.8008300001</v>
      </c>
      <c r="F164" s="25">
        <f t="shared" si="62"/>
        <v>7823.1991700008512</v>
      </c>
      <c r="G164" s="25">
        <f t="shared" si="63"/>
        <v>894786.88636000082</v>
      </c>
      <c r="H164" s="24">
        <f t="shared" si="57"/>
        <v>99.861623315992603</v>
      </c>
    </row>
    <row r="165" spans="1:8" s="60" customFormat="1" ht="11.25" customHeight="1" x14ac:dyDescent="0.2">
      <c r="A165" s="64" t="s">
        <v>191</v>
      </c>
      <c r="B165" s="25">
        <v>67599</v>
      </c>
      <c r="C165" s="25">
        <v>62391.750460000003</v>
      </c>
      <c r="D165" s="25">
        <v>1238.18318</v>
      </c>
      <c r="E165" s="25">
        <f t="shared" si="61"/>
        <v>63629.933640000003</v>
      </c>
      <c r="F165" s="25">
        <f t="shared" si="62"/>
        <v>3969.0663599999971</v>
      </c>
      <c r="G165" s="25">
        <f t="shared" si="63"/>
        <v>5207.2495399999971</v>
      </c>
      <c r="H165" s="24">
        <f t="shared" si="57"/>
        <v>94.128513202858031</v>
      </c>
    </row>
    <row r="166" spans="1:8" s="60" customFormat="1" ht="11.25" customHeight="1" x14ac:dyDescent="0.2">
      <c r="A166" s="64" t="s">
        <v>192</v>
      </c>
      <c r="B166" s="25">
        <v>121647</v>
      </c>
      <c r="C166" s="25">
        <v>98978.143830000001</v>
      </c>
      <c r="D166" s="25">
        <v>50.559719999999999</v>
      </c>
      <c r="E166" s="25">
        <f t="shared" si="61"/>
        <v>99028.703550000006</v>
      </c>
      <c r="F166" s="25">
        <f t="shared" si="62"/>
        <v>22618.296449999994</v>
      </c>
      <c r="G166" s="25">
        <f t="shared" si="63"/>
        <v>22668.856169999999</v>
      </c>
      <c r="H166" s="24">
        <f t="shared" si="57"/>
        <v>81.406613849909988</v>
      </c>
    </row>
    <row r="167" spans="1:8" s="60" customFormat="1" ht="11.25" customHeight="1" x14ac:dyDescent="0.2">
      <c r="A167" s="67"/>
      <c r="B167" s="25"/>
      <c r="C167" s="26"/>
      <c r="D167" s="25"/>
      <c r="E167" s="26"/>
      <c r="F167" s="26"/>
      <c r="G167" s="26"/>
      <c r="H167" s="24" t="str">
        <f t="shared" si="57"/>
        <v/>
      </c>
    </row>
    <row r="168" spans="1:8" s="60" customFormat="1" ht="11.25" customHeight="1" x14ac:dyDescent="0.2">
      <c r="A168" s="62" t="s">
        <v>193</v>
      </c>
      <c r="B168" s="32">
        <f t="shared" ref="B168:G168" si="64">SUM(B169:B176)</f>
        <v>132547765.66503996</v>
      </c>
      <c r="C168" s="32">
        <f t="shared" si="64"/>
        <v>115182383.05911002</v>
      </c>
      <c r="D168" s="32">
        <f t="shared" si="64"/>
        <v>2365920.1066200007</v>
      </c>
      <c r="E168" s="32">
        <f t="shared" si="64"/>
        <v>117548303.16573003</v>
      </c>
      <c r="F168" s="32">
        <f t="shared" si="64"/>
        <v>14999462.499309938</v>
      </c>
      <c r="G168" s="32">
        <f t="shared" si="64"/>
        <v>17365382.605929937</v>
      </c>
      <c r="H168" s="24">
        <f t="shared" si="57"/>
        <v>88.683730409145554</v>
      </c>
    </row>
    <row r="169" spans="1:8" s="60" customFormat="1" ht="11.25" customHeight="1" x14ac:dyDescent="0.2">
      <c r="A169" s="64" t="s">
        <v>80</v>
      </c>
      <c r="B169" s="25">
        <v>131005705.47199996</v>
      </c>
      <c r="C169" s="25">
        <v>113973348.02469002</v>
      </c>
      <c r="D169" s="25">
        <v>2347246.4369200007</v>
      </c>
      <c r="E169" s="25">
        <f t="shared" ref="E169:E176" si="65">C169+D169</f>
        <v>116320594.46161002</v>
      </c>
      <c r="F169" s="25">
        <f t="shared" ref="F169:F176" si="66">B169-E169</f>
        <v>14685111.010389939</v>
      </c>
      <c r="G169" s="25">
        <f t="shared" ref="G169:G176" si="67">B169-C169</f>
        <v>17032357.447309941</v>
      </c>
      <c r="H169" s="24">
        <f t="shared" si="57"/>
        <v>88.790479805836696</v>
      </c>
    </row>
    <row r="170" spans="1:8" s="60" customFormat="1" ht="11.25" customHeight="1" x14ac:dyDescent="0.2">
      <c r="A170" s="64" t="s">
        <v>194</v>
      </c>
      <c r="B170" s="25">
        <v>50715</v>
      </c>
      <c r="C170" s="25">
        <v>41707.835899999998</v>
      </c>
      <c r="D170" s="25">
        <v>903.64301999999998</v>
      </c>
      <c r="E170" s="25">
        <f t="shared" si="65"/>
        <v>42611.478920000001</v>
      </c>
      <c r="F170" s="25">
        <f t="shared" si="66"/>
        <v>8103.5210799999986</v>
      </c>
      <c r="G170" s="25">
        <f t="shared" si="67"/>
        <v>9007.1641000000018</v>
      </c>
      <c r="H170" s="24">
        <f t="shared" si="57"/>
        <v>84.021451089421276</v>
      </c>
    </row>
    <row r="171" spans="1:8" s="60" customFormat="1" ht="11.25" customHeight="1" x14ac:dyDescent="0.2">
      <c r="A171" s="64" t="s">
        <v>195</v>
      </c>
      <c r="B171" s="25">
        <v>34895.913</v>
      </c>
      <c r="C171" s="25">
        <v>33847.37401</v>
      </c>
      <c r="D171" s="25">
        <v>128.81279000000001</v>
      </c>
      <c r="E171" s="25">
        <f t="shared" si="65"/>
        <v>33976.186800000003</v>
      </c>
      <c r="F171" s="25">
        <f t="shared" si="66"/>
        <v>919.72619999999733</v>
      </c>
      <c r="G171" s="25">
        <f t="shared" si="67"/>
        <v>1048.5389900000009</v>
      </c>
      <c r="H171" s="24">
        <f t="shared" si="57"/>
        <v>97.364372727545486</v>
      </c>
    </row>
    <row r="172" spans="1:8" s="60" customFormat="1" ht="11.25" customHeight="1" x14ac:dyDescent="0.2">
      <c r="A172" s="64" t="s">
        <v>196</v>
      </c>
      <c r="B172" s="25">
        <v>89004.441999999981</v>
      </c>
      <c r="C172" s="25">
        <v>61778.364439999998</v>
      </c>
      <c r="D172" s="25">
        <v>1173.0273500000001</v>
      </c>
      <c r="E172" s="25">
        <f t="shared" si="65"/>
        <v>62951.391789999994</v>
      </c>
      <c r="F172" s="25">
        <f t="shared" si="66"/>
        <v>26053.050209999987</v>
      </c>
      <c r="G172" s="25">
        <f t="shared" si="67"/>
        <v>27226.077559999983</v>
      </c>
      <c r="H172" s="24">
        <f t="shared" si="57"/>
        <v>70.728370826705486</v>
      </c>
    </row>
    <row r="173" spans="1:8" s="60" customFormat="1" ht="11.25" customHeight="1" x14ac:dyDescent="0.2">
      <c r="A173" s="64" t="s">
        <v>197</v>
      </c>
      <c r="B173" s="25">
        <v>101134.12104</v>
      </c>
      <c r="C173" s="25">
        <v>73076.473790000004</v>
      </c>
      <c r="D173" s="25">
        <v>60.311750000000004</v>
      </c>
      <c r="E173" s="25">
        <f t="shared" si="65"/>
        <v>73136.785539999997</v>
      </c>
      <c r="F173" s="25">
        <f t="shared" si="66"/>
        <v>27997.335500000001</v>
      </c>
      <c r="G173" s="25">
        <f t="shared" si="67"/>
        <v>28057.647249999995</v>
      </c>
      <c r="H173" s="24">
        <f t="shared" si="57"/>
        <v>72.316627452641185</v>
      </c>
    </row>
    <row r="174" spans="1:8" s="60" customFormat="1" ht="11.25" customHeight="1" x14ac:dyDescent="0.2">
      <c r="A174" s="64" t="s">
        <v>198</v>
      </c>
      <c r="B174" s="25">
        <v>204175</v>
      </c>
      <c r="C174" s="25">
        <v>131775.10139</v>
      </c>
      <c r="D174" s="25">
        <v>992.77607999999998</v>
      </c>
      <c r="E174" s="25">
        <f t="shared" si="65"/>
        <v>132767.87747000001</v>
      </c>
      <c r="F174" s="25">
        <f t="shared" si="66"/>
        <v>71407.122529999993</v>
      </c>
      <c r="G174" s="25">
        <f t="shared" si="67"/>
        <v>72399.898610000004</v>
      </c>
      <c r="H174" s="24">
        <f t="shared" si="57"/>
        <v>65.026510331823189</v>
      </c>
    </row>
    <row r="175" spans="1:8" s="60" customFormat="1" ht="11.25" customHeight="1" x14ac:dyDescent="0.2">
      <c r="A175" s="64" t="s">
        <v>199</v>
      </c>
      <c r="B175" s="25">
        <v>932143.85299999977</v>
      </c>
      <c r="C175" s="25">
        <v>743560.88605999993</v>
      </c>
      <c r="D175" s="25">
        <v>15118.96387</v>
      </c>
      <c r="E175" s="25">
        <f t="shared" si="65"/>
        <v>758679.84992999991</v>
      </c>
      <c r="F175" s="25">
        <f t="shared" si="66"/>
        <v>173464.00306999986</v>
      </c>
      <c r="G175" s="25">
        <f t="shared" si="67"/>
        <v>188582.96693999984</v>
      </c>
      <c r="H175" s="24">
        <f t="shared" si="57"/>
        <v>81.390854800820108</v>
      </c>
    </row>
    <row r="176" spans="1:8" s="60" customFormat="1" ht="11.25" customHeight="1" x14ac:dyDescent="0.2">
      <c r="A176" s="64" t="s">
        <v>200</v>
      </c>
      <c r="B176" s="25">
        <v>129991.86399999999</v>
      </c>
      <c r="C176" s="25">
        <v>123288.99883</v>
      </c>
      <c r="D176" s="25">
        <v>296.13484000000005</v>
      </c>
      <c r="E176" s="25">
        <f t="shared" si="65"/>
        <v>123585.13367</v>
      </c>
      <c r="F176" s="25">
        <f t="shared" si="66"/>
        <v>6406.7303299999912</v>
      </c>
      <c r="G176" s="25">
        <f t="shared" si="67"/>
        <v>6702.86516999999</v>
      </c>
      <c r="H176" s="24">
        <f t="shared" si="57"/>
        <v>95.071437447808279</v>
      </c>
    </row>
    <row r="177" spans="1:8" s="60" customFormat="1" ht="11.25" customHeight="1" x14ac:dyDescent="0.2">
      <c r="A177" s="67"/>
      <c r="B177" s="28"/>
      <c r="C177" s="27"/>
      <c r="D177" s="28"/>
      <c r="E177" s="27"/>
      <c r="F177" s="27"/>
      <c r="G177" s="27"/>
      <c r="H177" s="24" t="str">
        <f t="shared" si="57"/>
        <v/>
      </c>
    </row>
    <row r="178" spans="1:8" s="60" customFormat="1" ht="11.25" customHeight="1" x14ac:dyDescent="0.2">
      <c r="A178" s="62" t="s">
        <v>201</v>
      </c>
      <c r="B178" s="32">
        <f t="shared" ref="B178:G178" si="68">SUM(B179:B181)</f>
        <v>2150687.6209999998</v>
      </c>
      <c r="C178" s="32">
        <f t="shared" si="68"/>
        <v>1458650.1127500001</v>
      </c>
      <c r="D178" s="32">
        <f t="shared" si="68"/>
        <v>12180.336630000002</v>
      </c>
      <c r="E178" s="32">
        <f t="shared" si="68"/>
        <v>1470830.4493800001</v>
      </c>
      <c r="F178" s="32">
        <f t="shared" si="68"/>
        <v>679857.17161999992</v>
      </c>
      <c r="G178" s="32">
        <f t="shared" si="68"/>
        <v>692037.50824999996</v>
      </c>
      <c r="H178" s="24">
        <f t="shared" si="57"/>
        <v>68.388846200551981</v>
      </c>
    </row>
    <row r="179" spans="1:8" s="60" customFormat="1" ht="11.25" customHeight="1" x14ac:dyDescent="0.2">
      <c r="A179" s="64" t="s">
        <v>175</v>
      </c>
      <c r="B179" s="25">
        <v>1668083.612</v>
      </c>
      <c r="C179" s="25">
        <v>1293227.91934</v>
      </c>
      <c r="D179" s="25">
        <v>11462.997300000001</v>
      </c>
      <c r="E179" s="25">
        <f t="shared" ref="E179:E181" si="69">C179+D179</f>
        <v>1304690.91664</v>
      </c>
      <c r="F179" s="25">
        <f>B179-E179</f>
        <v>363392.69536000001</v>
      </c>
      <c r="G179" s="25">
        <f>B179-C179</f>
        <v>374855.69265999994</v>
      </c>
      <c r="H179" s="24">
        <f t="shared" si="57"/>
        <v>78.214959205534115</v>
      </c>
    </row>
    <row r="180" spans="1:8" s="60" customFormat="1" ht="11.4" customHeight="1" x14ac:dyDescent="0.2">
      <c r="A180" s="64" t="s">
        <v>202</v>
      </c>
      <c r="B180" s="25">
        <v>348629</v>
      </c>
      <c r="C180" s="25">
        <v>38159.49</v>
      </c>
      <c r="D180" s="25">
        <v>487.6721</v>
      </c>
      <c r="E180" s="25">
        <f t="shared" si="69"/>
        <v>38647.162100000001</v>
      </c>
      <c r="F180" s="25">
        <f>B180-E180</f>
        <v>309981.83789999998</v>
      </c>
      <c r="G180" s="25">
        <f>B180-C180</f>
        <v>310469.51</v>
      </c>
      <c r="H180" s="24">
        <f t="shared" si="57"/>
        <v>11.085469682671265</v>
      </c>
    </row>
    <row r="181" spans="1:8" s="60" customFormat="1" ht="11.25" customHeight="1" x14ac:dyDescent="0.2">
      <c r="A181" s="64" t="s">
        <v>203</v>
      </c>
      <c r="B181" s="25">
        <v>133975.00899999999</v>
      </c>
      <c r="C181" s="25">
        <v>127262.70341</v>
      </c>
      <c r="D181" s="25">
        <v>229.66723000000002</v>
      </c>
      <c r="E181" s="25">
        <f t="shared" si="69"/>
        <v>127492.37064000001</v>
      </c>
      <c r="F181" s="25">
        <f>B181-E181</f>
        <v>6482.6383599999826</v>
      </c>
      <c r="G181" s="25">
        <f>B181-C181</f>
        <v>6712.305589999989</v>
      </c>
      <c r="H181" s="24">
        <f t="shared" si="57"/>
        <v>95.161307763002284</v>
      </c>
    </row>
    <row r="182" spans="1:8" s="60" customFormat="1" ht="11.25" customHeight="1" x14ac:dyDescent="0.2">
      <c r="A182" s="67" t="s">
        <v>204</v>
      </c>
      <c r="B182" s="27"/>
      <c r="C182" s="27"/>
      <c r="D182" s="27"/>
      <c r="E182" s="27"/>
      <c r="F182" s="27"/>
      <c r="G182" s="27"/>
      <c r="H182" s="24" t="str">
        <f t="shared" si="57"/>
        <v/>
      </c>
    </row>
    <row r="183" spans="1:8" s="60" customFormat="1" ht="11.25" customHeight="1" x14ac:dyDescent="0.2">
      <c r="A183" s="62" t="s">
        <v>205</v>
      </c>
      <c r="B183" s="29">
        <f t="shared" ref="B183:G183" si="70">SUM(B184:B190)</f>
        <v>13601762.537000004</v>
      </c>
      <c r="C183" s="29">
        <f t="shared" si="70"/>
        <v>12893188.40473</v>
      </c>
      <c r="D183" s="29">
        <f t="shared" si="70"/>
        <v>127151.28834</v>
      </c>
      <c r="E183" s="32">
        <f t="shared" si="70"/>
        <v>13020339.693070002</v>
      </c>
      <c r="F183" s="32">
        <f t="shared" si="70"/>
        <v>581422.84393000253</v>
      </c>
      <c r="G183" s="32">
        <f t="shared" si="70"/>
        <v>708574.13227000239</v>
      </c>
      <c r="H183" s="24">
        <f t="shared" si="57"/>
        <v>95.725386012670086</v>
      </c>
    </row>
    <row r="184" spans="1:8" s="60" customFormat="1" ht="11.25" customHeight="1" x14ac:dyDescent="0.2">
      <c r="A184" s="64" t="s">
        <v>175</v>
      </c>
      <c r="B184" s="25">
        <v>4154099.430749997</v>
      </c>
      <c r="C184" s="25">
        <v>4051938.3629799988</v>
      </c>
      <c r="D184" s="25">
        <v>24774.029279999988</v>
      </c>
      <c r="E184" s="25">
        <f t="shared" ref="E184:E190" si="71">C184+D184</f>
        <v>4076712.3922599987</v>
      </c>
      <c r="F184" s="25">
        <f t="shared" ref="F184:F190" si="72">B184-E184</f>
        <v>77387.038489998318</v>
      </c>
      <c r="G184" s="25">
        <f t="shared" ref="G184:G190" si="73">B184-C184</f>
        <v>102161.06776999822</v>
      </c>
      <c r="H184" s="24">
        <f t="shared" si="57"/>
        <v>98.1370922920825</v>
      </c>
    </row>
    <row r="185" spans="1:8" s="60" customFormat="1" ht="11.25" customHeight="1" x14ac:dyDescent="0.2">
      <c r="A185" s="64" t="s">
        <v>206</v>
      </c>
      <c r="B185" s="25">
        <v>259665.71400000004</v>
      </c>
      <c r="C185" s="25">
        <v>249669.7059</v>
      </c>
      <c r="D185" s="25">
        <v>2944.5217699999998</v>
      </c>
      <c r="E185" s="25">
        <f t="shared" si="71"/>
        <v>252614.22766999999</v>
      </c>
      <c r="F185" s="25">
        <f t="shared" si="72"/>
        <v>7051.4863300000434</v>
      </c>
      <c r="G185" s="25">
        <f t="shared" si="73"/>
        <v>9996.0081000000355</v>
      </c>
      <c r="H185" s="24">
        <f t="shared" si="57"/>
        <v>97.284398382298548</v>
      </c>
    </row>
    <row r="186" spans="1:8" s="60" customFormat="1" ht="11.25" customHeight="1" x14ac:dyDescent="0.2">
      <c r="A186" s="64" t="s">
        <v>207</v>
      </c>
      <c r="B186" s="25">
        <v>56818.237000000001</v>
      </c>
      <c r="C186" s="25">
        <v>55048.189880000005</v>
      </c>
      <c r="D186" s="25">
        <v>0</v>
      </c>
      <c r="E186" s="25">
        <f t="shared" si="71"/>
        <v>55048.189880000005</v>
      </c>
      <c r="F186" s="25">
        <f t="shared" si="72"/>
        <v>1770.0471199999956</v>
      </c>
      <c r="G186" s="25">
        <f t="shared" si="73"/>
        <v>1770.0471199999956</v>
      </c>
      <c r="H186" s="24">
        <f t="shared" si="57"/>
        <v>96.884720094359849</v>
      </c>
    </row>
    <row r="187" spans="1:8" s="60" customFormat="1" ht="11.25" customHeight="1" x14ac:dyDescent="0.2">
      <c r="A187" s="64" t="s">
        <v>208</v>
      </c>
      <c r="B187" s="25">
        <v>73106.513999999996</v>
      </c>
      <c r="C187" s="25">
        <v>72920.772790000003</v>
      </c>
      <c r="D187" s="25">
        <v>0</v>
      </c>
      <c r="E187" s="25">
        <f t="shared" si="71"/>
        <v>72920.772790000003</v>
      </c>
      <c r="F187" s="25">
        <f t="shared" si="72"/>
        <v>185.74120999999286</v>
      </c>
      <c r="G187" s="25">
        <f t="shared" si="73"/>
        <v>185.74120999999286</v>
      </c>
      <c r="H187" s="24">
        <f t="shared" si="57"/>
        <v>99.745930697776132</v>
      </c>
    </row>
    <row r="188" spans="1:8" s="60" customFormat="1" ht="11.25" customHeight="1" x14ac:dyDescent="0.2">
      <c r="A188" s="64" t="s">
        <v>209</v>
      </c>
      <c r="B188" s="25">
        <v>84364.922999999995</v>
      </c>
      <c r="C188" s="25">
        <v>83430.007530000003</v>
      </c>
      <c r="D188" s="25">
        <v>830.51355000000001</v>
      </c>
      <c r="E188" s="25">
        <f t="shared" si="71"/>
        <v>84260.521080000006</v>
      </c>
      <c r="F188" s="25">
        <f t="shared" si="72"/>
        <v>104.40191999998933</v>
      </c>
      <c r="G188" s="25">
        <f t="shared" si="73"/>
        <v>934.91546999999264</v>
      </c>
      <c r="H188" s="24">
        <f t="shared" si="57"/>
        <v>99.876249611464715</v>
      </c>
    </row>
    <row r="189" spans="1:8" s="60" customFormat="1" ht="11.4" x14ac:dyDescent="0.2">
      <c r="A189" s="64" t="s">
        <v>210</v>
      </c>
      <c r="B189" s="25">
        <v>490960.37200000009</v>
      </c>
      <c r="C189" s="25">
        <v>421443.85548999999</v>
      </c>
      <c r="D189" s="25">
        <v>3624.1189199999999</v>
      </c>
      <c r="E189" s="25">
        <f t="shared" si="71"/>
        <v>425067.97440999997</v>
      </c>
      <c r="F189" s="25">
        <f t="shared" si="72"/>
        <v>65892.397590000124</v>
      </c>
      <c r="G189" s="25">
        <f t="shared" si="73"/>
        <v>69516.516510000103</v>
      </c>
      <c r="H189" s="24">
        <f t="shared" si="57"/>
        <v>86.578876555438143</v>
      </c>
    </row>
    <row r="190" spans="1:8" s="60" customFormat="1" ht="11.4" x14ac:dyDescent="0.2">
      <c r="A190" s="64" t="s">
        <v>211</v>
      </c>
      <c r="B190" s="25">
        <v>8482747.3462500051</v>
      </c>
      <c r="C190" s="25">
        <v>7958737.510160001</v>
      </c>
      <c r="D190" s="25">
        <v>94978.104820000008</v>
      </c>
      <c r="E190" s="25">
        <f t="shared" si="71"/>
        <v>8053715.614980001</v>
      </c>
      <c r="F190" s="25">
        <f t="shared" si="72"/>
        <v>429031.73127000406</v>
      </c>
      <c r="G190" s="25">
        <f t="shared" si="73"/>
        <v>524009.83609000407</v>
      </c>
      <c r="H190" s="24">
        <f t="shared" si="57"/>
        <v>94.942302136822832</v>
      </c>
    </row>
    <row r="191" spans="1:8" s="60" customFormat="1" ht="11.4" x14ac:dyDescent="0.2">
      <c r="A191" s="67"/>
      <c r="B191" s="27"/>
      <c r="C191" s="27"/>
      <c r="D191" s="27"/>
      <c r="E191" s="27"/>
      <c r="F191" s="27"/>
      <c r="G191" s="27"/>
      <c r="H191" s="24" t="str">
        <f t="shared" si="57"/>
        <v/>
      </c>
    </row>
    <row r="192" spans="1:8" s="60" customFormat="1" ht="11.25" customHeight="1" x14ac:dyDescent="0.2">
      <c r="A192" s="62" t="s">
        <v>212</v>
      </c>
      <c r="B192" s="36">
        <f t="shared" ref="B192:G192" si="74">SUM(B193:B199)</f>
        <v>44850341.272</v>
      </c>
      <c r="C192" s="36">
        <f t="shared" si="74"/>
        <v>40174736.871529996</v>
      </c>
      <c r="D192" s="36">
        <f t="shared" si="74"/>
        <v>1570679.1897100003</v>
      </c>
      <c r="E192" s="98">
        <f t="shared" si="74"/>
        <v>41745416.061239995</v>
      </c>
      <c r="F192" s="98">
        <f t="shared" si="74"/>
        <v>3104925.2107600062</v>
      </c>
      <c r="G192" s="98">
        <f t="shared" si="74"/>
        <v>4675604.4004700072</v>
      </c>
      <c r="H192" s="24">
        <f t="shared" si="57"/>
        <v>93.077142508392896</v>
      </c>
    </row>
    <row r="193" spans="1:8" s="60" customFormat="1" ht="11.25" customHeight="1" x14ac:dyDescent="0.2">
      <c r="A193" s="64" t="s">
        <v>175</v>
      </c>
      <c r="B193" s="25">
        <v>32204192.707000002</v>
      </c>
      <c r="C193" s="25">
        <v>27614084.731739994</v>
      </c>
      <c r="D193" s="25">
        <v>1536473.6962300004</v>
      </c>
      <c r="E193" s="25">
        <f t="shared" ref="E193:E199" si="75">C193+D193</f>
        <v>29150558.427969996</v>
      </c>
      <c r="F193" s="25">
        <f t="shared" ref="F193:F199" si="76">B193-E193</f>
        <v>3053634.2790300064</v>
      </c>
      <c r="G193" s="25">
        <f t="shared" ref="G193:G199" si="77">B193-C193</f>
        <v>4590107.9752600081</v>
      </c>
      <c r="H193" s="24">
        <f t="shared" si="57"/>
        <v>90.51789837797655</v>
      </c>
    </row>
    <row r="194" spans="1:8" s="60" customFormat="1" ht="11.25" customHeight="1" x14ac:dyDescent="0.2">
      <c r="A194" s="64" t="s">
        <v>213</v>
      </c>
      <c r="B194" s="25">
        <v>145770.78700000001</v>
      </c>
      <c r="C194" s="25">
        <v>129977.30383</v>
      </c>
      <c r="D194" s="25">
        <v>1870.59646</v>
      </c>
      <c r="E194" s="25">
        <f t="shared" si="75"/>
        <v>131847.90028999999</v>
      </c>
      <c r="F194" s="25">
        <f t="shared" si="76"/>
        <v>13922.886710000021</v>
      </c>
      <c r="G194" s="25">
        <f t="shared" si="77"/>
        <v>15793.483170000007</v>
      </c>
      <c r="H194" s="24">
        <f t="shared" si="57"/>
        <v>90.448781270557305</v>
      </c>
    </row>
    <row r="195" spans="1:8" s="60" customFormat="1" ht="11.25" customHeight="1" x14ac:dyDescent="0.2">
      <c r="A195" s="64" t="s">
        <v>214</v>
      </c>
      <c r="B195" s="25">
        <v>509804.70400000003</v>
      </c>
      <c r="C195" s="25">
        <v>492012.45479000005</v>
      </c>
      <c r="D195" s="25">
        <v>12785.54132</v>
      </c>
      <c r="E195" s="25">
        <f t="shared" si="75"/>
        <v>504797.99611000007</v>
      </c>
      <c r="F195" s="25">
        <f t="shared" si="76"/>
        <v>5006.7078899999615</v>
      </c>
      <c r="G195" s="25">
        <f t="shared" si="77"/>
        <v>17792.24920999998</v>
      </c>
      <c r="H195" s="24">
        <f t="shared" si="57"/>
        <v>99.017916498079245</v>
      </c>
    </row>
    <row r="196" spans="1:8" s="60" customFormat="1" ht="11.25" customHeight="1" x14ac:dyDescent="0.2">
      <c r="A196" s="64" t="s">
        <v>215</v>
      </c>
      <c r="B196" s="25">
        <v>62510.749000000003</v>
      </c>
      <c r="C196" s="25">
        <v>61805.504780000003</v>
      </c>
      <c r="D196" s="25">
        <v>0</v>
      </c>
      <c r="E196" s="25">
        <f t="shared" si="75"/>
        <v>61805.504780000003</v>
      </c>
      <c r="F196" s="25">
        <f t="shared" si="76"/>
        <v>705.2442200000005</v>
      </c>
      <c r="G196" s="25">
        <f t="shared" si="77"/>
        <v>705.2442200000005</v>
      </c>
      <c r="H196" s="24">
        <f t="shared" si="57"/>
        <v>98.871803279784729</v>
      </c>
    </row>
    <row r="197" spans="1:8" s="60" customFormat="1" ht="11.25" customHeight="1" x14ac:dyDescent="0.2">
      <c r="A197" s="64" t="s">
        <v>216</v>
      </c>
      <c r="B197" s="25">
        <v>647874.19099999988</v>
      </c>
      <c r="C197" s="25">
        <v>628444.56773000001</v>
      </c>
      <c r="D197" s="25">
        <v>4131.7601199999999</v>
      </c>
      <c r="E197" s="25">
        <f t="shared" si="75"/>
        <v>632576.32785</v>
      </c>
      <c r="F197" s="25">
        <f t="shared" si="76"/>
        <v>15297.863149999874</v>
      </c>
      <c r="G197" s="25">
        <f t="shared" si="77"/>
        <v>19429.623269999865</v>
      </c>
      <c r="H197" s="24">
        <f t="shared" si="57"/>
        <v>97.638760215716033</v>
      </c>
    </row>
    <row r="198" spans="1:8" s="60" customFormat="1" ht="11.25" customHeight="1" x14ac:dyDescent="0.2">
      <c r="A198" s="64" t="s">
        <v>217</v>
      </c>
      <c r="B198" s="25">
        <v>11256782.819</v>
      </c>
      <c r="C198" s="25">
        <v>11225483.581250001</v>
      </c>
      <c r="D198" s="25">
        <v>14975.32258</v>
      </c>
      <c r="E198" s="25">
        <f t="shared" si="75"/>
        <v>11240458.903830001</v>
      </c>
      <c r="F198" s="25">
        <f t="shared" si="76"/>
        <v>16323.915169999003</v>
      </c>
      <c r="G198" s="25">
        <f t="shared" si="77"/>
        <v>31299.237749999389</v>
      </c>
      <c r="H198" s="24">
        <f t="shared" si="57"/>
        <v>99.854985963285642</v>
      </c>
    </row>
    <row r="199" spans="1:8" s="60" customFormat="1" ht="11.25" customHeight="1" x14ac:dyDescent="0.2">
      <c r="A199" s="64" t="s">
        <v>218</v>
      </c>
      <c r="B199" s="25">
        <v>23405.314999999999</v>
      </c>
      <c r="C199" s="25">
        <v>22928.72741</v>
      </c>
      <c r="D199" s="25">
        <v>442.27300000000002</v>
      </c>
      <c r="E199" s="25">
        <f t="shared" si="75"/>
        <v>23371.000410000001</v>
      </c>
      <c r="F199" s="25">
        <f t="shared" si="76"/>
        <v>34.314589999998134</v>
      </c>
      <c r="G199" s="25">
        <f t="shared" si="77"/>
        <v>476.58758999999918</v>
      </c>
      <c r="H199" s="24">
        <f t="shared" si="57"/>
        <v>99.853389753566674</v>
      </c>
    </row>
    <row r="200" spans="1:8" s="60" customFormat="1" ht="11.25" customHeight="1" x14ac:dyDescent="0.2">
      <c r="A200" s="67"/>
      <c r="B200" s="27"/>
      <c r="C200" s="27"/>
      <c r="D200" s="27"/>
      <c r="E200" s="27"/>
      <c r="F200" s="27"/>
      <c r="G200" s="27"/>
      <c r="H200" s="24" t="str">
        <f t="shared" si="57"/>
        <v/>
      </c>
    </row>
    <row r="201" spans="1:8" s="60" customFormat="1" ht="11.25" customHeight="1" x14ac:dyDescent="0.2">
      <c r="A201" s="62" t="s">
        <v>219</v>
      </c>
      <c r="B201" s="37">
        <f>SUM(B202:B208)</f>
        <v>7775237.8709999984</v>
      </c>
      <c r="C201" s="37">
        <f t="shared" ref="C201" si="78">SUM(C202:C208)</f>
        <v>6659940.8839800004</v>
      </c>
      <c r="D201" s="37">
        <f>SUM(D202:D208)</f>
        <v>66845.771170000007</v>
      </c>
      <c r="E201" s="37">
        <f t="shared" ref="E201:G201" si="79">SUM(E202:E208)</f>
        <v>6726786.65515</v>
      </c>
      <c r="F201" s="37">
        <f t="shared" si="79"/>
        <v>1048451.2158499981</v>
      </c>
      <c r="G201" s="37">
        <f t="shared" si="79"/>
        <v>1115296.9870199978</v>
      </c>
      <c r="H201" s="24">
        <f t="shared" si="57"/>
        <v>86.515509451350667</v>
      </c>
    </row>
    <row r="202" spans="1:8" s="60" customFormat="1" ht="11.25" customHeight="1" x14ac:dyDescent="0.2">
      <c r="A202" s="64" t="s">
        <v>175</v>
      </c>
      <c r="B202" s="25">
        <v>1174386.9329999983</v>
      </c>
      <c r="C202" s="25">
        <v>1018775.7525200001</v>
      </c>
      <c r="D202" s="25">
        <v>8775.5692300000082</v>
      </c>
      <c r="E202" s="25">
        <f t="shared" ref="E202:E208" si="80">C202+D202</f>
        <v>1027551.3217500001</v>
      </c>
      <c r="F202" s="25">
        <f t="shared" ref="F202:F208" si="81">B202-E202</f>
        <v>146835.61124999821</v>
      </c>
      <c r="G202" s="25">
        <f t="shared" ref="G202:G208" si="82">B202-C202</f>
        <v>155611.18047999823</v>
      </c>
      <c r="H202" s="24">
        <f t="shared" ref="H202:H265" si="83">IFERROR(E202/B202*100,"")</f>
        <v>87.496828589968786</v>
      </c>
    </row>
    <row r="203" spans="1:8" s="60" customFormat="1" ht="11.25" customHeight="1" x14ac:dyDescent="0.2">
      <c r="A203" s="64" t="s">
        <v>220</v>
      </c>
      <c r="B203" s="25">
        <v>22391</v>
      </c>
      <c r="C203" s="25">
        <v>18014.445780000002</v>
      </c>
      <c r="D203" s="25">
        <v>427.00191999999998</v>
      </c>
      <c r="E203" s="25">
        <f t="shared" si="80"/>
        <v>18441.447700000001</v>
      </c>
      <c r="F203" s="25">
        <f t="shared" si="81"/>
        <v>3949.5522999999994</v>
      </c>
      <c r="G203" s="25">
        <f t="shared" si="82"/>
        <v>4376.5542199999982</v>
      </c>
      <c r="H203" s="24">
        <f t="shared" si="83"/>
        <v>82.360982984234738</v>
      </c>
    </row>
    <row r="204" spans="1:8" s="60" customFormat="1" ht="11.25" customHeight="1" x14ac:dyDescent="0.2">
      <c r="A204" s="64" t="s">
        <v>221</v>
      </c>
      <c r="B204" s="25">
        <v>135890.087</v>
      </c>
      <c r="C204" s="25">
        <v>111764.03373000001</v>
      </c>
      <c r="D204" s="25">
        <v>244.67023</v>
      </c>
      <c r="E204" s="25">
        <f t="shared" si="80"/>
        <v>112008.70396000001</v>
      </c>
      <c r="F204" s="25">
        <f t="shared" si="81"/>
        <v>23881.383039999986</v>
      </c>
      <c r="G204" s="25">
        <f t="shared" si="82"/>
        <v>24126.053269999989</v>
      </c>
      <c r="H204" s="24">
        <f t="shared" si="83"/>
        <v>82.425956471718223</v>
      </c>
    </row>
    <row r="205" spans="1:8" s="60" customFormat="1" ht="11.25" customHeight="1" x14ac:dyDescent="0.2">
      <c r="A205" s="64" t="s">
        <v>222</v>
      </c>
      <c r="B205" s="25">
        <v>49958.639999999992</v>
      </c>
      <c r="C205" s="25">
        <v>44516.01971</v>
      </c>
      <c r="D205" s="25">
        <v>5328.04792</v>
      </c>
      <c r="E205" s="25">
        <f t="shared" si="80"/>
        <v>49844.067629999998</v>
      </c>
      <c r="F205" s="25">
        <f t="shared" si="81"/>
        <v>114.57236999999441</v>
      </c>
      <c r="G205" s="25">
        <f t="shared" si="82"/>
        <v>5442.6202899999917</v>
      </c>
      <c r="H205" s="24">
        <f t="shared" si="83"/>
        <v>99.770665554546738</v>
      </c>
    </row>
    <row r="206" spans="1:8" s="60" customFormat="1" ht="11.25" customHeight="1" x14ac:dyDescent="0.2">
      <c r="A206" s="64" t="s">
        <v>223</v>
      </c>
      <c r="B206" s="25">
        <v>63930.127999999997</v>
      </c>
      <c r="C206" s="25">
        <v>57985.87111</v>
      </c>
      <c r="D206" s="25">
        <v>578.66661999999997</v>
      </c>
      <c r="E206" s="25">
        <f t="shared" si="80"/>
        <v>58564.537729999996</v>
      </c>
      <c r="F206" s="25">
        <f t="shared" si="81"/>
        <v>5365.5902700000006</v>
      </c>
      <c r="G206" s="25">
        <f t="shared" si="82"/>
        <v>5944.2568899999969</v>
      </c>
      <c r="H206" s="24">
        <f t="shared" si="83"/>
        <v>91.607102257014091</v>
      </c>
    </row>
    <row r="207" spans="1:8" s="60" customFormat="1" ht="11.25" customHeight="1" x14ac:dyDescent="0.2">
      <c r="A207" s="64" t="s">
        <v>224</v>
      </c>
      <c r="B207" s="25">
        <v>5984618.4649999999</v>
      </c>
      <c r="C207" s="25">
        <v>5100846.8026900003</v>
      </c>
      <c r="D207" s="25">
        <v>48228.539529999995</v>
      </c>
      <c r="E207" s="25">
        <f t="shared" si="80"/>
        <v>5149075.34222</v>
      </c>
      <c r="F207" s="25">
        <f t="shared" si="81"/>
        <v>835543.12277999986</v>
      </c>
      <c r="G207" s="25">
        <f t="shared" si="82"/>
        <v>883771.66230999958</v>
      </c>
      <c r="H207" s="24">
        <f t="shared" si="83"/>
        <v>86.038489710471467</v>
      </c>
    </row>
    <row r="208" spans="1:8" s="60" customFormat="1" ht="11.25" customHeight="1" x14ac:dyDescent="0.2">
      <c r="A208" s="64" t="s">
        <v>225</v>
      </c>
      <c r="B208" s="25">
        <v>344062.61800000002</v>
      </c>
      <c r="C208" s="25">
        <v>308037.95844000002</v>
      </c>
      <c r="D208" s="25">
        <v>3263.2757200000005</v>
      </c>
      <c r="E208" s="25">
        <f t="shared" si="80"/>
        <v>311301.23415999999</v>
      </c>
      <c r="F208" s="25">
        <f t="shared" si="81"/>
        <v>32761.383840000024</v>
      </c>
      <c r="G208" s="25">
        <f t="shared" si="82"/>
        <v>36024.65956</v>
      </c>
      <c r="H208" s="24">
        <f t="shared" si="83"/>
        <v>90.478075174095196</v>
      </c>
    </row>
    <row r="209" spans="1:8" s="60" customFormat="1" ht="11.25" customHeight="1" x14ac:dyDescent="0.2">
      <c r="A209" s="67"/>
      <c r="B209" s="27"/>
      <c r="C209" s="27"/>
      <c r="D209" s="27"/>
      <c r="E209" s="27"/>
      <c r="F209" s="27"/>
      <c r="G209" s="27"/>
      <c r="H209" s="24" t="str">
        <f t="shared" si="83"/>
        <v/>
      </c>
    </row>
    <row r="210" spans="1:8" s="60" customFormat="1" ht="11.25" customHeight="1" x14ac:dyDescent="0.2">
      <c r="A210" s="62" t="s">
        <v>329</v>
      </c>
      <c r="B210" s="36">
        <f t="shared" ref="B210:C210" si="84">SUM(B211:B217)</f>
        <v>1155689.5130000003</v>
      </c>
      <c r="C210" s="36">
        <f t="shared" si="84"/>
        <v>1074749.6230000001</v>
      </c>
      <c r="D210" s="36">
        <f t="shared" ref="D210:G210" si="85">SUM(D211:D217)</f>
        <v>17954.866749999997</v>
      </c>
      <c r="E210" s="98">
        <f t="shared" si="85"/>
        <v>1092704.4897500002</v>
      </c>
      <c r="F210" s="98">
        <f t="shared" si="85"/>
        <v>62985.023250000246</v>
      </c>
      <c r="G210" s="98">
        <f t="shared" si="85"/>
        <v>80939.890000000276</v>
      </c>
      <c r="H210" s="24">
        <f t="shared" si="83"/>
        <v>94.550004777104874</v>
      </c>
    </row>
    <row r="211" spans="1:8" s="60" customFormat="1" ht="11.25" customHeight="1" x14ac:dyDescent="0.2">
      <c r="A211" s="64" t="s">
        <v>330</v>
      </c>
      <c r="B211" s="25">
        <v>400169.00000000041</v>
      </c>
      <c r="C211" s="25">
        <v>359912.51475999999</v>
      </c>
      <c r="D211" s="25">
        <v>3421.5493599999995</v>
      </c>
      <c r="E211" s="25">
        <f t="shared" ref="E211:E217" si="86">C211+D211</f>
        <v>363334.06412</v>
      </c>
      <c r="F211" s="25">
        <f t="shared" ref="F211:F217" si="87">B211-E211</f>
        <v>36834.935880000412</v>
      </c>
      <c r="G211" s="25">
        <f t="shared" ref="G211:G217" si="88">B211-C211</f>
        <v>40256.485240000417</v>
      </c>
      <c r="H211" s="24">
        <f t="shared" si="83"/>
        <v>90.795155076979881</v>
      </c>
    </row>
    <row r="212" spans="1:8" s="60" customFormat="1" ht="11.25" customHeight="1" x14ac:dyDescent="0.2">
      <c r="A212" s="64" t="s">
        <v>226</v>
      </c>
      <c r="B212" s="25">
        <v>287308.99999999994</v>
      </c>
      <c r="C212" s="25">
        <v>272108.64842000004</v>
      </c>
      <c r="D212" s="25">
        <v>8874.8729999999996</v>
      </c>
      <c r="E212" s="25">
        <f t="shared" si="86"/>
        <v>280983.52142000006</v>
      </c>
      <c r="F212" s="25">
        <f t="shared" si="87"/>
        <v>6325.478579999879</v>
      </c>
      <c r="G212" s="25">
        <f t="shared" si="88"/>
        <v>15200.3515799999</v>
      </c>
      <c r="H212" s="24">
        <f t="shared" si="83"/>
        <v>97.798370889878186</v>
      </c>
    </row>
    <row r="213" spans="1:8" s="60" customFormat="1" ht="11.25" customHeight="1" x14ac:dyDescent="0.2">
      <c r="A213" s="64" t="s">
        <v>227</v>
      </c>
      <c r="B213" s="25">
        <v>45998.249000000003</v>
      </c>
      <c r="C213" s="25">
        <v>38067.365659999996</v>
      </c>
      <c r="D213" s="25">
        <v>180.25221999999999</v>
      </c>
      <c r="E213" s="25">
        <f t="shared" si="86"/>
        <v>38247.617879999998</v>
      </c>
      <c r="F213" s="25">
        <f t="shared" si="87"/>
        <v>7750.6311200000055</v>
      </c>
      <c r="G213" s="25">
        <f t="shared" si="88"/>
        <v>7930.8833400000076</v>
      </c>
      <c r="H213" s="24">
        <f t="shared" si="83"/>
        <v>83.150160520240661</v>
      </c>
    </row>
    <row r="214" spans="1:8" s="60" customFormat="1" ht="11.25" customHeight="1" x14ac:dyDescent="0.2">
      <c r="A214" s="64" t="s">
        <v>228</v>
      </c>
      <c r="B214" s="25">
        <v>0</v>
      </c>
      <c r="C214" s="25">
        <v>0</v>
      </c>
      <c r="D214" s="25">
        <v>0</v>
      </c>
      <c r="E214" s="25">
        <f t="shared" si="86"/>
        <v>0</v>
      </c>
      <c r="F214" s="25">
        <f t="shared" si="87"/>
        <v>0</v>
      </c>
      <c r="G214" s="25">
        <f t="shared" si="88"/>
        <v>0</v>
      </c>
      <c r="H214" s="24" t="str">
        <f t="shared" si="83"/>
        <v/>
      </c>
    </row>
    <row r="215" spans="1:8" s="60" customFormat="1" ht="11.25" customHeight="1" x14ac:dyDescent="0.2">
      <c r="A215" s="64" t="s">
        <v>229</v>
      </c>
      <c r="B215" s="25">
        <v>82652.482000000004</v>
      </c>
      <c r="C215" s="25">
        <v>75895.210650000008</v>
      </c>
      <c r="D215" s="25">
        <v>887.96941000000004</v>
      </c>
      <c r="E215" s="25">
        <f t="shared" si="86"/>
        <v>76783.180060000013</v>
      </c>
      <c r="F215" s="25">
        <f t="shared" si="87"/>
        <v>5869.3019399999903</v>
      </c>
      <c r="G215" s="25">
        <f t="shared" si="88"/>
        <v>6757.2713499999954</v>
      </c>
      <c r="H215" s="24">
        <f t="shared" si="83"/>
        <v>92.898819493406151</v>
      </c>
    </row>
    <row r="216" spans="1:8" s="60" customFormat="1" ht="11.25" customHeight="1" x14ac:dyDescent="0.2">
      <c r="A216" s="64" t="s">
        <v>230</v>
      </c>
      <c r="B216" s="25">
        <v>219584.36</v>
      </c>
      <c r="C216" s="25">
        <v>218074.05038</v>
      </c>
      <c r="D216" s="25">
        <v>392.98863</v>
      </c>
      <c r="E216" s="25">
        <f t="shared" si="86"/>
        <v>218467.03901000001</v>
      </c>
      <c r="F216" s="25">
        <f t="shared" si="87"/>
        <v>1117.3209899999783</v>
      </c>
      <c r="G216" s="25">
        <f t="shared" si="88"/>
        <v>1510.3096199999854</v>
      </c>
      <c r="H216" s="24">
        <f t="shared" si="83"/>
        <v>99.491165495575373</v>
      </c>
    </row>
    <row r="217" spans="1:8" s="60" customFormat="1" ht="11.25" customHeight="1" x14ac:dyDescent="0.2">
      <c r="A217" s="64" t="s">
        <v>231</v>
      </c>
      <c r="B217" s="25">
        <v>119976.42199999998</v>
      </c>
      <c r="C217" s="25">
        <v>110691.83313</v>
      </c>
      <c r="D217" s="25">
        <v>4197.2341299999998</v>
      </c>
      <c r="E217" s="25">
        <f t="shared" si="86"/>
        <v>114889.06726</v>
      </c>
      <c r="F217" s="25">
        <f t="shared" si="87"/>
        <v>5087.3547399999807</v>
      </c>
      <c r="G217" s="25">
        <f t="shared" si="88"/>
        <v>9284.5888699999778</v>
      </c>
      <c r="H217" s="24">
        <f t="shared" si="83"/>
        <v>95.759704569286143</v>
      </c>
    </row>
    <row r="218" spans="1:8" s="60" customFormat="1" ht="11.25" customHeight="1" x14ac:dyDescent="0.2">
      <c r="A218" s="67"/>
      <c r="B218" s="25"/>
      <c r="C218" s="26"/>
      <c r="D218" s="25"/>
      <c r="E218" s="26"/>
      <c r="F218" s="26"/>
      <c r="G218" s="26"/>
      <c r="H218" s="24" t="str">
        <f t="shared" si="83"/>
        <v/>
      </c>
    </row>
    <row r="219" spans="1:8" s="60" customFormat="1" ht="11.25" customHeight="1" x14ac:dyDescent="0.2">
      <c r="A219" s="62" t="s">
        <v>232</v>
      </c>
      <c r="B219" s="37">
        <f t="shared" ref="B219:G219" si="89">SUM(B220:B232)+SUM(B237:B249)</f>
        <v>34947463.543300018</v>
      </c>
      <c r="C219" s="37">
        <f t="shared" si="89"/>
        <v>29249984.720530003</v>
      </c>
      <c r="D219" s="37">
        <f t="shared" si="89"/>
        <v>769238.05883000023</v>
      </c>
      <c r="E219" s="37">
        <f t="shared" si="89"/>
        <v>30019222.779359996</v>
      </c>
      <c r="F219" s="37">
        <f t="shared" si="89"/>
        <v>4928240.7639400186</v>
      </c>
      <c r="G219" s="37">
        <f t="shared" si="89"/>
        <v>5697478.8227700181</v>
      </c>
      <c r="H219" s="24">
        <f t="shared" si="83"/>
        <v>85.898144631200736</v>
      </c>
    </row>
    <row r="220" spans="1:8" s="60" customFormat="1" ht="11.25" customHeight="1" x14ac:dyDescent="0.2">
      <c r="A220" s="64" t="s">
        <v>233</v>
      </c>
      <c r="B220" s="25">
        <v>141282.79400000002</v>
      </c>
      <c r="C220" s="25">
        <v>73854.939400000003</v>
      </c>
      <c r="D220" s="25">
        <v>0</v>
      </c>
      <c r="E220" s="25">
        <f t="shared" ref="E220:E231" si="90">C220+D220</f>
        <v>73854.939400000003</v>
      </c>
      <c r="F220" s="25">
        <f t="shared" ref="F220:F231" si="91">B220-E220</f>
        <v>67427.854600000021</v>
      </c>
      <c r="G220" s="25">
        <f t="shared" ref="G220:G231" si="92">B220-C220</f>
        <v>67427.854600000021</v>
      </c>
      <c r="H220" s="24">
        <f t="shared" si="83"/>
        <v>52.274546184300398</v>
      </c>
    </row>
    <row r="221" spans="1:8" s="60" customFormat="1" ht="11.25" customHeight="1" x14ac:dyDescent="0.2">
      <c r="A221" s="64" t="s">
        <v>234</v>
      </c>
      <c r="B221" s="25">
        <v>94693.233999999997</v>
      </c>
      <c r="C221" s="25">
        <v>84932.186130000002</v>
      </c>
      <c r="D221" s="25">
        <v>1215.8310100000001</v>
      </c>
      <c r="E221" s="25">
        <f t="shared" si="90"/>
        <v>86148.017139999996</v>
      </c>
      <c r="F221" s="25">
        <f t="shared" si="91"/>
        <v>8545.2168600000005</v>
      </c>
      <c r="G221" s="25">
        <f t="shared" si="92"/>
        <v>9761.0478699999949</v>
      </c>
      <c r="H221" s="24">
        <f t="shared" si="83"/>
        <v>90.975895004282989</v>
      </c>
    </row>
    <row r="222" spans="1:8" s="60" customFormat="1" ht="11.25" customHeight="1" x14ac:dyDescent="0.2">
      <c r="A222" s="64" t="s">
        <v>235</v>
      </c>
      <c r="B222" s="25">
        <v>91974.824999999983</v>
      </c>
      <c r="C222" s="25">
        <v>83214.998139999996</v>
      </c>
      <c r="D222" s="25">
        <v>2099.2291600000003</v>
      </c>
      <c r="E222" s="25">
        <f t="shared" si="90"/>
        <v>85314.227299999999</v>
      </c>
      <c r="F222" s="25">
        <f t="shared" si="91"/>
        <v>6660.5976999999839</v>
      </c>
      <c r="G222" s="25">
        <f t="shared" si="92"/>
        <v>8759.8268599999865</v>
      </c>
      <c r="H222" s="24">
        <f t="shared" si="83"/>
        <v>92.758238246172269</v>
      </c>
    </row>
    <row r="223" spans="1:8" s="60" customFormat="1" ht="11.25" customHeight="1" x14ac:dyDescent="0.2">
      <c r="A223" s="64" t="s">
        <v>236</v>
      </c>
      <c r="B223" s="25">
        <v>24434353.23778002</v>
      </c>
      <c r="C223" s="25">
        <v>19879157.175480001</v>
      </c>
      <c r="D223" s="25">
        <v>624322.97913000034</v>
      </c>
      <c r="E223" s="25">
        <f t="shared" si="90"/>
        <v>20503480.154610001</v>
      </c>
      <c r="F223" s="25">
        <f t="shared" si="91"/>
        <v>3930873.0831700191</v>
      </c>
      <c r="G223" s="25">
        <f t="shared" si="92"/>
        <v>4555196.062300019</v>
      </c>
      <c r="H223" s="24">
        <f t="shared" si="83"/>
        <v>83.91251429936699</v>
      </c>
    </row>
    <row r="224" spans="1:8" s="60" customFormat="1" ht="11.25" customHeight="1" x14ac:dyDescent="0.2">
      <c r="A224" s="64" t="s">
        <v>237</v>
      </c>
      <c r="B224" s="25">
        <v>48373.33</v>
      </c>
      <c r="C224" s="25">
        <v>42625.023820000002</v>
      </c>
      <c r="D224" s="25">
        <v>38.408919999999995</v>
      </c>
      <c r="E224" s="25">
        <f t="shared" si="90"/>
        <v>42663.432740000004</v>
      </c>
      <c r="F224" s="25">
        <f t="shared" si="91"/>
        <v>5709.8972599999979</v>
      </c>
      <c r="G224" s="25">
        <f t="shared" si="92"/>
        <v>5748.3061799999996</v>
      </c>
      <c r="H224" s="24">
        <f t="shared" si="83"/>
        <v>88.196187320575206</v>
      </c>
    </row>
    <row r="225" spans="1:8" s="60" customFormat="1" ht="11.25" customHeight="1" x14ac:dyDescent="0.2">
      <c r="A225" s="64" t="s">
        <v>238</v>
      </c>
      <c r="B225" s="25">
        <v>185376.845</v>
      </c>
      <c r="C225" s="25">
        <v>144408.87119000001</v>
      </c>
      <c r="D225" s="25">
        <v>340.78179999999998</v>
      </c>
      <c r="E225" s="25">
        <f t="shared" si="90"/>
        <v>144749.65299</v>
      </c>
      <c r="F225" s="25">
        <f t="shared" si="91"/>
        <v>40627.192009999999</v>
      </c>
      <c r="G225" s="25">
        <f t="shared" si="92"/>
        <v>40967.973809999996</v>
      </c>
      <c r="H225" s="24">
        <f t="shared" si="83"/>
        <v>78.083998565192971</v>
      </c>
    </row>
    <row r="226" spans="1:8" s="60" customFormat="1" ht="11.25" customHeight="1" x14ac:dyDescent="0.2">
      <c r="A226" s="64" t="s">
        <v>239</v>
      </c>
      <c r="B226" s="25">
        <v>570664.95999999996</v>
      </c>
      <c r="C226" s="25">
        <v>505186.43414999999</v>
      </c>
      <c r="D226" s="25">
        <v>44975.382279999998</v>
      </c>
      <c r="E226" s="25">
        <f t="shared" si="90"/>
        <v>550161.81643000001</v>
      </c>
      <c r="F226" s="25">
        <f t="shared" si="91"/>
        <v>20503.143569999957</v>
      </c>
      <c r="G226" s="25">
        <f t="shared" si="92"/>
        <v>65478.525849999976</v>
      </c>
      <c r="H226" s="24">
        <f t="shared" si="83"/>
        <v>96.407148676168944</v>
      </c>
    </row>
    <row r="227" spans="1:8" s="60" customFormat="1" ht="11.25" customHeight="1" x14ac:dyDescent="0.2">
      <c r="A227" s="64" t="s">
        <v>240</v>
      </c>
      <c r="B227" s="25">
        <v>239783.77</v>
      </c>
      <c r="C227" s="25">
        <v>131191.65375</v>
      </c>
      <c r="D227" s="25">
        <v>3792.2329900000004</v>
      </c>
      <c r="E227" s="25">
        <f t="shared" si="90"/>
        <v>134983.88673999999</v>
      </c>
      <c r="F227" s="25">
        <f t="shared" si="91"/>
        <v>104799.88326</v>
      </c>
      <c r="G227" s="25">
        <f t="shared" si="92"/>
        <v>108592.11624999999</v>
      </c>
      <c r="H227" s="24">
        <f t="shared" si="83"/>
        <v>56.294004694312719</v>
      </c>
    </row>
    <row r="228" spans="1:8" s="60" customFormat="1" ht="11.25" customHeight="1" x14ac:dyDescent="0.2">
      <c r="A228" s="64" t="s">
        <v>241</v>
      </c>
      <c r="B228" s="25">
        <v>90777</v>
      </c>
      <c r="C228" s="25">
        <v>85585.50993</v>
      </c>
      <c r="D228" s="25">
        <v>2276.18021</v>
      </c>
      <c r="E228" s="25">
        <f t="shared" si="90"/>
        <v>87861.690140000006</v>
      </c>
      <c r="F228" s="25">
        <f t="shared" si="91"/>
        <v>2915.3098599999939</v>
      </c>
      <c r="G228" s="25">
        <f t="shared" si="92"/>
        <v>5191.4900699999998</v>
      </c>
      <c r="H228" s="24">
        <f t="shared" si="83"/>
        <v>96.788492834087933</v>
      </c>
    </row>
    <row r="229" spans="1:8" s="60" customFormat="1" ht="11.25" customHeight="1" x14ac:dyDescent="0.2">
      <c r="A229" s="64" t="s">
        <v>242</v>
      </c>
      <c r="B229" s="25">
        <v>127515.764</v>
      </c>
      <c r="C229" s="25">
        <v>102137.9856</v>
      </c>
      <c r="D229" s="25">
        <v>2955.0985000000001</v>
      </c>
      <c r="E229" s="25">
        <f t="shared" si="90"/>
        <v>105093.08410000001</v>
      </c>
      <c r="F229" s="25">
        <f t="shared" si="91"/>
        <v>22422.679899999988</v>
      </c>
      <c r="G229" s="25">
        <f t="shared" si="92"/>
        <v>25377.778399999996</v>
      </c>
      <c r="H229" s="24">
        <f t="shared" si="83"/>
        <v>82.415758493985109</v>
      </c>
    </row>
    <row r="230" spans="1:8" s="60" customFormat="1" ht="11.25" customHeight="1" x14ac:dyDescent="0.2">
      <c r="A230" s="64" t="s">
        <v>243</v>
      </c>
      <c r="B230" s="25">
        <v>114243</v>
      </c>
      <c r="C230" s="25">
        <v>100532.9846</v>
      </c>
      <c r="D230" s="25">
        <v>756.50194999999997</v>
      </c>
      <c r="E230" s="25">
        <f t="shared" si="90"/>
        <v>101289.48655</v>
      </c>
      <c r="F230" s="25">
        <f t="shared" si="91"/>
        <v>12953.513449999999</v>
      </c>
      <c r="G230" s="25">
        <f t="shared" si="92"/>
        <v>13710.015400000004</v>
      </c>
      <c r="H230" s="24">
        <f t="shared" si="83"/>
        <v>88.661437943681449</v>
      </c>
    </row>
    <row r="231" spans="1:8" s="60" customFormat="1" ht="11.25" customHeight="1" x14ac:dyDescent="0.2">
      <c r="A231" s="64" t="s">
        <v>244</v>
      </c>
      <c r="B231" s="25">
        <v>84489.951000000001</v>
      </c>
      <c r="C231" s="25">
        <v>58388.788740000004</v>
      </c>
      <c r="D231" s="25">
        <v>1330.3265200000001</v>
      </c>
      <c r="E231" s="25">
        <f t="shared" si="90"/>
        <v>59719.115260000006</v>
      </c>
      <c r="F231" s="25">
        <f t="shared" si="91"/>
        <v>24770.835739999995</v>
      </c>
      <c r="G231" s="25">
        <f t="shared" si="92"/>
        <v>26101.162259999997</v>
      </c>
      <c r="H231" s="24">
        <f t="shared" si="83"/>
        <v>70.681914894233998</v>
      </c>
    </row>
    <row r="232" spans="1:8" s="60" customFormat="1" ht="11.25" customHeight="1" x14ac:dyDescent="0.2">
      <c r="A232" s="64" t="s">
        <v>245</v>
      </c>
      <c r="B232" s="32">
        <f t="shared" ref="B232:G232" si="93">SUM(B233:B236)</f>
        <v>1006538.3129999998</v>
      </c>
      <c r="C232" s="32">
        <f t="shared" si="93"/>
        <v>854760.47545999999</v>
      </c>
      <c r="D232" s="32">
        <f t="shared" si="93"/>
        <v>7221.3875600000001</v>
      </c>
      <c r="E232" s="32">
        <f t="shared" si="93"/>
        <v>861981.86302000005</v>
      </c>
      <c r="F232" s="32">
        <f t="shared" si="93"/>
        <v>144556.44997999992</v>
      </c>
      <c r="G232" s="32">
        <f t="shared" si="93"/>
        <v>151777.83753999992</v>
      </c>
      <c r="H232" s="24">
        <f t="shared" si="83"/>
        <v>85.638256575733564</v>
      </c>
    </row>
    <row r="233" spans="1:8" s="60" customFormat="1" ht="11.25" customHeight="1" x14ac:dyDescent="0.2">
      <c r="A233" s="64" t="s">
        <v>246</v>
      </c>
      <c r="B233" s="25">
        <v>503664.86300000001</v>
      </c>
      <c r="C233" s="25">
        <v>433338.99924000003</v>
      </c>
      <c r="D233" s="25">
        <v>1515.11643</v>
      </c>
      <c r="E233" s="25">
        <f t="shared" ref="E233:E249" si="94">C233+D233</f>
        <v>434854.11567000003</v>
      </c>
      <c r="F233" s="25">
        <f t="shared" ref="F233:F249" si="95">B233-E233</f>
        <v>68810.747329999984</v>
      </c>
      <c r="G233" s="25">
        <f t="shared" ref="G233:G249" si="96">B233-C233</f>
        <v>70325.863759999978</v>
      </c>
      <c r="H233" s="24">
        <f t="shared" si="83"/>
        <v>86.337989328828769</v>
      </c>
    </row>
    <row r="234" spans="1:8" s="60" customFormat="1" ht="11.25" customHeight="1" x14ac:dyDescent="0.2">
      <c r="A234" s="64" t="s">
        <v>331</v>
      </c>
      <c r="B234" s="25">
        <v>191823.935</v>
      </c>
      <c r="C234" s="25">
        <v>183504.74257</v>
      </c>
      <c r="D234" s="25">
        <v>992.42169999999999</v>
      </c>
      <c r="E234" s="25">
        <f t="shared" si="94"/>
        <v>184497.16427000001</v>
      </c>
      <c r="F234" s="25">
        <f t="shared" si="95"/>
        <v>7326.7707299999893</v>
      </c>
      <c r="G234" s="25">
        <f t="shared" si="96"/>
        <v>8319.1924299999955</v>
      </c>
      <c r="H234" s="24">
        <f t="shared" si="83"/>
        <v>96.18047105018465</v>
      </c>
    </row>
    <row r="235" spans="1:8" s="60" customFormat="1" ht="11.25" customHeight="1" x14ac:dyDescent="0.2">
      <c r="A235" s="64" t="s">
        <v>247</v>
      </c>
      <c r="B235" s="25">
        <v>161129.18799999997</v>
      </c>
      <c r="C235" s="25">
        <v>141761.01363</v>
      </c>
      <c r="D235" s="25">
        <v>2714.4568300000001</v>
      </c>
      <c r="E235" s="25">
        <f t="shared" si="94"/>
        <v>144475.47046000001</v>
      </c>
      <c r="F235" s="25">
        <f t="shared" si="95"/>
        <v>16653.717539999954</v>
      </c>
      <c r="G235" s="25">
        <f t="shared" si="96"/>
        <v>19368.174369999964</v>
      </c>
      <c r="H235" s="24">
        <f t="shared" si="83"/>
        <v>89.664369474759624</v>
      </c>
    </row>
    <row r="236" spans="1:8" s="60" customFormat="1" ht="11.25" customHeight="1" x14ac:dyDescent="0.2">
      <c r="A236" s="64" t="s">
        <v>332</v>
      </c>
      <c r="B236" s="25">
        <v>149920.32699999999</v>
      </c>
      <c r="C236" s="25">
        <v>96155.720019999993</v>
      </c>
      <c r="D236" s="25">
        <v>1999.3926000000001</v>
      </c>
      <c r="E236" s="25">
        <f t="shared" si="94"/>
        <v>98155.11262</v>
      </c>
      <c r="F236" s="25">
        <f t="shared" si="95"/>
        <v>51765.21437999999</v>
      </c>
      <c r="G236" s="25">
        <f t="shared" si="96"/>
        <v>53764.606979999997</v>
      </c>
      <c r="H236" s="24">
        <f t="shared" si="83"/>
        <v>65.471517161245245</v>
      </c>
    </row>
    <row r="237" spans="1:8" s="60" customFormat="1" ht="11.25" customHeight="1" x14ac:dyDescent="0.2">
      <c r="A237" s="64" t="s">
        <v>303</v>
      </c>
      <c r="B237" s="25">
        <v>109628.264</v>
      </c>
      <c r="C237" s="25">
        <v>36512.438909999997</v>
      </c>
      <c r="D237" s="25">
        <v>192.13845999999998</v>
      </c>
      <c r="E237" s="25">
        <f t="shared" si="94"/>
        <v>36704.577369999999</v>
      </c>
      <c r="F237" s="25">
        <f t="shared" si="95"/>
        <v>72923.686629999997</v>
      </c>
      <c r="G237" s="25">
        <f t="shared" si="96"/>
        <v>73115.825089999998</v>
      </c>
      <c r="H237" s="24">
        <f t="shared" si="83"/>
        <v>33.480943719039466</v>
      </c>
    </row>
    <row r="238" spans="1:8" s="60" customFormat="1" ht="11.25" customHeight="1" x14ac:dyDescent="0.2">
      <c r="A238" s="64" t="s">
        <v>248</v>
      </c>
      <c r="B238" s="25">
        <v>1117830.314</v>
      </c>
      <c r="C238" s="25">
        <v>1095117.2869500001</v>
      </c>
      <c r="D238" s="25">
        <v>15016.062800000002</v>
      </c>
      <c r="E238" s="25">
        <f t="shared" si="94"/>
        <v>1110133.3497500001</v>
      </c>
      <c r="F238" s="25">
        <f t="shared" si="95"/>
        <v>7696.9642499999609</v>
      </c>
      <c r="G238" s="25">
        <f t="shared" si="96"/>
        <v>22713.027049999917</v>
      </c>
      <c r="H238" s="24">
        <f t="shared" si="83"/>
        <v>99.311437151631949</v>
      </c>
    </row>
    <row r="239" spans="1:8" s="60" customFormat="1" ht="11.25" customHeight="1" x14ac:dyDescent="0.2">
      <c r="A239" s="64" t="s">
        <v>249</v>
      </c>
      <c r="B239" s="25">
        <v>305914.70699999999</v>
      </c>
      <c r="C239" s="25">
        <v>297327.17894000001</v>
      </c>
      <c r="D239" s="25">
        <v>1440.06655</v>
      </c>
      <c r="E239" s="25">
        <f t="shared" si="94"/>
        <v>298767.24549</v>
      </c>
      <c r="F239" s="25">
        <f t="shared" si="95"/>
        <v>7147.4615099999937</v>
      </c>
      <c r="G239" s="25">
        <f t="shared" si="96"/>
        <v>8587.5280599999824</v>
      </c>
      <c r="H239" s="24">
        <f t="shared" si="83"/>
        <v>97.663577021159696</v>
      </c>
    </row>
    <row r="240" spans="1:8" s="60" customFormat="1" ht="11.25" customHeight="1" x14ac:dyDescent="0.2">
      <c r="A240" s="64" t="s">
        <v>333</v>
      </c>
      <c r="B240" s="25">
        <v>1363316</v>
      </c>
      <c r="C240" s="25">
        <v>1324135.8990499999</v>
      </c>
      <c r="D240" s="25">
        <v>7720.8979300000001</v>
      </c>
      <c r="E240" s="25">
        <f t="shared" si="94"/>
        <v>1331856.7969799999</v>
      </c>
      <c r="F240" s="25">
        <f t="shared" si="95"/>
        <v>31459.203020000132</v>
      </c>
      <c r="G240" s="25">
        <f t="shared" si="96"/>
        <v>39180.100950000109</v>
      </c>
      <c r="H240" s="24">
        <f t="shared" si="83"/>
        <v>97.692449658039649</v>
      </c>
    </row>
    <row r="241" spans="1:8" s="60" customFormat="1" ht="11.25" customHeight="1" x14ac:dyDescent="0.2">
      <c r="A241" s="64" t="s">
        <v>334</v>
      </c>
      <c r="B241" s="25">
        <v>50993.011999999988</v>
      </c>
      <c r="C241" s="25">
        <v>40082.817299999995</v>
      </c>
      <c r="D241" s="25">
        <v>97.828980000000001</v>
      </c>
      <c r="E241" s="25">
        <f t="shared" si="94"/>
        <v>40180.646279999994</v>
      </c>
      <c r="F241" s="25">
        <f t="shared" si="95"/>
        <v>10812.365719999994</v>
      </c>
      <c r="G241" s="25">
        <f t="shared" si="96"/>
        <v>10910.194699999993</v>
      </c>
      <c r="H241" s="24">
        <f t="shared" si="83"/>
        <v>78.796377589933314</v>
      </c>
    </row>
    <row r="242" spans="1:8" s="60" customFormat="1" ht="11.25" customHeight="1" x14ac:dyDescent="0.2">
      <c r="A242" s="74" t="s">
        <v>85</v>
      </c>
      <c r="B242" s="25">
        <v>377077.94000000006</v>
      </c>
      <c r="C242" s="25">
        <v>263409.78651000001</v>
      </c>
      <c r="D242" s="25">
        <v>9742.5536400000001</v>
      </c>
      <c r="E242" s="25">
        <f t="shared" si="94"/>
        <v>273152.34015</v>
      </c>
      <c r="F242" s="25">
        <f t="shared" si="95"/>
        <v>103925.59985000006</v>
      </c>
      <c r="G242" s="25">
        <f t="shared" si="96"/>
        <v>113668.15349000006</v>
      </c>
      <c r="H242" s="24">
        <f t="shared" si="83"/>
        <v>72.439225734075023</v>
      </c>
    </row>
    <row r="243" spans="1:8" s="60" customFormat="1" ht="11.25" customHeight="1" x14ac:dyDescent="0.2">
      <c r="A243" s="74" t="s">
        <v>250</v>
      </c>
      <c r="B243" s="25">
        <v>2134303.5769999996</v>
      </c>
      <c r="C243" s="25">
        <v>2130626.1071700002</v>
      </c>
      <c r="D243" s="25">
        <v>2392.8230600000002</v>
      </c>
      <c r="E243" s="25">
        <f t="shared" si="94"/>
        <v>2133018.9302300001</v>
      </c>
      <c r="F243" s="25">
        <f t="shared" si="95"/>
        <v>1284.6467699995264</v>
      </c>
      <c r="G243" s="25">
        <f t="shared" si="96"/>
        <v>3677.4698299993761</v>
      </c>
      <c r="H243" s="24">
        <f t="shared" si="83"/>
        <v>99.939809557373025</v>
      </c>
    </row>
    <row r="244" spans="1:8" s="60" customFormat="1" ht="11.25" customHeight="1" x14ac:dyDescent="0.2">
      <c r="A244" s="74" t="s">
        <v>251</v>
      </c>
      <c r="B244" s="25">
        <v>134803</v>
      </c>
      <c r="C244" s="25">
        <v>124775.10251000001</v>
      </c>
      <c r="D244" s="25">
        <v>7793.7062699999997</v>
      </c>
      <c r="E244" s="25">
        <f t="shared" si="94"/>
        <v>132568.80878000002</v>
      </c>
      <c r="F244" s="25">
        <f t="shared" si="95"/>
        <v>2234.1912199999788</v>
      </c>
      <c r="G244" s="25">
        <f t="shared" si="96"/>
        <v>10027.897489999988</v>
      </c>
      <c r="H244" s="24">
        <f t="shared" si="83"/>
        <v>98.342625000927299</v>
      </c>
    </row>
    <row r="245" spans="1:8" s="60" customFormat="1" ht="11.25" customHeight="1" x14ac:dyDescent="0.2">
      <c r="A245" s="74" t="s">
        <v>304</v>
      </c>
      <c r="B245" s="25">
        <v>150046</v>
      </c>
      <c r="C245" s="25">
        <v>124807.39709</v>
      </c>
      <c r="D245" s="25">
        <v>182.81414999999998</v>
      </c>
      <c r="E245" s="25">
        <f t="shared" si="94"/>
        <v>124990.21124</v>
      </c>
      <c r="F245" s="25">
        <f t="shared" si="95"/>
        <v>25055.788759999996</v>
      </c>
      <c r="G245" s="25">
        <f t="shared" si="96"/>
        <v>25238.602910000001</v>
      </c>
      <c r="H245" s="24">
        <f t="shared" si="83"/>
        <v>83.301261773056268</v>
      </c>
    </row>
    <row r="246" spans="1:8" s="60" customFormat="1" ht="11.25" customHeight="1" x14ac:dyDescent="0.2">
      <c r="A246" s="74" t="s">
        <v>252</v>
      </c>
      <c r="B246" s="25">
        <v>608933.11399999994</v>
      </c>
      <c r="C246" s="25">
        <v>438590.24988000002</v>
      </c>
      <c r="D246" s="25">
        <v>6107.67155</v>
      </c>
      <c r="E246" s="25">
        <f t="shared" si="94"/>
        <v>444697.92143000005</v>
      </c>
      <c r="F246" s="25">
        <f t="shared" si="95"/>
        <v>164235.1925699999</v>
      </c>
      <c r="G246" s="25">
        <f t="shared" si="96"/>
        <v>170342.86411999993</v>
      </c>
      <c r="H246" s="24">
        <f t="shared" si="83"/>
        <v>73.029025882471572</v>
      </c>
    </row>
    <row r="247" spans="1:8" s="60" customFormat="1" ht="11.25" customHeight="1" x14ac:dyDescent="0.2">
      <c r="A247" s="74" t="s">
        <v>253</v>
      </c>
      <c r="B247" s="25">
        <v>740873.67252000002</v>
      </c>
      <c r="C247" s="25">
        <v>670025.08551999996</v>
      </c>
      <c r="D247" s="25">
        <v>21353.489089999999</v>
      </c>
      <c r="E247" s="25">
        <f t="shared" si="94"/>
        <v>691378.57461000001</v>
      </c>
      <c r="F247" s="25">
        <f t="shared" si="95"/>
        <v>49495.097910000011</v>
      </c>
      <c r="G247" s="25">
        <f t="shared" si="96"/>
        <v>70848.587000000058</v>
      </c>
      <c r="H247" s="24">
        <f t="shared" si="83"/>
        <v>93.319360675667156</v>
      </c>
    </row>
    <row r="248" spans="1:8" s="60" customFormat="1" ht="11.25" customHeight="1" x14ac:dyDescent="0.2">
      <c r="A248" s="74" t="s">
        <v>254</v>
      </c>
      <c r="B248" s="25">
        <v>461508.91899999999</v>
      </c>
      <c r="C248" s="25">
        <v>411586.55213999999</v>
      </c>
      <c r="D248" s="25">
        <v>4990.2045099999996</v>
      </c>
      <c r="E248" s="25">
        <f t="shared" si="94"/>
        <v>416576.75665</v>
      </c>
      <c r="F248" s="25">
        <f t="shared" si="95"/>
        <v>44932.162349999999</v>
      </c>
      <c r="G248" s="25">
        <f t="shared" si="96"/>
        <v>49922.366860000009</v>
      </c>
      <c r="H248" s="24">
        <f t="shared" si="83"/>
        <v>90.264074972297564</v>
      </c>
    </row>
    <row r="249" spans="1:8" s="60" customFormat="1" ht="11.25" customHeight="1" x14ac:dyDescent="0.2">
      <c r="A249" s="64" t="s">
        <v>255</v>
      </c>
      <c r="B249" s="25">
        <v>162168</v>
      </c>
      <c r="C249" s="25">
        <v>147011.79217000003</v>
      </c>
      <c r="D249" s="25">
        <v>883.46181000000001</v>
      </c>
      <c r="E249" s="25">
        <f t="shared" si="94"/>
        <v>147895.25398000004</v>
      </c>
      <c r="F249" s="25">
        <f t="shared" si="95"/>
        <v>14272.746019999962</v>
      </c>
      <c r="G249" s="25">
        <f t="shared" si="96"/>
        <v>15156.20782999997</v>
      </c>
      <c r="H249" s="24">
        <f t="shared" si="83"/>
        <v>91.198790131221969</v>
      </c>
    </row>
    <row r="250" spans="1:8" s="60" customFormat="1" ht="11.25" customHeight="1" x14ac:dyDescent="0.2">
      <c r="A250" s="67"/>
      <c r="B250" s="25"/>
      <c r="C250" s="26"/>
      <c r="D250" s="25"/>
      <c r="E250" s="26"/>
      <c r="F250" s="26"/>
      <c r="G250" s="26"/>
      <c r="H250" s="24" t="str">
        <f t="shared" si="83"/>
        <v/>
      </c>
    </row>
    <row r="251" spans="1:8" s="60" customFormat="1" ht="11.25" customHeight="1" x14ac:dyDescent="0.2">
      <c r="A251" s="62" t="s">
        <v>256</v>
      </c>
      <c r="B251" s="25">
        <v>2583</v>
      </c>
      <c r="C251" s="25">
        <v>2222.9581699999999</v>
      </c>
      <c r="D251" s="25">
        <v>66.402460000000005</v>
      </c>
      <c r="E251" s="25">
        <f t="shared" ref="E251" si="97">C251+D251</f>
        <v>2289.3606299999997</v>
      </c>
      <c r="F251" s="25">
        <f>B251-E251</f>
        <v>293.63937000000033</v>
      </c>
      <c r="G251" s="25">
        <f>B251-C251</f>
        <v>360.04183000000012</v>
      </c>
      <c r="H251" s="24">
        <f t="shared" si="83"/>
        <v>88.63184785133565</v>
      </c>
    </row>
    <row r="252" spans="1:8" s="60" customFormat="1" ht="11.25" customHeight="1" x14ac:dyDescent="0.2">
      <c r="A252" s="67"/>
      <c r="B252" s="28"/>
      <c r="C252" s="27"/>
      <c r="D252" s="28"/>
      <c r="E252" s="27"/>
      <c r="F252" s="27"/>
      <c r="G252" s="27"/>
      <c r="H252" s="24" t="str">
        <f t="shared" si="83"/>
        <v/>
      </c>
    </row>
    <row r="253" spans="1:8" s="60" customFormat="1" ht="11.25" customHeight="1" x14ac:dyDescent="0.2">
      <c r="A253" s="62" t="s">
        <v>257</v>
      </c>
      <c r="B253" s="32">
        <f t="shared" ref="B253:G253" si="98">SUM(B254:B258)</f>
        <v>29521576.978000004</v>
      </c>
      <c r="C253" s="32">
        <f t="shared" si="98"/>
        <v>26301653.202090003</v>
      </c>
      <c r="D253" s="32">
        <f t="shared" si="98"/>
        <v>111989.11482999998</v>
      </c>
      <c r="E253" s="32">
        <f t="shared" si="98"/>
        <v>26413642.316920001</v>
      </c>
      <c r="F253" s="32">
        <f t="shared" si="98"/>
        <v>3107934.66108</v>
      </c>
      <c r="G253" s="32">
        <f t="shared" si="98"/>
        <v>3219923.7759100017</v>
      </c>
      <c r="H253" s="24">
        <f t="shared" si="83"/>
        <v>89.472328448456224</v>
      </c>
    </row>
    <row r="254" spans="1:8" s="60" customFormat="1" ht="11.25" customHeight="1" x14ac:dyDescent="0.2">
      <c r="A254" s="74" t="s">
        <v>258</v>
      </c>
      <c r="B254" s="25">
        <v>26006685.340000004</v>
      </c>
      <c r="C254" s="25">
        <v>23295335.067220002</v>
      </c>
      <c r="D254" s="25">
        <v>83019.284989999986</v>
      </c>
      <c r="E254" s="25">
        <f t="shared" ref="E254:E258" si="99">C254+D254</f>
        <v>23378354.352210004</v>
      </c>
      <c r="F254" s="25">
        <f>B254-E254</f>
        <v>2628330.9877899997</v>
      </c>
      <c r="G254" s="25">
        <f>B254-C254</f>
        <v>2711350.2727800012</v>
      </c>
      <c r="H254" s="24">
        <f t="shared" si="83"/>
        <v>89.893633296868273</v>
      </c>
    </row>
    <row r="255" spans="1:8" s="60" customFormat="1" ht="11.25" customHeight="1" x14ac:dyDescent="0.2">
      <c r="A255" s="74" t="s">
        <v>259</v>
      </c>
      <c r="B255" s="25">
        <v>103830.69700000001</v>
      </c>
      <c r="C255" s="25">
        <v>90312.566529999996</v>
      </c>
      <c r="D255" s="25">
        <v>569.98358999999994</v>
      </c>
      <c r="E255" s="25">
        <f t="shared" si="99"/>
        <v>90882.55012</v>
      </c>
      <c r="F255" s="25">
        <f>B255-E255</f>
        <v>12948.146880000015</v>
      </c>
      <c r="G255" s="25">
        <f>B255-C255</f>
        <v>13518.130470000018</v>
      </c>
      <c r="H255" s="24">
        <f t="shared" si="83"/>
        <v>87.5295579687768</v>
      </c>
    </row>
    <row r="256" spans="1:8" s="60" customFormat="1" ht="11.25" customHeight="1" x14ac:dyDescent="0.2">
      <c r="A256" s="74" t="s">
        <v>260</v>
      </c>
      <c r="B256" s="25">
        <v>961642.00000000012</v>
      </c>
      <c r="C256" s="25">
        <v>789273.15761999995</v>
      </c>
      <c r="D256" s="25">
        <v>2209.9072299999998</v>
      </c>
      <c r="E256" s="25">
        <f t="shared" si="99"/>
        <v>791483.06484999997</v>
      </c>
      <c r="F256" s="25">
        <f>B256-E256</f>
        <v>170158.93515000015</v>
      </c>
      <c r="G256" s="25">
        <f>B256-C256</f>
        <v>172368.84238000016</v>
      </c>
      <c r="H256" s="24">
        <f t="shared" si="83"/>
        <v>82.305376101501381</v>
      </c>
    </row>
    <row r="257" spans="1:13" s="60" customFormat="1" ht="11.25" customHeight="1" x14ac:dyDescent="0.2">
      <c r="A257" s="74" t="s">
        <v>261</v>
      </c>
      <c r="B257" s="25">
        <v>1921432</v>
      </c>
      <c r="C257" s="25">
        <v>1671617.08654</v>
      </c>
      <c r="D257" s="25">
        <v>25471.71934</v>
      </c>
      <c r="E257" s="25">
        <f t="shared" si="99"/>
        <v>1697088.8058800001</v>
      </c>
      <c r="F257" s="25">
        <f>B257-E257</f>
        <v>224343.19411999988</v>
      </c>
      <c r="G257" s="25">
        <f>B257-C257</f>
        <v>249814.91345999995</v>
      </c>
      <c r="H257" s="24">
        <f t="shared" si="83"/>
        <v>88.324166865129754</v>
      </c>
    </row>
    <row r="258" spans="1:13" s="60" customFormat="1" ht="11.25" customHeight="1" x14ac:dyDescent="0.2">
      <c r="A258" s="74" t="s">
        <v>262</v>
      </c>
      <c r="B258" s="25">
        <v>527986.94099999999</v>
      </c>
      <c r="C258" s="25">
        <v>455115.32418</v>
      </c>
      <c r="D258" s="25">
        <v>718.21968000000004</v>
      </c>
      <c r="E258" s="25">
        <f t="shared" si="99"/>
        <v>455833.54385999998</v>
      </c>
      <c r="F258" s="25">
        <f>B258-E258</f>
        <v>72153.397140000015</v>
      </c>
      <c r="G258" s="25">
        <f>B258-C258</f>
        <v>72871.616819999996</v>
      </c>
      <c r="H258" s="24">
        <f t="shared" si="83"/>
        <v>86.334245880524534</v>
      </c>
    </row>
    <row r="259" spans="1:13" s="60" customFormat="1" ht="11.25" customHeight="1" x14ac:dyDescent="0.2">
      <c r="A259" s="67"/>
      <c r="B259" s="25"/>
      <c r="C259" s="26"/>
      <c r="D259" s="25"/>
      <c r="E259" s="26"/>
      <c r="F259" s="26"/>
      <c r="G259" s="26"/>
      <c r="H259" s="24" t="str">
        <f t="shared" si="83"/>
        <v/>
      </c>
    </row>
    <row r="260" spans="1:13" s="60" customFormat="1" ht="11.25" customHeight="1" x14ac:dyDescent="0.2">
      <c r="A260" s="62" t="s">
        <v>263</v>
      </c>
      <c r="B260" s="29">
        <f t="shared" ref="B260:G260" si="100">+B261+B262</f>
        <v>1271232.1870000002</v>
      </c>
      <c r="C260" s="29">
        <f t="shared" si="100"/>
        <v>1258373.7844700001</v>
      </c>
      <c r="D260" s="29">
        <f t="shared" si="100"/>
        <v>4130.5712200000007</v>
      </c>
      <c r="E260" s="32">
        <f t="shared" si="100"/>
        <v>1262504.3556900001</v>
      </c>
      <c r="F260" s="32">
        <f t="shared" si="100"/>
        <v>8727.8313100001033</v>
      </c>
      <c r="G260" s="32">
        <f t="shared" si="100"/>
        <v>12858.40253000013</v>
      </c>
      <c r="H260" s="24">
        <f t="shared" si="83"/>
        <v>99.313435311090032</v>
      </c>
    </row>
    <row r="261" spans="1:13" s="60" customFormat="1" ht="11.25" customHeight="1" x14ac:dyDescent="0.2">
      <c r="A261" s="74" t="s">
        <v>264</v>
      </c>
      <c r="B261" s="25">
        <v>1228543.2430000002</v>
      </c>
      <c r="C261" s="25">
        <v>1215950.5416300001</v>
      </c>
      <c r="D261" s="25">
        <v>3864.9118800000006</v>
      </c>
      <c r="E261" s="25">
        <f t="shared" ref="E261:E262" si="101">C261+D261</f>
        <v>1219815.4535100001</v>
      </c>
      <c r="F261" s="25">
        <f>B261-E261</f>
        <v>8727.789490000112</v>
      </c>
      <c r="G261" s="25">
        <f>B261-C261</f>
        <v>12592.701370000141</v>
      </c>
      <c r="H261" s="24">
        <f t="shared" si="83"/>
        <v>99.289582231661015</v>
      </c>
    </row>
    <row r="262" spans="1:13" s="60" customFormat="1" ht="11.25" customHeight="1" x14ac:dyDescent="0.2">
      <c r="A262" s="74" t="s">
        <v>265</v>
      </c>
      <c r="B262" s="25">
        <v>42688.943999999996</v>
      </c>
      <c r="C262" s="25">
        <v>42423.242840000006</v>
      </c>
      <c r="D262" s="25">
        <v>265.65934000000004</v>
      </c>
      <c r="E262" s="25">
        <f t="shared" si="101"/>
        <v>42688.902180000005</v>
      </c>
      <c r="F262" s="25">
        <f>B262-E262</f>
        <v>4.1819999991275836E-2</v>
      </c>
      <c r="G262" s="25">
        <f>B262-C262</f>
        <v>265.70115999998961</v>
      </c>
      <c r="H262" s="24">
        <f t="shared" si="83"/>
        <v>99.999902035524727</v>
      </c>
    </row>
    <row r="263" spans="1:13" s="60" customFormat="1" ht="11.4" x14ac:dyDescent="0.2">
      <c r="A263" s="67"/>
      <c r="B263" s="27"/>
      <c r="C263" s="27"/>
      <c r="D263" s="27"/>
      <c r="E263" s="27"/>
      <c r="F263" s="27"/>
      <c r="G263" s="27"/>
      <c r="H263" s="24" t="str">
        <f t="shared" si="83"/>
        <v/>
      </c>
    </row>
    <row r="264" spans="1:13" s="60" customFormat="1" ht="11.25" customHeight="1" x14ac:dyDescent="0.2">
      <c r="A264" s="75" t="s">
        <v>266</v>
      </c>
      <c r="B264" s="25">
        <v>8682494.7029999997</v>
      </c>
      <c r="C264" s="25">
        <v>8083159.8977100002</v>
      </c>
      <c r="D264" s="25">
        <v>518081.63751999999</v>
      </c>
      <c r="E264" s="25">
        <f t="shared" ref="E264" si="102">C264+D264</f>
        <v>8601241.5352299996</v>
      </c>
      <c r="F264" s="25">
        <f>B264-E264</f>
        <v>81253.167770000175</v>
      </c>
      <c r="G264" s="25">
        <f>B264-C264</f>
        <v>599334.80528999958</v>
      </c>
      <c r="H264" s="24">
        <f t="shared" si="83"/>
        <v>99.064172561580421</v>
      </c>
    </row>
    <row r="265" spans="1:13" s="60" customFormat="1" ht="11.25" customHeight="1" x14ac:dyDescent="0.2">
      <c r="A265" s="67"/>
      <c r="B265" s="27"/>
      <c r="C265" s="27"/>
      <c r="D265" s="27"/>
      <c r="E265" s="27"/>
      <c r="F265" s="27"/>
      <c r="G265" s="27"/>
      <c r="H265" s="24" t="str">
        <f t="shared" si="83"/>
        <v/>
      </c>
    </row>
    <row r="266" spans="1:13" s="60" customFormat="1" ht="11.25" customHeight="1" x14ac:dyDescent="0.2">
      <c r="A266" s="62" t="s">
        <v>267</v>
      </c>
      <c r="B266" s="25">
        <v>17527963</v>
      </c>
      <c r="C266" s="25">
        <v>15415324.08929</v>
      </c>
      <c r="D266" s="25">
        <v>16897.973140000002</v>
      </c>
      <c r="E266" s="25">
        <f t="shared" ref="E266" si="103">C266+D266</f>
        <v>15432222.06243</v>
      </c>
      <c r="F266" s="25">
        <f>B266-E266</f>
        <v>2095740.9375700001</v>
      </c>
      <c r="G266" s="25">
        <f>B266-C266</f>
        <v>2112638.9107099995</v>
      </c>
      <c r="H266" s="24">
        <f t="shared" ref="H266:H285" si="104">IFERROR(E266/B266*100,"")</f>
        <v>88.043442711683042</v>
      </c>
    </row>
    <row r="267" spans="1:13" s="60" customFormat="1" ht="11.25" customHeight="1" x14ac:dyDescent="0.2">
      <c r="A267" s="67"/>
      <c r="B267" s="27"/>
      <c r="C267" s="27"/>
      <c r="D267" s="27"/>
      <c r="E267" s="27"/>
      <c r="F267" s="27"/>
      <c r="G267" s="27"/>
      <c r="H267" s="24" t="str">
        <f t="shared" si="104"/>
        <v/>
      </c>
    </row>
    <row r="268" spans="1:13" s="60" customFormat="1" ht="11.25" customHeight="1" x14ac:dyDescent="0.2">
      <c r="A268" s="62" t="s">
        <v>268</v>
      </c>
      <c r="B268" s="25">
        <v>2945603.3930000002</v>
      </c>
      <c r="C268" s="25">
        <v>2464465.8618800002</v>
      </c>
      <c r="D268" s="25">
        <v>25005.829819999999</v>
      </c>
      <c r="E268" s="25">
        <f t="shared" ref="E268" si="105">C268+D268</f>
        <v>2489471.6917000003</v>
      </c>
      <c r="F268" s="25">
        <f>B268-E268</f>
        <v>456131.70129999984</v>
      </c>
      <c r="G268" s="25">
        <f>B268-C268</f>
        <v>481137.53111999994</v>
      </c>
      <c r="H268" s="24">
        <f t="shared" si="104"/>
        <v>84.514829715909428</v>
      </c>
    </row>
    <row r="269" spans="1:13" s="60" customFormat="1" ht="11.25" customHeight="1" x14ac:dyDescent="0.2">
      <c r="A269" s="76"/>
      <c r="B269" s="25"/>
      <c r="C269" s="25"/>
      <c r="D269" s="25"/>
      <c r="E269" s="25"/>
      <c r="F269" s="25"/>
      <c r="G269" s="25"/>
      <c r="H269" s="24" t="str">
        <f t="shared" si="104"/>
        <v/>
      </c>
      <c r="I269" s="63"/>
      <c r="J269" s="63"/>
      <c r="K269" s="63"/>
      <c r="L269" s="63"/>
      <c r="M269" s="63"/>
    </row>
    <row r="270" spans="1:13" s="60" customFormat="1" ht="11.25" customHeight="1" x14ac:dyDescent="0.2">
      <c r="A270" s="68" t="s">
        <v>269</v>
      </c>
      <c r="B270" s="32">
        <f t="shared" ref="B270:G270" si="106">+B271+B272</f>
        <v>748351.85200000007</v>
      </c>
      <c r="C270" s="32">
        <f t="shared" si="106"/>
        <v>655803.01988000004</v>
      </c>
      <c r="D270" s="32">
        <f t="shared" si="106"/>
        <v>37929.254730000001</v>
      </c>
      <c r="E270" s="32">
        <f t="shared" si="106"/>
        <v>693732.27460999996</v>
      </c>
      <c r="F270" s="32">
        <f t="shared" si="106"/>
        <v>54619.577390000108</v>
      </c>
      <c r="G270" s="32">
        <f t="shared" si="106"/>
        <v>92548.832120000079</v>
      </c>
      <c r="H270" s="24">
        <f t="shared" si="104"/>
        <v>92.701350675617746</v>
      </c>
    </row>
    <row r="271" spans="1:13" s="60" customFormat="1" ht="11.25" customHeight="1" x14ac:dyDescent="0.2">
      <c r="A271" s="73" t="s">
        <v>270</v>
      </c>
      <c r="B271" s="25">
        <v>724175.93500000006</v>
      </c>
      <c r="C271" s="25">
        <v>632852.54483999999</v>
      </c>
      <c r="D271" s="25">
        <v>37141.47107</v>
      </c>
      <c r="E271" s="25">
        <f t="shared" ref="E271:E272" si="107">C271+D271</f>
        <v>669994.01590999996</v>
      </c>
      <c r="F271" s="25">
        <f>B271-E271</f>
        <v>54181.919090000098</v>
      </c>
      <c r="G271" s="25">
        <f>B271-C271</f>
        <v>91323.390160000068</v>
      </c>
      <c r="H271" s="24">
        <f t="shared" si="104"/>
        <v>92.518127643940545</v>
      </c>
    </row>
    <row r="272" spans="1:13" s="60" customFormat="1" ht="11.25" customHeight="1" x14ac:dyDescent="0.2">
      <c r="A272" s="73" t="s">
        <v>271</v>
      </c>
      <c r="B272" s="25">
        <v>24175.917000000009</v>
      </c>
      <c r="C272" s="25">
        <v>22950.475039999998</v>
      </c>
      <c r="D272" s="25">
        <v>787.78366000000005</v>
      </c>
      <c r="E272" s="25">
        <f t="shared" si="107"/>
        <v>23738.258699999998</v>
      </c>
      <c r="F272" s="25">
        <f>B272-E272</f>
        <v>437.65830000001006</v>
      </c>
      <c r="G272" s="25">
        <f>B272-C272</f>
        <v>1225.441960000011</v>
      </c>
      <c r="H272" s="24">
        <f t="shared" si="104"/>
        <v>98.189693073482971</v>
      </c>
    </row>
    <row r="273" spans="1:8" s="60" customFormat="1" ht="12" customHeight="1" x14ac:dyDescent="0.2">
      <c r="A273" s="77"/>
      <c r="B273" s="25"/>
      <c r="C273" s="25"/>
      <c r="D273" s="25"/>
      <c r="E273" s="25"/>
      <c r="F273" s="25"/>
      <c r="G273" s="25"/>
      <c r="H273" s="24" t="str">
        <f t="shared" si="104"/>
        <v/>
      </c>
    </row>
    <row r="274" spans="1:8" s="60" customFormat="1" ht="11.25" customHeight="1" x14ac:dyDescent="0.2">
      <c r="A274" s="78" t="s">
        <v>272</v>
      </c>
      <c r="B274" s="38">
        <f t="shared" ref="B274:G274" si="108">B10+B17+B19+B21+B23+B35+B39+B48+B50+B52+B60+B71+B78+B83+B87+B93+B105+B118+B129+B145+B147+B168+B178+B183+B192+B201+B210+B219+B251+B253+B260+B264+B266+B268+B270</f>
        <v>1934724492.9948101</v>
      </c>
      <c r="C274" s="38">
        <f t="shared" si="108"/>
        <v>1763249967.6843705</v>
      </c>
      <c r="D274" s="38">
        <f t="shared" si="108"/>
        <v>28306478.651170004</v>
      </c>
      <c r="E274" s="38">
        <f t="shared" si="108"/>
        <v>1791556446.3355396</v>
      </c>
      <c r="F274" s="38">
        <f t="shared" si="108"/>
        <v>143168046.65926987</v>
      </c>
      <c r="G274" s="38">
        <f t="shared" si="108"/>
        <v>171474525.31043988</v>
      </c>
      <c r="H274" s="24">
        <f t="shared" si="104"/>
        <v>92.600080932574684</v>
      </c>
    </row>
    <row r="275" spans="1:8" s="60" customFormat="1" ht="11.25" customHeight="1" x14ac:dyDescent="0.2">
      <c r="A275" s="79"/>
      <c r="B275" s="26"/>
      <c r="C275" s="26"/>
      <c r="D275" s="26"/>
      <c r="E275" s="26"/>
      <c r="F275" s="26"/>
      <c r="G275" s="26"/>
      <c r="H275" s="24" t="str">
        <f t="shared" si="104"/>
        <v/>
      </c>
    </row>
    <row r="276" spans="1:8" s="60" customFormat="1" ht="11.25" customHeight="1" x14ac:dyDescent="0.2">
      <c r="A276" s="61" t="s">
        <v>273</v>
      </c>
      <c r="B276" s="26"/>
      <c r="C276" s="26"/>
      <c r="D276" s="26"/>
      <c r="E276" s="26"/>
      <c r="F276" s="26"/>
      <c r="G276" s="26"/>
      <c r="H276" s="24" t="str">
        <f t="shared" si="104"/>
        <v/>
      </c>
    </row>
    <row r="277" spans="1:8" s="60" customFormat="1" ht="11.25" customHeight="1" x14ac:dyDescent="0.2">
      <c r="A277" s="64" t="s">
        <v>274</v>
      </c>
      <c r="B277" s="25">
        <v>118276893.11700001</v>
      </c>
      <c r="C277" s="25">
        <v>111733357.17966001</v>
      </c>
      <c r="D277" s="25">
        <v>2120.7669999999998</v>
      </c>
      <c r="E277" s="25">
        <f t="shared" ref="E277" si="109">C277+D277</f>
        <v>111735477.94666001</v>
      </c>
      <c r="F277" s="25">
        <f>B277-E277</f>
        <v>6541415.1703400016</v>
      </c>
      <c r="G277" s="25">
        <f>B277-C277</f>
        <v>6543535.9373400062</v>
      </c>
      <c r="H277" s="24">
        <f t="shared" si="104"/>
        <v>94.469405648092902</v>
      </c>
    </row>
    <row r="278" spans="1:8" s="60" customFormat="1" ht="11.4" x14ac:dyDescent="0.2">
      <c r="A278" s="80"/>
      <c r="B278" s="26"/>
      <c r="C278" s="26"/>
      <c r="D278" s="26"/>
      <c r="E278" s="26"/>
      <c r="F278" s="26"/>
      <c r="G278" s="26"/>
      <c r="H278" s="24" t="str">
        <f t="shared" si="104"/>
        <v/>
      </c>
    </row>
    <row r="279" spans="1:8" s="60" customFormat="1" ht="11.25" customHeight="1" x14ac:dyDescent="0.2">
      <c r="A279" s="64" t="s">
        <v>275</v>
      </c>
      <c r="B279" s="26">
        <f t="shared" ref="B279:G279" si="110">SUM(B280:B281)</f>
        <v>734441479.84300017</v>
      </c>
      <c r="C279" s="26">
        <f t="shared" si="110"/>
        <v>732256265.16732001</v>
      </c>
      <c r="D279" s="26">
        <f t="shared" si="110"/>
        <v>512837.88567000005</v>
      </c>
      <c r="E279" s="26">
        <f t="shared" si="110"/>
        <v>732769103.05298996</v>
      </c>
      <c r="F279" s="26">
        <f t="shared" si="110"/>
        <v>1672376.7900101314</v>
      </c>
      <c r="G279" s="26">
        <f t="shared" si="110"/>
        <v>2185214.6756801647</v>
      </c>
      <c r="H279" s="24">
        <f t="shared" si="104"/>
        <v>99.772292710051218</v>
      </c>
    </row>
    <row r="280" spans="1:8" s="60" customFormat="1" ht="11.25" customHeight="1" x14ac:dyDescent="0.2">
      <c r="A280" s="64" t="s">
        <v>276</v>
      </c>
      <c r="B280" s="25">
        <v>731601958.62500012</v>
      </c>
      <c r="C280" s="25">
        <v>729426828.53542995</v>
      </c>
      <c r="D280" s="25">
        <v>509685.97053000005</v>
      </c>
      <c r="E280" s="25">
        <f t="shared" ref="E280:E281" si="111">C280+D280</f>
        <v>729936514.50595999</v>
      </c>
      <c r="F280" s="25">
        <f>B280-E280</f>
        <v>1665444.1190401316</v>
      </c>
      <c r="G280" s="25">
        <f>B280-C280</f>
        <v>2175130.0895701647</v>
      </c>
      <c r="H280" s="24">
        <f t="shared" si="104"/>
        <v>99.772356525374775</v>
      </c>
    </row>
    <row r="281" spans="1:8" s="60" customFormat="1" ht="11.25" customHeight="1" x14ac:dyDescent="0.2">
      <c r="A281" s="81" t="s">
        <v>277</v>
      </c>
      <c r="B281" s="25">
        <v>2839521.2179999999</v>
      </c>
      <c r="C281" s="25">
        <v>2829436.6318899998</v>
      </c>
      <c r="D281" s="25">
        <v>3151.9151400000001</v>
      </c>
      <c r="E281" s="25">
        <f t="shared" si="111"/>
        <v>2832588.54703</v>
      </c>
      <c r="F281" s="25">
        <f>B281-E281</f>
        <v>6932.670969999861</v>
      </c>
      <c r="G281" s="25">
        <f>B281-C281</f>
        <v>10084.586110000033</v>
      </c>
      <c r="H281" s="24">
        <f t="shared" si="104"/>
        <v>99.755850707293433</v>
      </c>
    </row>
    <row r="282" spans="1:8" s="60" customFormat="1" ht="11.25" customHeight="1" x14ac:dyDescent="0.2">
      <c r="A282" s="81"/>
      <c r="B282" s="26"/>
      <c r="C282" s="26"/>
      <c r="D282" s="26"/>
      <c r="E282" s="26"/>
      <c r="F282" s="26"/>
      <c r="G282" s="26"/>
      <c r="H282" s="24" t="str">
        <f t="shared" si="104"/>
        <v/>
      </c>
    </row>
    <row r="283" spans="1:8" s="60" customFormat="1" ht="11.25" customHeight="1" x14ac:dyDescent="0.2">
      <c r="A283" s="61" t="s">
        <v>278</v>
      </c>
      <c r="B283" s="39">
        <f t="shared" ref="B283:G283" si="112">B277+B279</f>
        <v>852718372.96000016</v>
      </c>
      <c r="C283" s="39">
        <f t="shared" si="112"/>
        <v>843989622.34697998</v>
      </c>
      <c r="D283" s="39">
        <f t="shared" si="112"/>
        <v>514958.65267000004</v>
      </c>
      <c r="E283" s="39">
        <f t="shared" si="112"/>
        <v>844504580.99965</v>
      </c>
      <c r="F283" s="39">
        <f t="shared" si="112"/>
        <v>8213791.9603501335</v>
      </c>
      <c r="G283" s="39">
        <f t="shared" si="112"/>
        <v>8728750.6130201705</v>
      </c>
      <c r="H283" s="24">
        <f t="shared" si="104"/>
        <v>99.036752083593797</v>
      </c>
    </row>
    <row r="284" spans="1:8" s="60" customFormat="1" ht="11.25" customHeight="1" x14ac:dyDescent="0.2">
      <c r="A284" s="64"/>
      <c r="B284" s="26"/>
      <c r="C284" s="26"/>
      <c r="D284" s="26"/>
      <c r="E284" s="26"/>
      <c r="F284" s="26"/>
      <c r="G284" s="26"/>
      <c r="H284" s="24" t="str">
        <f t="shared" si="104"/>
        <v/>
      </c>
    </row>
    <row r="285" spans="1:8" s="86" customFormat="1" ht="16.5" customHeight="1" thickBot="1" x14ac:dyDescent="0.25">
      <c r="A285" s="82" t="s">
        <v>279</v>
      </c>
      <c r="B285" s="83">
        <f t="shared" ref="B285:G285" si="113">+B283+B274</f>
        <v>2787442865.9548101</v>
      </c>
      <c r="C285" s="83">
        <f t="shared" si="113"/>
        <v>2607239590.0313506</v>
      </c>
      <c r="D285" s="83">
        <f t="shared" si="113"/>
        <v>28821437.303840004</v>
      </c>
      <c r="E285" s="84">
        <f t="shared" si="113"/>
        <v>2636061027.3351898</v>
      </c>
      <c r="F285" s="83">
        <f t="shared" si="113"/>
        <v>151381838.61962</v>
      </c>
      <c r="G285" s="85">
        <f t="shared" si="113"/>
        <v>180203275.92346007</v>
      </c>
      <c r="H285" s="24">
        <f t="shared" si="104"/>
        <v>94.569150081296243</v>
      </c>
    </row>
    <row r="286" spans="1:8" s="60" customFormat="1" ht="12" customHeight="1" thickTop="1" x14ac:dyDescent="0.2">
      <c r="A286" s="64"/>
      <c r="B286" s="26"/>
      <c r="C286" s="27"/>
      <c r="D286" s="26"/>
      <c r="E286" s="27"/>
      <c r="F286" s="27"/>
      <c r="G286" s="27"/>
      <c r="H286" s="24"/>
    </row>
    <row r="287" spans="1:8" ht="23.4" customHeight="1" x14ac:dyDescent="0.2">
      <c r="A287" s="102" t="s">
        <v>335</v>
      </c>
      <c r="B287" s="102"/>
      <c r="C287" s="102"/>
      <c r="D287" s="102"/>
      <c r="E287" s="102"/>
      <c r="F287" s="102"/>
      <c r="G287" s="102"/>
      <c r="H287" s="102"/>
    </row>
    <row r="288" spans="1:8" ht="11.4" x14ac:dyDescent="0.2">
      <c r="A288" s="60" t="s">
        <v>305</v>
      </c>
    </row>
    <row r="289" spans="1:9" ht="24" customHeight="1" x14ac:dyDescent="0.2">
      <c r="A289" s="102" t="s">
        <v>336</v>
      </c>
      <c r="B289" s="102"/>
      <c r="C289" s="102"/>
      <c r="D289" s="102"/>
      <c r="E289" s="102"/>
      <c r="F289" s="102"/>
      <c r="G289" s="102"/>
      <c r="H289" s="102"/>
    </row>
    <row r="290" spans="1:9" ht="11.4" x14ac:dyDescent="0.2">
      <c r="A290" s="60" t="s">
        <v>306</v>
      </c>
    </row>
    <row r="291" spans="1:9" ht="11.4" x14ac:dyDescent="0.2">
      <c r="A291" s="60" t="s">
        <v>307</v>
      </c>
    </row>
    <row r="292" spans="1:9" ht="11.4" x14ac:dyDescent="0.2">
      <c r="A292" s="60" t="s">
        <v>308</v>
      </c>
    </row>
    <row r="293" spans="1:9" ht="11.4" x14ac:dyDescent="0.2">
      <c r="A293" s="60" t="s">
        <v>309</v>
      </c>
    </row>
    <row r="294" spans="1:9" x14ac:dyDescent="0.2">
      <c r="E294" s="60"/>
      <c r="F294" s="60"/>
      <c r="G294" s="87"/>
      <c r="I294" s="89"/>
    </row>
    <row r="295" spans="1:9" x14ac:dyDescent="0.2">
      <c r="E295" s="60"/>
      <c r="F295" s="60"/>
      <c r="G295" s="87"/>
      <c r="I295" s="89"/>
    </row>
    <row r="296" spans="1:9" x14ac:dyDescent="0.2">
      <c r="E296" s="60"/>
      <c r="F296" s="60"/>
      <c r="G296" s="87"/>
      <c r="I296" s="89"/>
    </row>
    <row r="297" spans="1:9" x14ac:dyDescent="0.2">
      <c r="E297" s="60"/>
      <c r="F297" s="60"/>
      <c r="G297" s="87"/>
      <c r="I297" s="89"/>
    </row>
    <row r="298" spans="1:9" x14ac:dyDescent="0.2">
      <c r="E298" s="60"/>
      <c r="F298" s="60"/>
      <c r="G298" s="87"/>
      <c r="I298" s="89"/>
    </row>
    <row r="299" spans="1:9" x14ac:dyDescent="0.2">
      <c r="E299" s="60"/>
      <c r="F299" s="60"/>
      <c r="G299" s="87"/>
      <c r="I299" s="89"/>
    </row>
    <row r="300" spans="1:9" x14ac:dyDescent="0.2">
      <c r="E300" s="60"/>
      <c r="F300" s="60"/>
      <c r="G300" s="87"/>
      <c r="I300" s="89"/>
    </row>
    <row r="301" spans="1:9" x14ac:dyDescent="0.2">
      <c r="E301" s="60"/>
      <c r="F301" s="60"/>
      <c r="G301" s="87"/>
      <c r="I301" s="89"/>
    </row>
    <row r="302" spans="1:9" x14ac:dyDescent="0.2">
      <c r="E302" s="60"/>
      <c r="F302" s="60"/>
      <c r="G302" s="87"/>
      <c r="I302" s="89"/>
    </row>
    <row r="303" spans="1:9" x14ac:dyDescent="0.2">
      <c r="E303" s="60"/>
      <c r="F303" s="60"/>
      <c r="G303" s="87"/>
      <c r="I303" s="89"/>
    </row>
    <row r="304" spans="1:9" x14ac:dyDescent="0.2">
      <c r="E304" s="60"/>
      <c r="F304" s="60"/>
      <c r="G304" s="87"/>
      <c r="I304" s="89"/>
    </row>
    <row r="305" spans="5:9" x14ac:dyDescent="0.2">
      <c r="E305" s="60"/>
      <c r="F305" s="60"/>
      <c r="G305" s="87"/>
      <c r="I305" s="89"/>
    </row>
    <row r="306" spans="5:9" x14ac:dyDescent="0.2">
      <c r="E306" s="60"/>
      <c r="F306" s="60"/>
      <c r="G306" s="87"/>
      <c r="I306" s="89"/>
    </row>
    <row r="307" spans="5:9" x14ac:dyDescent="0.2">
      <c r="E307" s="60"/>
      <c r="F307" s="60"/>
      <c r="G307" s="87"/>
      <c r="I307" s="89"/>
    </row>
    <row r="308" spans="5:9" x14ac:dyDescent="0.2">
      <c r="E308" s="60"/>
      <c r="F308" s="60"/>
      <c r="G308" s="87"/>
      <c r="I308" s="89"/>
    </row>
    <row r="309" spans="5:9" x14ac:dyDescent="0.2">
      <c r="E309" s="60"/>
      <c r="F309" s="60"/>
      <c r="G309" s="87"/>
      <c r="I309" s="89"/>
    </row>
    <row r="310" spans="5:9" x14ac:dyDescent="0.2">
      <c r="E310" s="60"/>
      <c r="F310" s="60"/>
      <c r="G310" s="87"/>
      <c r="I310" s="89"/>
    </row>
    <row r="311" spans="5:9" x14ac:dyDescent="0.2">
      <c r="E311" s="60"/>
      <c r="F311" s="60"/>
      <c r="G311" s="87"/>
      <c r="I311" s="89"/>
    </row>
    <row r="312" spans="5:9" x14ac:dyDescent="0.2">
      <c r="E312" s="60"/>
      <c r="F312" s="60"/>
      <c r="G312" s="87"/>
      <c r="I312" s="89"/>
    </row>
    <row r="313" spans="5:9" x14ac:dyDescent="0.2">
      <c r="E313" s="60"/>
      <c r="F313" s="60"/>
      <c r="G313" s="87"/>
      <c r="I313" s="89"/>
    </row>
    <row r="314" spans="5:9" x14ac:dyDescent="0.2">
      <c r="E314" s="60"/>
      <c r="F314" s="60"/>
      <c r="G314" s="87"/>
      <c r="I314" s="89"/>
    </row>
    <row r="315" spans="5:9" x14ac:dyDescent="0.2">
      <c r="E315" s="60"/>
      <c r="F315" s="60"/>
      <c r="G315" s="87"/>
      <c r="I315" s="89"/>
    </row>
    <row r="316" spans="5:9" x14ac:dyDescent="0.2">
      <c r="E316" s="60"/>
      <c r="F316" s="60"/>
      <c r="G316" s="87"/>
      <c r="I316" s="89"/>
    </row>
    <row r="317" spans="5:9" x14ac:dyDescent="0.2">
      <c r="E317" s="60"/>
      <c r="F317" s="60"/>
      <c r="G317" s="87"/>
      <c r="I317" s="89"/>
    </row>
    <row r="318" spans="5:9" x14ac:dyDescent="0.2">
      <c r="E318" s="60"/>
      <c r="F318" s="60"/>
      <c r="G318" s="87"/>
      <c r="I318" s="89"/>
    </row>
    <row r="319" spans="5:9" x14ac:dyDescent="0.2">
      <c r="E319" s="60"/>
      <c r="F319" s="60"/>
      <c r="G319" s="87"/>
      <c r="I319" s="89"/>
    </row>
    <row r="320" spans="5:9" x14ac:dyDescent="0.2">
      <c r="E320" s="60"/>
      <c r="F320" s="60"/>
      <c r="G320" s="87"/>
      <c r="I320" s="89"/>
    </row>
    <row r="321" spans="5:9" x14ac:dyDescent="0.2">
      <c r="E321" s="60"/>
      <c r="F321" s="60"/>
      <c r="G321" s="87"/>
      <c r="I321" s="89"/>
    </row>
    <row r="322" spans="5:9" x14ac:dyDescent="0.2">
      <c r="E322" s="60"/>
      <c r="F322" s="60"/>
      <c r="G322" s="87"/>
      <c r="I322" s="89"/>
    </row>
    <row r="323" spans="5:9" x14ac:dyDescent="0.2">
      <c r="E323" s="60"/>
      <c r="F323" s="60"/>
      <c r="G323" s="87"/>
      <c r="I323" s="89"/>
    </row>
    <row r="324" spans="5:9" x14ac:dyDescent="0.2">
      <c r="E324" s="60"/>
      <c r="F324" s="60"/>
      <c r="G324" s="87"/>
      <c r="I324" s="89"/>
    </row>
    <row r="325" spans="5:9" x14ac:dyDescent="0.2">
      <c r="E325" s="60"/>
      <c r="F325" s="60"/>
      <c r="G325" s="87"/>
      <c r="I325" s="89"/>
    </row>
    <row r="326" spans="5:9" x14ac:dyDescent="0.2">
      <c r="E326" s="60"/>
      <c r="F326" s="60"/>
      <c r="G326" s="87"/>
      <c r="I326" s="89"/>
    </row>
    <row r="327" spans="5:9" x14ac:dyDescent="0.2">
      <c r="E327" s="60"/>
      <c r="F327" s="60"/>
      <c r="G327" s="87"/>
      <c r="I327" s="89"/>
    </row>
    <row r="328" spans="5:9" x14ac:dyDescent="0.2">
      <c r="E328" s="60"/>
      <c r="F328" s="60"/>
      <c r="G328" s="87"/>
      <c r="I328" s="89"/>
    </row>
    <row r="329" spans="5:9" x14ac:dyDescent="0.2">
      <c r="E329" s="60"/>
      <c r="F329" s="60"/>
      <c r="G329" s="87"/>
      <c r="I329" s="89"/>
    </row>
  </sheetData>
  <mergeCells count="8">
    <mergeCell ref="A287:H287"/>
    <mergeCell ref="A289:H289"/>
    <mergeCell ref="H6:H7"/>
    <mergeCell ref="A5:A7"/>
    <mergeCell ref="B6:B7"/>
    <mergeCell ref="F6:F7"/>
    <mergeCell ref="G6:G7"/>
    <mergeCell ref="C5:E6"/>
  </mergeCells>
  <printOptions horizontalCentered="1"/>
  <pageMargins left="0.35" right="0.35" top="0.16" bottom="0.16" header="0.16" footer="0.16"/>
  <pageSetup paperSize="9" scale="89" orientation="portrait" r:id="rId1"/>
  <headerFooter alignWithMargins="0">
    <oddFooter>Page &amp;P of &amp;N</oddFooter>
  </headerFooter>
  <rowBreaks count="3" manualBreakCount="3">
    <brk id="82" max="7" man="1"/>
    <brk id="155" max="7" man="1"/>
    <brk id="23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C344-8026-4EDF-A8F4-EAD1A3967172}">
  <sheetPr>
    <pageSetUpPr fitToPage="1"/>
  </sheetPr>
  <dimension ref="A1:T8"/>
  <sheetViews>
    <sheetView view="pageBreakPreview" zoomScale="70" zoomScaleNormal="70" zoomScaleSheetLayoutView="70" workbookViewId="0">
      <selection activeCell="Z16" sqref="Z16"/>
    </sheetView>
  </sheetViews>
  <sheetFormatPr defaultRowHeight="13.2" x14ac:dyDescent="0.25"/>
  <cols>
    <col min="1" max="1" width="38.6640625" customWidth="1"/>
    <col min="2" max="2" width="10.6640625" customWidth="1"/>
    <col min="3" max="3" width="11.21875" bestFit="1" customWidth="1"/>
    <col min="4" max="9" width="9.44140625" bestFit="1" customWidth="1"/>
    <col min="10" max="10" width="14.88671875" bestFit="1" customWidth="1"/>
    <col min="11" max="11" width="11.109375" customWidth="1"/>
    <col min="12" max="12" width="10.33203125" bestFit="1" customWidth="1"/>
    <col min="13" max="13" width="11" customWidth="1"/>
    <col min="14" max="14" width="9.44140625" bestFit="1" customWidth="1"/>
    <col min="15" max="15" width="11.33203125" customWidth="1"/>
    <col min="16" max="19" width="11" customWidth="1"/>
  </cols>
  <sheetData>
    <row r="1" spans="1:20" x14ac:dyDescent="0.25">
      <c r="A1" s="3" t="s">
        <v>337</v>
      </c>
    </row>
    <row r="2" spans="1:20" x14ac:dyDescent="0.25">
      <c r="A2" t="s">
        <v>280</v>
      </c>
    </row>
    <row r="3" spans="1:20" x14ac:dyDescent="0.25">
      <c r="A3" t="s">
        <v>281</v>
      </c>
      <c r="L3" t="s">
        <v>282</v>
      </c>
    </row>
    <row r="4" spans="1:20" x14ac:dyDescent="0.25">
      <c r="B4" s="40" t="s">
        <v>292</v>
      </c>
      <c r="C4" s="40" t="s">
        <v>293</v>
      </c>
      <c r="D4" s="40" t="s">
        <v>294</v>
      </c>
      <c r="E4" s="40" t="s">
        <v>295</v>
      </c>
      <c r="F4" s="40" t="s">
        <v>287</v>
      </c>
      <c r="G4" s="40" t="s">
        <v>288</v>
      </c>
      <c r="H4" s="40" t="s">
        <v>289</v>
      </c>
      <c r="I4" s="40" t="s">
        <v>313</v>
      </c>
      <c r="J4" s="40" t="s">
        <v>314</v>
      </c>
      <c r="K4" s="41"/>
      <c r="L4" s="41" t="s">
        <v>283</v>
      </c>
      <c r="M4" s="41" t="s">
        <v>284</v>
      </c>
      <c r="N4" s="41" t="s">
        <v>285</v>
      </c>
      <c r="O4" s="41" t="s">
        <v>286</v>
      </c>
      <c r="P4" s="41" t="s">
        <v>287</v>
      </c>
      <c r="Q4" s="41" t="s">
        <v>310</v>
      </c>
      <c r="R4" s="41" t="s">
        <v>311</v>
      </c>
      <c r="S4" s="41" t="s">
        <v>312</v>
      </c>
    </row>
    <row r="5" spans="1:20" x14ac:dyDescent="0.25">
      <c r="A5" t="s">
        <v>290</v>
      </c>
      <c r="B5" s="42">
        <v>265283.09108395001</v>
      </c>
      <c r="C5" s="42">
        <v>288729.88239633001</v>
      </c>
      <c r="D5" s="42">
        <v>333545.40042917</v>
      </c>
      <c r="E5" s="42">
        <v>360575.46406100999</v>
      </c>
      <c r="F5" s="42">
        <v>394834.44927548</v>
      </c>
      <c r="G5" s="42">
        <v>390281.98526424001</v>
      </c>
      <c r="H5" s="42">
        <v>406274.81324434001</v>
      </c>
      <c r="I5" s="42">
        <v>347917.78020029003</v>
      </c>
      <c r="J5" s="43">
        <f>SUM(B5:I5)</f>
        <v>2787442.8659548103</v>
      </c>
      <c r="K5" s="43"/>
      <c r="L5" s="43">
        <f>B5</f>
        <v>265283.09108395001</v>
      </c>
      <c r="M5" s="43">
        <f>+L5+C5</f>
        <v>554012.97348028002</v>
      </c>
      <c r="N5" s="43">
        <f t="shared" ref="N5" si="0">+M5+D5</f>
        <v>887558.37390945002</v>
      </c>
      <c r="O5" s="43">
        <f t="shared" ref="O5:O6" si="1">+N5+E5</f>
        <v>1248133.8379704601</v>
      </c>
      <c r="P5" s="43">
        <f t="shared" ref="P5:P6" si="2">+O5+F5</f>
        <v>1642968.28724594</v>
      </c>
      <c r="Q5" s="43">
        <f t="shared" ref="Q5:Q6" si="3">+P5+G5</f>
        <v>2033250.27251018</v>
      </c>
      <c r="R5" s="43">
        <f t="shared" ref="R5:R6" si="4">+Q5+H5</f>
        <v>2439525.0857545203</v>
      </c>
      <c r="S5" s="43">
        <f t="shared" ref="S5:S6" si="5">+R5+I5</f>
        <v>2787442.8659548103</v>
      </c>
      <c r="T5" s="43" t="b">
        <f>S5=J5</f>
        <v>1</v>
      </c>
    </row>
    <row r="6" spans="1:20" x14ac:dyDescent="0.25">
      <c r="A6" t="s">
        <v>291</v>
      </c>
      <c r="B6" s="42">
        <v>194503.24133078</v>
      </c>
      <c r="C6" s="99">
        <v>274070.71397683996</v>
      </c>
      <c r="D6" s="99">
        <v>411435.16409438004</v>
      </c>
      <c r="E6" s="99">
        <v>271681.28229021013</v>
      </c>
      <c r="F6" s="99">
        <v>381147.14327147993</v>
      </c>
      <c r="G6" s="99">
        <v>476192.29445689003</v>
      </c>
      <c r="H6" s="99">
        <v>290253.16976591002</v>
      </c>
      <c r="I6" s="99">
        <v>336778.01814870001</v>
      </c>
      <c r="J6" s="99">
        <f>(SUM(B6:I6))</f>
        <v>2636061.0273351902</v>
      </c>
      <c r="K6" s="43"/>
      <c r="L6" s="43">
        <f>B6</f>
        <v>194503.24133078</v>
      </c>
      <c r="M6" s="43">
        <f>+L6+C6</f>
        <v>468573.95530762</v>
      </c>
      <c r="N6" s="43">
        <f t="shared" ref="N6" si="6">+M6+D6</f>
        <v>880009.11940199998</v>
      </c>
      <c r="O6" s="43">
        <f t="shared" si="1"/>
        <v>1151690.4016922102</v>
      </c>
      <c r="P6" s="43">
        <f t="shared" si="2"/>
        <v>1532837.5449636902</v>
      </c>
      <c r="Q6" s="43">
        <f t="shared" si="3"/>
        <v>2009029.8394205803</v>
      </c>
      <c r="R6" s="43">
        <f t="shared" si="4"/>
        <v>2299283.0091864904</v>
      </c>
      <c r="S6" s="43">
        <f t="shared" si="5"/>
        <v>2636061.0273351902</v>
      </c>
      <c r="T6" s="43" t="b">
        <f t="shared" ref="T6:T8" si="7">S6=J6</f>
        <v>1</v>
      </c>
    </row>
    <row r="7" spans="1:20" hidden="1" x14ac:dyDescent="0.25">
      <c r="A7" t="s">
        <v>296</v>
      </c>
      <c r="B7" s="42">
        <f t="shared" ref="B7:J7" si="8">+B6/B5*100</f>
        <v>73.319125065995479</v>
      </c>
      <c r="C7" s="42">
        <f t="shared" si="8"/>
        <v>94.922877986225245</v>
      </c>
      <c r="D7" s="42">
        <f t="shared" si="8"/>
        <v>123.35207248098459</v>
      </c>
      <c r="E7" s="42">
        <f t="shared" si="8"/>
        <v>75.346580499509869</v>
      </c>
      <c r="F7" s="42">
        <f t="shared" si="8"/>
        <v>96.533406335461294</v>
      </c>
      <c r="G7" s="42">
        <f t="shared" ref="G7:H7" si="9">+G6/G5*100</f>
        <v>122.01236860432709</v>
      </c>
      <c r="H7" s="42">
        <f t="shared" si="9"/>
        <v>71.442570472944183</v>
      </c>
      <c r="I7" s="42">
        <f t="shared" si="8"/>
        <v>96.798162472416024</v>
      </c>
      <c r="J7" s="42">
        <f t="shared" si="8"/>
        <v>94.569150081296257</v>
      </c>
      <c r="K7" s="44"/>
      <c r="L7" s="44"/>
      <c r="M7" s="44"/>
      <c r="N7" s="44"/>
      <c r="O7" s="44"/>
      <c r="P7" s="44"/>
      <c r="Q7" s="44"/>
      <c r="R7" s="44"/>
      <c r="S7" s="44"/>
      <c r="T7" s="43" t="b">
        <f t="shared" si="7"/>
        <v>0</v>
      </c>
    </row>
    <row r="8" spans="1:20" x14ac:dyDescent="0.25">
      <c r="A8" t="s">
        <v>297</v>
      </c>
      <c r="B8" s="42">
        <f>+B6/B5*100</f>
        <v>73.319125065995479</v>
      </c>
      <c r="C8" s="42">
        <f>M8</f>
        <v>84.578155699868063</v>
      </c>
      <c r="D8" s="42">
        <f>N8</f>
        <v>99.149435718329414</v>
      </c>
      <c r="E8" s="42">
        <f>O8</f>
        <v>92.272989214436123</v>
      </c>
      <c r="F8" s="42">
        <f t="shared" ref="F8" si="10">O8</f>
        <v>92.272989214436123</v>
      </c>
      <c r="G8" s="42">
        <f>P8</f>
        <v>93.296843089597388</v>
      </c>
      <c r="H8" s="42">
        <f>Q8</f>
        <v>98.808782498787124</v>
      </c>
      <c r="I8" s="42">
        <f>S8</f>
        <v>94.569150081296257</v>
      </c>
      <c r="J8" s="42">
        <f>+J6/J5*100</f>
        <v>94.569150081296257</v>
      </c>
      <c r="K8" s="44"/>
      <c r="L8" s="42">
        <f>+L6/L5*100</f>
        <v>73.319125065995479</v>
      </c>
      <c r="M8" s="42">
        <f t="shared" ref="M8" si="11">+M6/M5*100</f>
        <v>84.578155699868063</v>
      </c>
      <c r="N8" s="42">
        <f t="shared" ref="N8" si="12">+N6/N5*100</f>
        <v>99.149435718329414</v>
      </c>
      <c r="O8" s="42">
        <f t="shared" ref="O8:P8" si="13">+O6/O5*100</f>
        <v>92.272989214436123</v>
      </c>
      <c r="P8" s="42">
        <f t="shared" si="13"/>
        <v>93.296843089597388</v>
      </c>
      <c r="Q8" s="42">
        <f t="shared" ref="Q8:S8" si="14">+Q6/Q5*100</f>
        <v>98.808782498787124</v>
      </c>
      <c r="R8" s="42">
        <f t="shared" si="14"/>
        <v>94.251254992745672</v>
      </c>
      <c r="S8" s="42">
        <f t="shared" si="14"/>
        <v>94.569150081296257</v>
      </c>
      <c r="T8" s="43" t="b">
        <f t="shared" si="7"/>
        <v>1</v>
      </c>
    </row>
  </sheetData>
  <printOptions horizontalCentered="1"/>
  <pageMargins left="0.35433070866141736" right="0.35433070866141736" top="0.6692913385826772" bottom="0.47244094488188981" header="0.51181102362204722" footer="0.51181102362204722"/>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Paul David C. Zaldivar</cp:lastModifiedBy>
  <cp:lastPrinted>2022-09-13T05:21:43Z</cp:lastPrinted>
  <dcterms:created xsi:type="dcterms:W3CDTF">2014-06-18T02:22:11Z</dcterms:created>
  <dcterms:modified xsi:type="dcterms:W3CDTF">2022-09-13T05:25:52Z</dcterms:modified>
</cp:coreProperties>
</file>