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Users\mdcruz\Documents\CPD\ACTUAL DISBURSEMENT (BANK)\bank reports\2021\WEBSITE\For website\September 2021\"/>
    </mc:Choice>
  </mc:AlternateContent>
  <xr:revisionPtr revIDLastSave="0" documentId="13_ncr:1_{CE2FE125-9F83-439C-8F0C-ED45F419D5DA}" xr6:coauthVersionLast="36" xr6:coauthVersionMax="36" xr10:uidLastSave="{00000000-0000-0000-0000-000000000000}"/>
  <bookViews>
    <workbookView xWindow="240" yWindow="72" windowWidth="20952" windowHeight="10740" xr2:uid="{00000000-000D-0000-FFFF-FFFF00000000}"/>
  </bookViews>
  <sheets>
    <sheet name="By Department" sheetId="18" r:id="rId1"/>
    <sheet name="By Agency" sheetId="19" r:id="rId2"/>
    <sheet name="Graph " sheetId="17" r:id="rId3"/>
  </sheets>
  <definedNames>
    <definedName name="_xlnm.Print_Area" localSheetId="1">'By Agency'!$A$1:$H$292</definedName>
    <definedName name="_xlnm.Print_Area" localSheetId="0">'By Department'!$A$1:$Q$64</definedName>
    <definedName name="_xlnm.Print_Area" localSheetId="2">'Graph '!$A$12:$O$59</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91029"/>
</workbook>
</file>

<file path=xl/calcChain.xml><?xml version="1.0" encoding="utf-8"?>
<calcChain xmlns="http://schemas.openxmlformats.org/spreadsheetml/2006/main">
  <c r="C281" i="19" l="1"/>
  <c r="C277" i="19"/>
  <c r="C268" i="19"/>
  <c r="C258" i="19"/>
  <c r="C251" i="19"/>
  <c r="C230" i="19"/>
  <c r="C217" i="19" s="1"/>
  <c r="C208" i="19"/>
  <c r="C199" i="19"/>
  <c r="C190" i="19"/>
  <c r="C181" i="19"/>
  <c r="C176" i="19"/>
  <c r="C166" i="19"/>
  <c r="C145" i="19"/>
  <c r="C140" i="19"/>
  <c r="C136" i="19"/>
  <c r="C133" i="19"/>
  <c r="C128" i="19" s="1"/>
  <c r="C116" i="19"/>
  <c r="C104" i="19"/>
  <c r="C92" i="19"/>
  <c r="C86" i="19"/>
  <c r="C82" i="19"/>
  <c r="C78" i="19"/>
  <c r="C71" i="19"/>
  <c r="C59" i="19"/>
  <c r="C272" i="19" s="1"/>
  <c r="C283" i="19" s="1"/>
  <c r="C51" i="19"/>
  <c r="C39" i="19"/>
  <c r="C35" i="19"/>
  <c r="C23" i="19"/>
  <c r="C10" i="19"/>
  <c r="D277" i="19"/>
  <c r="G278" i="19"/>
  <c r="G275" i="19"/>
  <c r="E275" i="19"/>
  <c r="D268" i="19"/>
  <c r="B268" i="19"/>
  <c r="E266" i="19"/>
  <c r="H266" i="19" s="1"/>
  <c r="E264" i="19"/>
  <c r="G262" i="19"/>
  <c r="G260" i="19"/>
  <c r="E260" i="19"/>
  <c r="H260" i="19" s="1"/>
  <c r="D258" i="19"/>
  <c r="E255" i="19"/>
  <c r="H255" i="19" s="1"/>
  <c r="D251" i="19"/>
  <c r="E254" i="19"/>
  <c r="H254" i="19" s="1"/>
  <c r="E253" i="19"/>
  <c r="G252" i="19"/>
  <c r="B251" i="19"/>
  <c r="E249" i="19"/>
  <c r="H249" i="19" s="1"/>
  <c r="E245" i="19"/>
  <c r="H245" i="19" s="1"/>
  <c r="G245" i="19"/>
  <c r="G244" i="19"/>
  <c r="E243" i="19"/>
  <c r="G243" i="19"/>
  <c r="G242" i="19"/>
  <c r="E242" i="19"/>
  <c r="H242" i="19" s="1"/>
  <c r="G241" i="19"/>
  <c r="E241" i="19"/>
  <c r="H241" i="19" s="1"/>
  <c r="E240" i="19"/>
  <c r="H240" i="19" s="1"/>
  <c r="E237" i="19"/>
  <c r="H237" i="19" s="1"/>
  <c r="G237" i="19"/>
  <c r="G236" i="19"/>
  <c r="E235" i="19"/>
  <c r="G235" i="19"/>
  <c r="G233" i="19"/>
  <c r="E233" i="19"/>
  <c r="H233" i="19" s="1"/>
  <c r="E232" i="19"/>
  <c r="D230" i="19"/>
  <c r="D217" i="19" s="1"/>
  <c r="E229" i="19"/>
  <c r="H229" i="19" s="1"/>
  <c r="G228" i="19"/>
  <c r="E227" i="19"/>
  <c r="G227" i="19"/>
  <c r="G225" i="19"/>
  <c r="E225" i="19"/>
  <c r="H225" i="19" s="1"/>
  <c r="E224" i="19"/>
  <c r="E221" i="19"/>
  <c r="H221" i="19" s="1"/>
  <c r="G221" i="19"/>
  <c r="E219" i="19"/>
  <c r="E215" i="19"/>
  <c r="H215" i="19" s="1"/>
  <c r="E212" i="19"/>
  <c r="D208" i="19"/>
  <c r="E210" i="19"/>
  <c r="H206" i="19"/>
  <c r="E206" i="19"/>
  <c r="E203" i="19"/>
  <c r="H203" i="19" s="1"/>
  <c r="D199" i="19"/>
  <c r="G202" i="19"/>
  <c r="E201" i="19"/>
  <c r="G201" i="19"/>
  <c r="E197" i="19"/>
  <c r="E194" i="19"/>
  <c r="H194" i="19" s="1"/>
  <c r="D190" i="19"/>
  <c r="E193" i="19"/>
  <c r="H193" i="19" s="1"/>
  <c r="E192" i="19"/>
  <c r="E188" i="19"/>
  <c r="H188" i="19" s="1"/>
  <c r="G185" i="19"/>
  <c r="E184" i="19"/>
  <c r="H184" i="19" s="1"/>
  <c r="D181" i="19"/>
  <c r="E183" i="19"/>
  <c r="H183" i="19" s="1"/>
  <c r="G183" i="19"/>
  <c r="B181" i="19"/>
  <c r="E179" i="19"/>
  <c r="H179" i="19" s="1"/>
  <c r="D176" i="19"/>
  <c r="B176" i="19"/>
  <c r="E173" i="19"/>
  <c r="H173" i="19" s="1"/>
  <c r="E171" i="19"/>
  <c r="H171" i="19" s="1"/>
  <c r="G171" i="19"/>
  <c r="E170" i="19"/>
  <c r="H170" i="19" s="1"/>
  <c r="E168" i="19"/>
  <c r="H168" i="19" s="1"/>
  <c r="D166" i="19"/>
  <c r="E164" i="19"/>
  <c r="G163" i="19"/>
  <c r="F161" i="19"/>
  <c r="E161" i="19"/>
  <c r="H161" i="19" s="1"/>
  <c r="G161" i="19"/>
  <c r="E156" i="19"/>
  <c r="E154" i="19"/>
  <c r="E153" i="19"/>
  <c r="H153" i="19" s="1"/>
  <c r="E151" i="19"/>
  <c r="H151" i="19" s="1"/>
  <c r="E150" i="19"/>
  <c r="F150" i="19" s="1"/>
  <c r="E149" i="19"/>
  <c r="H149" i="19" s="1"/>
  <c r="E147" i="19"/>
  <c r="H147" i="19" s="1"/>
  <c r="E146" i="19"/>
  <c r="E141" i="19"/>
  <c r="E140" i="19" s="1"/>
  <c r="D140" i="19"/>
  <c r="D136" i="19" s="1"/>
  <c r="G139" i="19"/>
  <c r="E139" i="19"/>
  <c r="H139" i="19" s="1"/>
  <c r="E135" i="19"/>
  <c r="G135" i="19"/>
  <c r="B133" i="19"/>
  <c r="F132" i="19"/>
  <c r="E132" i="19"/>
  <c r="H132" i="19" s="1"/>
  <c r="E130" i="19"/>
  <c r="H130" i="19" s="1"/>
  <c r="G129" i="19"/>
  <c r="E129" i="19"/>
  <c r="G124" i="19"/>
  <c r="E124" i="19"/>
  <c r="H124" i="19" s="1"/>
  <c r="F124" i="19"/>
  <c r="G123" i="19"/>
  <c r="E123" i="19"/>
  <c r="F123" i="19" s="1"/>
  <c r="E122" i="19"/>
  <c r="H122" i="19" s="1"/>
  <c r="E121" i="19"/>
  <c r="H121" i="19" s="1"/>
  <c r="E120" i="19"/>
  <c r="H120" i="19" s="1"/>
  <c r="E119" i="19"/>
  <c r="E118" i="19"/>
  <c r="D116" i="19"/>
  <c r="G114" i="19"/>
  <c r="E110" i="19"/>
  <c r="H110" i="19" s="1"/>
  <c r="E109" i="19"/>
  <c r="H109" i="19" s="1"/>
  <c r="G108" i="19"/>
  <c r="E108" i="19"/>
  <c r="H108" i="19" s="1"/>
  <c r="G107" i="19"/>
  <c r="E107" i="19"/>
  <c r="H107" i="19" s="1"/>
  <c r="E106" i="19"/>
  <c r="H106" i="19"/>
  <c r="E101" i="19"/>
  <c r="H101" i="19" s="1"/>
  <c r="E100" i="19"/>
  <c r="G99" i="19"/>
  <c r="E99" i="19"/>
  <c r="H99" i="19" s="1"/>
  <c r="G98" i="19"/>
  <c r="E98" i="19"/>
  <c r="H98" i="19" s="1"/>
  <c r="E97" i="19"/>
  <c r="H97" i="19" s="1"/>
  <c r="E95" i="19"/>
  <c r="H95" i="19" s="1"/>
  <c r="D92" i="19"/>
  <c r="E90" i="19"/>
  <c r="H90" i="19" s="1"/>
  <c r="G90" i="19"/>
  <c r="E89" i="19"/>
  <c r="H89" i="19" s="1"/>
  <c r="G89" i="19"/>
  <c r="D86" i="19"/>
  <c r="G88" i="19"/>
  <c r="D82" i="19"/>
  <c r="D78" i="19"/>
  <c r="B78" i="19"/>
  <c r="E76" i="19"/>
  <c r="H76" i="19" s="1"/>
  <c r="E75" i="19"/>
  <c r="H75" i="19" s="1"/>
  <c r="E73" i="19"/>
  <c r="D71" i="19"/>
  <c r="E72" i="19"/>
  <c r="F72" i="19" s="1"/>
  <c r="E69" i="19"/>
  <c r="G69" i="19"/>
  <c r="E68" i="19"/>
  <c r="H68" i="19" s="1"/>
  <c r="G68" i="19"/>
  <c r="E67" i="19"/>
  <c r="E65" i="19"/>
  <c r="H65" i="19" s="1"/>
  <c r="E63" i="19"/>
  <c r="E61" i="19"/>
  <c r="H61" i="19" s="1"/>
  <c r="G61" i="19"/>
  <c r="D59" i="19"/>
  <c r="E60" i="19"/>
  <c r="F60" i="19" s="1"/>
  <c r="E57" i="19"/>
  <c r="H57" i="19" s="1"/>
  <c r="E56" i="19"/>
  <c r="H56" i="19" s="1"/>
  <c r="D51" i="19"/>
  <c r="E55" i="19"/>
  <c r="H55" i="19" s="1"/>
  <c r="E54" i="19"/>
  <c r="E53" i="19"/>
  <c r="H53" i="19" s="1"/>
  <c r="G52" i="19"/>
  <c r="G49" i="19"/>
  <c r="E49" i="19"/>
  <c r="H49" i="19" s="1"/>
  <c r="E47" i="19"/>
  <c r="H47" i="19" s="1"/>
  <c r="E45" i="19"/>
  <c r="H45" i="19" s="1"/>
  <c r="E44" i="19"/>
  <c r="H44" i="19" s="1"/>
  <c r="E42" i="19"/>
  <c r="H42" i="19" s="1"/>
  <c r="E41" i="19"/>
  <c r="H41" i="19" s="1"/>
  <c r="E37" i="19"/>
  <c r="F37" i="19" s="1"/>
  <c r="G37" i="19"/>
  <c r="D35" i="19"/>
  <c r="B35" i="19"/>
  <c r="E33" i="19"/>
  <c r="G31" i="19"/>
  <c r="E31" i="19"/>
  <c r="H31" i="19" s="1"/>
  <c r="E30" i="19"/>
  <c r="G29" i="19"/>
  <c r="E29" i="19"/>
  <c r="H29" i="19" s="1"/>
  <c r="E28" i="19"/>
  <c r="H28" i="19" s="1"/>
  <c r="E27" i="19"/>
  <c r="H27" i="19" s="1"/>
  <c r="B23" i="19"/>
  <c r="E26" i="19"/>
  <c r="H26" i="19" s="1"/>
  <c r="D23" i="19"/>
  <c r="E24" i="19"/>
  <c r="H24" i="19" s="1"/>
  <c r="E21" i="19"/>
  <c r="H21" i="19" s="1"/>
  <c r="G21" i="19"/>
  <c r="E19" i="19"/>
  <c r="H19" i="19" s="1"/>
  <c r="G19" i="19"/>
  <c r="E17" i="19"/>
  <c r="F17" i="19" s="1"/>
  <c r="G17" i="19"/>
  <c r="E15" i="19"/>
  <c r="H15" i="19" s="1"/>
  <c r="E14" i="19"/>
  <c r="H14" i="19" s="1"/>
  <c r="E13" i="19"/>
  <c r="G11" i="19"/>
  <c r="D10" i="19"/>
  <c r="B10" i="19"/>
  <c r="C127" i="19" l="1"/>
  <c r="F97" i="19"/>
  <c r="F98" i="19"/>
  <c r="H37" i="19"/>
  <c r="H123" i="19"/>
  <c r="F130" i="19"/>
  <c r="F225" i="19"/>
  <c r="F108" i="19"/>
  <c r="F141" i="19"/>
  <c r="F140" i="19" s="1"/>
  <c r="H150" i="19"/>
  <c r="H141" i="19"/>
  <c r="H140" i="19" s="1"/>
  <c r="F151" i="19"/>
  <c r="F183" i="19"/>
  <c r="F121" i="19"/>
  <c r="F173" i="19"/>
  <c r="H17" i="19"/>
  <c r="F57" i="19"/>
  <c r="F147" i="19"/>
  <c r="F28" i="19"/>
  <c r="H118" i="19"/>
  <c r="F118" i="19"/>
  <c r="H13" i="19"/>
  <c r="F13" i="19"/>
  <c r="H30" i="19"/>
  <c r="F30" i="19"/>
  <c r="H33" i="19"/>
  <c r="F33" i="19"/>
  <c r="H63" i="19"/>
  <c r="F63" i="19"/>
  <c r="H67" i="19"/>
  <c r="F67" i="19"/>
  <c r="E66" i="19"/>
  <c r="G66" i="19"/>
  <c r="E12" i="19"/>
  <c r="G12" i="19"/>
  <c r="E25" i="19"/>
  <c r="H54" i="19"/>
  <c r="F54" i="19"/>
  <c r="E84" i="19"/>
  <c r="H84" i="19" s="1"/>
  <c r="G84" i="19"/>
  <c r="E32" i="19"/>
  <c r="G32" i="19"/>
  <c r="G47" i="19"/>
  <c r="H60" i="19"/>
  <c r="H100" i="19"/>
  <c r="F100" i="19"/>
  <c r="H135" i="19"/>
  <c r="F135" i="19"/>
  <c r="F29" i="19"/>
  <c r="E36" i="19"/>
  <c r="F36" i="19" s="1"/>
  <c r="F35" i="19" s="1"/>
  <c r="F41" i="19"/>
  <c r="F47" i="19"/>
  <c r="G67" i="19"/>
  <c r="H73" i="19"/>
  <c r="F19" i="19"/>
  <c r="G27" i="19"/>
  <c r="G28" i="19"/>
  <c r="F31" i="19"/>
  <c r="G56" i="19"/>
  <c r="G57" i="19"/>
  <c r="E79" i="19"/>
  <c r="F89" i="19"/>
  <c r="E158" i="19"/>
  <c r="H158" i="19" s="1"/>
  <c r="G158" i="19"/>
  <c r="G15" i="19"/>
  <c r="G30" i="19"/>
  <c r="G36" i="19"/>
  <c r="G35" i="19" s="1"/>
  <c r="E43" i="19"/>
  <c r="B51" i="19"/>
  <c r="B86" i="19"/>
  <c r="G131" i="19"/>
  <c r="B128" i="19"/>
  <c r="B127" i="19" s="1"/>
  <c r="H146" i="19"/>
  <c r="G153" i="19"/>
  <c r="F153" i="19"/>
  <c r="G167" i="19"/>
  <c r="B166" i="19"/>
  <c r="G196" i="19"/>
  <c r="E196" i="19"/>
  <c r="G73" i="19"/>
  <c r="F73" i="19"/>
  <c r="B71" i="19"/>
  <c r="F27" i="19"/>
  <c r="G79" i="19"/>
  <c r="G93" i="19"/>
  <c r="B92" i="19"/>
  <c r="E162" i="19"/>
  <c r="H162" i="19" s="1"/>
  <c r="G162" i="19"/>
  <c r="H219" i="19"/>
  <c r="F219" i="19"/>
  <c r="G226" i="19"/>
  <c r="E226" i="19"/>
  <c r="G119" i="19"/>
  <c r="F119" i="19"/>
  <c r="F45" i="19"/>
  <c r="D133" i="19"/>
  <c r="D128" i="19" s="1"/>
  <c r="D127" i="19" s="1"/>
  <c r="E23" i="19"/>
  <c r="H23" i="19" s="1"/>
  <c r="E40" i="19"/>
  <c r="F42" i="19"/>
  <c r="E52" i="19"/>
  <c r="F53" i="19"/>
  <c r="B104" i="19"/>
  <c r="E112" i="19"/>
  <c r="B116" i="19"/>
  <c r="G120" i="19"/>
  <c r="B140" i="19"/>
  <c r="B136" i="19" s="1"/>
  <c r="G141" i="19"/>
  <c r="G140" i="19" s="1"/>
  <c r="F146" i="19"/>
  <c r="B145" i="19"/>
  <c r="G146" i="19"/>
  <c r="G151" i="19"/>
  <c r="E157" i="19"/>
  <c r="H157" i="19" s="1"/>
  <c r="H164" i="19"/>
  <c r="F164" i="19"/>
  <c r="E172" i="19"/>
  <c r="G172" i="19"/>
  <c r="F65" i="19"/>
  <c r="H192" i="19"/>
  <c r="F192" i="19"/>
  <c r="D39" i="19"/>
  <c r="D272" i="19" s="1"/>
  <c r="F56" i="19"/>
  <c r="F76" i="19"/>
  <c r="G76" i="19"/>
  <c r="F122" i="19"/>
  <c r="F15" i="19"/>
  <c r="F24" i="19"/>
  <c r="E11" i="19"/>
  <c r="G24" i="19"/>
  <c r="G26" i="19"/>
  <c r="F26" i="19"/>
  <c r="G41" i="19"/>
  <c r="G42" i="19"/>
  <c r="G44" i="19"/>
  <c r="F44" i="19"/>
  <c r="G53" i="19"/>
  <c r="G55" i="19"/>
  <c r="F55" i="19"/>
  <c r="G63" i="19"/>
  <c r="E64" i="19"/>
  <c r="H64" i="19" s="1"/>
  <c r="F68" i="19"/>
  <c r="G75" i="19"/>
  <c r="F75" i="19"/>
  <c r="F95" i="19"/>
  <c r="F99" i="19"/>
  <c r="G101" i="19"/>
  <c r="F101" i="19"/>
  <c r="F109" i="19"/>
  <c r="G118" i="19"/>
  <c r="G121" i="19"/>
  <c r="F149" i="19"/>
  <c r="G149" i="19"/>
  <c r="E159" i="19"/>
  <c r="H159" i="19" s="1"/>
  <c r="G159" i="19"/>
  <c r="G43" i="19"/>
  <c r="G54" i="19"/>
  <c r="F61" i="19"/>
  <c r="E93" i="19"/>
  <c r="F93" i="19" s="1"/>
  <c r="G97" i="19"/>
  <c r="E102" i="19"/>
  <c r="H102" i="19" s="1"/>
  <c r="G102" i="19"/>
  <c r="F106" i="19"/>
  <c r="G110" i="19"/>
  <c r="F110" i="19"/>
  <c r="H119" i="19"/>
  <c r="G132" i="19"/>
  <c r="E138" i="19"/>
  <c r="E152" i="19"/>
  <c r="G152" i="19"/>
  <c r="F154" i="19"/>
  <c r="G154" i="19"/>
  <c r="H154" i="19"/>
  <c r="G156" i="19"/>
  <c r="F156" i="19"/>
  <c r="G33" i="19"/>
  <c r="F49" i="19"/>
  <c r="H72" i="19"/>
  <c r="F90" i="19"/>
  <c r="G106" i="19"/>
  <c r="F107" i="19"/>
  <c r="E111" i="19"/>
  <c r="H111" i="19" s="1"/>
  <c r="G111" i="19"/>
  <c r="G186" i="19"/>
  <c r="E186" i="19"/>
  <c r="H210" i="19"/>
  <c r="F210" i="19"/>
  <c r="H235" i="19"/>
  <c r="F235" i="19"/>
  <c r="G14" i="19"/>
  <c r="F14" i="19"/>
  <c r="G25" i="19"/>
  <c r="G13" i="19"/>
  <c r="F21" i="19"/>
  <c r="F52" i="19"/>
  <c r="G60" i="19"/>
  <c r="B59" i="19"/>
  <c r="G65" i="19"/>
  <c r="F69" i="19"/>
  <c r="G40" i="19"/>
  <c r="B39" i="19"/>
  <c r="G45" i="19"/>
  <c r="G122" i="19"/>
  <c r="H129" i="19"/>
  <c r="F129" i="19"/>
  <c r="D145" i="19"/>
  <c r="G160" i="19"/>
  <c r="E160" i="19"/>
  <c r="F232" i="19"/>
  <c r="B230" i="19"/>
  <c r="G232" i="19"/>
  <c r="E167" i="19"/>
  <c r="F167" i="19" s="1"/>
  <c r="E191" i="19"/>
  <c r="G191" i="19"/>
  <c r="G200" i="19"/>
  <c r="E200" i="19"/>
  <c r="G222" i="19"/>
  <c r="E222" i="19"/>
  <c r="H232" i="19"/>
  <c r="G83" i="19"/>
  <c r="B82" i="19"/>
  <c r="G100" i="19"/>
  <c r="G109" i="19"/>
  <c r="G130" i="19"/>
  <c r="G150" i="19"/>
  <c r="F158" i="19"/>
  <c r="G169" i="19"/>
  <c r="E169" i="19"/>
  <c r="F197" i="19"/>
  <c r="G197" i="19"/>
  <c r="H197" i="19"/>
  <c r="B190" i="19"/>
  <c r="G219" i="19"/>
  <c r="H264" i="19"/>
  <c r="F264" i="19"/>
  <c r="G168" i="19"/>
  <c r="F168" i="19"/>
  <c r="G212" i="19"/>
  <c r="G223" i="19"/>
  <c r="E223" i="19"/>
  <c r="G72" i="19"/>
  <c r="E88" i="19"/>
  <c r="G95" i="19"/>
  <c r="G105" i="19"/>
  <c r="E114" i="19"/>
  <c r="G147" i="19"/>
  <c r="E163" i="19"/>
  <c r="F170" i="19"/>
  <c r="G238" i="19"/>
  <c r="E238" i="19"/>
  <c r="H243" i="19"/>
  <c r="F243" i="19"/>
  <c r="H156" i="19"/>
  <c r="D104" i="19"/>
  <c r="G112" i="19"/>
  <c r="F120" i="19"/>
  <c r="F139" i="19"/>
  <c r="G148" i="19"/>
  <c r="G157" i="19"/>
  <c r="G205" i="19"/>
  <c r="E205" i="19"/>
  <c r="H275" i="19"/>
  <c r="G164" i="19"/>
  <c r="F179" i="19"/>
  <c r="G179" i="19"/>
  <c r="G184" i="19"/>
  <c r="E185" i="19"/>
  <c r="H185" i="19" s="1"/>
  <c r="E202" i="19"/>
  <c r="H202" i="19" s="1"/>
  <c r="F206" i="19"/>
  <c r="B199" i="19"/>
  <c r="G206" i="19"/>
  <c r="G209" i="19"/>
  <c r="E209" i="19"/>
  <c r="G211" i="19"/>
  <c r="E228" i="19"/>
  <c r="H228" i="19" s="1"/>
  <c r="G239" i="19"/>
  <c r="E239" i="19"/>
  <c r="F241" i="19"/>
  <c r="G247" i="19"/>
  <c r="E247" i="19"/>
  <c r="D281" i="19"/>
  <c r="E278" i="19"/>
  <c r="G173" i="19"/>
  <c r="E174" i="19"/>
  <c r="H174" i="19" s="1"/>
  <c r="G192" i="19"/>
  <c r="G195" i="19"/>
  <c r="E195" i="19"/>
  <c r="E211" i="19"/>
  <c r="H211" i="19" s="1"/>
  <c r="F215" i="19"/>
  <c r="B208" i="19"/>
  <c r="G215" i="19"/>
  <c r="G218" i="19"/>
  <c r="E218" i="19"/>
  <c r="G220" i="19"/>
  <c r="G253" i="19"/>
  <c r="G256" i="19"/>
  <c r="E256" i="19"/>
  <c r="G279" i="19"/>
  <c r="G277" i="19" s="1"/>
  <c r="G281" i="19" s="1"/>
  <c r="F171" i="19"/>
  <c r="G194" i="19"/>
  <c r="G204" i="19"/>
  <c r="E204" i="19"/>
  <c r="E220" i="19"/>
  <c r="H220" i="19" s="1"/>
  <c r="F224" i="19"/>
  <c r="B217" i="19"/>
  <c r="G224" i="19"/>
  <c r="F233" i="19"/>
  <c r="G234" i="19"/>
  <c r="E234" i="19"/>
  <c r="G255" i="19"/>
  <c r="F260" i="19"/>
  <c r="E279" i="19"/>
  <c r="H279" i="19" s="1"/>
  <c r="G170" i="19"/>
  <c r="F188" i="19"/>
  <c r="G188" i="19"/>
  <c r="G203" i="19"/>
  <c r="G210" i="19"/>
  <c r="G213" i="19"/>
  <c r="E213" i="19"/>
  <c r="G229" i="19"/>
  <c r="E236" i="19"/>
  <c r="H236" i="19" s="1"/>
  <c r="F240" i="19"/>
  <c r="G240" i="19"/>
  <c r="F242" i="19"/>
  <c r="E244" i="19"/>
  <c r="H244" i="19" s="1"/>
  <c r="F249" i="19"/>
  <c r="G249" i="19"/>
  <c r="G266" i="19"/>
  <c r="G246" i="19"/>
  <c r="E246" i="19"/>
  <c r="H253" i="19"/>
  <c r="F253" i="19"/>
  <c r="G259" i="19"/>
  <c r="G258" i="19" s="1"/>
  <c r="B258" i="19"/>
  <c r="G193" i="19"/>
  <c r="H201" i="19"/>
  <c r="F201" i="19"/>
  <c r="G214" i="19"/>
  <c r="E214" i="19"/>
  <c r="H224" i="19"/>
  <c r="H227" i="19"/>
  <c r="F227" i="19"/>
  <c r="G254" i="19"/>
  <c r="E259" i="19"/>
  <c r="F259" i="19" s="1"/>
  <c r="F258" i="19" s="1"/>
  <c r="G264" i="19"/>
  <c r="E252" i="19"/>
  <c r="E262" i="19"/>
  <c r="F275" i="19"/>
  <c r="F184" i="19"/>
  <c r="F193" i="19"/>
  <c r="F202" i="19"/>
  <c r="F211" i="19"/>
  <c r="F220" i="19"/>
  <c r="F254" i="19"/>
  <c r="F266" i="19"/>
  <c r="B277" i="19"/>
  <c r="B281" i="19" s="1"/>
  <c r="F194" i="19"/>
  <c r="F203" i="19"/>
  <c r="F212" i="19"/>
  <c r="F221" i="19"/>
  <c r="F229" i="19"/>
  <c r="F237" i="19"/>
  <c r="F245" i="19"/>
  <c r="F255" i="19"/>
  <c r="F228" i="19" l="1"/>
  <c r="F157" i="19"/>
  <c r="B272" i="19"/>
  <c r="B283" i="19" s="1"/>
  <c r="F185" i="19"/>
  <c r="G51" i="19"/>
  <c r="F111" i="19"/>
  <c r="G10" i="19"/>
  <c r="G23" i="19"/>
  <c r="F205" i="19"/>
  <c r="H205" i="19"/>
  <c r="H163" i="19"/>
  <c r="F163" i="19"/>
  <c r="H256" i="19"/>
  <c r="F256" i="19"/>
  <c r="F162" i="19"/>
  <c r="H88" i="19"/>
  <c r="F88" i="19"/>
  <c r="E199" i="19"/>
  <c r="H199" i="19" s="1"/>
  <c r="H200" i="19"/>
  <c r="F200" i="19"/>
  <c r="G39" i="19"/>
  <c r="E10" i="19"/>
  <c r="H11" i="19"/>
  <c r="H172" i="19"/>
  <c r="F172" i="19"/>
  <c r="E137" i="19"/>
  <c r="G137" i="19"/>
  <c r="F236" i="19"/>
  <c r="H262" i="19"/>
  <c r="F262" i="19"/>
  <c r="H234" i="19"/>
  <c r="F234" i="19"/>
  <c r="G174" i="19"/>
  <c r="G166" i="19" s="1"/>
  <c r="G143" i="19"/>
  <c r="E143" i="19"/>
  <c r="G199" i="19"/>
  <c r="H186" i="19"/>
  <c r="F186" i="19"/>
  <c r="E80" i="19"/>
  <c r="E78" i="19" s="1"/>
  <c r="H78" i="19" s="1"/>
  <c r="G80" i="19"/>
  <c r="G78" i="19" s="1"/>
  <c r="G138" i="19"/>
  <c r="F64" i="19"/>
  <c r="E125" i="19"/>
  <c r="G125" i="19"/>
  <c r="H32" i="19"/>
  <c r="F32" i="19"/>
  <c r="F239" i="19"/>
  <c r="H239" i="19"/>
  <c r="E87" i="19"/>
  <c r="H167" i="19"/>
  <c r="E166" i="19"/>
  <c r="H166" i="19" s="1"/>
  <c r="F244" i="19"/>
  <c r="F174" i="19"/>
  <c r="F84" i="19"/>
  <c r="H226" i="19"/>
  <c r="F226" i="19"/>
  <c r="F11" i="19"/>
  <c r="E251" i="19"/>
  <c r="H251" i="19" s="1"/>
  <c r="H252" i="19"/>
  <c r="F252" i="19"/>
  <c r="F251" i="19" s="1"/>
  <c r="F214" i="19"/>
  <c r="H214" i="19"/>
  <c r="H204" i="19"/>
  <c r="F204" i="19"/>
  <c r="G251" i="19"/>
  <c r="H278" i="19"/>
  <c r="F278" i="19"/>
  <c r="E277" i="19"/>
  <c r="E177" i="19"/>
  <c r="G177" i="19"/>
  <c r="G134" i="19"/>
  <c r="E134" i="19"/>
  <c r="G64" i="19"/>
  <c r="F102" i="19"/>
  <c r="H43" i="19"/>
  <c r="F43" i="19"/>
  <c r="H25" i="19"/>
  <c r="F25" i="19"/>
  <c r="F23" i="19" s="1"/>
  <c r="D283" i="19"/>
  <c r="G269" i="19"/>
  <c r="E269" i="19"/>
  <c r="G178" i="19"/>
  <c r="E178" i="19"/>
  <c r="H195" i="19"/>
  <c r="F195" i="19"/>
  <c r="G187" i="19"/>
  <c r="E187" i="19"/>
  <c r="H114" i="19"/>
  <c r="F114" i="19"/>
  <c r="F223" i="19"/>
  <c r="H223" i="19"/>
  <c r="G190" i="19"/>
  <c r="H160" i="19"/>
  <c r="F160" i="19"/>
  <c r="G270" i="19"/>
  <c r="E270" i="19"/>
  <c r="E94" i="19"/>
  <c r="G94" i="19"/>
  <c r="F279" i="19"/>
  <c r="H218" i="19"/>
  <c r="F218" i="19"/>
  <c r="F247" i="19"/>
  <c r="H247" i="19"/>
  <c r="E208" i="19"/>
  <c r="H208" i="19" s="1"/>
  <c r="H209" i="19"/>
  <c r="F209" i="19"/>
  <c r="G133" i="19"/>
  <c r="G128" i="19" s="1"/>
  <c r="E133" i="19"/>
  <c r="F159" i="19"/>
  <c r="G113" i="19"/>
  <c r="G104" i="19" s="1"/>
  <c r="E113" i="19"/>
  <c r="H238" i="19"/>
  <c r="F238" i="19"/>
  <c r="E131" i="19"/>
  <c r="G82" i="19"/>
  <c r="E190" i="19"/>
  <c r="H190" i="19" s="1"/>
  <c r="H191" i="19"/>
  <c r="F191" i="19"/>
  <c r="H152" i="19"/>
  <c r="F152" i="19"/>
  <c r="H112" i="19"/>
  <c r="F112" i="19"/>
  <c r="H52" i="19"/>
  <c r="E51" i="19"/>
  <c r="H51" i="19" s="1"/>
  <c r="E182" i="19"/>
  <c r="G182" i="19"/>
  <c r="G181" i="19" s="1"/>
  <c r="F196" i="19"/>
  <c r="H196" i="19"/>
  <c r="E148" i="19"/>
  <c r="E83" i="19"/>
  <c r="H12" i="19"/>
  <c r="F12" i="19"/>
  <c r="E258" i="19"/>
  <c r="H258" i="19" s="1"/>
  <c r="H259" i="19"/>
  <c r="H213" i="19"/>
  <c r="F213" i="19"/>
  <c r="G231" i="19"/>
  <c r="G230" i="19" s="1"/>
  <c r="G217" i="19" s="1"/>
  <c r="E231" i="19"/>
  <c r="G208" i="19"/>
  <c r="E105" i="19"/>
  <c r="F51" i="19"/>
  <c r="H138" i="19"/>
  <c r="F138" i="19"/>
  <c r="E117" i="19"/>
  <c r="G117" i="19"/>
  <c r="G116" i="19" s="1"/>
  <c r="H246" i="19"/>
  <c r="F246" i="19"/>
  <c r="G96" i="19"/>
  <c r="G92" i="19" s="1"/>
  <c r="E96" i="19"/>
  <c r="H222" i="19"/>
  <c r="F222" i="19"/>
  <c r="H93" i="19"/>
  <c r="H40" i="19"/>
  <c r="E39" i="19"/>
  <c r="H39" i="19" s="1"/>
  <c r="E74" i="19"/>
  <c r="G74" i="19"/>
  <c r="G71" i="19" s="1"/>
  <c r="H79" i="19"/>
  <c r="F79" i="19"/>
  <c r="E35" i="19"/>
  <c r="H35" i="19" s="1"/>
  <c r="H36" i="19"/>
  <c r="F40" i="19"/>
  <c r="E155" i="19"/>
  <c r="G155" i="19"/>
  <c r="G145" i="19" s="1"/>
  <c r="H169" i="19"/>
  <c r="F169" i="19"/>
  <c r="G87" i="19"/>
  <c r="G86" i="19" s="1"/>
  <c r="E62" i="19"/>
  <c r="G62" i="19"/>
  <c r="G59" i="19" s="1"/>
  <c r="H66" i="19"/>
  <c r="F66" i="19"/>
  <c r="E92" i="19" l="1"/>
  <c r="H92" i="19" s="1"/>
  <c r="F10" i="19"/>
  <c r="F166" i="19"/>
  <c r="F190" i="19"/>
  <c r="E181" i="19"/>
  <c r="H181" i="19" s="1"/>
  <c r="H182" i="19"/>
  <c r="F182" i="19"/>
  <c r="F270" i="19"/>
  <c r="H270" i="19"/>
  <c r="H269" i="19"/>
  <c r="F269" i="19"/>
  <c r="E268" i="19"/>
  <c r="H268" i="19" s="1"/>
  <c r="E104" i="19"/>
  <c r="H104" i="19" s="1"/>
  <c r="H105" i="19"/>
  <c r="F105" i="19"/>
  <c r="H148" i="19"/>
  <c r="E145" i="19"/>
  <c r="H145" i="19" s="1"/>
  <c r="F148" i="19"/>
  <c r="H133" i="19"/>
  <c r="F133" i="19"/>
  <c r="F187" i="19"/>
  <c r="H187" i="19"/>
  <c r="G268" i="19"/>
  <c r="F277" i="19"/>
  <c r="F281" i="19" s="1"/>
  <c r="H10" i="19"/>
  <c r="H277" i="19"/>
  <c r="E281" i="19"/>
  <c r="H125" i="19"/>
  <c r="F125" i="19"/>
  <c r="F231" i="19"/>
  <c r="F230" i="19" s="1"/>
  <c r="F217" i="19" s="1"/>
  <c r="E230" i="19"/>
  <c r="H231" i="19"/>
  <c r="H74" i="19"/>
  <c r="E71" i="19"/>
  <c r="H71" i="19" s="1"/>
  <c r="F74" i="19"/>
  <c r="F71" i="19" s="1"/>
  <c r="H131" i="19"/>
  <c r="E128" i="19"/>
  <c r="F131" i="19"/>
  <c r="E82" i="19"/>
  <c r="H82" i="19" s="1"/>
  <c r="H83" i="19"/>
  <c r="F83" i="19"/>
  <c r="F82" i="19" s="1"/>
  <c r="H62" i="19"/>
  <c r="F62" i="19"/>
  <c r="F59" i="19" s="1"/>
  <c r="E59" i="19"/>
  <c r="H59" i="19" s="1"/>
  <c r="H155" i="19"/>
  <c r="F155" i="19"/>
  <c r="F208" i="19"/>
  <c r="H134" i="19"/>
  <c r="F134" i="19"/>
  <c r="E86" i="19"/>
  <c r="H86" i="19" s="1"/>
  <c r="H87" i="19"/>
  <c r="F87" i="19"/>
  <c r="F86" i="19" s="1"/>
  <c r="H143" i="19"/>
  <c r="F143" i="19"/>
  <c r="F199" i="19"/>
  <c r="F39" i="19"/>
  <c r="H96" i="19"/>
  <c r="F96" i="19"/>
  <c r="G136" i="19"/>
  <c r="H94" i="19"/>
  <c r="F94" i="19"/>
  <c r="F92" i="19" s="1"/>
  <c r="H178" i="19"/>
  <c r="F178" i="19"/>
  <c r="H137" i="19"/>
  <c r="F137" i="19"/>
  <c r="F136" i="19" s="1"/>
  <c r="E136" i="19"/>
  <c r="H136" i="19" s="1"/>
  <c r="H113" i="19"/>
  <c r="F113" i="19"/>
  <c r="G176" i="19"/>
  <c r="H117" i="19"/>
  <c r="F117" i="19"/>
  <c r="F116" i="19" s="1"/>
  <c r="E116" i="19"/>
  <c r="H116" i="19" s="1"/>
  <c r="H177" i="19"/>
  <c r="E176" i="19"/>
  <c r="H176" i="19" s="1"/>
  <c r="F177" i="19"/>
  <c r="H80" i="19"/>
  <c r="F80" i="19"/>
  <c r="F78" i="19" s="1"/>
  <c r="G127" i="19"/>
  <c r="G272" i="19" s="1"/>
  <c r="G283" i="19" s="1"/>
  <c r="F128" i="19" l="1"/>
  <c r="F127" i="19" s="1"/>
  <c r="F176" i="19"/>
  <c r="F268" i="19"/>
  <c r="H230" i="19"/>
  <c r="E217" i="19"/>
  <c r="H217" i="19" s="1"/>
  <c r="F145" i="19"/>
  <c r="H128" i="19"/>
  <c r="E127" i="19"/>
  <c r="F104" i="19"/>
  <c r="F181" i="19"/>
  <c r="H281" i="19"/>
  <c r="F272" i="19" l="1"/>
  <c r="F283" i="19" s="1"/>
  <c r="H127" i="19"/>
  <c r="E272" i="19"/>
  <c r="H272" i="19" l="1"/>
  <c r="E283" i="19"/>
  <c r="H283" i="19" s="1"/>
  <c r="J12" i="18" l="1"/>
  <c r="K12" i="18"/>
  <c r="L12" i="18"/>
  <c r="M12" i="18"/>
  <c r="O13" i="18"/>
  <c r="M13" i="18"/>
  <c r="K13" i="18"/>
  <c r="L13" i="18"/>
  <c r="P14" i="18"/>
  <c r="L14" i="18"/>
  <c r="O14" i="18"/>
  <c r="F15" i="18"/>
  <c r="J15" i="18"/>
  <c r="K15" i="18"/>
  <c r="M15" i="18"/>
  <c r="P15" i="18"/>
  <c r="F16" i="18"/>
  <c r="M16" i="18"/>
  <c r="L16" i="18"/>
  <c r="O16" i="18"/>
  <c r="K17" i="18"/>
  <c r="M17" i="18"/>
  <c r="O17" i="18"/>
  <c r="F18" i="18"/>
  <c r="L18" i="18"/>
  <c r="K18" i="18"/>
  <c r="J19" i="18"/>
  <c r="L19" i="18"/>
  <c r="O19" i="18"/>
  <c r="J20" i="18"/>
  <c r="M20" i="18"/>
  <c r="L21" i="18"/>
  <c r="F21" i="18"/>
  <c r="J21" i="18"/>
  <c r="K21" i="18"/>
  <c r="F22" i="18"/>
  <c r="L22" i="18"/>
  <c r="M22" i="18"/>
  <c r="O22" i="18"/>
  <c r="K23" i="18"/>
  <c r="P23" i="18"/>
  <c r="F24" i="18"/>
  <c r="L24" i="18"/>
  <c r="L25" i="18"/>
  <c r="M25" i="18"/>
  <c r="M26" i="18"/>
  <c r="K26" i="18"/>
  <c r="P26" i="18"/>
  <c r="J27" i="18"/>
  <c r="O27" i="18"/>
  <c r="J28" i="18"/>
  <c r="F29" i="18"/>
  <c r="L29" i="18"/>
  <c r="F30" i="18"/>
  <c r="L30" i="18"/>
  <c r="M30" i="18"/>
  <c r="O30" i="18"/>
  <c r="K31" i="18"/>
  <c r="M31" i="18"/>
  <c r="P31" i="18"/>
  <c r="F32" i="18"/>
  <c r="L32" i="18"/>
  <c r="O32" i="18"/>
  <c r="L33" i="18"/>
  <c r="M33" i="18"/>
  <c r="M34" i="18"/>
  <c r="K34" i="18"/>
  <c r="J35" i="18"/>
  <c r="L35" i="18"/>
  <c r="O35" i="18"/>
  <c r="K36" i="18"/>
  <c r="J36" i="18"/>
  <c r="M36" i="18"/>
  <c r="L37" i="18"/>
  <c r="F37" i="18"/>
  <c r="J37" i="18"/>
  <c r="K37" i="18"/>
  <c r="L38" i="18"/>
  <c r="M38" i="18"/>
  <c r="J39" i="18"/>
  <c r="K39" i="18"/>
  <c r="M39" i="18"/>
  <c r="P39" i="18"/>
  <c r="F40" i="18"/>
  <c r="L40" i="18"/>
  <c r="O40" i="18"/>
  <c r="L41" i="18"/>
  <c r="M41" i="18"/>
  <c r="P41" i="18"/>
  <c r="M42" i="18"/>
  <c r="K42" i="18"/>
  <c r="J43" i="18"/>
  <c r="L43" i="18"/>
  <c r="O43" i="18"/>
  <c r="K44" i="18"/>
  <c r="J44" i="18"/>
  <c r="M44" i="18"/>
  <c r="L45" i="18"/>
  <c r="J45" i="18"/>
  <c r="K45" i="18"/>
  <c r="L46" i="18"/>
  <c r="M46" i="18"/>
  <c r="F50" i="18"/>
  <c r="L50" i="18"/>
  <c r="L48" i="18" s="1"/>
  <c r="O50" i="18"/>
  <c r="C48" i="18"/>
  <c r="E48" i="18"/>
  <c r="K52" i="18"/>
  <c r="L52" i="18"/>
  <c r="M52" i="18"/>
  <c r="O52" i="18"/>
  <c r="P52" i="18"/>
  <c r="F53" i="18"/>
  <c r="L53" i="18"/>
  <c r="M53" i="18"/>
  <c r="K53" i="18"/>
  <c r="N53" i="18" s="1"/>
  <c r="P53" i="18"/>
  <c r="K33" i="18" l="1"/>
  <c r="N33" i="18" s="1"/>
  <c r="J53" i="18"/>
  <c r="F45" i="18"/>
  <c r="K41" i="18"/>
  <c r="N41" i="18" s="1"/>
  <c r="Q37" i="18"/>
  <c r="F26" i="18"/>
  <c r="O26" i="18"/>
  <c r="J24" i="18"/>
  <c r="K24" i="18"/>
  <c r="P24" i="18"/>
  <c r="F23" i="18"/>
  <c r="J18" i="18"/>
  <c r="L42" i="18"/>
  <c r="F27" i="18"/>
  <c r="E10" i="18"/>
  <c r="E8" i="18" s="1"/>
  <c r="F20" i="18"/>
  <c r="O20" i="18"/>
  <c r="P20" i="18"/>
  <c r="J17" i="18"/>
  <c r="L17" i="18"/>
  <c r="Q15" i="18"/>
  <c r="M43" i="18"/>
  <c r="K25" i="18"/>
  <c r="N25" i="18" s="1"/>
  <c r="O53" i="18"/>
  <c r="J52" i="18"/>
  <c r="I48" i="18"/>
  <c r="M50" i="18"/>
  <c r="M48" i="18" s="1"/>
  <c r="O45" i="18"/>
  <c r="P45" i="18"/>
  <c r="Q44" i="18"/>
  <c r="O41" i="18"/>
  <c r="M35" i="18"/>
  <c r="J34" i="18"/>
  <c r="P33" i="18"/>
  <c r="L27" i="18"/>
  <c r="O24" i="18"/>
  <c r="M23" i="18"/>
  <c r="K20" i="18"/>
  <c r="M19" i="18"/>
  <c r="N17" i="18"/>
  <c r="F12" i="18"/>
  <c r="O12" i="18"/>
  <c r="P12" i="18"/>
  <c r="C10" i="18"/>
  <c r="C8" i="18" s="1"/>
  <c r="F36" i="18"/>
  <c r="O36" i="18"/>
  <c r="P36" i="18"/>
  <c r="P38" i="18"/>
  <c r="J38" i="18"/>
  <c r="K38" i="18"/>
  <c r="N38" i="18" s="1"/>
  <c r="Q36" i="18"/>
  <c r="O33" i="18"/>
  <c r="M28" i="18"/>
  <c r="F28" i="18"/>
  <c r="O28" i="18"/>
  <c r="P28" i="18"/>
  <c r="L26" i="18"/>
  <c r="N26" i="18" s="1"/>
  <c r="P25" i="18"/>
  <c r="Q20" i="18"/>
  <c r="M14" i="18"/>
  <c r="M10" i="18" s="1"/>
  <c r="M8" i="18" s="1"/>
  <c r="N12" i="18"/>
  <c r="P46" i="18"/>
  <c r="J46" i="18"/>
  <c r="K46" i="18"/>
  <c r="N46" i="18" s="1"/>
  <c r="J42" i="18"/>
  <c r="J50" i="18"/>
  <c r="K50" i="18"/>
  <c r="G48" i="18"/>
  <c r="P50" i="18"/>
  <c r="H48" i="18"/>
  <c r="O46" i="18"/>
  <c r="F46" i="18"/>
  <c r="F42" i="18"/>
  <c r="O42" i="18"/>
  <c r="J41" i="18"/>
  <c r="M40" i="18"/>
  <c r="L39" i="18"/>
  <c r="N39" i="18" s="1"/>
  <c r="O37" i="18"/>
  <c r="P37" i="18"/>
  <c r="M32" i="18"/>
  <c r="J31" i="18"/>
  <c r="L31" i="18"/>
  <c r="N31" i="18" s="1"/>
  <c r="P30" i="18"/>
  <c r="J30" i="18"/>
  <c r="K30" i="18"/>
  <c r="N30" i="18" s="1"/>
  <c r="K28" i="18"/>
  <c r="M27" i="18"/>
  <c r="J26" i="18"/>
  <c r="O25" i="18"/>
  <c r="P22" i="18"/>
  <c r="J22" i="18"/>
  <c r="K22" i="18"/>
  <c r="N22" i="18" s="1"/>
  <c r="O21" i="18"/>
  <c r="P21" i="18"/>
  <c r="J16" i="18"/>
  <c r="K16" i="18"/>
  <c r="N16" i="18" s="1"/>
  <c r="P16" i="18"/>
  <c r="D10" i="18"/>
  <c r="D8" i="18" s="1"/>
  <c r="F13" i="18"/>
  <c r="Q12" i="18"/>
  <c r="F44" i="18"/>
  <c r="O44" i="18"/>
  <c r="P44" i="18"/>
  <c r="Q21" i="18"/>
  <c r="N52" i="18"/>
  <c r="F43" i="18"/>
  <c r="P42" i="18"/>
  <c r="Q39" i="18"/>
  <c r="F34" i="18"/>
  <c r="O34" i="18"/>
  <c r="J33" i="18"/>
  <c r="O29" i="18"/>
  <c r="P29" i="18"/>
  <c r="Q28" i="18"/>
  <c r="M24" i="18"/>
  <c r="J23" i="18"/>
  <c r="L23" i="18"/>
  <c r="N23" i="18" s="1"/>
  <c r="M18" i="18"/>
  <c r="N18" i="18" s="1"/>
  <c r="P17" i="18"/>
  <c r="L34" i="18"/>
  <c r="N34" i="18" s="1"/>
  <c r="Q45" i="18"/>
  <c r="N42" i="18"/>
  <c r="J40" i="18"/>
  <c r="K40" i="18"/>
  <c r="N40" i="18" s="1"/>
  <c r="P40" i="18"/>
  <c r="F39" i="18"/>
  <c r="O38" i="18"/>
  <c r="F38" i="18"/>
  <c r="F35" i="18"/>
  <c r="P34" i="18"/>
  <c r="J32" i="18"/>
  <c r="K32" i="18"/>
  <c r="N32" i="18" s="1"/>
  <c r="P32" i="18"/>
  <c r="F31" i="18"/>
  <c r="K29" i="18"/>
  <c r="J25" i="18"/>
  <c r="F19" i="18"/>
  <c r="N13" i="18"/>
  <c r="H10" i="18"/>
  <c r="M45" i="18"/>
  <c r="N45" i="18" s="1"/>
  <c r="L44" i="18"/>
  <c r="N44" i="18" s="1"/>
  <c r="K43" i="18"/>
  <c r="N43" i="18" s="1"/>
  <c r="O39" i="18"/>
  <c r="M37" i="18"/>
  <c r="N37" i="18" s="1"/>
  <c r="L36" i="18"/>
  <c r="N36" i="18" s="1"/>
  <c r="K35" i="18"/>
  <c r="N35" i="18" s="1"/>
  <c r="O31" i="18"/>
  <c r="M29" i="18"/>
  <c r="L28" i="18"/>
  <c r="K27" i="18"/>
  <c r="O23" i="18"/>
  <c r="M21" i="18"/>
  <c r="N21" i="18" s="1"/>
  <c r="L20" i="18"/>
  <c r="K19" i="18"/>
  <c r="N19" i="18" s="1"/>
  <c r="O15" i="18"/>
  <c r="F14" i="18"/>
  <c r="P18" i="18"/>
  <c r="I10" i="18"/>
  <c r="I8" i="18" s="1"/>
  <c r="F52" i="18"/>
  <c r="D48" i="18"/>
  <c r="P43" i="18"/>
  <c r="F41" i="18"/>
  <c r="P35" i="18"/>
  <c r="F33" i="18"/>
  <c r="J29" i="18"/>
  <c r="P27" i="18"/>
  <c r="F25" i="18"/>
  <c r="P19" i="18"/>
  <c r="O18" i="18"/>
  <c r="F17" i="18"/>
  <c r="L15" i="18"/>
  <c r="N15" i="18" s="1"/>
  <c r="K14" i="18"/>
  <c r="N14" i="18" s="1"/>
  <c r="J13" i="18"/>
  <c r="J14" i="18"/>
  <c r="G10" i="18"/>
  <c r="P13" i="18"/>
  <c r="Q14" i="18" l="1"/>
  <c r="N28" i="18"/>
  <c r="Q34" i="18"/>
  <c r="O10" i="18"/>
  <c r="G8" i="18"/>
  <c r="P10" i="18"/>
  <c r="N27" i="18"/>
  <c r="Q25" i="18"/>
  <c r="Q41" i="18"/>
  <c r="O48" i="18"/>
  <c r="P48" i="18"/>
  <c r="Q46" i="18"/>
  <c r="N24" i="18"/>
  <c r="Q31" i="18"/>
  <c r="Q13" i="18"/>
  <c r="J10" i="18"/>
  <c r="N29" i="18"/>
  <c r="Q22" i="18"/>
  <c r="K48" i="18"/>
  <c r="N50" i="18"/>
  <c r="N48" i="18" s="1"/>
  <c r="N20" i="18"/>
  <c r="Q24" i="18"/>
  <c r="Q23" i="18"/>
  <c r="Q33" i="18"/>
  <c r="Q16" i="18"/>
  <c r="Q30" i="18"/>
  <c r="J48" i="18"/>
  <c r="Q50" i="18"/>
  <c r="K10" i="18"/>
  <c r="K8" i="18" s="1"/>
  <c r="Q27" i="18"/>
  <c r="Q19" i="18"/>
  <c r="Q40" i="18"/>
  <c r="H8" i="18"/>
  <c r="Q43" i="18"/>
  <c r="N10" i="18"/>
  <c r="N8" i="18" s="1"/>
  <c r="Q38" i="18"/>
  <c r="Q29" i="18"/>
  <c r="F48" i="18"/>
  <c r="Q26" i="18"/>
  <c r="F10" i="18"/>
  <c r="Q17" i="18"/>
  <c r="Q53" i="18"/>
  <c r="L10" i="18"/>
  <c r="L8" i="18" s="1"/>
  <c r="Q32" i="18"/>
  <c r="Q42" i="18"/>
  <c r="Q52" i="18"/>
  <c r="Q18" i="18"/>
  <c r="Q35" i="18"/>
  <c r="Q48" i="18" l="1"/>
  <c r="O8" i="18"/>
  <c r="P8" i="18"/>
  <c r="Q10" i="18"/>
  <c r="J8" i="18"/>
  <c r="F8" i="18"/>
  <c r="Q8" i="18" l="1"/>
  <c r="T5" i="17" l="1"/>
  <c r="U5" i="17" s="1"/>
  <c r="T6" i="17"/>
  <c r="U6" i="17" s="1"/>
  <c r="I7" i="17"/>
  <c r="M8" i="17"/>
  <c r="B8" i="17"/>
  <c r="J7" i="17"/>
  <c r="H7" i="17"/>
  <c r="G7" i="17"/>
  <c r="F7" i="17"/>
  <c r="E7" i="17"/>
  <c r="D7" i="17"/>
  <c r="C7" i="17"/>
  <c r="B7" i="17"/>
  <c r="N6" i="17"/>
  <c r="O6" i="17" s="1"/>
  <c r="P6" i="17" s="1"/>
  <c r="M6" i="17"/>
  <c r="K6" i="17"/>
  <c r="N5" i="17"/>
  <c r="O5" i="17" s="1"/>
  <c r="P5" i="17" s="1"/>
  <c r="Q5" i="17" s="1"/>
  <c r="R5" i="17" s="1"/>
  <c r="S5" i="17" s="1"/>
  <c r="M5" i="17"/>
  <c r="K5" i="17"/>
  <c r="K8" i="17" l="1"/>
  <c r="V5" i="17"/>
  <c r="P8" i="17"/>
  <c r="K7" i="17"/>
  <c r="V7" i="17" s="1"/>
  <c r="Q6" i="17"/>
  <c r="O8" i="17"/>
  <c r="D8" i="17" s="1"/>
  <c r="N8" i="17"/>
  <c r="C8" i="17" s="1"/>
  <c r="Q8" i="17" l="1"/>
  <c r="R6" i="17"/>
  <c r="S6" i="17" l="1"/>
  <c r="R8" i="17"/>
  <c r="F8" i="17"/>
  <c r="E8" i="17"/>
  <c r="G8" i="17"/>
  <c r="S8" i="17" l="1"/>
  <c r="H8" i="17"/>
  <c r="T8" i="17" l="1"/>
  <c r="I8" i="17" s="1"/>
  <c r="U8" i="17"/>
  <c r="V6" i="17" l="1"/>
  <c r="V8" i="17" l="1"/>
  <c r="J8" i="17"/>
</calcChain>
</file>

<file path=xl/sharedStrings.xml><?xml version="1.0" encoding="utf-8"?>
<sst xmlns="http://schemas.openxmlformats.org/spreadsheetml/2006/main" count="362" uniqueCount="338">
  <si>
    <t>All Departments</t>
  </si>
  <si>
    <t>in millions</t>
  </si>
  <si>
    <t>CUMULATIVE</t>
  </si>
  <si>
    <t>JAN</t>
  </si>
  <si>
    <t>FEB</t>
  </si>
  <si>
    <t>MAR</t>
  </si>
  <si>
    <t>APR</t>
  </si>
  <si>
    <t>Monthly NCA Credited</t>
  </si>
  <si>
    <t>Monthly NCA Utilized</t>
  </si>
  <si>
    <t>MAY</t>
  </si>
  <si>
    <t>JUNE</t>
  </si>
  <si>
    <t>JULY</t>
  </si>
  <si>
    <t>AUGUST</t>
  </si>
  <si>
    <t>SEPTEMBER</t>
  </si>
  <si>
    <t>AS OF SEPTEMBER</t>
  </si>
  <si>
    <t>TOTAL</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</si>
  <si>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</si>
  <si>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</si>
  <si>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</si>
  <si>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</si>
  <si>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</si>
  <si>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</si>
  <si>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</si>
  <si>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</si>
  <si>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</si>
  <si>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</si>
  <si>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</si>
  <si>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</si>
  <si>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</si>
  <si>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</si>
  <si>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</si>
  <si>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</si>
  <si>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</si>
  <si>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</si>
  <si>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</si>
  <si>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</si>
  <si>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</si>
  <si>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</si>
  <si>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</si>
  <si>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</si>
  <si>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</si>
  <si>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</si>
  <si>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</si>
  <si>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</si>
  <si>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</si>
  <si>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</si>
  <si>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</si>
  <si>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</si>
  <si>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</si>
  <si>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</si>
  <si>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</si>
  <si>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</si>
  <si>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</si>
  <si>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</si>
  <si>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</si>
  <si>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</si>
  <si>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</si>
  <si>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</si>
  <si>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</si>
  <si>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</si>
  <si>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</si>
  <si>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</si>
  <si>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</si>
  <si>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</si>
  <si>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</si>
  <si>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</si>
  <si>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</si>
  <si>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</si>
  <si>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</si>
  <si>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</si>
  <si>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</si>
  <si>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</si>
  <si>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</si>
  <si>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</si>
  <si>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</si>
  <si>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</si>
  <si>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</si>
  <si>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</si>
  <si>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</si>
  <si>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</si>
  <si>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</si>
  <si>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</si>
  <si>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</si>
  <si>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</si>
  <si>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</si>
  <si>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</si>
  <si>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</si>
  <si>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</si>
  <si>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</si>
  <si>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</si>
  <si>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</si>
  <si>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</si>
  <si>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</si>
  <si>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</si>
  <si>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</si>
  <si>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</si>
  <si>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</si>
  <si>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</si>
  <si>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</si>
  <si>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</si>
  <si>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</si>
  <si>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</si>
  <si>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</si>
  <si>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</si>
  <si>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</si>
  <si>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</si>
  <si>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</si>
  <si>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</si>
  <si>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</si>
  <si>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</si>
  <si>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</si>
  <si>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</si>
  <si>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</si>
  <si>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</si>
  <si>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</si>
  <si>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</si>
  <si>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</si>
  <si>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</si>
  <si>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</si>
  <si>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</si>
  <si>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</si>
  <si>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</si>
  <si>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</si>
  <si>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</si>
  <si>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</si>
  <si>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</si>
  <si>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</si>
  <si>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</si>
  <si>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</si>
  <si>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</si>
  <si>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</si>
  <si>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</si>
  <si>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</si>
  <si>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</si>
  <si>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</si>
  <si>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</si>
  <si>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</si>
  <si>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</si>
  <si>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</si>
  <si>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</si>
  <si>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</si>
  <si>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</si>
  <si>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</si>
  <si>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</si>
  <si>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</si>
  <si>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</si>
  <si>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</si>
  <si>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</si>
  <si>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</si>
  <si>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</si>
  <si>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</si>
  <si>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</si>
  <si>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</si>
  <si>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</si>
  <si>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</si>
  <si>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</si>
  <si>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</si>
  <si>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</si>
  <si>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</si>
  <si>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</si>
  <si>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</si>
  <si>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</si>
  <si>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</si>
  <si>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</si>
  <si>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</si>
  <si>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</si>
  <si>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</si>
  <si>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</si>
  <si>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</si>
  <si>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</si>
  <si>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</si>
  <si>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</si>
  <si>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</si>
  <si>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</si>
  <si>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</si>
  <si>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</si>
  <si>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</si>
  <si>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</si>
  <si>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</si>
  <si>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</si>
  <si>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</si>
  <si>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</si>
  <si>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</si>
  <si>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</si>
  <si>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</si>
  <si>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</si>
  <si>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</si>
  <si>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</si>
  <si>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</si>
  <si>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OPAPP</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</si>
  <si>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</si>
  <si>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</si>
  <si>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</si>
  <si>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</si>
  <si>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</si>
  <si>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</si>
  <si>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</si>
  <si>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</si>
  <si>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</si>
  <si>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</si>
  <si>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</si>
  <si>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</si>
  <si>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</si>
  <si>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</si>
  <si>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</si>
  <si>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</si>
  <si>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</si>
  <si>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</si>
  <si>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</si>
  <si>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</si>
  <si>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</si>
  <si>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</si>
  <si>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</si>
  <si>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</si>
  <si>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</si>
  <si>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</si>
  <si>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TOTAL (Departments &amp; SPFs)</t>
  </si>
  <si>
    <t>DICT</t>
  </si>
  <si>
    <t xml:space="preserve">  CICC</t>
  </si>
  <si>
    <t xml:space="preserve">  NPC</t>
  </si>
  <si>
    <t xml:space="preserve">  NTC</t>
  </si>
  <si>
    <t xml:space="preserve">   OWWA</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</si>
  <si>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</si>
  <si>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</si>
  <si>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</si>
  <si>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</si>
  <si>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</si>
  <si>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</si>
  <si>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</si>
  <si>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</si>
  <si>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</si>
  <si>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</si>
  <si>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</si>
  <si>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TESDA</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</si>
  <si>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</si>
  <si>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</si>
  <si>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</si>
  <si>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</si>
  <si>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</si>
  <si>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</si>
  <si>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</si>
  <si>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</si>
  <si>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</si>
  <si>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</si>
  <si>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</si>
  <si>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</si>
  <si>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As of end       September</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</si>
  <si>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</si>
  <si>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</si>
  <si>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</si>
  <si>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</si>
  <si>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</si>
  <si>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</si>
  <si>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</si>
  <si>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</si>
  <si>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</si>
  <si>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</si>
  <si>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</si>
  <si>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</si>
  <si>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</si>
  <si>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</si>
  <si>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</si>
  <si>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</si>
  <si>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</si>
  <si>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</si>
  <si>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</si>
  <si>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</si>
  <si>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</si>
  <si>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</si>
  <si>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</si>
  <si>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</si>
  <si>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</si>
  <si>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</si>
  <si>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</si>
  <si>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</si>
  <si>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</si>
  <si>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</si>
  <si>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</si>
  <si>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</si>
  <si>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</si>
  <si>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</si>
  <si>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</si>
  <si>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</si>
  <si>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</si>
  <si>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</si>
  <si>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</si>
  <si>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</si>
  <si>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</si>
  <si>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</si>
  <si>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</si>
  <si>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</si>
  <si>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</si>
  <si>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</si>
  <si>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</si>
  <si>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</si>
  <si>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</si>
  <si>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</si>
  <si>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</si>
  <si>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</si>
  <si>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</si>
  <si>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</si>
  <si>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</si>
  <si>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NHCP (NHI)</t>
  </si>
  <si>
    <t xml:space="preserve">     NAP (RMAO) </t>
  </si>
  <si>
    <t xml:space="preserve">   OMB (VRB)</t>
  </si>
  <si>
    <t xml:space="preserve">   PHILSA</t>
  </si>
  <si>
    <t xml:space="preserve">   ARTA</t>
  </si>
  <si>
    <t>ALGU: inclusive of IRA, special shares for LGUs, MMDA, BARMM and other transfers to LGUs</t>
  </si>
  <si>
    <t>As of end Q2</t>
  </si>
  <si>
    <t>As of end Q3</t>
  </si>
  <si>
    <t>Department of Human Settlements and Urban Development</t>
  </si>
  <si>
    <t>JANUARY</t>
  </si>
  <si>
    <t>FEBRUARY</t>
  </si>
  <si>
    <t>MARCH</t>
  </si>
  <si>
    <t>APRIL</t>
  </si>
  <si>
    <t>JUN</t>
  </si>
  <si>
    <t>JUL</t>
  </si>
  <si>
    <t>AUG</t>
  </si>
  <si>
    <t>NCA Utilized / NCAs Credited - Flow</t>
  </si>
  <si>
    <t>NCA Utilized / NCAs Credited - Cumulative</t>
  </si>
  <si>
    <t>SEP</t>
  </si>
  <si>
    <t>Source: Report of MDS-Government Servicing Banks as of September 2021</t>
  </si>
  <si>
    <t xml:space="preserve">Department of Transportation </t>
  </si>
  <si>
    <t>AS OF SEPTEMBER 30, 2021</t>
  </si>
  <si>
    <t>STATUS OF NCA UTILIZATION (Net Trust and Working Fund), as of September 30, 2021</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</si>
  <si>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</si>
  <si>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</si>
  <si>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</si>
  <si>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</si>
  <si>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</si>
  <si>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</si>
  <si>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</si>
  <si>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</si>
  <si>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</si>
  <si>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</si>
  <si>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</si>
  <si>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NCAs CREDITED VS NCA UTILIZATION, JANUARY-SEPTEMBER 2021</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</si>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</sst>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_);_(* \(#,##0.0\);_(* &quot;-&quot;??_);_(@_)"/>
    <numFmt numFmtId="167" formatCode="_(* #,##0_);_(* \(#,##0\);_(* &quot;-&quot;??_);_(@_)"/>
  </numFmts>
  <fonts count="42"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25">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0" fontId="23" fillId="24" borderId="0" xfId="0" applyFont="1" applyFill="1" applyBorder="1" applyAlignment="1">
      <alignment horizontal="left"/>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2" fillId="0" borderId="0" xfId="43" applyNumberFormat="1" applyFont="1" applyAlignme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0" fontId="33" fillId="0" borderId="0" xfId="0" applyFont="1" applyAlignment="1">
      <alignment horizontal="left" indent="1"/>
    </xf>
    <xf numFmtId="37" fontId="31" fillId="0" borderId="11" xfId="43" applyNumberFormat="1" applyFont="1" applyBorder="1" applyAlignment="1">
      <alignment horizontal="right"/>
    </xf>
    <xf numFmtId="0" fontId="24" fillId="0" borderId="0" xfId="0" applyFont="1" applyAlignment="1">
      <alignment horizontal="left" indent="1"/>
    </xf>
    <xf numFmtId="167" fontId="32" fillId="0" borderId="0" xfId="43" applyNumberFormat="1" applyFont="1" applyFill="1" applyAlignment="1"/>
    <xf numFmtId="0" fontId="33" fillId="0" borderId="0" xfId="0" applyFont="1" applyBorder="1"/>
    <xf numFmtId="167" fontId="32" fillId="0" borderId="0" xfId="43" applyNumberFormat="1" applyFont="1" applyFill="1" applyBorder="1" applyAlignment="1"/>
    <xf numFmtId="0" fontId="15" fillId="0" borderId="0" xfId="45" applyFont="1" applyFill="1" applyAlignment="1">
      <alignment horizontal="left" indent="2"/>
    </xf>
    <xf numFmtId="37" fontId="31" fillId="0" borderId="20" xfId="43" applyNumberFormat="1" applyFont="1" applyBorder="1"/>
    <xf numFmtId="37" fontId="31" fillId="0" borderId="11" xfId="43" applyNumberFormat="1" applyFont="1" applyBorder="1"/>
    <xf numFmtId="37" fontId="31" fillId="0" borderId="20" xfId="43" applyNumberFormat="1" applyFont="1" applyFill="1" applyBorder="1"/>
    <xf numFmtId="37" fontId="31" fillId="0" borderId="11" xfId="43" applyNumberFormat="1" applyFont="1" applyFill="1" applyBorder="1"/>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37" fontId="32" fillId="0" borderId="0" xfId="43" applyNumberFormat="1" applyFont="1" applyBorder="1" applyAlignment="1"/>
    <xf numFmtId="167" fontId="31" fillId="0" borderId="11" xfId="43" applyNumberFormat="1" applyFont="1" applyBorder="1" applyAlignment="1"/>
    <xf numFmtId="0" fontId="30" fillId="0" borderId="0" xfId="0" applyFont="1" applyAlignment="1">
      <alignment horizontal="left" vertical="top" indent="1"/>
    </xf>
    <xf numFmtId="0" fontId="33" fillId="0" borderId="0" xfId="0" applyFont="1" applyFill="1" applyAlignment="1">
      <alignment horizontal="left" indent="1"/>
    </xf>
    <xf numFmtId="0" fontId="30" fillId="0" borderId="0" xfId="0" applyFont="1" applyFill="1" applyAlignment="1">
      <alignment horizontal="left" indent="1"/>
    </xf>
    <xf numFmtId="0" fontId="24" fillId="0" borderId="0" xfId="0" applyFont="1" applyFill="1" applyAlignment="1">
      <alignment wrapText="1"/>
    </xf>
    <xf numFmtId="167" fontId="31" fillId="0" borderId="20" xfId="43" applyNumberFormat="1" applyFont="1" applyFill="1" applyBorder="1"/>
    <xf numFmtId="0" fontId="33" fillId="0" borderId="0" xfId="0" applyFont="1" applyFill="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35" fillId="0" borderId="0" xfId="0" applyNumberFormat="1" applyFont="1"/>
    <xf numFmtId="164" fontId="35" fillId="0" borderId="0" xfId="0" applyNumberFormat="1" applyFont="1"/>
    <xf numFmtId="0" fontId="35" fillId="0" borderId="0" xfId="0" applyFont="1"/>
    <xf numFmtId="164" fontId="38"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164" fontId="15" fillId="0" borderId="11" xfId="0" applyNumberFormat="1" applyFont="1" applyBorder="1"/>
    <xf numFmtId="0" fontId="15" fillId="0" borderId="11" xfId="0"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7" fontId="36" fillId="0" borderId="0" xfId="0" applyNumberFormat="1" applyFont="1"/>
    <xf numFmtId="167" fontId="37" fillId="0" borderId="0" xfId="0" applyNumberFormat="1" applyFont="1"/>
    <xf numFmtId="167" fontId="20" fillId="26" borderId="0" xfId="43" applyNumberFormat="1" applyFont="1" applyFill="1" applyBorder="1"/>
    <xf numFmtId="0" fontId="20" fillId="26" borderId="0" xfId="0" applyFont="1" applyFill="1"/>
    <xf numFmtId="164" fontId="20" fillId="26" borderId="0" xfId="0" applyNumberFormat="1" applyFont="1" applyFill="1" applyBorder="1" applyAlignment="1">
      <alignment horizontal="left"/>
    </xf>
    <xf numFmtId="0" fontId="20" fillId="26" borderId="0" xfId="0" applyFont="1" applyFill="1" applyBorder="1"/>
    <xf numFmtId="0" fontId="20" fillId="0" borderId="0" xfId="0" applyFont="1" applyFill="1" applyBorder="1"/>
    <xf numFmtId="164" fontId="20" fillId="26" borderId="0" xfId="0" applyNumberFormat="1" applyFont="1" applyFill="1"/>
    <xf numFmtId="164" fontId="20" fillId="26" borderId="0" xfId="0" applyNumberFormat="1" applyFont="1" applyFill="1" applyBorder="1"/>
    <xf numFmtId="167" fontId="20" fillId="0" borderId="0" xfId="43" applyNumberFormat="1" applyFont="1" applyBorder="1"/>
    <xf numFmtId="0" fontId="20" fillId="0" borderId="0" xfId="0" applyFont="1"/>
    <xf numFmtId="167"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Fill="1" applyAlignment="1">
      <alignment horizontal="left" indent="1"/>
    </xf>
    <xf numFmtId="0" fontId="20" fillId="0" borderId="0" xfId="0" applyFont="1" applyFill="1" applyAlignment="1"/>
    <xf numFmtId="0" fontId="20" fillId="0" borderId="0" xfId="0" applyFont="1" applyAlignment="1"/>
    <xf numFmtId="0" fontId="20" fillId="0" borderId="0" xfId="0" applyFont="1" applyAlignment="1">
      <alignment horizontal="left"/>
    </xf>
    <xf numFmtId="0" fontId="20" fillId="0" borderId="0" xfId="0" applyFont="1" applyBorder="1"/>
    <xf numFmtId="165" fontId="37" fillId="0" borderId="0" xfId="0" applyNumberFormat="1" applyFont="1"/>
    <xf numFmtId="0" fontId="15" fillId="0" borderId="0" xfId="0" applyNumberFormat="1" applyFont="1" applyFill="1" applyBorder="1"/>
    <xf numFmtId="166" fontId="15" fillId="0" borderId="0" xfId="0" applyNumberFormat="1" applyFont="1"/>
    <xf numFmtId="0" fontId="40" fillId="0" borderId="0" xfId="0" applyFont="1" applyAlignment="1">
      <alignment horizontal="left" indent="1"/>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15" fillId="0" borderId="0" xfId="0" applyFont="1" applyAlignment="1">
      <alignment horizontal="center"/>
    </xf>
    <xf numFmtId="0" fontId="21" fillId="0" borderId="0" xfId="0" applyNumberFormat="1" applyFont="1" applyBorder="1"/>
    <xf numFmtId="0" fontId="21" fillId="0" borderId="0" xfId="0" applyNumberFormat="1" applyFont="1" applyBorder="1" applyAlignment="1">
      <alignment vertical="center"/>
    </xf>
    <xf numFmtId="0" fontId="22" fillId="26" borderId="0" xfId="0" applyFont="1" applyFill="1" applyAlignment="1"/>
    <xf numFmtId="0" fontId="24" fillId="26" borderId="0" xfId="0" applyFont="1" applyFill="1" applyBorder="1" applyAlignment="1">
      <alignment horizontal="left"/>
    </xf>
    <xf numFmtId="0" fontId="24" fillId="26" borderId="0" xfId="0" applyFont="1" applyFill="1" applyBorder="1"/>
    <xf numFmtId="167" fontId="24" fillId="25" borderId="12"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0" fontId="20" fillId="0" borderId="0" xfId="0" applyFont="1" applyFill="1" applyAlignment="1">
      <alignment horizontal="center" vertical="center"/>
    </xf>
    <xf numFmtId="0" fontId="20" fillId="0" borderId="0" xfId="0" applyFont="1" applyAlignment="1">
      <alignment horizontal="left" wrapText="1" indent="3"/>
    </xf>
    <xf numFmtId="0" fontId="24" fillId="0" borderId="0" xfId="0" applyFont="1" applyAlignment="1">
      <alignment horizontal="left" vertical="center"/>
    </xf>
    <xf numFmtId="167" fontId="22" fillId="0" borderId="21" xfId="0" applyNumberFormat="1" applyFont="1" applyBorder="1" applyAlignment="1">
      <alignment vertical="center"/>
    </xf>
    <xf numFmtId="167" fontId="39" fillId="0" borderId="21" xfId="0" applyNumberFormat="1" applyFont="1" applyBorder="1" applyAlignment="1">
      <alignment vertical="center"/>
    </xf>
    <xf numFmtId="167" fontId="22" fillId="0" borderId="21" xfId="0" applyNumberFormat="1" applyFont="1" applyFill="1" applyBorder="1" applyAlignment="1">
      <alignment vertical="center"/>
    </xf>
    <xf numFmtId="167" fontId="34" fillId="0" borderId="0" xfId="0" applyNumberFormat="1" applyFont="1" applyBorder="1" applyAlignment="1">
      <alignment vertical="center"/>
    </xf>
    <xf numFmtId="0" fontId="20" fillId="0" borderId="0" xfId="0" applyFont="1" applyAlignment="1">
      <alignment vertical="center"/>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20" fillId="0" borderId="0" xfId="0" applyFont="1" applyAlignment="1">
      <alignment horizontal="left" vertical="top" wrapText="1"/>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xf numFmtId="167" fontId="24" fillId="25" borderId="23" xfId="43" applyNumberFormat="1" applyFont="1" applyFill="1" applyBorder="1" applyAlignment="1">
      <alignment horizontal="center" vertical="center"/>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22"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SEPTEMBER 2021</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885706084831375"/>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3662309742142049"/>
          <c:y val="0.13341770354431259"/>
          <c:w val="0.695853841819123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'!$B$4:$J$4</c:f>
              <c:strCache>
                <c:ptCount val="9"/>
                <c:pt idx="0">
                  <c:v>JANUARY</c:v>
                </c:pt>
                <c:pt idx="1">
                  <c:v>FEBRUARY</c:v>
                </c:pt>
                <c:pt idx="2">
                  <c:v>MARCH</c:v>
                </c:pt>
                <c:pt idx="3">
                  <c:v>APRIL</c:v>
                </c:pt>
                <c:pt idx="4">
                  <c:v>MAY</c:v>
                </c:pt>
                <c:pt idx="5">
                  <c:v>JUNE</c:v>
                </c:pt>
                <c:pt idx="6">
                  <c:v>JULY</c:v>
                </c:pt>
                <c:pt idx="7">
                  <c:v>AUGUST</c:v>
                </c:pt>
                <c:pt idx="8">
                  <c:v>SEPTEMBER</c:v>
                </c:pt>
              </c:strCache>
            </c:strRef>
          </c:cat>
          <c:val>
            <c:numRef>
              <c:f>'Graph '!$B$5:$J$5</c:f>
              <c:numCache>
                <c:formatCode>_(* #,##0_);_(* \(#,##0\);_(* "-"??_);_(@_)</c:formatCode>
                <c:ptCount val="9"/>
                <c:pt idx="0">
                  <c:v>224077.66640615001</c:v>
                </c:pt>
                <c:pt idx="1">
                  <c:v>304402.30395810999</c:v>
                </c:pt>
                <c:pt idx="2">
                  <c:v>282201.41311427002</c:v>
                </c:pt>
                <c:pt idx="3">
                  <c:v>408356.79556663003</c:v>
                </c:pt>
                <c:pt idx="4">
                  <c:v>406839.25308108999</c:v>
                </c:pt>
                <c:pt idx="5">
                  <c:v>309836.44993886998</c:v>
                </c:pt>
                <c:pt idx="6">
                  <c:v>445065.27952437999</c:v>
                </c:pt>
                <c:pt idx="7">
                  <c:v>294852.71586400998</c:v>
                </c:pt>
                <c:pt idx="8">
                  <c:v>281753.48978275998</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'!$B$4:$J$4</c:f>
              <c:strCache>
                <c:ptCount val="9"/>
                <c:pt idx="0">
                  <c:v>JANUARY</c:v>
                </c:pt>
                <c:pt idx="1">
                  <c:v>FEBRUARY</c:v>
                </c:pt>
                <c:pt idx="2">
                  <c:v>MARCH</c:v>
                </c:pt>
                <c:pt idx="3">
                  <c:v>APRIL</c:v>
                </c:pt>
                <c:pt idx="4">
                  <c:v>MAY</c:v>
                </c:pt>
                <c:pt idx="5">
                  <c:v>JUNE</c:v>
                </c:pt>
                <c:pt idx="6">
                  <c:v>JULY</c:v>
                </c:pt>
                <c:pt idx="7">
                  <c:v>AUGUST</c:v>
                </c:pt>
                <c:pt idx="8">
                  <c:v>SEPTEMBER</c:v>
                </c:pt>
              </c:strCache>
            </c:strRef>
          </c:cat>
          <c:val>
            <c:numRef>
              <c:f>'Graph '!$B$6:$J$6</c:f>
              <c:numCache>
                <c:formatCode>_(* #,##0_);_(* \(#,##0\);_(* "-"??_);_(@_)</c:formatCode>
                <c:ptCount val="9"/>
                <c:pt idx="0">
                  <c:v>160941.90977395</c:v>
                </c:pt>
                <c:pt idx="1">
                  <c:v>287760.09099066001</c:v>
                </c:pt>
                <c:pt idx="2">
                  <c:v>340143.01015943999</c:v>
                </c:pt>
                <c:pt idx="3">
                  <c:v>293626.05967013002</c:v>
                </c:pt>
                <c:pt idx="4">
                  <c:v>399831.52343856002</c:v>
                </c:pt>
                <c:pt idx="5">
                  <c:v>388792.54130262998</c:v>
                </c:pt>
                <c:pt idx="6">
                  <c:v>256269.79038178001</c:v>
                </c:pt>
                <c:pt idx="7">
                  <c:v>319202.65126051998</c:v>
                </c:pt>
                <c:pt idx="8">
                  <c:v>370297.02011397999</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'!$B$4:$J$4</c:f>
              <c:strCache>
                <c:ptCount val="9"/>
                <c:pt idx="0">
                  <c:v>JANUARY</c:v>
                </c:pt>
                <c:pt idx="1">
                  <c:v>FEBRUARY</c:v>
                </c:pt>
                <c:pt idx="2">
                  <c:v>MARCH</c:v>
                </c:pt>
                <c:pt idx="3">
                  <c:v>APRIL</c:v>
                </c:pt>
                <c:pt idx="4">
                  <c:v>MAY</c:v>
                </c:pt>
                <c:pt idx="5">
                  <c:v>JUNE</c:v>
                </c:pt>
                <c:pt idx="6">
                  <c:v>JULY</c:v>
                </c:pt>
                <c:pt idx="7">
                  <c:v>AUGUST</c:v>
                </c:pt>
                <c:pt idx="8">
                  <c:v>SEPTEMBER</c:v>
                </c:pt>
              </c:strCache>
            </c:strRef>
          </c:cat>
          <c:val>
            <c:numRef>
              <c:f>'Graph '!$B$8:$J$8</c:f>
              <c:numCache>
                <c:formatCode>_(* #,##0_);_(* \(#,##0\);_(* "-"??_);_(@_)</c:formatCode>
                <c:ptCount val="9"/>
                <c:pt idx="0">
                  <c:v>71.824163628264571</c:v>
                </c:pt>
                <c:pt idx="1">
                  <c:v>84.904258614633548</c:v>
                </c:pt>
                <c:pt idx="2">
                  <c:v>97.306417416324166</c:v>
                </c:pt>
                <c:pt idx="3">
                  <c:v>88.797142632731195</c:v>
                </c:pt>
                <c:pt idx="4">
                  <c:v>88.797142632731195</c:v>
                </c:pt>
                <c:pt idx="5">
                  <c:v>91.169393506757189</c:v>
                </c:pt>
                <c:pt idx="6">
                  <c:v>96.661761465449032</c:v>
                </c:pt>
                <c:pt idx="7">
                  <c:v>91.438870854915635</c:v>
                </c:pt>
                <c:pt idx="8">
                  <c:v>95.248479562339227</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6746007697414453"/>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14</xdr:col>
      <xdr:colOff>457200</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AFC85-2C71-4B3D-AE1A-2E3001D5872E}">
  <sheetPr>
    <pageSetUpPr fitToPage="1"/>
  </sheetPr>
  <dimension ref="A1:AA74"/>
  <sheetViews>
    <sheetView tabSelected="1" zoomScale="85" zoomScaleNormal="85" zoomScaleSheetLayoutView="85" workbookViewId="0">
      <pane xSplit="2" ySplit="6" topLeftCell="C49" activePane="bottomRight" state="frozen"/>
      <selection pane="topRight" activeCell="C1" sqref="C1"/>
      <selection pane="bottomLeft" activeCell="A7" sqref="A7"/>
      <selection pane="bottomRight" activeCell="G33" sqref="G33"/>
    </sheetView>
  </sheetViews>
  <sheetFormatPr defaultColWidth="9.109375" defaultRowHeight="13.2" x14ac:dyDescent="0.25"/>
  <cols>
    <col min="1" max="1" width="1.88671875" style="41" customWidth="1"/>
    <col min="2" max="2" width="42.109375" style="41" customWidth="1"/>
    <col min="3" max="3" width="12.6640625" style="42" bestFit="1" customWidth="1"/>
    <col min="4" max="4" width="14" style="42" bestFit="1" customWidth="1"/>
    <col min="5" max="5" width="14" style="42" customWidth="1"/>
    <col min="6" max="6" width="14" style="42" bestFit="1" customWidth="1"/>
    <col min="7" max="7" width="13" style="42" customWidth="1"/>
    <col min="8" max="8" width="14" style="42" bestFit="1" customWidth="1"/>
    <col min="9" max="9" width="13" style="42" customWidth="1"/>
    <col min="10" max="10" width="14" style="42" bestFit="1" customWidth="1"/>
    <col min="11" max="13" width="12" style="42" customWidth="1"/>
    <col min="14" max="14" width="12.44140625" style="42" customWidth="1"/>
    <col min="15" max="16" width="9.109375" style="42"/>
    <col min="17" max="17" width="9.88671875" style="42" customWidth="1"/>
    <col min="18" max="16384" width="9.109375" style="42"/>
  </cols>
  <sheetData>
    <row r="1" spans="1:17" ht="15.6" x14ac:dyDescent="0.25">
      <c r="A1" s="40" t="s">
        <v>236</v>
      </c>
    </row>
    <row r="2" spans="1:17" x14ac:dyDescent="0.25">
      <c r="A2" s="41" t="s">
        <v>323</v>
      </c>
    </row>
    <row r="3" spans="1:17" x14ac:dyDescent="0.25">
      <c r="A3" s="41" t="s">
        <v>237</v>
      </c>
    </row>
    <row r="5" spans="1:17" s="87" customFormat="1" ht="18.75" customHeight="1" x14ac:dyDescent="0.25">
      <c r="A5" s="105" t="s">
        <v>238</v>
      </c>
      <c r="B5" s="105"/>
      <c r="C5" s="106" t="s">
        <v>239</v>
      </c>
      <c r="D5" s="106"/>
      <c r="E5" s="106"/>
      <c r="F5" s="106"/>
      <c r="G5" s="106" t="s">
        <v>240</v>
      </c>
      <c r="H5" s="106"/>
      <c r="I5" s="106"/>
      <c r="J5" s="106"/>
      <c r="K5" s="106" t="s">
        <v>241</v>
      </c>
      <c r="L5" s="106"/>
      <c r="M5" s="106"/>
      <c r="N5" s="106"/>
      <c r="O5" s="106" t="s">
        <v>242</v>
      </c>
      <c r="P5" s="106"/>
      <c r="Q5" s="106"/>
    </row>
    <row r="6" spans="1:17" s="87" customFormat="1" ht="26.4" x14ac:dyDescent="0.25">
      <c r="A6" s="105"/>
      <c r="B6" s="105"/>
      <c r="C6" s="88" t="s">
        <v>243</v>
      </c>
      <c r="D6" s="88" t="s">
        <v>244</v>
      </c>
      <c r="E6" s="88" t="s">
        <v>245</v>
      </c>
      <c r="F6" s="88" t="s">
        <v>246</v>
      </c>
      <c r="G6" s="88" t="s">
        <v>243</v>
      </c>
      <c r="H6" s="88" t="s">
        <v>244</v>
      </c>
      <c r="I6" s="88" t="s">
        <v>245</v>
      </c>
      <c r="J6" s="88" t="s">
        <v>246</v>
      </c>
      <c r="K6" s="88" t="s">
        <v>243</v>
      </c>
      <c r="L6" s="88" t="s">
        <v>244</v>
      </c>
      <c r="M6" s="88" t="s">
        <v>245</v>
      </c>
      <c r="N6" s="88" t="s">
        <v>246</v>
      </c>
      <c r="O6" s="88" t="s">
        <v>243</v>
      </c>
      <c r="P6" s="88" t="s">
        <v>308</v>
      </c>
      <c r="Q6" s="88" t="s">
        <v>309</v>
      </c>
    </row>
    <row r="7" spans="1:17" x14ac:dyDescent="0.25">
      <c r="A7" s="43"/>
      <c r="B7" s="43"/>
      <c r="C7" s="44"/>
      <c r="D7" s="44"/>
      <c r="E7" s="44"/>
      <c r="F7" s="44"/>
      <c r="G7" s="44"/>
      <c r="H7" s="44"/>
      <c r="I7" s="44"/>
      <c r="J7" s="44"/>
      <c r="K7" s="44"/>
      <c r="L7" s="44"/>
      <c r="M7" s="44"/>
      <c r="N7" s="44"/>
      <c r="O7" s="45"/>
      <c r="P7" s="45"/>
      <c r="Q7" s="45"/>
    </row>
    <row r="8" spans="1:17" s="48" customFormat="1" x14ac:dyDescent="0.25">
      <c r="A8" s="46" t="s">
        <v>15</v>
      </c>
      <c r="B8" s="46"/>
      <c r="C8" s="47">
        <f t="shared" ref="C8:N8" si="0">+C10+C48</f>
        <v>810681383.47852993</v>
      </c>
      <c r="D8" s="47">
        <f t="shared" si="0"/>
        <v>1125032498.5865901</v>
      </c>
      <c r="E8" s="47">
        <f t="shared" si="0"/>
        <v>1021671485.1711497</v>
      </c>
      <c r="F8" s="47">
        <f t="shared" si="0"/>
        <v>2957385367.23627</v>
      </c>
      <c r="G8" s="47">
        <f t="shared" si="0"/>
        <v>788845010.92404997</v>
      </c>
      <c r="H8" s="47">
        <f t="shared" si="0"/>
        <v>1082250124.4113202</v>
      </c>
      <c r="I8" s="47">
        <f t="shared" si="0"/>
        <v>945769461.75628018</v>
      </c>
      <c r="J8" s="47">
        <f t="shared" si="0"/>
        <v>2816864597.09165</v>
      </c>
      <c r="K8" s="47">
        <f t="shared" si="0"/>
        <v>21836372.554479979</v>
      </c>
      <c r="L8" s="47">
        <f t="shared" si="0"/>
        <v>42782374.175270028</v>
      </c>
      <c r="M8" s="47">
        <f t="shared" si="0"/>
        <v>75902023.41486977</v>
      </c>
      <c r="N8" s="47">
        <f t="shared" si="0"/>
        <v>140520770.14461976</v>
      </c>
      <c r="O8" s="60">
        <f>+G8/C8*100</f>
        <v>97.306417416324166</v>
      </c>
      <c r="P8" s="60">
        <f>((G8+H8)/(C8+D8))*100</f>
        <v>96.661761465449047</v>
      </c>
      <c r="Q8" s="60">
        <f>+J8/F8*100</f>
        <v>95.248479562339256</v>
      </c>
    </row>
    <row r="9" spans="1:17" x14ac:dyDescent="0.25">
      <c r="C9" s="44"/>
      <c r="D9" s="44"/>
      <c r="E9" s="44"/>
      <c r="F9" s="44"/>
      <c r="G9" s="44"/>
      <c r="H9" s="44"/>
      <c r="I9" s="44"/>
      <c r="J9" s="44"/>
      <c r="K9" s="44"/>
      <c r="L9" s="44"/>
      <c r="M9" s="44"/>
      <c r="N9" s="44"/>
      <c r="O9" s="61"/>
      <c r="P9" s="61"/>
      <c r="Q9" s="61"/>
    </row>
    <row r="10" spans="1:17" ht="15" x14ac:dyDescent="0.4">
      <c r="A10" s="41" t="s">
        <v>247</v>
      </c>
      <c r="C10" s="49">
        <f t="shared" ref="C10:N10" si="1">SUM(C12:C46)</f>
        <v>536242842.87352991</v>
      </c>
      <c r="D10" s="49">
        <f t="shared" si="1"/>
        <v>792719169.25173998</v>
      </c>
      <c r="E10" s="49">
        <f t="shared" si="1"/>
        <v>732044921.78510976</v>
      </c>
      <c r="F10" s="49">
        <f t="shared" si="1"/>
        <v>2061006933.9103796</v>
      </c>
      <c r="G10" s="49">
        <f t="shared" si="1"/>
        <v>522720050.50693995</v>
      </c>
      <c r="H10" s="49">
        <f t="shared" si="1"/>
        <v>750597836.44314039</v>
      </c>
      <c r="I10" s="49">
        <f t="shared" si="1"/>
        <v>656834693.28587008</v>
      </c>
      <c r="J10" s="49">
        <f t="shared" si="1"/>
        <v>1930152580.2359502</v>
      </c>
      <c r="K10" s="49">
        <f t="shared" si="1"/>
        <v>13522792.366589986</v>
      </c>
      <c r="L10" s="49">
        <f t="shared" si="1"/>
        <v>42121332.808599956</v>
      </c>
      <c r="M10" s="49">
        <f t="shared" si="1"/>
        <v>75210228.499239907</v>
      </c>
      <c r="N10" s="49">
        <f t="shared" si="1"/>
        <v>130854353.67442985</v>
      </c>
      <c r="O10" s="61">
        <f>+G10/C10*100</f>
        <v>97.478233500679238</v>
      </c>
      <c r="P10" s="61">
        <f>((G10+H10)/(C10+D10))*100</f>
        <v>95.812963450610326</v>
      </c>
      <c r="Q10" s="61">
        <f>+J10/F10*100</f>
        <v>93.65095034269693</v>
      </c>
    </row>
    <row r="11" spans="1:17" x14ac:dyDescent="0.25">
      <c r="C11" s="44"/>
      <c r="D11" s="44"/>
      <c r="E11" s="44"/>
      <c r="F11" s="44"/>
      <c r="G11" s="44"/>
      <c r="H11" s="44"/>
      <c r="I11" s="44"/>
      <c r="J11" s="44"/>
      <c r="K11" s="44"/>
      <c r="L11" s="44"/>
      <c r="M11" s="44"/>
      <c r="N11" s="44"/>
      <c r="O11" s="61"/>
      <c r="P11" s="61"/>
      <c r="Q11" s="61"/>
    </row>
    <row r="12" spans="1:17" x14ac:dyDescent="0.25">
      <c r="B12" s="50" t="s">
        <v>248</v>
      </c>
      <c r="C12" s="44">
        <v>4978794</v>
      </c>
      <c r="D12" s="44">
        <v>9779834.1539999992</v>
      </c>
      <c r="E12" s="44">
        <v>7415088</v>
      </c>
      <c r="F12" s="44">
        <f t="shared" ref="F12:F46" si="2">SUM(C12:E12)</f>
        <v>22173716.153999999</v>
      </c>
      <c r="G12" s="44">
        <v>4816396.8848900003</v>
      </c>
      <c r="H12" s="44">
        <v>9477687.3041200005</v>
      </c>
      <c r="I12" s="44">
        <v>5804004.9640000034</v>
      </c>
      <c r="J12" s="44">
        <f t="shared" ref="J12:J46" si="3">SUM(G12:I12)</f>
        <v>20098089.153010003</v>
      </c>
      <c r="K12" s="44">
        <f t="shared" ref="K12:K46" si="4">+C12-G12</f>
        <v>162397.11510999966</v>
      </c>
      <c r="L12" s="44">
        <f t="shared" ref="L12:L46" si="5">+D12-H12</f>
        <v>302146.84987999871</v>
      </c>
      <c r="M12" s="44">
        <f t="shared" ref="M12:M46" si="6">+E12-I12</f>
        <v>1611083.0359999966</v>
      </c>
      <c r="N12" s="44">
        <f t="shared" ref="N12:N46" si="7">SUM(K12:M12)</f>
        <v>2075627.000989995</v>
      </c>
      <c r="O12" s="61">
        <f t="shared" ref="O12:O46" si="8">+G12/C12*100</f>
        <v>96.738223852804524</v>
      </c>
      <c r="P12" s="61">
        <f t="shared" ref="P12:P46" si="9">((G12+H12)/(C12+D12))*100</f>
        <v>96.852390614204253</v>
      </c>
      <c r="Q12" s="61">
        <f t="shared" ref="Q12:Q46" si="10">+J12/F12*100</f>
        <v>90.639246094004108</v>
      </c>
    </row>
    <row r="13" spans="1:17" x14ac:dyDescent="0.25">
      <c r="B13" s="50" t="s">
        <v>249</v>
      </c>
      <c r="C13" s="44">
        <v>1918406.6329999999</v>
      </c>
      <c r="D13" s="44">
        <v>1987674</v>
      </c>
      <c r="E13" s="44">
        <v>2616399.0000000005</v>
      </c>
      <c r="F13" s="44">
        <f t="shared" si="2"/>
        <v>6522479.6330000004</v>
      </c>
      <c r="G13" s="44">
        <v>1534189.47068</v>
      </c>
      <c r="H13" s="44">
        <v>1540671.4270900001</v>
      </c>
      <c r="I13" s="44">
        <v>1557504.3199200002</v>
      </c>
      <c r="J13" s="44">
        <f t="shared" si="3"/>
        <v>4632365.2176900003</v>
      </c>
      <c r="K13" s="44">
        <f t="shared" si="4"/>
        <v>384217.16231999989</v>
      </c>
      <c r="L13" s="44">
        <f t="shared" si="5"/>
        <v>447002.57290999987</v>
      </c>
      <c r="M13" s="44">
        <f t="shared" si="6"/>
        <v>1058894.6800800003</v>
      </c>
      <c r="N13" s="44">
        <f t="shared" si="7"/>
        <v>1890114.4153100001</v>
      </c>
      <c r="O13" s="61">
        <f t="shared" si="8"/>
        <v>79.972068710002219</v>
      </c>
      <c r="P13" s="61">
        <f t="shared" si="9"/>
        <v>78.719852114481441</v>
      </c>
      <c r="Q13" s="61">
        <f t="shared" si="10"/>
        <v>71.021535954714111</v>
      </c>
    </row>
    <row r="14" spans="1:17" x14ac:dyDescent="0.25">
      <c r="B14" s="50" t="s">
        <v>250</v>
      </c>
      <c r="C14" s="44">
        <v>157778.91500000001</v>
      </c>
      <c r="D14" s="44">
        <v>272185.20299999998</v>
      </c>
      <c r="E14" s="44">
        <v>247650.69099999999</v>
      </c>
      <c r="F14" s="44">
        <f t="shared" si="2"/>
        <v>677614.80900000001</v>
      </c>
      <c r="G14" s="44">
        <v>143701.22719000001</v>
      </c>
      <c r="H14" s="44">
        <v>197354.54982000001</v>
      </c>
      <c r="I14" s="44">
        <v>234765.59710999992</v>
      </c>
      <c r="J14" s="44">
        <f t="shared" si="3"/>
        <v>575821.37411999993</v>
      </c>
      <c r="K14" s="44">
        <f t="shared" si="4"/>
        <v>14077.687810000003</v>
      </c>
      <c r="L14" s="44">
        <f t="shared" si="5"/>
        <v>74830.653179999965</v>
      </c>
      <c r="M14" s="44">
        <f t="shared" si="6"/>
        <v>12885.093890000076</v>
      </c>
      <c r="N14" s="44">
        <f t="shared" si="7"/>
        <v>101793.43488000004</v>
      </c>
      <c r="O14" s="61">
        <f t="shared" si="8"/>
        <v>91.077586121060591</v>
      </c>
      <c r="P14" s="61">
        <f t="shared" si="9"/>
        <v>79.321916116265314</v>
      </c>
      <c r="Q14" s="61">
        <f t="shared" si="10"/>
        <v>84.977684441368211</v>
      </c>
    </row>
    <row r="15" spans="1:17" x14ac:dyDescent="0.25">
      <c r="B15" s="50" t="s">
        <v>251</v>
      </c>
      <c r="C15" s="44">
        <v>1684560.102</v>
      </c>
      <c r="D15" s="44">
        <v>2575663.4330000002</v>
      </c>
      <c r="E15" s="44">
        <v>2248082.5296299988</v>
      </c>
      <c r="F15" s="44">
        <f t="shared" si="2"/>
        <v>6508306.064629999</v>
      </c>
      <c r="G15" s="44">
        <v>1679368.82779</v>
      </c>
      <c r="H15" s="44">
        <v>2448374.2107099998</v>
      </c>
      <c r="I15" s="44">
        <v>2060891.7164699994</v>
      </c>
      <c r="J15" s="44">
        <f t="shared" si="3"/>
        <v>6188634.7549699992</v>
      </c>
      <c r="K15" s="44">
        <f t="shared" si="4"/>
        <v>5191.274209999945</v>
      </c>
      <c r="L15" s="44">
        <f t="shared" si="5"/>
        <v>127289.22229000041</v>
      </c>
      <c r="M15" s="44">
        <f t="shared" si="6"/>
        <v>187190.81315999944</v>
      </c>
      <c r="N15" s="44">
        <f t="shared" si="7"/>
        <v>319671.3096599998</v>
      </c>
      <c r="O15" s="61">
        <f t="shared" si="8"/>
        <v>99.691832057292785</v>
      </c>
      <c r="P15" s="61">
        <f t="shared" si="9"/>
        <v>96.890292365844118</v>
      </c>
      <c r="Q15" s="61">
        <f t="shared" si="10"/>
        <v>95.088256352950523</v>
      </c>
    </row>
    <row r="16" spans="1:17" x14ac:dyDescent="0.25">
      <c r="B16" s="50" t="s">
        <v>252</v>
      </c>
      <c r="C16" s="44">
        <v>16743385.92</v>
      </c>
      <c r="D16" s="44">
        <v>14367006.422070006</v>
      </c>
      <c r="E16" s="44">
        <v>14009768.26675</v>
      </c>
      <c r="F16" s="44">
        <f t="shared" si="2"/>
        <v>45120160.608820006</v>
      </c>
      <c r="G16" s="44">
        <v>16477019.35375</v>
      </c>
      <c r="H16" s="44">
        <v>13891556.654930001</v>
      </c>
      <c r="I16" s="44">
        <v>13035242.694490001</v>
      </c>
      <c r="J16" s="44">
        <f t="shared" si="3"/>
        <v>43403818.703170002</v>
      </c>
      <c r="K16" s="44">
        <f t="shared" si="4"/>
        <v>266366.56625000015</v>
      </c>
      <c r="L16" s="44">
        <f t="shared" si="5"/>
        <v>475449.76714000478</v>
      </c>
      <c r="M16" s="44">
        <f t="shared" si="6"/>
        <v>974525.57225999981</v>
      </c>
      <c r="N16" s="44">
        <f t="shared" si="7"/>
        <v>1716341.9056500047</v>
      </c>
      <c r="O16" s="61">
        <f t="shared" si="8"/>
        <v>98.409123653228207</v>
      </c>
      <c r="P16" s="61">
        <f t="shared" si="9"/>
        <v>97.615535267979041</v>
      </c>
      <c r="Q16" s="61">
        <f t="shared" si="10"/>
        <v>96.196064281485519</v>
      </c>
    </row>
    <row r="17" spans="2:17" x14ac:dyDescent="0.25">
      <c r="B17" s="50" t="s">
        <v>297</v>
      </c>
      <c r="C17" s="44">
        <v>1559911.0009999999</v>
      </c>
      <c r="D17" s="44">
        <v>699150.18500000029</v>
      </c>
      <c r="E17" s="44">
        <v>509397.5560000008</v>
      </c>
      <c r="F17" s="44">
        <f t="shared" si="2"/>
        <v>2768458.742000001</v>
      </c>
      <c r="G17" s="44">
        <v>1435017.3634699995</v>
      </c>
      <c r="H17" s="44">
        <v>667080.47641000035</v>
      </c>
      <c r="I17" s="44">
        <v>370626.5952700004</v>
      </c>
      <c r="J17" s="44">
        <f t="shared" si="3"/>
        <v>2472724.4351500003</v>
      </c>
      <c r="K17" s="44">
        <f t="shared" si="4"/>
        <v>124893.63753000041</v>
      </c>
      <c r="L17" s="44">
        <f t="shared" si="5"/>
        <v>32069.708589999937</v>
      </c>
      <c r="M17" s="44">
        <f t="shared" si="6"/>
        <v>138770.9607300004</v>
      </c>
      <c r="N17" s="44">
        <f t="shared" si="7"/>
        <v>295734.30685000075</v>
      </c>
      <c r="O17" s="61">
        <f t="shared" si="8"/>
        <v>91.99354082060222</v>
      </c>
      <c r="P17" s="61">
        <f t="shared" si="9"/>
        <v>93.051832898872163</v>
      </c>
      <c r="Q17" s="61">
        <f t="shared" si="10"/>
        <v>89.317727500740901</v>
      </c>
    </row>
    <row r="18" spans="2:17" x14ac:dyDescent="0.25">
      <c r="B18" s="50" t="s">
        <v>253</v>
      </c>
      <c r="C18" s="44">
        <v>113781612.741</v>
      </c>
      <c r="D18" s="44">
        <v>180398309.85885</v>
      </c>
      <c r="E18" s="44">
        <v>128993540.95468998</v>
      </c>
      <c r="F18" s="44">
        <f t="shared" si="2"/>
        <v>423173463.55453998</v>
      </c>
      <c r="G18" s="44">
        <v>113594194.46528001</v>
      </c>
      <c r="H18" s="44">
        <v>179252049.17907</v>
      </c>
      <c r="I18" s="44">
        <v>126073226.22768998</v>
      </c>
      <c r="J18" s="44">
        <f t="shared" si="3"/>
        <v>418919469.87203997</v>
      </c>
      <c r="K18" s="44">
        <f t="shared" si="4"/>
        <v>187418.27571998537</v>
      </c>
      <c r="L18" s="44">
        <f t="shared" si="5"/>
        <v>1146260.6797800064</v>
      </c>
      <c r="M18" s="44">
        <f t="shared" si="6"/>
        <v>2920314.7269999981</v>
      </c>
      <c r="N18" s="44">
        <f t="shared" si="7"/>
        <v>4253993.6824999899</v>
      </c>
      <c r="O18" s="61">
        <f t="shared" si="8"/>
        <v>99.835282458030719</v>
      </c>
      <c r="P18" s="61">
        <f t="shared" si="9"/>
        <v>99.546645147053724</v>
      </c>
      <c r="Q18" s="61">
        <f t="shared" si="10"/>
        <v>98.994739970987865</v>
      </c>
    </row>
    <row r="19" spans="2:17" x14ac:dyDescent="0.25">
      <c r="B19" s="50" t="s">
        <v>254</v>
      </c>
      <c r="C19" s="44">
        <v>15729011.957</v>
      </c>
      <c r="D19" s="44">
        <v>23457084.898999996</v>
      </c>
      <c r="E19" s="44">
        <v>19159195.669</v>
      </c>
      <c r="F19" s="44">
        <f t="shared" si="2"/>
        <v>58345292.524999999</v>
      </c>
      <c r="G19" s="44">
        <v>15486730.119169999</v>
      </c>
      <c r="H19" s="44">
        <v>21983560.85433</v>
      </c>
      <c r="I19" s="44">
        <v>18125344.259430006</v>
      </c>
      <c r="J19" s="44">
        <f t="shared" si="3"/>
        <v>55595635.232930005</v>
      </c>
      <c r="K19" s="44">
        <f t="shared" si="4"/>
        <v>242281.83783000149</v>
      </c>
      <c r="L19" s="44">
        <f t="shared" si="5"/>
        <v>1473524.0446699969</v>
      </c>
      <c r="M19" s="44">
        <f t="shared" si="6"/>
        <v>1033851.4095699936</v>
      </c>
      <c r="N19" s="44">
        <f t="shared" si="7"/>
        <v>2749657.2920699921</v>
      </c>
      <c r="O19" s="61">
        <f t="shared" si="8"/>
        <v>98.459649986328756</v>
      </c>
      <c r="P19" s="61">
        <f t="shared" si="9"/>
        <v>95.621391207179428</v>
      </c>
      <c r="Q19" s="61">
        <f t="shared" si="10"/>
        <v>95.287267964434648</v>
      </c>
    </row>
    <row r="20" spans="2:17" x14ac:dyDescent="0.25">
      <c r="B20" s="50" t="s">
        <v>255</v>
      </c>
      <c r="C20" s="44">
        <v>254498</v>
      </c>
      <c r="D20" s="44">
        <v>585016</v>
      </c>
      <c r="E20" s="44">
        <v>547628</v>
      </c>
      <c r="F20" s="44">
        <f t="shared" si="2"/>
        <v>1387142</v>
      </c>
      <c r="G20" s="44">
        <v>254266.87129000001</v>
      </c>
      <c r="H20" s="44">
        <v>564486.9301</v>
      </c>
      <c r="I20" s="44">
        <v>241959.29417000001</v>
      </c>
      <c r="J20" s="44">
        <f t="shared" si="3"/>
        <v>1060713.09556</v>
      </c>
      <c r="K20" s="44">
        <f t="shared" si="4"/>
        <v>231.12870999998995</v>
      </c>
      <c r="L20" s="44">
        <f t="shared" si="5"/>
        <v>20529.069900000002</v>
      </c>
      <c r="M20" s="44">
        <f t="shared" si="6"/>
        <v>305668.70582999999</v>
      </c>
      <c r="N20" s="44">
        <f t="shared" si="7"/>
        <v>326428.90443999995</v>
      </c>
      <c r="O20" s="61">
        <f t="shared" si="8"/>
        <v>99.909182504381178</v>
      </c>
      <c r="P20" s="61">
        <f t="shared" si="9"/>
        <v>97.527117045099914</v>
      </c>
      <c r="Q20" s="61">
        <f t="shared" si="10"/>
        <v>76.467520669116794</v>
      </c>
    </row>
    <row r="21" spans="2:17" x14ac:dyDescent="0.25">
      <c r="B21" s="50" t="s">
        <v>256</v>
      </c>
      <c r="C21" s="44">
        <v>4431554.1050000004</v>
      </c>
      <c r="D21" s="44">
        <v>6701754.1952800006</v>
      </c>
      <c r="E21" s="44">
        <v>5745967.7410000004</v>
      </c>
      <c r="F21" s="44">
        <f t="shared" si="2"/>
        <v>16879276.041280001</v>
      </c>
      <c r="G21" s="44">
        <v>4420462.0453599999</v>
      </c>
      <c r="H21" s="44">
        <v>6417625.0305600008</v>
      </c>
      <c r="I21" s="44">
        <v>5563116.1913100015</v>
      </c>
      <c r="J21" s="44">
        <f t="shared" si="3"/>
        <v>16401203.267230002</v>
      </c>
      <c r="K21" s="44">
        <f t="shared" si="4"/>
        <v>11092.059640000574</v>
      </c>
      <c r="L21" s="44">
        <f t="shared" si="5"/>
        <v>284129.16471999977</v>
      </c>
      <c r="M21" s="44">
        <f t="shared" si="6"/>
        <v>182851.54968999885</v>
      </c>
      <c r="N21" s="44">
        <f t="shared" si="7"/>
        <v>478072.77404999919</v>
      </c>
      <c r="O21" s="61">
        <f t="shared" si="8"/>
        <v>99.749702714280616</v>
      </c>
      <c r="P21" s="61">
        <f t="shared" si="9"/>
        <v>97.348306393773569</v>
      </c>
      <c r="Q21" s="61">
        <f t="shared" si="10"/>
        <v>97.167693846105578</v>
      </c>
    </row>
    <row r="22" spans="2:17" x14ac:dyDescent="0.25">
      <c r="B22" s="50" t="s">
        <v>257</v>
      </c>
      <c r="C22" s="44">
        <v>3869500.2203099974</v>
      </c>
      <c r="D22" s="44">
        <v>7151955.6691499762</v>
      </c>
      <c r="E22" s="44">
        <v>4181676.5947299842</v>
      </c>
      <c r="F22" s="44">
        <f t="shared" si="2"/>
        <v>15203132.484189957</v>
      </c>
      <c r="G22" s="44">
        <v>3754025.5921600084</v>
      </c>
      <c r="H22" s="44">
        <v>6773473.8573100157</v>
      </c>
      <c r="I22" s="44">
        <v>3886690.6702300012</v>
      </c>
      <c r="J22" s="44">
        <f t="shared" si="3"/>
        <v>14414190.119700026</v>
      </c>
      <c r="K22" s="44">
        <f t="shared" si="4"/>
        <v>115474.62814998906</v>
      </c>
      <c r="L22" s="44">
        <f t="shared" si="5"/>
        <v>378481.81183996052</v>
      </c>
      <c r="M22" s="44">
        <f t="shared" si="6"/>
        <v>294985.92449998297</v>
      </c>
      <c r="N22" s="44">
        <f t="shared" si="7"/>
        <v>788942.36448993254</v>
      </c>
      <c r="O22" s="61">
        <f t="shared" si="8"/>
        <v>97.015774090310344</v>
      </c>
      <c r="P22" s="61">
        <f t="shared" si="9"/>
        <v>95.518228762659845</v>
      </c>
      <c r="Q22" s="61">
        <f t="shared" si="10"/>
        <v>94.810659149945792</v>
      </c>
    </row>
    <row r="23" spans="2:17" x14ac:dyDescent="0.25">
      <c r="B23" s="50" t="s">
        <v>258</v>
      </c>
      <c r="C23" s="44">
        <v>4980421.6040000003</v>
      </c>
      <c r="D23" s="44">
        <v>4036815.0319999997</v>
      </c>
      <c r="E23" s="44">
        <v>3457328.9739999995</v>
      </c>
      <c r="F23" s="44">
        <f t="shared" si="2"/>
        <v>12474565.609999999</v>
      </c>
      <c r="G23" s="44">
        <v>2933411.18799</v>
      </c>
      <c r="H23" s="44">
        <v>4008577.0164800002</v>
      </c>
      <c r="I23" s="44">
        <v>3443428.3810800007</v>
      </c>
      <c r="J23" s="44">
        <f t="shared" si="3"/>
        <v>10385416.585550001</v>
      </c>
      <c r="K23" s="44">
        <f t="shared" si="4"/>
        <v>2047010.4160100003</v>
      </c>
      <c r="L23" s="44">
        <f t="shared" si="5"/>
        <v>28238.015519999433</v>
      </c>
      <c r="M23" s="44">
        <f t="shared" si="6"/>
        <v>13900.592919998802</v>
      </c>
      <c r="N23" s="44">
        <f t="shared" si="7"/>
        <v>2089149.0244499985</v>
      </c>
      <c r="O23" s="61">
        <f t="shared" si="8"/>
        <v>58.898852772505158</v>
      </c>
      <c r="P23" s="61">
        <f t="shared" si="9"/>
        <v>76.985760546142558</v>
      </c>
      <c r="Q23" s="61">
        <f t="shared" si="10"/>
        <v>83.252731279273789</v>
      </c>
    </row>
    <row r="24" spans="2:17" x14ac:dyDescent="0.25">
      <c r="B24" s="50" t="s">
        <v>259</v>
      </c>
      <c r="C24" s="44">
        <v>34412128.204000004</v>
      </c>
      <c r="D24" s="44">
        <v>51568692.863589995</v>
      </c>
      <c r="E24" s="44">
        <v>46344180.577160001</v>
      </c>
      <c r="F24" s="44">
        <f t="shared" si="2"/>
        <v>132325001.64475</v>
      </c>
      <c r="G24" s="44">
        <v>28581609.46156</v>
      </c>
      <c r="H24" s="44">
        <v>50381454.505730003</v>
      </c>
      <c r="I24" s="44">
        <v>34645452.076810002</v>
      </c>
      <c r="J24" s="44">
        <f t="shared" si="3"/>
        <v>113608516.0441</v>
      </c>
      <c r="K24" s="44">
        <f t="shared" si="4"/>
        <v>5830518.7424400039</v>
      </c>
      <c r="L24" s="44">
        <f t="shared" si="5"/>
        <v>1187238.3578599915</v>
      </c>
      <c r="M24" s="44">
        <f t="shared" si="6"/>
        <v>11698728.500349998</v>
      </c>
      <c r="N24" s="44">
        <f t="shared" si="7"/>
        <v>18716485.600649994</v>
      </c>
      <c r="O24" s="61">
        <f t="shared" si="8"/>
        <v>83.056791175843998</v>
      </c>
      <c r="P24" s="61">
        <f t="shared" si="9"/>
        <v>91.83799711009587</v>
      </c>
      <c r="Q24" s="61">
        <f t="shared" si="10"/>
        <v>85.855669474391746</v>
      </c>
    </row>
    <row r="25" spans="2:17" x14ac:dyDescent="0.25">
      <c r="B25" s="50" t="s">
        <v>310</v>
      </c>
      <c r="C25" s="44">
        <v>133804.32199999999</v>
      </c>
      <c r="D25" s="44">
        <v>188434.96900000004</v>
      </c>
      <c r="E25" s="44">
        <v>297923.98269999999</v>
      </c>
      <c r="F25" s="44">
        <f t="shared" si="2"/>
        <v>620163.27370000002</v>
      </c>
      <c r="G25" s="44">
        <v>125292.59722</v>
      </c>
      <c r="H25" s="44">
        <v>181744.16402000003</v>
      </c>
      <c r="I25" s="44">
        <v>291614.06002000009</v>
      </c>
      <c r="J25" s="44">
        <f t="shared" si="3"/>
        <v>598650.82126000011</v>
      </c>
      <c r="K25" s="44">
        <f t="shared" si="4"/>
        <v>8511.7247799999896</v>
      </c>
      <c r="L25" s="44">
        <f t="shared" si="5"/>
        <v>6690.8049800000153</v>
      </c>
      <c r="M25" s="44">
        <f t="shared" si="6"/>
        <v>6309.9226799999014</v>
      </c>
      <c r="N25" s="44">
        <f t="shared" si="7"/>
        <v>21512.452439999906</v>
      </c>
      <c r="O25" s="61">
        <f t="shared" si="8"/>
        <v>93.638677246912849</v>
      </c>
      <c r="P25" s="61">
        <f t="shared" si="9"/>
        <v>95.282223433144281</v>
      </c>
      <c r="Q25" s="61">
        <f t="shared" si="10"/>
        <v>96.531163106184451</v>
      </c>
    </row>
    <row r="26" spans="2:17" x14ac:dyDescent="0.25">
      <c r="B26" s="50" t="s">
        <v>260</v>
      </c>
      <c r="C26" s="44">
        <v>2667402.25</v>
      </c>
      <c r="D26" s="44">
        <v>1995917.8128600009</v>
      </c>
      <c r="E26" s="44">
        <v>3334888.2905599996</v>
      </c>
      <c r="F26" s="44">
        <f t="shared" si="2"/>
        <v>7998208.3534200005</v>
      </c>
      <c r="G26" s="44">
        <v>2311998.7557199998</v>
      </c>
      <c r="H26" s="44">
        <v>1371419.6376100001</v>
      </c>
      <c r="I26" s="44">
        <v>1055326.5378299993</v>
      </c>
      <c r="J26" s="44">
        <f t="shared" si="3"/>
        <v>4738744.9311599992</v>
      </c>
      <c r="K26" s="44">
        <f t="shared" si="4"/>
        <v>355403.49428000022</v>
      </c>
      <c r="L26" s="44">
        <f t="shared" si="5"/>
        <v>624498.17525000079</v>
      </c>
      <c r="M26" s="44">
        <f t="shared" si="6"/>
        <v>2279561.7527300003</v>
      </c>
      <c r="N26" s="44">
        <f t="shared" si="7"/>
        <v>3259463.4222600013</v>
      </c>
      <c r="O26" s="61">
        <f t="shared" si="8"/>
        <v>86.676044294406651</v>
      </c>
      <c r="P26" s="61">
        <f t="shared" si="9"/>
        <v>78.98703806898834</v>
      </c>
      <c r="Q26" s="61">
        <f t="shared" si="10"/>
        <v>59.247580480117549</v>
      </c>
    </row>
    <row r="27" spans="2:17" x14ac:dyDescent="0.25">
      <c r="B27" s="50" t="s">
        <v>261</v>
      </c>
      <c r="C27" s="44">
        <v>62616379.648999996</v>
      </c>
      <c r="D27" s="44">
        <v>72435302.348710001</v>
      </c>
      <c r="E27" s="44">
        <v>71034585.994309962</v>
      </c>
      <c r="F27" s="44">
        <f t="shared" si="2"/>
        <v>206086267.99201995</v>
      </c>
      <c r="G27" s="44">
        <v>62364075.078280002</v>
      </c>
      <c r="H27" s="44">
        <v>72062569.259759992</v>
      </c>
      <c r="I27" s="44">
        <v>68811557.320550025</v>
      </c>
      <c r="J27" s="44">
        <f t="shared" si="3"/>
        <v>203238201.65859002</v>
      </c>
      <c r="K27" s="44">
        <f t="shared" si="4"/>
        <v>252304.5707199946</v>
      </c>
      <c r="L27" s="44">
        <f t="shared" si="5"/>
        <v>372733.08895000815</v>
      </c>
      <c r="M27" s="44">
        <f t="shared" si="6"/>
        <v>2223028.6737599373</v>
      </c>
      <c r="N27" s="44">
        <f t="shared" si="7"/>
        <v>2848066.33342994</v>
      </c>
      <c r="O27" s="61">
        <f t="shared" si="8"/>
        <v>99.597062985541001</v>
      </c>
      <c r="P27" s="61">
        <f t="shared" si="9"/>
        <v>99.53718631976713</v>
      </c>
      <c r="Q27" s="61">
        <f t="shared" si="10"/>
        <v>98.618022267480626</v>
      </c>
    </row>
    <row r="28" spans="2:17" x14ac:dyDescent="0.25">
      <c r="B28" s="50" t="s">
        <v>262</v>
      </c>
      <c r="C28" s="44">
        <v>5348375.5460000001</v>
      </c>
      <c r="D28" s="44">
        <v>6769982.2589999996</v>
      </c>
      <c r="E28" s="44">
        <v>6831939.7970000021</v>
      </c>
      <c r="F28" s="44">
        <f t="shared" si="2"/>
        <v>18950297.602000002</v>
      </c>
      <c r="G28" s="44">
        <v>4848191.1231499994</v>
      </c>
      <c r="H28" s="44">
        <v>6487732.3492100025</v>
      </c>
      <c r="I28" s="44">
        <v>6477180.7094299961</v>
      </c>
      <c r="J28" s="44">
        <f t="shared" si="3"/>
        <v>17813104.181789998</v>
      </c>
      <c r="K28" s="44">
        <f t="shared" si="4"/>
        <v>500184.42285000067</v>
      </c>
      <c r="L28" s="44">
        <f t="shared" si="5"/>
        <v>282249.90978999715</v>
      </c>
      <c r="M28" s="44">
        <f t="shared" si="6"/>
        <v>354759.08757000603</v>
      </c>
      <c r="N28" s="44">
        <f t="shared" si="7"/>
        <v>1137193.4202100039</v>
      </c>
      <c r="O28" s="61">
        <f t="shared" si="8"/>
        <v>90.647918820433546</v>
      </c>
      <c r="P28" s="61">
        <f t="shared" si="9"/>
        <v>93.543396347670409</v>
      </c>
      <c r="Q28" s="61">
        <f t="shared" si="10"/>
        <v>93.999073554971574</v>
      </c>
    </row>
    <row r="29" spans="2:17" x14ac:dyDescent="0.25">
      <c r="B29" s="41" t="s">
        <v>263</v>
      </c>
      <c r="C29" s="44">
        <v>8722585.9299999997</v>
      </c>
      <c r="D29" s="44">
        <v>12272327.129000001</v>
      </c>
      <c r="E29" s="44">
        <v>16256113.047000006</v>
      </c>
      <c r="F29" s="44">
        <f t="shared" si="2"/>
        <v>37251026.106000006</v>
      </c>
      <c r="G29" s="44">
        <v>8629004.901399998</v>
      </c>
      <c r="H29" s="44">
        <v>11957245.052600002</v>
      </c>
      <c r="I29" s="44">
        <v>15136939.77733</v>
      </c>
      <c r="J29" s="44">
        <f t="shared" si="3"/>
        <v>35723189.73133</v>
      </c>
      <c r="K29" s="44">
        <f t="shared" si="4"/>
        <v>93581.028600001708</v>
      </c>
      <c r="L29" s="44">
        <f t="shared" si="5"/>
        <v>315082.07639999874</v>
      </c>
      <c r="M29" s="44">
        <f t="shared" si="6"/>
        <v>1119173.2696700059</v>
      </c>
      <c r="N29" s="44">
        <f t="shared" si="7"/>
        <v>1527836.3746700063</v>
      </c>
      <c r="O29" s="61">
        <f t="shared" si="8"/>
        <v>98.927141224506101</v>
      </c>
      <c r="P29" s="61">
        <f t="shared" si="9"/>
        <v>98.053513706622297</v>
      </c>
      <c r="Q29" s="61">
        <f t="shared" si="10"/>
        <v>95.89853882058857</v>
      </c>
    </row>
    <row r="30" spans="2:17" x14ac:dyDescent="0.25">
      <c r="B30" s="41" t="s">
        <v>264</v>
      </c>
      <c r="C30" s="44">
        <v>58479336.186499998</v>
      </c>
      <c r="D30" s="44">
        <v>78624502.387260005</v>
      </c>
      <c r="E30" s="44">
        <v>71623037.072149992</v>
      </c>
      <c r="F30" s="44">
        <f t="shared" si="2"/>
        <v>208726875.64590999</v>
      </c>
      <c r="G30" s="44">
        <v>57686141.23065</v>
      </c>
      <c r="H30" s="44">
        <v>75077857.93599999</v>
      </c>
      <c r="I30" s="44">
        <v>70669936.34657003</v>
      </c>
      <c r="J30" s="44">
        <f t="shared" si="3"/>
        <v>203433935.51322001</v>
      </c>
      <c r="K30" s="44">
        <f t="shared" si="4"/>
        <v>793194.9558499977</v>
      </c>
      <c r="L30" s="44">
        <f t="shared" si="5"/>
        <v>3546644.4512600154</v>
      </c>
      <c r="M30" s="44">
        <f t="shared" si="6"/>
        <v>953100.72557996213</v>
      </c>
      <c r="N30" s="44">
        <f t="shared" si="7"/>
        <v>5292940.1326899752</v>
      </c>
      <c r="O30" s="61">
        <f t="shared" si="8"/>
        <v>98.643632080021618</v>
      </c>
      <c r="P30" s="61">
        <f t="shared" si="9"/>
        <v>96.834633185871581</v>
      </c>
      <c r="Q30" s="61">
        <f t="shared" si="10"/>
        <v>97.464178910209398</v>
      </c>
    </row>
    <row r="31" spans="2:17" x14ac:dyDescent="0.25">
      <c r="B31" s="41" t="s">
        <v>265</v>
      </c>
      <c r="C31" s="44">
        <v>114620455.80272001</v>
      </c>
      <c r="D31" s="44">
        <v>213517317.96310002</v>
      </c>
      <c r="E31" s="44">
        <v>181442456.91271001</v>
      </c>
      <c r="F31" s="44">
        <f t="shared" si="2"/>
        <v>509580230.67853004</v>
      </c>
      <c r="G31" s="44">
        <v>114480717.22971</v>
      </c>
      <c r="H31" s="44">
        <v>186057770.59663004</v>
      </c>
      <c r="I31" s="44">
        <v>139586233.12195998</v>
      </c>
      <c r="J31" s="44">
        <f t="shared" si="3"/>
        <v>440124720.9483</v>
      </c>
      <c r="K31" s="44">
        <f t="shared" si="4"/>
        <v>139738.57301001251</v>
      </c>
      <c r="L31" s="44">
        <f t="shared" si="5"/>
        <v>27459547.366469979</v>
      </c>
      <c r="M31" s="44">
        <f t="shared" si="6"/>
        <v>41856223.790750027</v>
      </c>
      <c r="N31" s="44">
        <f t="shared" si="7"/>
        <v>69455509.730230018</v>
      </c>
      <c r="O31" s="61">
        <f t="shared" si="8"/>
        <v>99.878085833779508</v>
      </c>
      <c r="P31" s="61">
        <f t="shared" si="9"/>
        <v>91.589116479111425</v>
      </c>
      <c r="Q31" s="61">
        <f t="shared" si="10"/>
        <v>86.37005410556317</v>
      </c>
    </row>
    <row r="32" spans="2:17" x14ac:dyDescent="0.25">
      <c r="B32" s="41" t="s">
        <v>266</v>
      </c>
      <c r="C32" s="44">
        <v>7159554.4929999998</v>
      </c>
      <c r="D32" s="44">
        <v>7246865.5359999994</v>
      </c>
      <c r="E32" s="44">
        <v>6681903.7300000004</v>
      </c>
      <c r="F32" s="44">
        <f t="shared" si="2"/>
        <v>21088323.759</v>
      </c>
      <c r="G32" s="44">
        <v>7001334.34834</v>
      </c>
      <c r="H32" s="44">
        <v>6729003.2356399996</v>
      </c>
      <c r="I32" s="44">
        <v>6141968.5915199984</v>
      </c>
      <c r="J32" s="44">
        <f t="shared" si="3"/>
        <v>19872306.175499998</v>
      </c>
      <c r="K32" s="44">
        <f t="shared" si="4"/>
        <v>158220.14465999976</v>
      </c>
      <c r="L32" s="44">
        <f t="shared" si="5"/>
        <v>517862.30035999976</v>
      </c>
      <c r="M32" s="44">
        <f t="shared" si="6"/>
        <v>539935.13848000206</v>
      </c>
      <c r="N32" s="44">
        <f t="shared" si="7"/>
        <v>1216017.5835000016</v>
      </c>
      <c r="O32" s="61">
        <f t="shared" si="8"/>
        <v>97.790083938676716</v>
      </c>
      <c r="P32" s="61">
        <f t="shared" si="9"/>
        <v>95.307075292410943</v>
      </c>
      <c r="Q32" s="61">
        <f t="shared" si="10"/>
        <v>94.233692552348856</v>
      </c>
    </row>
    <row r="33" spans="1:27" x14ac:dyDescent="0.25">
      <c r="B33" s="41" t="s">
        <v>267</v>
      </c>
      <c r="C33" s="44">
        <v>33498735.960000001</v>
      </c>
      <c r="D33" s="44">
        <v>38473215.092039995</v>
      </c>
      <c r="E33" s="44">
        <v>64114359.80799</v>
      </c>
      <c r="F33" s="44">
        <f t="shared" si="2"/>
        <v>136086310.86003</v>
      </c>
      <c r="G33" s="44">
        <v>32805978.870100003</v>
      </c>
      <c r="H33" s="44">
        <v>38074681.613969997</v>
      </c>
      <c r="I33" s="44">
        <v>61177713.784150004</v>
      </c>
      <c r="J33" s="44">
        <f t="shared" si="3"/>
        <v>132058374.26822001</v>
      </c>
      <c r="K33" s="44">
        <f t="shared" si="4"/>
        <v>692757.08989999816</v>
      </c>
      <c r="L33" s="44">
        <f t="shared" si="5"/>
        <v>398533.47806999832</v>
      </c>
      <c r="M33" s="44">
        <f t="shared" si="6"/>
        <v>2936646.0238399953</v>
      </c>
      <c r="N33" s="44">
        <f t="shared" si="7"/>
        <v>4027936.5918099917</v>
      </c>
      <c r="O33" s="61">
        <f t="shared" si="8"/>
        <v>97.931990357107196</v>
      </c>
      <c r="P33" s="61">
        <f t="shared" si="9"/>
        <v>98.483727963438255</v>
      </c>
      <c r="Q33" s="61">
        <f t="shared" si="10"/>
        <v>97.04016034650769</v>
      </c>
    </row>
    <row r="34" spans="1:27" x14ac:dyDescent="0.25">
      <c r="B34" s="41" t="s">
        <v>268</v>
      </c>
      <c r="C34" s="44">
        <v>722323.95900000003</v>
      </c>
      <c r="D34" s="44">
        <v>782232</v>
      </c>
      <c r="E34" s="44">
        <v>701355.95299999998</v>
      </c>
      <c r="F34" s="44">
        <f t="shared" si="2"/>
        <v>2205911.912</v>
      </c>
      <c r="G34" s="44">
        <v>718225.51563000004</v>
      </c>
      <c r="H34" s="44">
        <v>745608.18533999985</v>
      </c>
      <c r="I34" s="44">
        <v>634186.47818999994</v>
      </c>
      <c r="J34" s="44">
        <f t="shared" si="3"/>
        <v>2098020.1791599998</v>
      </c>
      <c r="K34" s="44">
        <f t="shared" si="4"/>
        <v>4098.4433699999936</v>
      </c>
      <c r="L34" s="44">
        <f t="shared" si="5"/>
        <v>36623.814660000149</v>
      </c>
      <c r="M34" s="44">
        <f t="shared" si="6"/>
        <v>67169.474810000043</v>
      </c>
      <c r="N34" s="44">
        <f t="shared" si="7"/>
        <v>107891.73284000019</v>
      </c>
      <c r="O34" s="61">
        <f t="shared" si="8"/>
        <v>99.43260315279116</v>
      </c>
      <c r="P34" s="61">
        <f t="shared" si="9"/>
        <v>97.293403559607967</v>
      </c>
      <c r="Q34" s="61">
        <f t="shared" si="10"/>
        <v>95.108973651528103</v>
      </c>
    </row>
    <row r="35" spans="1:27" x14ac:dyDescent="0.25">
      <c r="B35" s="41" t="s">
        <v>269</v>
      </c>
      <c r="C35" s="44">
        <v>2672500.5469999998</v>
      </c>
      <c r="D35" s="44">
        <v>8079487.7920000022</v>
      </c>
      <c r="E35" s="44">
        <v>5759392.1370000001</v>
      </c>
      <c r="F35" s="44">
        <f t="shared" si="2"/>
        <v>16511380.476000002</v>
      </c>
      <c r="G35" s="44">
        <v>2662913.4517000006</v>
      </c>
      <c r="H35" s="44">
        <v>7884959.2240399998</v>
      </c>
      <c r="I35" s="44">
        <v>5591300.9485700019</v>
      </c>
      <c r="J35" s="44">
        <f t="shared" si="3"/>
        <v>16139173.624310002</v>
      </c>
      <c r="K35" s="44">
        <f t="shared" si="4"/>
        <v>9587.0952999992296</v>
      </c>
      <c r="L35" s="44">
        <f t="shared" si="5"/>
        <v>194528.56796000246</v>
      </c>
      <c r="M35" s="44">
        <f t="shared" si="6"/>
        <v>168091.18842999823</v>
      </c>
      <c r="N35" s="44">
        <f t="shared" si="7"/>
        <v>372206.85168999992</v>
      </c>
      <c r="O35" s="61">
        <f t="shared" si="8"/>
        <v>99.641268724499938</v>
      </c>
      <c r="P35" s="61">
        <f t="shared" si="9"/>
        <v>98.101600775368908</v>
      </c>
      <c r="Q35" s="61">
        <f t="shared" si="10"/>
        <v>97.745755709336251</v>
      </c>
    </row>
    <row r="36" spans="1:27" x14ac:dyDescent="0.25">
      <c r="B36" s="41" t="s">
        <v>322</v>
      </c>
      <c r="C36" s="44">
        <v>13027752.646000002</v>
      </c>
      <c r="D36" s="44">
        <v>11462775.655180002</v>
      </c>
      <c r="E36" s="44">
        <v>21425220.970019992</v>
      </c>
      <c r="F36" s="44">
        <f t="shared" si="2"/>
        <v>45915749.271200001</v>
      </c>
      <c r="G36" s="44">
        <v>13008199.765489999</v>
      </c>
      <c r="H36" s="44">
        <v>11454821.991950002</v>
      </c>
      <c r="I36" s="44">
        <v>21417743.378799997</v>
      </c>
      <c r="J36" s="44">
        <f t="shared" si="3"/>
        <v>45880765.136239998</v>
      </c>
      <c r="K36" s="44">
        <f t="shared" si="4"/>
        <v>19552.880510002375</v>
      </c>
      <c r="L36" s="44">
        <f t="shared" si="5"/>
        <v>7953.6632300000638</v>
      </c>
      <c r="M36" s="44">
        <f t="shared" si="6"/>
        <v>7477.5912199951708</v>
      </c>
      <c r="N36" s="44">
        <f t="shared" si="7"/>
        <v>34984.134959997609</v>
      </c>
      <c r="O36" s="61">
        <f t="shared" si="8"/>
        <v>99.849913634060243</v>
      </c>
      <c r="P36" s="61">
        <f t="shared" si="9"/>
        <v>99.887684971913487</v>
      </c>
      <c r="Q36" s="61">
        <f t="shared" si="10"/>
        <v>99.923807984155133</v>
      </c>
    </row>
    <row r="37" spans="1:27" x14ac:dyDescent="0.25">
      <c r="B37" s="51" t="s">
        <v>270</v>
      </c>
      <c r="C37" s="44">
        <v>2327958.61</v>
      </c>
      <c r="D37" s="44">
        <v>2581411.3369999998</v>
      </c>
      <c r="E37" s="44">
        <v>4021395.9239700017</v>
      </c>
      <c r="F37" s="44">
        <f t="shared" si="2"/>
        <v>8930765.8709700014</v>
      </c>
      <c r="G37" s="44">
        <v>2288033.4882500004</v>
      </c>
      <c r="H37" s="44">
        <v>2553882.949289999</v>
      </c>
      <c r="I37" s="44">
        <v>3696463.1498800004</v>
      </c>
      <c r="J37" s="44">
        <f t="shared" si="3"/>
        <v>8538379.5874199998</v>
      </c>
      <c r="K37" s="44">
        <f t="shared" si="4"/>
        <v>39925.121749999467</v>
      </c>
      <c r="L37" s="44">
        <f t="shared" si="5"/>
        <v>27528.387710000854</v>
      </c>
      <c r="M37" s="44">
        <f t="shared" si="6"/>
        <v>324932.77409000136</v>
      </c>
      <c r="N37" s="44">
        <f t="shared" si="7"/>
        <v>392386.28355000168</v>
      </c>
      <c r="O37" s="61">
        <f t="shared" si="8"/>
        <v>98.284972869427463</v>
      </c>
      <c r="P37" s="61">
        <f t="shared" si="9"/>
        <v>98.626025127700558</v>
      </c>
      <c r="Q37" s="61">
        <f t="shared" si="10"/>
        <v>95.606353483910297</v>
      </c>
    </row>
    <row r="38" spans="1:27" x14ac:dyDescent="0.25">
      <c r="B38" s="41" t="s">
        <v>271</v>
      </c>
      <c r="C38" s="44">
        <v>332404.005</v>
      </c>
      <c r="D38" s="44">
        <v>591750.38199999998</v>
      </c>
      <c r="E38" s="44">
        <v>374975.255</v>
      </c>
      <c r="F38" s="44">
        <f t="shared" si="2"/>
        <v>1299129.642</v>
      </c>
      <c r="G38" s="44">
        <v>309246.92401999998</v>
      </c>
      <c r="H38" s="44">
        <v>541257.49243999994</v>
      </c>
      <c r="I38" s="44">
        <v>361227.14819000009</v>
      </c>
      <c r="J38" s="44">
        <f t="shared" si="3"/>
        <v>1211731.5646500001</v>
      </c>
      <c r="K38" s="44">
        <f t="shared" si="4"/>
        <v>23157.080980000028</v>
      </c>
      <c r="L38" s="44">
        <f t="shared" si="5"/>
        <v>50492.88956000004</v>
      </c>
      <c r="M38" s="44">
        <f t="shared" si="6"/>
        <v>13748.10680999991</v>
      </c>
      <c r="N38" s="44">
        <f t="shared" si="7"/>
        <v>87398.077349999978</v>
      </c>
      <c r="O38" s="61">
        <f t="shared" si="8"/>
        <v>93.033453077678757</v>
      </c>
      <c r="P38" s="61">
        <f t="shared" si="9"/>
        <v>92.030555546126507</v>
      </c>
      <c r="Q38" s="61">
        <f t="shared" si="10"/>
        <v>93.272566915227088</v>
      </c>
    </row>
    <row r="39" spans="1:27" x14ac:dyDescent="0.25">
      <c r="B39" s="41" t="s">
        <v>272</v>
      </c>
      <c r="C39" s="44">
        <v>5530681.6679999996</v>
      </c>
      <c r="D39" s="44">
        <v>12666041.899649998</v>
      </c>
      <c r="E39" s="44">
        <v>22601425.952739999</v>
      </c>
      <c r="F39" s="44">
        <f t="shared" si="2"/>
        <v>40798149.520389996</v>
      </c>
      <c r="G39" s="44">
        <v>4899534.02752</v>
      </c>
      <c r="H39" s="44">
        <v>10386622.518569998</v>
      </c>
      <c r="I39" s="44">
        <v>20678253.912670001</v>
      </c>
      <c r="J39" s="44">
        <f t="shared" si="3"/>
        <v>35964410.458760001</v>
      </c>
      <c r="K39" s="44">
        <f t="shared" si="4"/>
        <v>631147.64047999959</v>
      </c>
      <c r="L39" s="44">
        <f t="shared" si="5"/>
        <v>2279419.3810799997</v>
      </c>
      <c r="M39" s="44">
        <f t="shared" si="6"/>
        <v>1923172.0400699973</v>
      </c>
      <c r="N39" s="44">
        <f t="shared" si="7"/>
        <v>4833739.0616299966</v>
      </c>
      <c r="O39" s="61">
        <f t="shared" si="8"/>
        <v>88.588248639733507</v>
      </c>
      <c r="P39" s="61">
        <f t="shared" si="9"/>
        <v>84.004994026867649</v>
      </c>
      <c r="Q39" s="61">
        <f t="shared" si="10"/>
        <v>88.152062977233314</v>
      </c>
      <c r="AA39" s="44"/>
    </row>
    <row r="40" spans="1:27" x14ac:dyDescent="0.25">
      <c r="B40" s="41" t="s">
        <v>273</v>
      </c>
      <c r="C40" s="44">
        <v>959.14499999999998</v>
      </c>
      <c r="D40" s="44">
        <v>1116</v>
      </c>
      <c r="E40" s="44">
        <v>828</v>
      </c>
      <c r="F40" s="44">
        <f t="shared" si="2"/>
        <v>2903.145</v>
      </c>
      <c r="G40" s="44">
        <v>942.56033000000002</v>
      </c>
      <c r="H40" s="44">
        <v>1067.05015</v>
      </c>
      <c r="I40" s="44">
        <v>825.50152000000003</v>
      </c>
      <c r="J40" s="44">
        <f t="shared" si="3"/>
        <v>2835.1120000000001</v>
      </c>
      <c r="K40" s="44">
        <f t="shared" si="4"/>
        <v>16.58466999999996</v>
      </c>
      <c r="L40" s="44">
        <f t="shared" si="5"/>
        <v>48.949849999999969</v>
      </c>
      <c r="M40" s="44">
        <f t="shared" si="6"/>
        <v>2.4984799999999723</v>
      </c>
      <c r="N40" s="44">
        <f t="shared" si="7"/>
        <v>68.032999999999902</v>
      </c>
      <c r="O40" s="61">
        <f t="shared" si="8"/>
        <v>98.270890219935467</v>
      </c>
      <c r="P40" s="61">
        <f t="shared" si="9"/>
        <v>96.841930563888312</v>
      </c>
      <c r="Q40" s="61">
        <f t="shared" si="10"/>
        <v>97.656575885806603</v>
      </c>
    </row>
    <row r="41" spans="1:27" x14ac:dyDescent="0.25">
      <c r="B41" s="41" t="s">
        <v>274</v>
      </c>
      <c r="C41" s="44">
        <v>9200515.6720000003</v>
      </c>
      <c r="D41" s="44">
        <v>11619753.543999998</v>
      </c>
      <c r="E41" s="44">
        <v>10608399.111000001</v>
      </c>
      <c r="F41" s="44">
        <f t="shared" si="2"/>
        <v>31428668.327</v>
      </c>
      <c r="G41" s="44">
        <v>9192988.6660399996</v>
      </c>
      <c r="H41" s="44">
        <v>11609269.182619996</v>
      </c>
      <c r="I41" s="44">
        <v>10607871.732090004</v>
      </c>
      <c r="J41" s="44">
        <f t="shared" si="3"/>
        <v>31410129.58075</v>
      </c>
      <c r="K41" s="44">
        <f t="shared" si="4"/>
        <v>7527.0059600006789</v>
      </c>
      <c r="L41" s="44">
        <f t="shared" si="5"/>
        <v>10484.36138000153</v>
      </c>
      <c r="M41" s="44">
        <f t="shared" si="6"/>
        <v>527.37890999764204</v>
      </c>
      <c r="N41" s="44">
        <f t="shared" si="7"/>
        <v>18538.746249999851</v>
      </c>
      <c r="O41" s="61">
        <f t="shared" si="8"/>
        <v>99.918189303422338</v>
      </c>
      <c r="P41" s="61">
        <f t="shared" si="9"/>
        <v>99.913491189027653</v>
      </c>
      <c r="Q41" s="61">
        <f t="shared" si="10"/>
        <v>99.941013261977531</v>
      </c>
    </row>
    <row r="42" spans="1:27" x14ac:dyDescent="0.25">
      <c r="B42" s="41" t="s">
        <v>275</v>
      </c>
      <c r="C42" s="44">
        <v>404153</v>
      </c>
      <c r="D42" s="44">
        <v>504314.61899999995</v>
      </c>
      <c r="E42" s="44">
        <v>378589.32000000007</v>
      </c>
      <c r="F42" s="44">
        <f t="shared" si="2"/>
        <v>1287056.939</v>
      </c>
      <c r="G42" s="44">
        <v>404135.26176999998</v>
      </c>
      <c r="H42" s="44">
        <v>504300.40514000005</v>
      </c>
      <c r="I42" s="44">
        <v>378579.05125999998</v>
      </c>
      <c r="J42" s="44">
        <f t="shared" si="3"/>
        <v>1287014.71817</v>
      </c>
      <c r="K42" s="44">
        <f t="shared" si="4"/>
        <v>17.738230000017211</v>
      </c>
      <c r="L42" s="44">
        <f t="shared" si="5"/>
        <v>14.213859999901615</v>
      </c>
      <c r="M42" s="44">
        <f t="shared" si="6"/>
        <v>10.268740000086837</v>
      </c>
      <c r="N42" s="44">
        <f t="shared" si="7"/>
        <v>42.220830000005662</v>
      </c>
      <c r="O42" s="61">
        <f t="shared" si="8"/>
        <v>99.99561101117645</v>
      </c>
      <c r="P42" s="61">
        <f t="shared" si="9"/>
        <v>99.99648285868075</v>
      </c>
      <c r="Q42" s="61">
        <f t="shared" si="10"/>
        <v>99.996719583359479</v>
      </c>
    </row>
    <row r="43" spans="1:27" x14ac:dyDescent="0.25">
      <c r="B43" s="41" t="s">
        <v>276</v>
      </c>
      <c r="C43" s="44">
        <v>1656394.993</v>
      </c>
      <c r="D43" s="44">
        <v>3861272.7379999999</v>
      </c>
      <c r="E43" s="44">
        <v>3715896.0880000005</v>
      </c>
      <c r="F43" s="44">
        <f t="shared" si="2"/>
        <v>9233563.8190000001</v>
      </c>
      <c r="G43" s="44">
        <v>1647262.5974399999</v>
      </c>
      <c r="H43" s="44">
        <v>3848429.1214400008</v>
      </c>
      <c r="I43" s="44">
        <v>3713649.4111600006</v>
      </c>
      <c r="J43" s="44">
        <f t="shared" si="3"/>
        <v>9209341.1300400011</v>
      </c>
      <c r="K43" s="44">
        <f t="shared" si="4"/>
        <v>9132.3955600000918</v>
      </c>
      <c r="L43" s="44">
        <f t="shared" si="5"/>
        <v>12843.616559999064</v>
      </c>
      <c r="M43" s="44">
        <f t="shared" si="6"/>
        <v>2246.6768399998546</v>
      </c>
      <c r="N43" s="44">
        <f t="shared" si="7"/>
        <v>24222.68895999901</v>
      </c>
      <c r="O43" s="61">
        <f t="shared" si="8"/>
        <v>99.448658345467479</v>
      </c>
      <c r="P43" s="61">
        <f t="shared" si="9"/>
        <v>99.601715558250618</v>
      </c>
      <c r="Q43" s="61">
        <f t="shared" si="10"/>
        <v>99.737666956823801</v>
      </c>
    </row>
    <row r="44" spans="1:27" x14ac:dyDescent="0.25">
      <c r="B44" s="41" t="s">
        <v>277</v>
      </c>
      <c r="C44" s="44">
        <v>1715957</v>
      </c>
      <c r="D44" s="44">
        <v>3991941</v>
      </c>
      <c r="E44" s="44">
        <v>3992801</v>
      </c>
      <c r="F44" s="44">
        <f t="shared" si="2"/>
        <v>9700699</v>
      </c>
      <c r="G44" s="44">
        <v>1324987.1276700001</v>
      </c>
      <c r="H44" s="44">
        <v>3991940.9753999999</v>
      </c>
      <c r="I44" s="44">
        <v>3992800.8868000004</v>
      </c>
      <c r="J44" s="44">
        <f t="shared" si="3"/>
        <v>9309728.9898700006</v>
      </c>
      <c r="K44" s="44">
        <f t="shared" si="4"/>
        <v>390969.87232999993</v>
      </c>
      <c r="L44" s="44">
        <f t="shared" si="5"/>
        <v>2.4600000120699406E-2</v>
      </c>
      <c r="M44" s="44">
        <f t="shared" si="6"/>
        <v>0.1131999995559454</v>
      </c>
      <c r="N44" s="44">
        <f t="shared" si="7"/>
        <v>390970.0101299996</v>
      </c>
      <c r="O44" s="61">
        <f t="shared" si="8"/>
        <v>77.215636969341304</v>
      </c>
      <c r="P44" s="61">
        <f t="shared" si="9"/>
        <v>93.15036994476776</v>
      </c>
      <c r="Q44" s="61">
        <f t="shared" si="10"/>
        <v>95.969671771797067</v>
      </c>
    </row>
    <row r="45" spans="1:27" x14ac:dyDescent="0.25">
      <c r="B45" s="41" t="s">
        <v>278</v>
      </c>
      <c r="C45" s="44">
        <v>710121</v>
      </c>
      <c r="D45" s="44">
        <v>1223975</v>
      </c>
      <c r="E45" s="44">
        <v>1164123</v>
      </c>
      <c r="F45" s="44">
        <f t="shared" si="2"/>
        <v>3098219</v>
      </c>
      <c r="G45" s="44">
        <v>710105.02741999994</v>
      </c>
      <c r="H45" s="44">
        <v>1223975</v>
      </c>
      <c r="I45" s="44">
        <v>1164123.0000000002</v>
      </c>
      <c r="J45" s="44">
        <f t="shared" si="3"/>
        <v>3098203.0274200002</v>
      </c>
      <c r="K45" s="44">
        <f t="shared" si="4"/>
        <v>15.972580000059679</v>
      </c>
      <c r="L45" s="44">
        <f t="shared" si="5"/>
        <v>0</v>
      </c>
      <c r="M45" s="44">
        <f t="shared" si="6"/>
        <v>0</v>
      </c>
      <c r="N45" s="44">
        <f t="shared" si="7"/>
        <v>15.972580000059679</v>
      </c>
      <c r="O45" s="61">
        <f t="shared" si="8"/>
        <v>99.997750724172349</v>
      </c>
      <c r="P45" s="61">
        <f t="shared" si="9"/>
        <v>99.999174157849453</v>
      </c>
      <c r="Q45" s="61">
        <f t="shared" si="10"/>
        <v>99.999484459297435</v>
      </c>
    </row>
    <row r="46" spans="1:27" x14ac:dyDescent="0.25">
      <c r="B46" s="41" t="s">
        <v>279</v>
      </c>
      <c r="C46" s="44">
        <v>192927.087</v>
      </c>
      <c r="D46" s="44">
        <v>248089.87300000002</v>
      </c>
      <c r="E46" s="44">
        <v>207405.886</v>
      </c>
      <c r="F46" s="44">
        <f t="shared" si="2"/>
        <v>648422.84600000002</v>
      </c>
      <c r="G46" s="44">
        <v>190349.08851000003</v>
      </c>
      <c r="H46" s="44">
        <v>247726.50466000001</v>
      </c>
      <c r="I46" s="44">
        <v>206945.44939999992</v>
      </c>
      <c r="J46" s="44">
        <f t="shared" si="3"/>
        <v>645021.04256999993</v>
      </c>
      <c r="K46" s="44">
        <f t="shared" si="4"/>
        <v>2577.998489999969</v>
      </c>
      <c r="L46" s="44">
        <f t="shared" si="5"/>
        <v>363.36834000001545</v>
      </c>
      <c r="M46" s="44">
        <f t="shared" si="6"/>
        <v>460.43660000007367</v>
      </c>
      <c r="N46" s="44">
        <f t="shared" si="7"/>
        <v>3401.8034300000581</v>
      </c>
      <c r="O46" s="61">
        <f t="shared" si="8"/>
        <v>98.663744666398259</v>
      </c>
      <c r="P46" s="61">
        <f t="shared" si="9"/>
        <v>99.333049044190943</v>
      </c>
      <c r="Q46" s="61">
        <f t="shared" si="10"/>
        <v>99.475372675255784</v>
      </c>
    </row>
    <row r="47" spans="1:27" x14ac:dyDescent="0.25">
      <c r="C47" s="44"/>
      <c r="D47" s="44"/>
      <c r="E47" s="44"/>
      <c r="F47" s="44"/>
      <c r="G47" s="44"/>
      <c r="H47" s="44"/>
      <c r="I47" s="44"/>
      <c r="J47" s="44"/>
      <c r="K47" s="44"/>
      <c r="L47" s="44"/>
      <c r="M47" s="44"/>
      <c r="N47" s="44"/>
      <c r="O47" s="83"/>
      <c r="P47" s="61"/>
      <c r="Q47" s="83"/>
    </row>
    <row r="48" spans="1:27" ht="15" x14ac:dyDescent="0.4">
      <c r="A48" s="41" t="s">
        <v>280</v>
      </c>
      <c r="C48" s="49">
        <f t="shared" ref="C48:N48" si="11">SUM(C50:C52)</f>
        <v>274438540.60500002</v>
      </c>
      <c r="D48" s="49">
        <f t="shared" si="11"/>
        <v>332313329.33485007</v>
      </c>
      <c r="E48" s="49">
        <f t="shared" si="11"/>
        <v>289626563.38603997</v>
      </c>
      <c r="F48" s="49">
        <f t="shared" si="11"/>
        <v>896378433.32589006</v>
      </c>
      <c r="G48" s="49">
        <f t="shared" si="11"/>
        <v>266124960.41711</v>
      </c>
      <c r="H48" s="49">
        <f t="shared" si="11"/>
        <v>331652287.96817994</v>
      </c>
      <c r="I48" s="49">
        <f t="shared" si="11"/>
        <v>288934768.47041011</v>
      </c>
      <c r="J48" s="49">
        <f t="shared" si="11"/>
        <v>886712016.85570002</v>
      </c>
      <c r="K48" s="49">
        <f t="shared" si="11"/>
        <v>8313580.1878899932</v>
      </c>
      <c r="L48" s="49">
        <f t="shared" si="11"/>
        <v>661041.36667007208</v>
      </c>
      <c r="M48" s="49">
        <f t="shared" si="11"/>
        <v>691794.91562986374</v>
      </c>
      <c r="N48" s="49">
        <f t="shared" si="11"/>
        <v>9666416.470189929</v>
      </c>
      <c r="O48" s="61">
        <f>+G48/C48*100</f>
        <v>96.970695089121691</v>
      </c>
      <c r="P48" s="61">
        <f>((G48+H48)/(C48+D48))*100</f>
        <v>98.52087451243456</v>
      </c>
      <c r="Q48" s="61">
        <f>+J48/F48*100</f>
        <v>98.92161434157623</v>
      </c>
    </row>
    <row r="49" spans="1:20" x14ac:dyDescent="0.25">
      <c r="C49" s="44"/>
      <c r="D49" s="44"/>
      <c r="E49" s="44"/>
      <c r="F49" s="44"/>
      <c r="G49" s="44"/>
      <c r="H49" s="44"/>
      <c r="I49" s="44"/>
      <c r="J49" s="44"/>
      <c r="K49" s="44"/>
      <c r="L49" s="44"/>
      <c r="M49" s="44"/>
      <c r="N49" s="44"/>
      <c r="O49" s="61"/>
      <c r="P49" s="61"/>
      <c r="Q49" s="61"/>
    </row>
    <row r="50" spans="1:20" x14ac:dyDescent="0.25">
      <c r="B50" s="41" t="s">
        <v>281</v>
      </c>
      <c r="C50" s="44">
        <v>66105140.245999999</v>
      </c>
      <c r="D50" s="44">
        <v>85726161.666999996</v>
      </c>
      <c r="E50" s="44">
        <v>69839848.519000024</v>
      </c>
      <c r="F50" s="44">
        <f>SUM(C50:E50)</f>
        <v>221671150.43200001</v>
      </c>
      <c r="G50" s="44">
        <v>58557843.840630002</v>
      </c>
      <c r="H50" s="44">
        <v>85348332.09946999</v>
      </c>
      <c r="I50" s="44">
        <v>69268435.695760012</v>
      </c>
      <c r="J50" s="44">
        <f>SUM(G50:I50)</f>
        <v>213174611.63586</v>
      </c>
      <c r="K50" s="44">
        <f>+C50-G50</f>
        <v>7547296.405369997</v>
      </c>
      <c r="L50" s="44">
        <f>+D50-H50</f>
        <v>377829.56753000617</v>
      </c>
      <c r="M50" s="44">
        <f>+E50-I50</f>
        <v>571412.82324001193</v>
      </c>
      <c r="N50" s="44">
        <f>SUM(K50:M50)</f>
        <v>8496538.7961400151</v>
      </c>
      <c r="O50" s="61">
        <f>+G50/C50*100</f>
        <v>88.582890260448877</v>
      </c>
      <c r="P50" s="61">
        <f>((G50+H50)/(C50+D50))*100</f>
        <v>94.780308228245886</v>
      </c>
      <c r="Q50" s="61">
        <f>+J50/F50*100</f>
        <v>96.167052510179303</v>
      </c>
    </row>
    <row r="51" spans="1:20" ht="15.6" x14ac:dyDescent="0.25">
      <c r="B51" s="41" t="s">
        <v>295</v>
      </c>
      <c r="C51" s="44"/>
      <c r="D51" s="44"/>
      <c r="E51" s="44"/>
      <c r="F51" s="44"/>
      <c r="G51" s="44"/>
      <c r="H51" s="44"/>
      <c r="I51" s="44"/>
      <c r="J51" s="44"/>
      <c r="K51" s="44"/>
      <c r="L51" s="44"/>
      <c r="M51" s="44"/>
      <c r="N51" s="44"/>
      <c r="O51" s="61"/>
      <c r="P51" s="61"/>
      <c r="Q51" s="61"/>
    </row>
    <row r="52" spans="1:20" ht="15.6" x14ac:dyDescent="0.25">
      <c r="B52" s="41" t="s">
        <v>296</v>
      </c>
      <c r="C52" s="44">
        <v>208333400.359</v>
      </c>
      <c r="D52" s="44">
        <v>246587167.66785005</v>
      </c>
      <c r="E52" s="44">
        <v>219786714.86703998</v>
      </c>
      <c r="F52" s="44">
        <f>SUM(C52:E52)</f>
        <v>674707282.89389002</v>
      </c>
      <c r="G52" s="44">
        <v>207567116.57648</v>
      </c>
      <c r="H52" s="44">
        <v>246303955.86870998</v>
      </c>
      <c r="I52" s="44">
        <v>219666332.77465013</v>
      </c>
      <c r="J52" s="44">
        <f>SUM(G52:I52)</f>
        <v>673537405.21984005</v>
      </c>
      <c r="K52" s="44">
        <f t="shared" ref="K52:M53" si="12">+C52-G52</f>
        <v>766283.78251999617</v>
      </c>
      <c r="L52" s="44">
        <f t="shared" si="12"/>
        <v>283211.79914006591</v>
      </c>
      <c r="M52" s="44">
        <f t="shared" si="12"/>
        <v>120382.09238985181</v>
      </c>
      <c r="N52" s="44">
        <f>SUM(K52:M52)</f>
        <v>1169877.6740499139</v>
      </c>
      <c r="O52" s="61">
        <f>+G52/C52*100</f>
        <v>99.632183902725373</v>
      </c>
      <c r="P52" s="61">
        <f>((G52+H52)/(C52+D52))*100</f>
        <v>99.769301356012079</v>
      </c>
      <c r="Q52" s="61">
        <f>+J52/F52*100</f>
        <v>99.826609597419463</v>
      </c>
    </row>
    <row r="53" spans="1:20" ht="26.25" customHeight="1" x14ac:dyDescent="0.25">
      <c r="B53" s="52" t="s">
        <v>282</v>
      </c>
      <c r="C53" s="44">
        <v>543955</v>
      </c>
      <c r="D53" s="44">
        <v>816856.73600000003</v>
      </c>
      <c r="E53" s="44">
        <v>1010360.037</v>
      </c>
      <c r="F53" s="44">
        <f>SUM(C53:E53)</f>
        <v>2371171.773</v>
      </c>
      <c r="G53" s="44">
        <v>543954.98839999991</v>
      </c>
      <c r="H53" s="44">
        <v>815135.85384</v>
      </c>
      <c r="I53" s="44">
        <v>1005842.6574599997</v>
      </c>
      <c r="J53" s="44">
        <f>SUM(G53:I53)</f>
        <v>2364933.4996999996</v>
      </c>
      <c r="K53" s="44">
        <f t="shared" si="12"/>
        <v>1.1600000085309148E-2</v>
      </c>
      <c r="L53" s="44">
        <f t="shared" si="12"/>
        <v>1720.8821600000374</v>
      </c>
      <c r="M53" s="44">
        <f t="shared" si="12"/>
        <v>4517.3795400003437</v>
      </c>
      <c r="N53" s="44">
        <f>SUM(K53:M53)</f>
        <v>6238.2733000004664</v>
      </c>
      <c r="O53" s="61">
        <f>+G53/C53*100</f>
        <v>99.99999786747064</v>
      </c>
      <c r="P53" s="61">
        <f>((G53+H53)/(C53+D53))*100</f>
        <v>99.873539174121291</v>
      </c>
      <c r="Q53" s="61">
        <f>+J53/F53*100</f>
        <v>99.736911793104383</v>
      </c>
    </row>
    <row r="54" spans="1:20" x14ac:dyDescent="0.25">
      <c r="C54" s="44"/>
      <c r="D54" s="44"/>
      <c r="E54" s="44"/>
      <c r="F54" s="44"/>
      <c r="G54" s="44"/>
      <c r="H54" s="44"/>
      <c r="I54" s="44"/>
      <c r="J54" s="44"/>
      <c r="K54" s="44"/>
      <c r="L54" s="44"/>
      <c r="M54" s="44"/>
      <c r="N54" s="44"/>
    </row>
    <row r="55" spans="1:20" x14ac:dyDescent="0.25">
      <c r="C55" s="44"/>
      <c r="D55" s="44"/>
      <c r="E55" s="44"/>
      <c r="F55" s="44"/>
      <c r="G55" s="44"/>
      <c r="H55" s="44"/>
      <c r="I55" s="44"/>
      <c r="J55" s="44"/>
      <c r="K55" s="44"/>
      <c r="L55" s="44"/>
      <c r="M55" s="44"/>
      <c r="N55" s="44"/>
    </row>
    <row r="56" spans="1:20" x14ac:dyDescent="0.25">
      <c r="A56" s="53"/>
      <c r="B56" s="53"/>
      <c r="C56" s="54"/>
      <c r="D56" s="54"/>
      <c r="E56" s="54"/>
      <c r="F56" s="54"/>
      <c r="G56" s="54"/>
      <c r="H56" s="54"/>
      <c r="I56" s="54"/>
      <c r="J56" s="54"/>
      <c r="K56" s="54"/>
      <c r="L56" s="54"/>
      <c r="M56" s="54"/>
      <c r="N56" s="54"/>
      <c r="O56" s="55"/>
      <c r="P56" s="55"/>
      <c r="Q56" s="55"/>
    </row>
    <row r="57" spans="1:20" x14ac:dyDescent="0.25">
      <c r="A57" s="84"/>
      <c r="B57" s="84"/>
      <c r="C57" s="57"/>
      <c r="D57" s="57"/>
      <c r="E57" s="57"/>
      <c r="F57" s="57"/>
      <c r="G57" s="57"/>
      <c r="H57" s="57"/>
      <c r="I57" s="57"/>
      <c r="J57" s="57"/>
      <c r="K57" s="57"/>
      <c r="L57" s="57"/>
      <c r="M57" s="57"/>
      <c r="N57" s="57"/>
      <c r="O57" s="58"/>
      <c r="P57" s="58"/>
      <c r="Q57" s="58"/>
    </row>
    <row r="58" spans="1:20" ht="12.75" customHeight="1" x14ac:dyDescent="0.25">
      <c r="A58" s="91" t="s">
        <v>283</v>
      </c>
      <c r="B58" s="59" t="s">
        <v>321</v>
      </c>
      <c r="C58" s="59"/>
      <c r="D58" s="59"/>
      <c r="E58" s="59"/>
      <c r="F58" s="59"/>
      <c r="G58" s="57"/>
      <c r="H58" s="57"/>
      <c r="I58" s="57"/>
      <c r="J58" s="57"/>
      <c r="K58" s="57"/>
      <c r="L58" s="58"/>
      <c r="M58" s="58"/>
      <c r="N58" s="58"/>
      <c r="Q58" s="85"/>
      <c r="R58" s="85"/>
      <c r="S58" s="85"/>
      <c r="T58" s="85"/>
    </row>
    <row r="59" spans="1:20" ht="12.75" customHeight="1" x14ac:dyDescent="0.25">
      <c r="A59" s="91" t="s">
        <v>284</v>
      </c>
      <c r="B59" s="59" t="s">
        <v>285</v>
      </c>
      <c r="C59" s="59"/>
      <c r="D59" s="59"/>
      <c r="E59" s="59"/>
      <c r="F59" s="59"/>
      <c r="G59" s="57"/>
      <c r="H59" s="57"/>
      <c r="I59" s="57"/>
      <c r="J59" s="57"/>
      <c r="K59" s="57"/>
      <c r="L59" s="58"/>
      <c r="M59" s="58"/>
      <c r="N59" s="58"/>
      <c r="Q59" s="85"/>
      <c r="R59" s="85"/>
      <c r="S59" s="85"/>
      <c r="T59" s="85"/>
    </row>
    <row r="60" spans="1:20" ht="15.6" x14ac:dyDescent="0.25">
      <c r="A60" s="90" t="s">
        <v>286</v>
      </c>
      <c r="B60" s="56" t="s">
        <v>287</v>
      </c>
      <c r="C60" s="57"/>
      <c r="D60" s="57"/>
      <c r="E60" s="57"/>
      <c r="F60" s="57"/>
      <c r="G60" s="57"/>
      <c r="H60" s="57"/>
      <c r="I60" s="57"/>
      <c r="J60" s="57"/>
      <c r="K60" s="57"/>
      <c r="L60" s="58"/>
      <c r="M60" s="58"/>
      <c r="N60" s="58"/>
      <c r="Q60" s="85"/>
      <c r="R60" s="85"/>
      <c r="S60" s="85"/>
      <c r="T60" s="85"/>
    </row>
    <row r="61" spans="1:20" ht="15.6" x14ac:dyDescent="0.25">
      <c r="A61" s="90" t="s">
        <v>288</v>
      </c>
      <c r="B61" s="56" t="s">
        <v>289</v>
      </c>
      <c r="C61" s="57"/>
      <c r="D61" s="57"/>
      <c r="E61" s="57"/>
      <c r="F61" s="57"/>
      <c r="G61" s="57"/>
      <c r="H61" s="57"/>
      <c r="I61" s="57"/>
      <c r="J61" s="57"/>
      <c r="K61" s="57"/>
      <c r="L61" s="58"/>
      <c r="M61" s="58"/>
      <c r="N61" s="58"/>
    </row>
    <row r="62" spans="1:20" ht="15.6" x14ac:dyDescent="0.25">
      <c r="A62" s="90" t="s">
        <v>290</v>
      </c>
      <c r="B62" s="56" t="s">
        <v>291</v>
      </c>
      <c r="C62" s="57"/>
      <c r="D62" s="57"/>
      <c r="E62" s="57"/>
      <c r="F62" s="57"/>
      <c r="G62" s="57"/>
      <c r="H62" s="57"/>
      <c r="I62" s="57"/>
      <c r="J62" s="57"/>
      <c r="K62" s="57"/>
      <c r="L62" s="58"/>
      <c r="M62" s="58"/>
      <c r="N62" s="58"/>
    </row>
    <row r="63" spans="1:20" ht="15.6" x14ac:dyDescent="0.25">
      <c r="A63" s="90" t="s">
        <v>292</v>
      </c>
      <c r="B63" s="56" t="s">
        <v>294</v>
      </c>
      <c r="C63" s="57"/>
      <c r="D63" s="57"/>
      <c r="E63" s="57"/>
      <c r="F63" s="57"/>
      <c r="G63" s="57"/>
      <c r="H63" s="57"/>
      <c r="I63" s="57"/>
      <c r="J63" s="57"/>
      <c r="K63" s="57"/>
      <c r="L63" s="58"/>
      <c r="M63" s="58"/>
      <c r="N63" s="58"/>
    </row>
    <row r="64" spans="1:20" ht="15.6" x14ac:dyDescent="0.25">
      <c r="A64" s="90" t="s">
        <v>293</v>
      </c>
      <c r="B64" s="56" t="s">
        <v>307</v>
      </c>
      <c r="C64" s="44"/>
      <c r="D64" s="44"/>
      <c r="E64" s="44"/>
      <c r="F64" s="44"/>
      <c r="G64" s="44"/>
      <c r="H64" s="44"/>
      <c r="I64" s="44"/>
      <c r="J64" s="44"/>
      <c r="K64" s="44"/>
      <c r="L64" s="44"/>
      <c r="M64" s="44"/>
      <c r="N64" s="44"/>
      <c r="O64" s="44"/>
      <c r="P64" s="44"/>
    </row>
    <row r="65" spans="3:14" x14ac:dyDescent="0.25">
      <c r="C65" s="44">
        <v>0</v>
      </c>
      <c r="D65" s="44">
        <v>0</v>
      </c>
      <c r="E65" s="44">
        <v>0</v>
      </c>
      <c r="F65" s="44">
        <v>0</v>
      </c>
      <c r="G65" s="44">
        <v>0</v>
      </c>
      <c r="H65" s="44">
        <v>0</v>
      </c>
      <c r="I65" s="44">
        <v>0</v>
      </c>
      <c r="J65" s="44">
        <v>0</v>
      </c>
      <c r="K65" s="44"/>
      <c r="L65" s="44"/>
      <c r="M65" s="44"/>
      <c r="N65" s="44"/>
    </row>
    <row r="66" spans="3:14" x14ac:dyDescent="0.25">
      <c r="C66" s="44"/>
      <c r="D66" s="44"/>
      <c r="E66" s="44"/>
      <c r="F66" s="44"/>
      <c r="G66" s="44"/>
      <c r="H66" s="44"/>
      <c r="I66" s="44"/>
      <c r="J66" s="44"/>
      <c r="K66" s="44"/>
      <c r="L66" s="44"/>
      <c r="M66" s="44"/>
      <c r="N66" s="44"/>
    </row>
    <row r="67" spans="3:14" x14ac:dyDescent="0.25">
      <c r="C67" s="44"/>
      <c r="D67" s="44"/>
      <c r="E67" s="44"/>
      <c r="F67" s="44"/>
      <c r="G67" s="44"/>
      <c r="H67" s="44"/>
      <c r="I67" s="44"/>
      <c r="J67" s="44"/>
      <c r="K67" s="44"/>
      <c r="L67" s="44"/>
      <c r="M67" s="44"/>
      <c r="N67" s="44"/>
    </row>
    <row r="68" spans="3:14" x14ac:dyDescent="0.25">
      <c r="C68" s="44"/>
      <c r="D68" s="44"/>
      <c r="E68" s="44"/>
      <c r="F68" s="44"/>
      <c r="G68" s="44"/>
      <c r="H68" s="44"/>
      <c r="I68" s="44"/>
      <c r="J68" s="44"/>
      <c r="K68" s="44"/>
      <c r="L68" s="44"/>
      <c r="M68" s="44"/>
      <c r="N68" s="44"/>
    </row>
    <row r="69" spans="3:14" x14ac:dyDescent="0.25">
      <c r="C69" s="44"/>
      <c r="D69" s="44"/>
      <c r="E69" s="44"/>
      <c r="F69" s="44"/>
      <c r="G69" s="44"/>
      <c r="H69" s="44"/>
      <c r="I69" s="44"/>
      <c r="J69" s="44"/>
      <c r="K69" s="44"/>
      <c r="L69" s="44"/>
      <c r="M69" s="44"/>
      <c r="N69" s="44"/>
    </row>
    <row r="70" spans="3:14" x14ac:dyDescent="0.25">
      <c r="C70" s="44"/>
      <c r="D70" s="44"/>
      <c r="E70" s="44"/>
      <c r="F70" s="44"/>
      <c r="G70" s="44"/>
      <c r="H70" s="44"/>
      <c r="I70" s="44"/>
      <c r="J70" s="44"/>
      <c r="K70" s="44"/>
      <c r="L70" s="44"/>
      <c r="M70" s="44"/>
      <c r="N70" s="44"/>
    </row>
    <row r="71" spans="3:14" x14ac:dyDescent="0.25">
      <c r="C71" s="44"/>
      <c r="D71" s="44"/>
      <c r="E71" s="44"/>
      <c r="F71" s="44"/>
      <c r="G71" s="44"/>
      <c r="H71" s="44"/>
      <c r="I71" s="44"/>
      <c r="J71" s="44"/>
      <c r="K71" s="44"/>
      <c r="L71" s="44"/>
      <c r="M71" s="44"/>
      <c r="N71" s="44"/>
    </row>
    <row r="72" spans="3:14" x14ac:dyDescent="0.25">
      <c r="C72" s="44"/>
      <c r="D72" s="44"/>
      <c r="E72" s="44"/>
      <c r="F72" s="44"/>
      <c r="G72" s="44"/>
      <c r="H72" s="44"/>
      <c r="I72" s="44"/>
      <c r="J72" s="44"/>
      <c r="K72" s="44"/>
      <c r="L72" s="44"/>
      <c r="M72" s="44"/>
      <c r="N72" s="44"/>
    </row>
    <row r="73" spans="3:14" x14ac:dyDescent="0.25">
      <c r="C73" s="44"/>
      <c r="D73" s="44"/>
      <c r="E73" s="44"/>
      <c r="F73" s="44"/>
      <c r="G73" s="44"/>
      <c r="H73" s="44"/>
      <c r="I73" s="44"/>
      <c r="J73" s="44"/>
      <c r="K73" s="44"/>
      <c r="L73" s="44"/>
      <c r="M73" s="44"/>
      <c r="N73" s="44"/>
    </row>
    <row r="74" spans="3:14" x14ac:dyDescent="0.25">
      <c r="C74" s="44"/>
      <c r="D74" s="44"/>
      <c r="E74" s="44"/>
      <c r="F74" s="44"/>
      <c r="G74" s="44"/>
      <c r="H74" s="44"/>
      <c r="I74" s="44"/>
      <c r="J74" s="44"/>
      <c r="K74" s="44"/>
      <c r="L74" s="44"/>
      <c r="M74" s="44"/>
      <c r="N74" s="44"/>
    </row>
  </sheetData>
  <mergeCells count="5">
    <mergeCell ref="A5:B6"/>
    <mergeCell ref="C5:F5"/>
    <mergeCell ref="G5:J5"/>
    <mergeCell ref="K5:N5"/>
    <mergeCell ref="O5:Q5"/>
  </mergeCells>
  <pageMargins left="0.22" right="0.2" top="0.53" bottom="0.48" header="0.3" footer="0.17"/>
  <pageSetup paperSize="9"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368B2-1855-4436-A6FF-905DB588B03B}">
  <dimension ref="A1:V325"/>
  <sheetViews>
    <sheetView topLeftCell="A265" zoomScaleNormal="100" zoomScaleSheetLayoutView="109" workbookViewId="0">
      <selection activeCell="N285" sqref="N285"/>
    </sheetView>
  </sheetViews>
  <sheetFormatPr defaultColWidth="9.109375" defaultRowHeight="10.199999999999999" x14ac:dyDescent="0.2"/>
  <cols>
    <col min="1" max="1" width="25" style="70" customWidth="1"/>
    <col min="2" max="3" width="13.6640625" style="70" customWidth="1"/>
    <col min="4" max="4" width="12.44140625" style="70" customWidth="1"/>
    <col min="5" max="5" width="12.44140625" style="22" customWidth="1"/>
    <col min="6" max="6" width="12" style="82" bestFit="1" customWidth="1"/>
    <col min="7" max="7" width="12" style="66" bestFit="1" customWidth="1"/>
    <col min="8" max="8" width="8.33203125" style="82" customWidth="1"/>
    <col min="9" max="16384" width="9.109375" style="82"/>
  </cols>
  <sheetData>
    <row r="1" spans="1:22" s="63" customFormat="1" ht="9" customHeight="1" x14ac:dyDescent="0.25">
      <c r="A1" s="92"/>
      <c r="F1" s="62"/>
      <c r="G1" s="62"/>
    </row>
    <row r="2" spans="1:22" s="65" customFormat="1" ht="15" x14ac:dyDescent="0.4">
      <c r="A2" s="5" t="s">
        <v>324</v>
      </c>
      <c r="B2" s="64"/>
      <c r="C2" s="64"/>
      <c r="D2" s="64"/>
      <c r="E2" s="64"/>
      <c r="F2" s="64"/>
      <c r="G2" s="64"/>
    </row>
    <row r="3" spans="1:22" s="65" customFormat="1" x14ac:dyDescent="0.2">
      <c r="A3" s="93" t="s">
        <v>16</v>
      </c>
      <c r="B3" s="64"/>
      <c r="C3" s="64"/>
      <c r="D3" s="64"/>
      <c r="E3" s="64"/>
      <c r="F3" s="67"/>
      <c r="G3" s="67"/>
    </row>
    <row r="4" spans="1:22" s="65" customFormat="1" x14ac:dyDescent="0.2">
      <c r="A4" s="94" t="s">
        <v>17</v>
      </c>
      <c r="B4" s="68"/>
      <c r="C4" s="68"/>
      <c r="D4" s="68"/>
      <c r="E4" s="68"/>
      <c r="F4" s="68"/>
      <c r="G4" s="68"/>
    </row>
    <row r="5" spans="1:22" s="97" customFormat="1" ht="6" customHeight="1" x14ac:dyDescent="0.25">
      <c r="A5" s="108" t="s">
        <v>18</v>
      </c>
      <c r="B5" s="95"/>
      <c r="C5" s="119" t="s">
        <v>325</v>
      </c>
      <c r="D5" s="120"/>
      <c r="E5" s="121"/>
      <c r="F5" s="95"/>
      <c r="G5" s="96"/>
      <c r="H5" s="96"/>
    </row>
    <row r="6" spans="1:22" s="97" customFormat="1" ht="12" customHeight="1" x14ac:dyDescent="0.25">
      <c r="A6" s="109"/>
      <c r="B6" s="111" t="s">
        <v>19</v>
      </c>
      <c r="C6" s="122"/>
      <c r="D6" s="123"/>
      <c r="E6" s="124"/>
      <c r="F6" s="113" t="s">
        <v>20</v>
      </c>
      <c r="G6" s="115" t="s">
        <v>21</v>
      </c>
      <c r="H6" s="117" t="s">
        <v>22</v>
      </c>
    </row>
    <row r="7" spans="1:22" s="97" customFormat="1" ht="42.75" customHeight="1" x14ac:dyDescent="0.25">
      <c r="A7" s="110"/>
      <c r="B7" s="112"/>
      <c r="C7" s="6" t="s">
        <v>23</v>
      </c>
      <c r="D7" s="6" t="s">
        <v>24</v>
      </c>
      <c r="E7" s="6" t="s">
        <v>15</v>
      </c>
      <c r="F7" s="114"/>
      <c r="G7" s="116"/>
      <c r="H7" s="118"/>
    </row>
    <row r="8" spans="1:22" s="70" customFormat="1" x14ac:dyDescent="0.2">
      <c r="A8" s="7"/>
      <c r="B8" s="69"/>
      <c r="C8" s="69"/>
      <c r="D8" s="69"/>
      <c r="E8" s="69"/>
      <c r="F8" s="69"/>
      <c r="G8" s="69"/>
      <c r="H8" s="69"/>
    </row>
    <row r="9" spans="1:22" s="70" customFormat="1" ht="13.8" x14ac:dyDescent="0.25">
      <c r="A9" s="8" t="s">
        <v>25</v>
      </c>
      <c r="B9" s="69"/>
      <c r="C9" s="69"/>
      <c r="D9" s="69"/>
      <c r="E9" s="69"/>
      <c r="F9" s="69"/>
      <c r="G9" s="69"/>
      <c r="H9" s="69"/>
    </row>
    <row r="10" spans="1:22" s="70" customFormat="1" ht="11.25" customHeight="1" x14ac:dyDescent="0.2">
      <c r="A10" s="9" t="s">
        <v>26</v>
      </c>
      <c r="B10" s="10">
        <f t="shared" ref="B10:G10" si="0">SUM(B11:B15)</f>
        <v>22173716.153999995</v>
      </c>
      <c r="C10" s="10">
        <f t="shared" si="0"/>
        <v>18848183.614740007</v>
      </c>
      <c r="D10" s="10">
        <f t="shared" si="0"/>
        <v>1249905.5382700004</v>
      </c>
      <c r="E10" s="10">
        <f t="shared" si="0"/>
        <v>20098089.153010007</v>
      </c>
      <c r="F10" s="10">
        <f t="shared" si="0"/>
        <v>2075627.0009899905</v>
      </c>
      <c r="G10" s="10">
        <f t="shared" si="0"/>
        <v>3325532.5392599916</v>
      </c>
      <c r="H10" s="11">
        <f t="shared" ref="H10:H15" si="1">E10/B10*100</f>
        <v>90.63924609400415</v>
      </c>
      <c r="I10" s="71"/>
      <c r="J10" s="71"/>
      <c r="K10" s="71"/>
      <c r="L10" s="71"/>
      <c r="M10" s="71"/>
      <c r="N10" s="71"/>
      <c r="O10" s="71"/>
      <c r="P10" s="71"/>
      <c r="Q10" s="71"/>
      <c r="R10" s="71"/>
      <c r="S10" s="71"/>
      <c r="T10" s="71"/>
      <c r="U10" s="71"/>
      <c r="V10" s="71"/>
    </row>
    <row r="11" spans="1:22" s="70" customFormat="1" ht="11.25" customHeight="1" x14ac:dyDescent="0.2">
      <c r="A11" s="72" t="s">
        <v>27</v>
      </c>
      <c r="B11" s="17">
        <v>8270152.1539999973</v>
      </c>
      <c r="C11" s="12">
        <v>6185358.8116300041</v>
      </c>
      <c r="D11" s="17">
        <v>207627.19496000017</v>
      </c>
      <c r="E11" s="12">
        <f>SUM(C11:D11)</f>
        <v>6392986.0065900041</v>
      </c>
      <c r="F11" s="12">
        <f>B11-E11</f>
        <v>1877166.1474099932</v>
      </c>
      <c r="G11" s="12">
        <f>B11-C11</f>
        <v>2084793.3423699932</v>
      </c>
      <c r="H11" s="13">
        <f t="shared" si="1"/>
        <v>77.301915219273567</v>
      </c>
    </row>
    <row r="12" spans="1:22" s="70" customFormat="1" ht="11.25" customHeight="1" x14ac:dyDescent="0.2">
      <c r="A12" s="73" t="s">
        <v>28</v>
      </c>
      <c r="B12" s="17">
        <v>241701.99999999997</v>
      </c>
      <c r="C12" s="12">
        <v>126244.56726000001</v>
      </c>
      <c r="D12" s="17">
        <v>3795.3841000000002</v>
      </c>
      <c r="E12" s="12">
        <f>SUM(C12:D12)</f>
        <v>130039.95136000001</v>
      </c>
      <c r="F12" s="12">
        <f>B12-E12</f>
        <v>111662.04863999996</v>
      </c>
      <c r="G12" s="12">
        <f>B12-C12</f>
        <v>115457.43273999996</v>
      </c>
      <c r="H12" s="13">
        <f t="shared" si="1"/>
        <v>53.801768855863841</v>
      </c>
    </row>
    <row r="13" spans="1:22" s="70" customFormat="1" ht="11.25" customHeight="1" x14ac:dyDescent="0.2">
      <c r="A13" s="72" t="s">
        <v>29</v>
      </c>
      <c r="B13" s="17">
        <v>555188</v>
      </c>
      <c r="C13" s="12">
        <v>515067.44438999996</v>
      </c>
      <c r="D13" s="17">
        <v>23586.019850000001</v>
      </c>
      <c r="E13" s="12">
        <f>SUM(C13:D13)</f>
        <v>538653.46424</v>
      </c>
      <c r="F13" s="12">
        <f>B13-E13</f>
        <v>16534.535759999999</v>
      </c>
      <c r="G13" s="12">
        <f>B13-C13</f>
        <v>40120.555610000039</v>
      </c>
      <c r="H13" s="13">
        <f t="shared" si="1"/>
        <v>97.021813194809695</v>
      </c>
    </row>
    <row r="14" spans="1:22" s="70" customFormat="1" ht="11.25" customHeight="1" x14ac:dyDescent="0.2">
      <c r="A14" s="72" t="s">
        <v>30</v>
      </c>
      <c r="B14" s="17">
        <v>12900561.999999998</v>
      </c>
      <c r="C14" s="12">
        <v>11886987.58265</v>
      </c>
      <c r="D14" s="17">
        <v>1013572.81447</v>
      </c>
      <c r="E14" s="12">
        <f>SUM(C14:D14)</f>
        <v>12900560.397120001</v>
      </c>
      <c r="F14" s="12">
        <f>B14-E14</f>
        <v>1.6028799973428249</v>
      </c>
      <c r="G14" s="12">
        <f>B14-C14</f>
        <v>1013574.4173499979</v>
      </c>
      <c r="H14" s="13">
        <f t="shared" si="1"/>
        <v>99.999987575114972</v>
      </c>
    </row>
    <row r="15" spans="1:22" s="70" customFormat="1" ht="11.25" customHeight="1" x14ac:dyDescent="0.2">
      <c r="A15" s="72" t="s">
        <v>31</v>
      </c>
      <c r="B15" s="17">
        <v>206112.00000000003</v>
      </c>
      <c r="C15" s="12">
        <v>134525.20881000001</v>
      </c>
      <c r="D15" s="17">
        <v>1324.1248899999998</v>
      </c>
      <c r="E15" s="12">
        <f>SUM(C15:D15)</f>
        <v>135849.33370000002</v>
      </c>
      <c r="F15" s="12">
        <f>B15-E15</f>
        <v>70262.666300000012</v>
      </c>
      <c r="G15" s="12">
        <f>B15-C15</f>
        <v>71586.791190000018</v>
      </c>
      <c r="H15" s="13">
        <f t="shared" si="1"/>
        <v>65.91044369080889</v>
      </c>
    </row>
    <row r="16" spans="1:22" s="70" customFormat="1" ht="11.25" customHeight="1" x14ac:dyDescent="0.2">
      <c r="B16" s="14"/>
      <c r="C16" s="14"/>
      <c r="D16" s="14"/>
      <c r="E16" s="14"/>
      <c r="F16" s="14"/>
      <c r="G16" s="14"/>
      <c r="H16" s="11"/>
    </row>
    <row r="17" spans="1:8" s="70" customFormat="1" ht="11.25" customHeight="1" x14ac:dyDescent="0.2">
      <c r="A17" s="9" t="s">
        <v>32</v>
      </c>
      <c r="B17" s="17">
        <v>6522479.6330000004</v>
      </c>
      <c r="C17" s="12">
        <v>4610094.9789700005</v>
      </c>
      <c r="D17" s="17">
        <v>22270.238719999998</v>
      </c>
      <c r="E17" s="12">
        <f>SUM(C17:D17)</f>
        <v>4632365.2176900003</v>
      </c>
      <c r="F17" s="12">
        <f>B17-E17</f>
        <v>1890114.4153100001</v>
      </c>
      <c r="G17" s="12">
        <f>B17-C17</f>
        <v>1912384.6540299999</v>
      </c>
      <c r="H17" s="13">
        <f>E17/B17*100</f>
        <v>71.021535954714111</v>
      </c>
    </row>
    <row r="18" spans="1:8" s="70" customFormat="1" ht="11.25" customHeight="1" x14ac:dyDescent="0.2">
      <c r="A18" s="72"/>
      <c r="B18" s="16"/>
      <c r="C18" s="14"/>
      <c r="D18" s="16"/>
      <c r="E18" s="14"/>
      <c r="F18" s="14"/>
      <c r="G18" s="14"/>
      <c r="H18" s="11"/>
    </row>
    <row r="19" spans="1:8" s="70" customFormat="1" ht="11.25" customHeight="1" x14ac:dyDescent="0.2">
      <c r="A19" s="9" t="s">
        <v>33</v>
      </c>
      <c r="B19" s="17">
        <v>677614.80899999989</v>
      </c>
      <c r="C19" s="12">
        <v>566448.64651999995</v>
      </c>
      <c r="D19" s="17">
        <v>9372.7276000000002</v>
      </c>
      <c r="E19" s="12">
        <f>SUM(C19:D19)</f>
        <v>575821.37411999993</v>
      </c>
      <c r="F19" s="12">
        <f>B19-E19</f>
        <v>101793.43487999996</v>
      </c>
      <c r="G19" s="12">
        <f>B19-C19</f>
        <v>111166.16247999994</v>
      </c>
      <c r="H19" s="13">
        <f>E19/B19*100</f>
        <v>84.977684441368226</v>
      </c>
    </row>
    <row r="20" spans="1:8" s="70" customFormat="1" ht="11.25" customHeight="1" x14ac:dyDescent="0.2">
      <c r="A20" s="72"/>
      <c r="B20" s="16"/>
      <c r="C20" s="14"/>
      <c r="D20" s="16"/>
      <c r="E20" s="14"/>
      <c r="F20" s="14"/>
      <c r="G20" s="14"/>
      <c r="H20" s="11"/>
    </row>
    <row r="21" spans="1:8" s="70" customFormat="1" ht="11.25" customHeight="1" x14ac:dyDescent="0.2">
      <c r="A21" s="9" t="s">
        <v>34</v>
      </c>
      <c r="B21" s="17">
        <v>6508306.064629999</v>
      </c>
      <c r="C21" s="12">
        <v>5935190.1458199993</v>
      </c>
      <c r="D21" s="17">
        <v>253444.60915</v>
      </c>
      <c r="E21" s="12">
        <f>SUM(C21:D21)</f>
        <v>6188634.7549699992</v>
      </c>
      <c r="F21" s="12">
        <f>B21-E21</f>
        <v>319671.3096599998</v>
      </c>
      <c r="G21" s="12">
        <f>B21-C21</f>
        <v>573115.91880999971</v>
      </c>
      <c r="H21" s="13">
        <f>E21/B21*100</f>
        <v>95.088256352950523</v>
      </c>
    </row>
    <row r="22" spans="1:8" s="70" customFormat="1" ht="11.25" customHeight="1" x14ac:dyDescent="0.2">
      <c r="A22" s="72"/>
      <c r="B22" s="14"/>
      <c r="C22" s="14"/>
      <c r="D22" s="14"/>
      <c r="E22" s="14"/>
      <c r="F22" s="14"/>
      <c r="G22" s="14"/>
      <c r="H22" s="11"/>
    </row>
    <row r="23" spans="1:8" s="70" customFormat="1" ht="11.25" customHeight="1" x14ac:dyDescent="0.2">
      <c r="A23" s="9" t="s">
        <v>36</v>
      </c>
      <c r="B23" s="10">
        <f>SUM(B24:B33)</f>
        <v>45120160.608819999</v>
      </c>
      <c r="C23" s="10">
        <f>SUM(C24:C33)</f>
        <v>41716081.755110003</v>
      </c>
      <c r="D23" s="10">
        <f t="shared" ref="D23:G23" si="2">SUM(D24:D33)</f>
        <v>1687736.9480599998</v>
      </c>
      <c r="E23" s="10">
        <f t="shared" si="2"/>
        <v>43403818.703170009</v>
      </c>
      <c r="F23" s="10">
        <f t="shared" si="2"/>
        <v>1716341.9056500017</v>
      </c>
      <c r="G23" s="10">
        <f t="shared" si="2"/>
        <v>3404078.8537099999</v>
      </c>
      <c r="H23" s="11">
        <f t="shared" ref="H23:H33" si="3">E23/B23*100</f>
        <v>96.196064281485548</v>
      </c>
    </row>
    <row r="24" spans="1:8" s="70" customFormat="1" ht="11.25" customHeight="1" x14ac:dyDescent="0.2">
      <c r="A24" s="72" t="s">
        <v>35</v>
      </c>
      <c r="B24" s="17">
        <v>37251978.43282</v>
      </c>
      <c r="C24" s="12">
        <v>34236097.06831</v>
      </c>
      <c r="D24" s="17">
        <v>1457951.4294499997</v>
      </c>
      <c r="E24" s="12">
        <f t="shared" ref="E24:E33" si="4">SUM(C24:D24)</f>
        <v>35694048.497759998</v>
      </c>
      <c r="F24" s="12">
        <f t="shared" ref="F24:F33" si="5">B24-E24</f>
        <v>1557929.9350600019</v>
      </c>
      <c r="G24" s="12">
        <f t="shared" ref="G24:G33" si="6">B24-C24</f>
        <v>3015881.3645099998</v>
      </c>
      <c r="H24" s="13">
        <f t="shared" si="3"/>
        <v>95.817859881268959</v>
      </c>
    </row>
    <row r="25" spans="1:8" s="70" customFormat="1" ht="11.25" customHeight="1" x14ac:dyDescent="0.2">
      <c r="A25" s="72" t="s">
        <v>37</v>
      </c>
      <c r="B25" s="17">
        <v>2308371</v>
      </c>
      <c r="C25" s="12">
        <v>2179370.62469</v>
      </c>
      <c r="D25" s="17">
        <v>128998.91898</v>
      </c>
      <c r="E25" s="12">
        <f t="shared" si="4"/>
        <v>2308369.54367</v>
      </c>
      <c r="F25" s="12">
        <f t="shared" si="5"/>
        <v>1.4563299999572337</v>
      </c>
      <c r="G25" s="12">
        <f t="shared" si="6"/>
        <v>129000.37531000003</v>
      </c>
      <c r="H25" s="13">
        <f t="shared" si="3"/>
        <v>99.999936910921164</v>
      </c>
    </row>
    <row r="26" spans="1:8" s="70" customFormat="1" ht="11.25" customHeight="1" x14ac:dyDescent="0.2">
      <c r="A26" s="72" t="s">
        <v>38</v>
      </c>
      <c r="B26" s="17">
        <v>3492970.8510000003</v>
      </c>
      <c r="C26" s="12">
        <v>3416189.0227000006</v>
      </c>
      <c r="D26" s="17">
        <v>76064.740149999998</v>
      </c>
      <c r="E26" s="12">
        <f t="shared" si="4"/>
        <v>3492253.7628500005</v>
      </c>
      <c r="F26" s="12">
        <f t="shared" si="5"/>
        <v>717.08814999973401</v>
      </c>
      <c r="G26" s="12">
        <f t="shared" si="6"/>
        <v>76781.828299999703</v>
      </c>
      <c r="H26" s="13">
        <f t="shared" si="3"/>
        <v>99.979470537242122</v>
      </c>
    </row>
    <row r="27" spans="1:8" s="70" customFormat="1" ht="11.25" customHeight="1" x14ac:dyDescent="0.2">
      <c r="A27" s="72" t="s">
        <v>229</v>
      </c>
      <c r="B27" s="17">
        <v>108609</v>
      </c>
      <c r="C27" s="12">
        <v>104190.75835999999</v>
      </c>
      <c r="D27" s="17">
        <v>107.77627000000001</v>
      </c>
      <c r="E27" s="12">
        <f t="shared" si="4"/>
        <v>104298.53462999999</v>
      </c>
      <c r="F27" s="12">
        <f t="shared" si="5"/>
        <v>4310.4653700000054</v>
      </c>
      <c r="G27" s="12">
        <f t="shared" si="6"/>
        <v>4418.2416400000075</v>
      </c>
      <c r="H27" s="13">
        <f t="shared" si="3"/>
        <v>96.031207938568613</v>
      </c>
    </row>
    <row r="28" spans="1:8" s="70" customFormat="1" ht="11.25" customHeight="1" x14ac:dyDescent="0.2">
      <c r="A28" s="72" t="s">
        <v>39</v>
      </c>
      <c r="B28" s="17">
        <v>498193.80800000002</v>
      </c>
      <c r="C28" s="12">
        <v>376319.89451000001</v>
      </c>
      <c r="D28" s="17">
        <v>3638.2742000000003</v>
      </c>
      <c r="E28" s="12">
        <f t="shared" si="4"/>
        <v>379958.16871</v>
      </c>
      <c r="F28" s="12">
        <f t="shared" si="5"/>
        <v>118235.63929000002</v>
      </c>
      <c r="G28" s="12">
        <f t="shared" si="6"/>
        <v>121873.91349000001</v>
      </c>
      <c r="H28" s="13">
        <f t="shared" si="3"/>
        <v>76.267139938037928</v>
      </c>
    </row>
    <row r="29" spans="1:8" s="70" customFormat="1" ht="11.25" customHeight="1" x14ac:dyDescent="0.2">
      <c r="A29" s="72" t="s">
        <v>40</v>
      </c>
      <c r="B29" s="17">
        <v>490189.033</v>
      </c>
      <c r="C29" s="12">
        <v>477759.76029000001</v>
      </c>
      <c r="D29" s="17">
        <v>12429.272710000001</v>
      </c>
      <c r="E29" s="12">
        <f t="shared" si="4"/>
        <v>490189.033</v>
      </c>
      <c r="F29" s="12">
        <f t="shared" si="5"/>
        <v>0</v>
      </c>
      <c r="G29" s="12">
        <f t="shared" si="6"/>
        <v>12429.27270999999</v>
      </c>
      <c r="H29" s="13">
        <f t="shared" si="3"/>
        <v>100</v>
      </c>
    </row>
    <row r="30" spans="1:8" s="70" customFormat="1" ht="11.25" customHeight="1" x14ac:dyDescent="0.2">
      <c r="A30" s="72" t="s">
        <v>41</v>
      </c>
      <c r="B30" s="17">
        <v>242789.00000000003</v>
      </c>
      <c r="C30" s="12">
        <v>213117.65432</v>
      </c>
      <c r="D30" s="17">
        <v>8169.9676100000006</v>
      </c>
      <c r="E30" s="12">
        <f t="shared" si="4"/>
        <v>221287.62192999999</v>
      </c>
      <c r="F30" s="12">
        <f t="shared" si="5"/>
        <v>21501.378070000035</v>
      </c>
      <c r="G30" s="12">
        <f t="shared" si="6"/>
        <v>29671.345680000028</v>
      </c>
      <c r="H30" s="13">
        <f t="shared" si="3"/>
        <v>91.144006495351917</v>
      </c>
    </row>
    <row r="31" spans="1:8" s="70" customFormat="1" ht="11.25" customHeight="1" x14ac:dyDescent="0.2">
      <c r="A31" s="72" t="s">
        <v>326</v>
      </c>
      <c r="B31" s="17">
        <v>323952</v>
      </c>
      <c r="C31" s="12">
        <v>323849.32845999999</v>
      </c>
      <c r="D31" s="17">
        <v>60.284959999999998</v>
      </c>
      <c r="E31" s="12">
        <f t="shared" si="4"/>
        <v>323909.61342000001</v>
      </c>
      <c r="F31" s="12">
        <f t="shared" si="5"/>
        <v>42.386579999991227</v>
      </c>
      <c r="G31" s="12">
        <f t="shared" si="6"/>
        <v>102.67154000001028</v>
      </c>
      <c r="H31" s="13">
        <f t="shared" si="3"/>
        <v>99.986915783819825</v>
      </c>
    </row>
    <row r="32" spans="1:8" s="70" customFormat="1" ht="11.25" customHeight="1" x14ac:dyDescent="0.2">
      <c r="A32" s="72" t="s">
        <v>42</v>
      </c>
      <c r="B32" s="17">
        <v>161284.16200000001</v>
      </c>
      <c r="C32" s="12">
        <v>147565.96609</v>
      </c>
      <c r="D32" s="17">
        <v>114.6395</v>
      </c>
      <c r="E32" s="12">
        <f t="shared" si="4"/>
        <v>147680.60558999999</v>
      </c>
      <c r="F32" s="12">
        <f t="shared" si="5"/>
        <v>13603.556410000019</v>
      </c>
      <c r="G32" s="12">
        <f t="shared" si="6"/>
        <v>13718.195910000009</v>
      </c>
      <c r="H32" s="13">
        <f t="shared" si="3"/>
        <v>91.565472863975316</v>
      </c>
    </row>
    <row r="33" spans="1:8" s="70" customFormat="1" ht="11.25" customHeight="1" x14ac:dyDescent="0.2">
      <c r="A33" s="72" t="s">
        <v>298</v>
      </c>
      <c r="B33" s="17">
        <v>241823.32199999999</v>
      </c>
      <c r="C33" s="12">
        <v>241621.67738000001</v>
      </c>
      <c r="D33" s="17">
        <v>201.64423000000002</v>
      </c>
      <c r="E33" s="12">
        <f t="shared" si="4"/>
        <v>241823.32161000001</v>
      </c>
      <c r="F33" s="12">
        <f t="shared" si="5"/>
        <v>3.8999997195787728E-4</v>
      </c>
      <c r="G33" s="12">
        <f t="shared" si="6"/>
        <v>201.64461999997729</v>
      </c>
      <c r="H33" s="13">
        <f t="shared" si="3"/>
        <v>99.999999838725245</v>
      </c>
    </row>
    <row r="34" spans="1:8" s="70" customFormat="1" ht="11.25" customHeight="1" x14ac:dyDescent="0.2">
      <c r="A34" s="72"/>
      <c r="B34" s="14"/>
      <c r="C34" s="14"/>
      <c r="D34" s="14"/>
      <c r="E34" s="14"/>
      <c r="F34" s="14"/>
      <c r="G34" s="14"/>
      <c r="H34" s="11"/>
    </row>
    <row r="35" spans="1:8" s="70" customFormat="1" ht="11.25" customHeight="1" x14ac:dyDescent="0.2">
      <c r="A35" s="9" t="s">
        <v>43</v>
      </c>
      <c r="B35" s="15">
        <f t="shared" ref="B35:G35" si="7">+B36+B37</f>
        <v>2768458.7420000006</v>
      </c>
      <c r="C35" s="15">
        <f t="shared" si="7"/>
        <v>2372281.8769</v>
      </c>
      <c r="D35" s="15">
        <f t="shared" si="7"/>
        <v>100442.55825</v>
      </c>
      <c r="E35" s="15">
        <f t="shared" si="7"/>
        <v>2472724.4351499998</v>
      </c>
      <c r="F35" s="15">
        <f t="shared" si="7"/>
        <v>295734.3068500004</v>
      </c>
      <c r="G35" s="15">
        <f t="shared" si="7"/>
        <v>396176.8651000004</v>
      </c>
      <c r="H35" s="11">
        <f>E35/B35*100</f>
        <v>89.317727500740901</v>
      </c>
    </row>
    <row r="36" spans="1:8" s="70" customFormat="1" ht="11.25" customHeight="1" x14ac:dyDescent="0.2">
      <c r="A36" s="72" t="s">
        <v>44</v>
      </c>
      <c r="B36" s="17">
        <v>2687335.8150000004</v>
      </c>
      <c r="C36" s="12">
        <v>2307838.9131</v>
      </c>
      <c r="D36" s="17">
        <v>95614.021040000007</v>
      </c>
      <c r="E36" s="12">
        <f t="shared" ref="E36:E37" si="8">SUM(C36:D36)</f>
        <v>2403452.93414</v>
      </c>
      <c r="F36" s="12">
        <f>B36-E36</f>
        <v>283882.88086000038</v>
      </c>
      <c r="G36" s="12">
        <f>B36-C36</f>
        <v>379496.9019000004</v>
      </c>
      <c r="H36" s="13">
        <f>E36/B36*100</f>
        <v>89.436270700690216</v>
      </c>
    </row>
    <row r="37" spans="1:8" s="70" customFormat="1" ht="11.25" customHeight="1" x14ac:dyDescent="0.2">
      <c r="A37" s="72" t="s">
        <v>45</v>
      </c>
      <c r="B37" s="17">
        <v>81122.926999999996</v>
      </c>
      <c r="C37" s="12">
        <v>64442.963799999998</v>
      </c>
      <c r="D37" s="17">
        <v>4828.5372100000004</v>
      </c>
      <c r="E37" s="12">
        <f t="shared" si="8"/>
        <v>69271.501009999993</v>
      </c>
      <c r="F37" s="12">
        <f>B37-E37</f>
        <v>11851.425990000003</v>
      </c>
      <c r="G37" s="12">
        <f>B37-C37</f>
        <v>16679.963199999998</v>
      </c>
      <c r="H37" s="13">
        <f>E37/B37*100</f>
        <v>85.390781092008666</v>
      </c>
    </row>
    <row r="38" spans="1:8" s="70" customFormat="1" ht="11.25" customHeight="1" x14ac:dyDescent="0.2">
      <c r="A38" s="72"/>
      <c r="B38" s="14"/>
      <c r="C38" s="14"/>
      <c r="D38" s="14"/>
      <c r="E38" s="14"/>
      <c r="F38" s="14"/>
      <c r="G38" s="14"/>
      <c r="H38" s="11"/>
    </row>
    <row r="39" spans="1:8" s="70" customFormat="1" ht="11.25" customHeight="1" x14ac:dyDescent="0.2">
      <c r="A39" s="9" t="s">
        <v>46</v>
      </c>
      <c r="B39" s="15">
        <f t="shared" ref="B39:G39" si="9">SUM(B40:B45)</f>
        <v>423173463.55454004</v>
      </c>
      <c r="C39" s="15">
        <f t="shared" si="9"/>
        <v>413031812.44709009</v>
      </c>
      <c r="D39" s="15">
        <f t="shared" ref="D39" si="10">SUM(D40:D45)</f>
        <v>5887657.4249499999</v>
      </c>
      <c r="E39" s="15">
        <f t="shared" si="9"/>
        <v>418919469.87204015</v>
      </c>
      <c r="F39" s="15">
        <f t="shared" si="9"/>
        <v>4253993.6824999079</v>
      </c>
      <c r="G39" s="15">
        <f t="shared" si="9"/>
        <v>10141651.1074499</v>
      </c>
      <c r="H39" s="11">
        <f t="shared" ref="H39:H45" si="11">E39/B39*100</f>
        <v>98.994739970987894</v>
      </c>
    </row>
    <row r="40" spans="1:8" s="70" customFormat="1" ht="11.25" customHeight="1" x14ac:dyDescent="0.2">
      <c r="A40" s="72" t="s">
        <v>47</v>
      </c>
      <c r="B40" s="17">
        <v>422451547.51854002</v>
      </c>
      <c r="C40" s="12">
        <v>412391679.65722013</v>
      </c>
      <c r="D40" s="17">
        <v>5884240.2875199998</v>
      </c>
      <c r="E40" s="12">
        <f t="shared" ref="E40:E45" si="12">SUM(C40:D40)</f>
        <v>418275919.94474012</v>
      </c>
      <c r="F40" s="12">
        <f t="shared" ref="F40:F45" si="13">B40-E40</f>
        <v>4175627.5737999082</v>
      </c>
      <c r="G40" s="12">
        <f t="shared" ref="G40:G45" si="14">B40-C40</f>
        <v>10059867.8613199</v>
      </c>
      <c r="H40" s="13">
        <f t="shared" si="11"/>
        <v>99.01157242805067</v>
      </c>
    </row>
    <row r="41" spans="1:8" s="70" customFormat="1" ht="11.25" customHeight="1" x14ac:dyDescent="0.2">
      <c r="A41" s="74" t="s">
        <v>48</v>
      </c>
      <c r="B41" s="17">
        <v>49438</v>
      </c>
      <c r="C41" s="12">
        <v>46959.458469999998</v>
      </c>
      <c r="D41" s="17">
        <v>440.35442</v>
      </c>
      <c r="E41" s="12">
        <f t="shared" si="12"/>
        <v>47399.812890000001</v>
      </c>
      <c r="F41" s="12">
        <f t="shared" si="13"/>
        <v>2038.1871099999989</v>
      </c>
      <c r="G41" s="12">
        <f t="shared" si="14"/>
        <v>2478.5415300000022</v>
      </c>
      <c r="H41" s="13">
        <f t="shared" si="11"/>
        <v>95.877286480035607</v>
      </c>
    </row>
    <row r="42" spans="1:8" s="70" customFormat="1" ht="11.25" customHeight="1" x14ac:dyDescent="0.2">
      <c r="A42" s="74" t="s">
        <v>49</v>
      </c>
      <c r="B42" s="17">
        <v>18530.485000000001</v>
      </c>
      <c r="C42" s="12">
        <v>17044.63438</v>
      </c>
      <c r="D42" s="17">
        <v>1461.85394</v>
      </c>
      <c r="E42" s="12">
        <f t="shared" si="12"/>
        <v>18506.48832</v>
      </c>
      <c r="F42" s="12">
        <f t="shared" si="13"/>
        <v>23.996680000000197</v>
      </c>
      <c r="G42" s="12">
        <f t="shared" si="14"/>
        <v>1485.8506200000011</v>
      </c>
      <c r="H42" s="13">
        <f t="shared" si="11"/>
        <v>99.870501608565561</v>
      </c>
    </row>
    <row r="43" spans="1:8" s="70" customFormat="1" ht="11.25" customHeight="1" x14ac:dyDescent="0.2">
      <c r="A43" s="72" t="s">
        <v>50</v>
      </c>
      <c r="B43" s="17">
        <v>475006.69299999997</v>
      </c>
      <c r="C43" s="12">
        <v>417313.62091</v>
      </c>
      <c r="D43" s="17">
        <v>504.62835999999999</v>
      </c>
      <c r="E43" s="12">
        <f t="shared" si="12"/>
        <v>417818.24926999997</v>
      </c>
      <c r="F43" s="12">
        <f t="shared" si="13"/>
        <v>57188.443729999999</v>
      </c>
      <c r="G43" s="12">
        <f t="shared" si="14"/>
        <v>57693.072089999972</v>
      </c>
      <c r="H43" s="13">
        <f t="shared" si="11"/>
        <v>87.960497278719401</v>
      </c>
    </row>
    <row r="44" spans="1:8" s="70" customFormat="1" ht="11.25" customHeight="1" x14ac:dyDescent="0.2">
      <c r="A44" s="72" t="s">
        <v>52</v>
      </c>
      <c r="B44" s="17">
        <v>72470.858000000007</v>
      </c>
      <c r="C44" s="12">
        <v>62987.16822</v>
      </c>
      <c r="D44" s="17">
        <v>441.12523999999996</v>
      </c>
      <c r="E44" s="12">
        <f t="shared" si="12"/>
        <v>63428.293460000001</v>
      </c>
      <c r="F44" s="12">
        <f t="shared" si="13"/>
        <v>9042.5645400000067</v>
      </c>
      <c r="G44" s="12">
        <f t="shared" si="14"/>
        <v>9483.6897800000079</v>
      </c>
      <c r="H44" s="13">
        <f t="shared" si="11"/>
        <v>87.52248174017754</v>
      </c>
    </row>
    <row r="45" spans="1:8" s="70" customFormat="1" ht="11.25" customHeight="1" x14ac:dyDescent="0.2">
      <c r="A45" s="72" t="s">
        <v>51</v>
      </c>
      <c r="B45" s="17">
        <v>106470</v>
      </c>
      <c r="C45" s="12">
        <v>95827.907890000002</v>
      </c>
      <c r="D45" s="17">
        <v>569.17547000000002</v>
      </c>
      <c r="E45" s="12">
        <f t="shared" si="12"/>
        <v>96397.083360000004</v>
      </c>
      <c r="F45" s="12">
        <f t="shared" si="13"/>
        <v>10072.916639999996</v>
      </c>
      <c r="G45" s="12">
        <f t="shared" si="14"/>
        <v>10642.092109999998</v>
      </c>
      <c r="H45" s="13">
        <f t="shared" si="11"/>
        <v>90.539197295012684</v>
      </c>
    </row>
    <row r="46" spans="1:8" s="70" customFormat="1" ht="11.25" customHeight="1" x14ac:dyDescent="0.2">
      <c r="A46" s="72"/>
      <c r="B46" s="12"/>
      <c r="C46" s="12"/>
      <c r="D46" s="12"/>
      <c r="E46" s="12"/>
      <c r="F46" s="12"/>
      <c r="G46" s="12"/>
      <c r="H46" s="13"/>
    </row>
    <row r="47" spans="1:8" s="70" customFormat="1" ht="11.25" customHeight="1" x14ac:dyDescent="0.2">
      <c r="A47" s="9" t="s">
        <v>53</v>
      </c>
      <c r="B47" s="17">
        <v>58345292.524999999</v>
      </c>
      <c r="C47" s="12">
        <v>53914688.678950004</v>
      </c>
      <c r="D47" s="17">
        <v>1680946.5539800003</v>
      </c>
      <c r="E47" s="12">
        <f t="shared" ref="E47" si="15">SUM(C47:D47)</f>
        <v>55595635.232930005</v>
      </c>
      <c r="F47" s="12">
        <f>B47-E47</f>
        <v>2749657.2920699939</v>
      </c>
      <c r="G47" s="12">
        <f>B47-C47</f>
        <v>4430603.8460499942</v>
      </c>
      <c r="H47" s="13">
        <f>E47/B47*100</f>
        <v>95.287267964434648</v>
      </c>
    </row>
    <row r="48" spans="1:8" s="70" customFormat="1" ht="11.25" customHeight="1" x14ac:dyDescent="0.2">
      <c r="A48" s="18"/>
      <c r="B48" s="14"/>
      <c r="C48" s="14"/>
      <c r="D48" s="14"/>
      <c r="E48" s="14"/>
      <c r="F48" s="14"/>
      <c r="G48" s="14"/>
      <c r="H48" s="11"/>
    </row>
    <row r="49" spans="1:8" s="70" customFormat="1" ht="11.25" customHeight="1" x14ac:dyDescent="0.2">
      <c r="A49" s="9" t="s">
        <v>54</v>
      </c>
      <c r="B49" s="17">
        <v>1387142</v>
      </c>
      <c r="C49" s="12">
        <v>1055564.29908</v>
      </c>
      <c r="D49" s="17">
        <v>5148.7964800000009</v>
      </c>
      <c r="E49" s="12">
        <f>SUM(C49:D49)</f>
        <v>1060713.09556</v>
      </c>
      <c r="F49" s="12">
        <f>B49-E49</f>
        <v>326428.90443999995</v>
      </c>
      <c r="G49" s="12">
        <f>B49-C49</f>
        <v>331577.70091999997</v>
      </c>
      <c r="H49" s="13">
        <f>E49/B49*100</f>
        <v>76.467520669116794</v>
      </c>
    </row>
    <row r="50" spans="1:8" s="70" customFormat="1" ht="11.25" customHeight="1" x14ac:dyDescent="0.2">
      <c r="A50" s="72"/>
      <c r="B50" s="14"/>
      <c r="C50" s="14"/>
      <c r="D50" s="14"/>
      <c r="E50" s="14"/>
      <c r="F50" s="14"/>
      <c r="G50" s="14"/>
      <c r="H50" s="11"/>
    </row>
    <row r="51" spans="1:8" s="70" customFormat="1" ht="11.25" customHeight="1" x14ac:dyDescent="0.2">
      <c r="A51" s="9" t="s">
        <v>55</v>
      </c>
      <c r="B51" s="15">
        <f t="shared" ref="B51:G51" si="16">SUM(B52:B57)</f>
        <v>16879276.041280001</v>
      </c>
      <c r="C51" s="15">
        <f t="shared" si="16"/>
        <v>15702722.457330002</v>
      </c>
      <c r="D51" s="15">
        <f t="shared" ref="D51" si="17">SUM(D52:D57)</f>
        <v>698480.80989999999</v>
      </c>
      <c r="E51" s="15">
        <f t="shared" si="16"/>
        <v>16401203.267230004</v>
      </c>
      <c r="F51" s="15">
        <f t="shared" si="16"/>
        <v>478072.774050001</v>
      </c>
      <c r="G51" s="15">
        <f t="shared" si="16"/>
        <v>1176553.5839500003</v>
      </c>
      <c r="H51" s="11">
        <f t="shared" ref="H51:H57" si="18">E51/B51*100</f>
        <v>97.167693846105593</v>
      </c>
    </row>
    <row r="52" spans="1:8" s="70" customFormat="1" ht="11.25" customHeight="1" x14ac:dyDescent="0.2">
      <c r="A52" s="72" t="s">
        <v>35</v>
      </c>
      <c r="B52" s="17">
        <v>12404711.576840002</v>
      </c>
      <c r="C52" s="12">
        <v>11860228.572400002</v>
      </c>
      <c r="D52" s="17">
        <v>324456.94653000002</v>
      </c>
      <c r="E52" s="12">
        <f t="shared" ref="E52:E57" si="19">SUM(C52:D52)</f>
        <v>12184685.518930001</v>
      </c>
      <c r="F52" s="12">
        <f t="shared" ref="F52:F57" si="20">B52-E52</f>
        <v>220026.05791000091</v>
      </c>
      <c r="G52" s="12">
        <f t="shared" ref="G52:G57" si="21">B52-C52</f>
        <v>544483.00444000028</v>
      </c>
      <c r="H52" s="13">
        <f t="shared" si="18"/>
        <v>98.226270263947157</v>
      </c>
    </row>
    <row r="53" spans="1:8" s="70" customFormat="1" ht="11.25" customHeight="1" x14ac:dyDescent="0.2">
      <c r="A53" s="72" t="s">
        <v>56</v>
      </c>
      <c r="B53" s="17">
        <v>2159346.432</v>
      </c>
      <c r="C53" s="12">
        <v>1803018.09757</v>
      </c>
      <c r="D53" s="17">
        <v>291424.29311999993</v>
      </c>
      <c r="E53" s="12">
        <f t="shared" si="19"/>
        <v>2094442.3906899998</v>
      </c>
      <c r="F53" s="12">
        <f t="shared" si="20"/>
        <v>64904.041310000233</v>
      </c>
      <c r="G53" s="12">
        <f t="shared" si="21"/>
        <v>356328.33443000005</v>
      </c>
      <c r="H53" s="13">
        <f t="shared" si="18"/>
        <v>96.994273806733005</v>
      </c>
    </row>
    <row r="54" spans="1:8" s="70" customFormat="1" ht="11.25" customHeight="1" x14ac:dyDescent="0.2">
      <c r="A54" s="72" t="s">
        <v>57</v>
      </c>
      <c r="B54" s="17">
        <v>1017990.6854399999</v>
      </c>
      <c r="C54" s="12">
        <v>925296.57289999991</v>
      </c>
      <c r="D54" s="17">
        <v>62098.412599999996</v>
      </c>
      <c r="E54" s="12">
        <f t="shared" si="19"/>
        <v>987394.98549999995</v>
      </c>
      <c r="F54" s="12">
        <f t="shared" si="20"/>
        <v>30595.699939999962</v>
      </c>
      <c r="G54" s="12">
        <f t="shared" si="21"/>
        <v>92694.112540000002</v>
      </c>
      <c r="H54" s="13">
        <f t="shared" si="18"/>
        <v>96.994500993221195</v>
      </c>
    </row>
    <row r="55" spans="1:8" s="70" customFormat="1" ht="11.25" customHeight="1" x14ac:dyDescent="0.2">
      <c r="A55" s="72" t="s">
        <v>58</v>
      </c>
      <c r="B55" s="17">
        <v>1111649.6869999999</v>
      </c>
      <c r="C55" s="12">
        <v>932793.29628000001</v>
      </c>
      <c r="D55" s="17">
        <v>18704.976549999999</v>
      </c>
      <c r="E55" s="12">
        <f t="shared" si="19"/>
        <v>951498.27283000003</v>
      </c>
      <c r="F55" s="12">
        <f t="shared" si="20"/>
        <v>160151.41416999989</v>
      </c>
      <c r="G55" s="12">
        <f t="shared" si="21"/>
        <v>178856.39071999991</v>
      </c>
      <c r="H55" s="13">
        <f t="shared" si="18"/>
        <v>85.593355888742323</v>
      </c>
    </row>
    <row r="56" spans="1:8" s="70" customFormat="1" ht="11.25" customHeight="1" x14ac:dyDescent="0.2">
      <c r="A56" s="72" t="s">
        <v>59</v>
      </c>
      <c r="B56" s="17">
        <v>99485.915000000008</v>
      </c>
      <c r="C56" s="12">
        <v>99360.697520000002</v>
      </c>
      <c r="D56" s="17">
        <v>91.061570000000003</v>
      </c>
      <c r="E56" s="12">
        <f t="shared" si="19"/>
        <v>99451.759090000007</v>
      </c>
      <c r="F56" s="12">
        <f t="shared" si="20"/>
        <v>34.155910000001313</v>
      </c>
      <c r="G56" s="12">
        <f t="shared" si="21"/>
        <v>125.21748000000662</v>
      </c>
      <c r="H56" s="13">
        <f t="shared" si="18"/>
        <v>99.965667592241573</v>
      </c>
    </row>
    <row r="57" spans="1:8" s="70" customFormat="1" ht="11.25" customHeight="1" x14ac:dyDescent="0.2">
      <c r="A57" s="72" t="s">
        <v>60</v>
      </c>
      <c r="B57" s="17">
        <v>86091.74500000001</v>
      </c>
      <c r="C57" s="12">
        <v>82025.220659999992</v>
      </c>
      <c r="D57" s="17">
        <v>1705.1195299999999</v>
      </c>
      <c r="E57" s="12">
        <f t="shared" si="19"/>
        <v>83730.340189999988</v>
      </c>
      <c r="F57" s="12">
        <f t="shared" si="20"/>
        <v>2361.4048100000218</v>
      </c>
      <c r="G57" s="12">
        <f t="shared" si="21"/>
        <v>4066.5243400000181</v>
      </c>
      <c r="H57" s="13">
        <f t="shared" si="18"/>
        <v>97.25710657856915</v>
      </c>
    </row>
    <row r="58" spans="1:8" s="70" customFormat="1" ht="11.25" customHeight="1" x14ac:dyDescent="0.2">
      <c r="A58" s="72"/>
      <c r="B58" s="14"/>
      <c r="C58" s="14"/>
      <c r="D58" s="14"/>
      <c r="E58" s="14"/>
      <c r="F58" s="14"/>
      <c r="G58" s="14"/>
      <c r="H58" s="11"/>
    </row>
    <row r="59" spans="1:8" s="70" customFormat="1" ht="11.25" customHeight="1" x14ac:dyDescent="0.2">
      <c r="A59" s="9" t="s">
        <v>61</v>
      </c>
      <c r="B59" s="19">
        <f t="shared" ref="B59:G59" si="22">SUM(B60:B69)</f>
        <v>15203132.48418989</v>
      </c>
      <c r="C59" s="19">
        <f t="shared" si="22"/>
        <v>11711077.716900025</v>
      </c>
      <c r="D59" s="19">
        <f t="shared" si="22"/>
        <v>2703112.4028000007</v>
      </c>
      <c r="E59" s="19">
        <f t="shared" si="22"/>
        <v>14414190.119700022</v>
      </c>
      <c r="F59" s="19">
        <f t="shared" si="22"/>
        <v>788942.3644898663</v>
      </c>
      <c r="G59" s="19">
        <f t="shared" si="22"/>
        <v>3492054.7672898653</v>
      </c>
      <c r="H59" s="11">
        <f t="shared" ref="H59:H68" si="23">E59/B59*100</f>
        <v>94.810659149946176</v>
      </c>
    </row>
    <row r="60" spans="1:8" s="70" customFormat="1" ht="11.25" customHeight="1" x14ac:dyDescent="0.2">
      <c r="A60" s="72" t="s">
        <v>62</v>
      </c>
      <c r="B60" s="17">
        <v>678941.45699989062</v>
      </c>
      <c r="C60" s="12">
        <v>573819.7397200251</v>
      </c>
      <c r="D60" s="17">
        <v>31100.911420000648</v>
      </c>
      <c r="E60" s="12">
        <f t="shared" ref="E60:E69" si="24">SUM(C60:D60)</f>
        <v>604920.6511400257</v>
      </c>
      <c r="F60" s="12">
        <f t="shared" ref="F60:F69" si="25">B60-E60</f>
        <v>74020.805859864922</v>
      </c>
      <c r="G60" s="12">
        <f t="shared" ref="G60:G69" si="26">B60-C60</f>
        <v>105121.71727986552</v>
      </c>
      <c r="H60" s="13">
        <f t="shared" si="23"/>
        <v>89.09761584055444</v>
      </c>
    </row>
    <row r="61" spans="1:8" s="70" customFormat="1" ht="11.25" customHeight="1" x14ac:dyDescent="0.2">
      <c r="A61" s="72" t="s">
        <v>63</v>
      </c>
      <c r="B61" s="17">
        <v>2716783.4130000006</v>
      </c>
      <c r="C61" s="12">
        <v>1994516.8616799999</v>
      </c>
      <c r="D61" s="17">
        <v>501449.98232999997</v>
      </c>
      <c r="E61" s="12">
        <f t="shared" si="24"/>
        <v>2495966.8440099997</v>
      </c>
      <c r="F61" s="12">
        <f t="shared" si="25"/>
        <v>220816.56899000099</v>
      </c>
      <c r="G61" s="12">
        <f t="shared" si="26"/>
        <v>722266.55132000078</v>
      </c>
      <c r="H61" s="13">
        <f t="shared" si="23"/>
        <v>91.872132024460313</v>
      </c>
    </row>
    <row r="62" spans="1:8" s="70" customFormat="1" ht="11.25" customHeight="1" x14ac:dyDescent="0.2">
      <c r="A62" s="72" t="s">
        <v>64</v>
      </c>
      <c r="B62" s="17">
        <v>7688869.4441899993</v>
      </c>
      <c r="C62" s="12">
        <v>7446484.9114799993</v>
      </c>
      <c r="D62" s="17">
        <v>147460.27888999999</v>
      </c>
      <c r="E62" s="12">
        <f t="shared" si="24"/>
        <v>7593945.190369999</v>
      </c>
      <c r="F62" s="12">
        <f t="shared" si="25"/>
        <v>94924.253820000216</v>
      </c>
      <c r="G62" s="12">
        <f t="shared" si="26"/>
        <v>242384.53270999994</v>
      </c>
      <c r="H62" s="13">
        <f t="shared" si="23"/>
        <v>98.765432883091435</v>
      </c>
    </row>
    <row r="63" spans="1:8" s="70" customFormat="1" ht="11.25" customHeight="1" x14ac:dyDescent="0.2">
      <c r="A63" s="72" t="s">
        <v>65</v>
      </c>
      <c r="B63" s="17">
        <v>197324.33199999999</v>
      </c>
      <c r="C63" s="12">
        <v>173332.44822999998</v>
      </c>
      <c r="D63" s="17">
        <v>6678.9990900000003</v>
      </c>
      <c r="E63" s="12">
        <f t="shared" si="24"/>
        <v>180011.44731999998</v>
      </c>
      <c r="F63" s="12">
        <f t="shared" si="25"/>
        <v>17312.884680000017</v>
      </c>
      <c r="G63" s="12">
        <f t="shared" si="26"/>
        <v>23991.883770000015</v>
      </c>
      <c r="H63" s="13">
        <f t="shared" si="23"/>
        <v>91.226178492777052</v>
      </c>
    </row>
    <row r="64" spans="1:8" s="70" customFormat="1" ht="11.25" customHeight="1" x14ac:dyDescent="0.2">
      <c r="A64" s="72" t="s">
        <v>66</v>
      </c>
      <c r="B64" s="17">
        <v>3647018.1699999995</v>
      </c>
      <c r="C64" s="12">
        <v>1267553.9799799996</v>
      </c>
      <c r="D64" s="17">
        <v>2006147.2106699999</v>
      </c>
      <c r="E64" s="12">
        <f t="shared" si="24"/>
        <v>3273701.1906499993</v>
      </c>
      <c r="F64" s="12">
        <f t="shared" si="25"/>
        <v>373316.97935000015</v>
      </c>
      <c r="G64" s="12">
        <f t="shared" si="26"/>
        <v>2379464.1900199996</v>
      </c>
      <c r="H64" s="13">
        <f t="shared" si="23"/>
        <v>89.763775173349345</v>
      </c>
    </row>
    <row r="65" spans="1:8" s="70" customFormat="1" ht="11.25" customHeight="1" x14ac:dyDescent="0.2">
      <c r="A65" s="72" t="s">
        <v>67</v>
      </c>
      <c r="B65" s="17">
        <v>13235.449999999999</v>
      </c>
      <c r="C65" s="12">
        <v>12883.917230000001</v>
      </c>
      <c r="D65" s="17">
        <v>351.33055999999999</v>
      </c>
      <c r="E65" s="12">
        <f t="shared" si="24"/>
        <v>13235.247790000001</v>
      </c>
      <c r="F65" s="12">
        <f t="shared" si="25"/>
        <v>0.20220999999764899</v>
      </c>
      <c r="G65" s="12">
        <f t="shared" si="26"/>
        <v>351.53276999999798</v>
      </c>
      <c r="H65" s="13">
        <f t="shared" si="23"/>
        <v>99.998472209105117</v>
      </c>
    </row>
    <row r="66" spans="1:8" s="70" customFormat="1" ht="11.25" customHeight="1" x14ac:dyDescent="0.2">
      <c r="A66" s="72" t="s">
        <v>68</v>
      </c>
      <c r="B66" s="17">
        <v>153394</v>
      </c>
      <c r="C66" s="12">
        <v>139044.28229</v>
      </c>
      <c r="D66" s="17">
        <v>5855.65236</v>
      </c>
      <c r="E66" s="12">
        <f t="shared" si="24"/>
        <v>144899.93465000001</v>
      </c>
      <c r="F66" s="12">
        <f t="shared" si="25"/>
        <v>8494.0653499999898</v>
      </c>
      <c r="G66" s="12">
        <f t="shared" si="26"/>
        <v>14349.717709999997</v>
      </c>
      <c r="H66" s="13">
        <f t="shared" si="23"/>
        <v>94.462583054096001</v>
      </c>
    </row>
    <row r="67" spans="1:8" s="70" customFormat="1" ht="11.25" customHeight="1" x14ac:dyDescent="0.2">
      <c r="A67" s="72" t="s">
        <v>69</v>
      </c>
      <c r="B67" s="17">
        <v>50991</v>
      </c>
      <c r="C67" s="12">
        <v>50077.233630000002</v>
      </c>
      <c r="D67" s="17">
        <v>881.01006999999993</v>
      </c>
      <c r="E67" s="12">
        <f t="shared" si="24"/>
        <v>50958.243699999999</v>
      </c>
      <c r="F67" s="12">
        <f t="shared" si="25"/>
        <v>32.75630000000092</v>
      </c>
      <c r="G67" s="12">
        <f t="shared" si="26"/>
        <v>913.76636999999755</v>
      </c>
      <c r="H67" s="13">
        <f t="shared" si="23"/>
        <v>99.935760624423921</v>
      </c>
    </row>
    <row r="68" spans="1:8" s="70" customFormat="1" ht="11.25" customHeight="1" x14ac:dyDescent="0.2">
      <c r="A68" s="74" t="s">
        <v>70</v>
      </c>
      <c r="B68" s="17">
        <v>56575.217999999993</v>
      </c>
      <c r="C68" s="12">
        <v>53364.342659999995</v>
      </c>
      <c r="D68" s="17">
        <v>3187.0274100000001</v>
      </c>
      <c r="E68" s="12">
        <f t="shared" si="24"/>
        <v>56551.370069999997</v>
      </c>
      <c r="F68" s="12">
        <f t="shared" si="25"/>
        <v>23.847929999996268</v>
      </c>
      <c r="G68" s="12">
        <f t="shared" si="26"/>
        <v>3210.8753399999987</v>
      </c>
      <c r="H68" s="13">
        <f t="shared" si="23"/>
        <v>99.957847391767899</v>
      </c>
    </row>
    <row r="69" spans="1:8" s="70" customFormat="1" ht="11.25" customHeight="1" x14ac:dyDescent="0.2">
      <c r="A69" s="72" t="s">
        <v>71</v>
      </c>
      <c r="B69" s="17">
        <v>0</v>
      </c>
      <c r="C69" s="12">
        <v>0</v>
      </c>
      <c r="D69" s="17">
        <v>0</v>
      </c>
      <c r="E69" s="12">
        <f t="shared" si="24"/>
        <v>0</v>
      </c>
      <c r="F69" s="12">
        <f t="shared" si="25"/>
        <v>0</v>
      </c>
      <c r="G69" s="12">
        <f t="shared" si="26"/>
        <v>0</v>
      </c>
      <c r="H69" s="13"/>
    </row>
    <row r="70" spans="1:8" s="70" customFormat="1" ht="11.25" customHeight="1" x14ac:dyDescent="0.2">
      <c r="A70" s="72"/>
      <c r="B70" s="14"/>
      <c r="C70" s="14"/>
      <c r="D70" s="14"/>
      <c r="E70" s="14"/>
      <c r="F70" s="14"/>
      <c r="G70" s="14"/>
      <c r="H70" s="11"/>
    </row>
    <row r="71" spans="1:8" s="70" customFormat="1" ht="11.25" customHeight="1" x14ac:dyDescent="0.2">
      <c r="A71" s="9" t="s">
        <v>72</v>
      </c>
      <c r="B71" s="15">
        <f t="shared" ref="B71:G71" si="27">SUM(B72:B76)</f>
        <v>12474565.609999999</v>
      </c>
      <c r="C71" s="15">
        <f t="shared" si="27"/>
        <v>10235352.650069999</v>
      </c>
      <c r="D71" s="15">
        <f t="shared" si="27"/>
        <v>150063.93547999999</v>
      </c>
      <c r="E71" s="15">
        <f t="shared" si="27"/>
        <v>10385416.585549995</v>
      </c>
      <c r="F71" s="15">
        <f t="shared" si="27"/>
        <v>2089149.0244500008</v>
      </c>
      <c r="G71" s="15">
        <f t="shared" si="27"/>
        <v>2239212.9599300004</v>
      </c>
      <c r="H71" s="11">
        <f t="shared" ref="H71:H76" si="28">E71/B71*100</f>
        <v>83.252731279273746</v>
      </c>
    </row>
    <row r="72" spans="1:8" s="70" customFormat="1" ht="11.25" customHeight="1" x14ac:dyDescent="0.2">
      <c r="A72" s="72" t="s">
        <v>35</v>
      </c>
      <c r="B72" s="17">
        <v>12348384.059999999</v>
      </c>
      <c r="C72" s="12">
        <v>10149882.407009998</v>
      </c>
      <c r="D72" s="17">
        <v>143395.62553999998</v>
      </c>
      <c r="E72" s="12">
        <f t="shared" ref="E72:E76" si="29">SUM(C72:D72)</f>
        <v>10293278.032549998</v>
      </c>
      <c r="F72" s="12">
        <f>B72-E72</f>
        <v>2055106.0274500009</v>
      </c>
      <c r="G72" s="12">
        <f>B72-C72</f>
        <v>2198501.6529900003</v>
      </c>
      <c r="H72" s="13">
        <f t="shared" si="28"/>
        <v>83.35728774336485</v>
      </c>
    </row>
    <row r="73" spans="1:8" s="70" customFormat="1" ht="11.25" customHeight="1" x14ac:dyDescent="0.2">
      <c r="A73" s="72" t="s">
        <v>73</v>
      </c>
      <c r="B73" s="17">
        <v>73641.75</v>
      </c>
      <c r="C73" s="12">
        <v>52737.46211</v>
      </c>
      <c r="D73" s="17">
        <v>5240.3385599999992</v>
      </c>
      <c r="E73" s="12">
        <f t="shared" si="29"/>
        <v>57977.800669999997</v>
      </c>
      <c r="F73" s="12">
        <f>B73-E73</f>
        <v>15663.949330000003</v>
      </c>
      <c r="G73" s="12">
        <f>B73-C73</f>
        <v>20904.28789</v>
      </c>
      <c r="H73" s="13">
        <f t="shared" si="28"/>
        <v>78.729525941466633</v>
      </c>
    </row>
    <row r="74" spans="1:8" s="70" customFormat="1" ht="11.25" customHeight="1" x14ac:dyDescent="0.2">
      <c r="A74" s="72" t="s">
        <v>74</v>
      </c>
      <c r="B74" s="17">
        <v>3699.3</v>
      </c>
      <c r="C74" s="12">
        <v>1961.6221799999998</v>
      </c>
      <c r="D74" s="17">
        <v>1073.5272199999999</v>
      </c>
      <c r="E74" s="12">
        <f t="shared" si="29"/>
        <v>3035.1493999999998</v>
      </c>
      <c r="F74" s="12">
        <f>B74-E74</f>
        <v>664.1506000000004</v>
      </c>
      <c r="G74" s="12">
        <f>B74-C74</f>
        <v>1737.6778200000003</v>
      </c>
      <c r="H74" s="13">
        <f t="shared" si="28"/>
        <v>82.046587192171486</v>
      </c>
    </row>
    <row r="75" spans="1:8" s="70" customFormat="1" ht="11.25" customHeight="1" x14ac:dyDescent="0.2">
      <c r="A75" s="72" t="s">
        <v>75</v>
      </c>
      <c r="B75" s="17">
        <v>16057.5</v>
      </c>
      <c r="C75" s="12">
        <v>11388.14718</v>
      </c>
      <c r="D75" s="17">
        <v>158.85545000000002</v>
      </c>
      <c r="E75" s="12">
        <f t="shared" si="29"/>
        <v>11547.002629999999</v>
      </c>
      <c r="F75" s="12">
        <f>B75-E75</f>
        <v>4510.497370000001</v>
      </c>
      <c r="G75" s="12">
        <f>B75-C75</f>
        <v>4669.3528200000001</v>
      </c>
      <c r="H75" s="13">
        <f t="shared" si="28"/>
        <v>71.910338657947989</v>
      </c>
    </row>
    <row r="76" spans="1:8" s="70" customFormat="1" ht="11.25" customHeight="1" x14ac:dyDescent="0.2">
      <c r="A76" s="72" t="s">
        <v>327</v>
      </c>
      <c r="B76" s="17">
        <v>32783</v>
      </c>
      <c r="C76" s="12">
        <v>19383.011589999998</v>
      </c>
      <c r="D76" s="17">
        <v>195.58870999999999</v>
      </c>
      <c r="E76" s="12">
        <f t="shared" si="29"/>
        <v>19578.600299999998</v>
      </c>
      <c r="F76" s="12">
        <f>B76-E76</f>
        <v>13204.399700000002</v>
      </c>
      <c r="G76" s="12">
        <f>B76-C76</f>
        <v>13399.988410000002</v>
      </c>
      <c r="H76" s="13">
        <f t="shared" si="28"/>
        <v>59.721807949241978</v>
      </c>
    </row>
    <row r="77" spans="1:8" s="70" customFormat="1" ht="11.25" customHeight="1" x14ac:dyDescent="0.2">
      <c r="A77" s="72"/>
      <c r="B77" s="14"/>
      <c r="C77" s="14"/>
      <c r="D77" s="14"/>
      <c r="E77" s="14"/>
      <c r="F77" s="14"/>
      <c r="G77" s="14"/>
      <c r="H77" s="11"/>
    </row>
    <row r="78" spans="1:8" s="70" customFormat="1" ht="11.25" customHeight="1" x14ac:dyDescent="0.2">
      <c r="A78" s="9" t="s">
        <v>76</v>
      </c>
      <c r="B78" s="15">
        <f t="shared" ref="B78:G78" si="30">SUM(B79:B80)</f>
        <v>132325001.64475</v>
      </c>
      <c r="C78" s="15">
        <f t="shared" si="30"/>
        <v>110456150.58764002</v>
      </c>
      <c r="D78" s="15">
        <f t="shared" si="30"/>
        <v>3152365.4564599996</v>
      </c>
      <c r="E78" s="15">
        <f t="shared" si="30"/>
        <v>113608516.0441</v>
      </c>
      <c r="F78" s="15">
        <f t="shared" si="30"/>
        <v>18716485.600649994</v>
      </c>
      <c r="G78" s="15">
        <f t="shared" si="30"/>
        <v>21868851.057109986</v>
      </c>
      <c r="H78" s="11">
        <f>E78/B78*100</f>
        <v>85.855669474391746</v>
      </c>
    </row>
    <row r="79" spans="1:8" s="70" customFormat="1" ht="11.25" customHeight="1" x14ac:dyDescent="0.2">
      <c r="A79" s="72" t="s">
        <v>77</v>
      </c>
      <c r="B79" s="17">
        <v>131940018.64475</v>
      </c>
      <c r="C79" s="12">
        <v>110242768.74696001</v>
      </c>
      <c r="D79" s="17">
        <v>3147991.0346899997</v>
      </c>
      <c r="E79" s="12">
        <f t="shared" ref="E79:E80" si="31">SUM(C79:D79)</f>
        <v>113390759.78165001</v>
      </c>
      <c r="F79" s="12">
        <f>B79-E79</f>
        <v>18549258.863099992</v>
      </c>
      <c r="G79" s="12">
        <f>B79-C79</f>
        <v>21697249.897789985</v>
      </c>
      <c r="H79" s="13">
        <f>E79/B79*100</f>
        <v>85.941142760450802</v>
      </c>
    </row>
    <row r="80" spans="1:8" s="70" customFormat="1" ht="11.25" customHeight="1" x14ac:dyDescent="0.2">
      <c r="A80" s="72" t="s">
        <v>78</v>
      </c>
      <c r="B80" s="17">
        <v>384983</v>
      </c>
      <c r="C80" s="12">
        <v>213381.84067999999</v>
      </c>
      <c r="D80" s="17">
        <v>4374.4217699999999</v>
      </c>
      <c r="E80" s="12">
        <f t="shared" si="31"/>
        <v>217756.26244999998</v>
      </c>
      <c r="F80" s="12">
        <f>B80-E80</f>
        <v>167226.73755000002</v>
      </c>
      <c r="G80" s="12">
        <f>B80-C80</f>
        <v>171601.15932000001</v>
      </c>
      <c r="H80" s="13">
        <f>E80/B80*100</f>
        <v>56.562565736668887</v>
      </c>
    </row>
    <row r="81" spans="1:8" s="70" customFormat="1" ht="11.25" customHeight="1" x14ac:dyDescent="0.2">
      <c r="A81" s="72"/>
      <c r="B81" s="14"/>
      <c r="C81" s="14"/>
      <c r="D81" s="14"/>
      <c r="E81" s="14"/>
      <c r="F81" s="14"/>
      <c r="G81" s="14"/>
      <c r="H81" s="11"/>
    </row>
    <row r="82" spans="1:8" s="70" customFormat="1" ht="11.25" customHeight="1" x14ac:dyDescent="0.2">
      <c r="A82" s="9" t="s">
        <v>299</v>
      </c>
      <c r="B82" s="15">
        <f t="shared" ref="B82:G82" si="32">+B83+B84</f>
        <v>620163.27370000014</v>
      </c>
      <c r="C82" s="15">
        <f t="shared" si="32"/>
        <v>536246.39729999995</v>
      </c>
      <c r="D82" s="15">
        <f t="shared" si="32"/>
        <v>62404.42396</v>
      </c>
      <c r="E82" s="15">
        <f t="shared" si="32"/>
        <v>598650.82126</v>
      </c>
      <c r="F82" s="15">
        <f t="shared" si="32"/>
        <v>21512.452440000139</v>
      </c>
      <c r="G82" s="15">
        <f t="shared" si="32"/>
        <v>83916.876400000125</v>
      </c>
      <c r="H82" s="11">
        <f>E82/B82*100</f>
        <v>96.531163106184408</v>
      </c>
    </row>
    <row r="83" spans="1:8" s="70" customFormat="1" ht="11.25" customHeight="1" x14ac:dyDescent="0.2">
      <c r="A83" s="72" t="s">
        <v>44</v>
      </c>
      <c r="B83" s="17">
        <v>437758.94970000006</v>
      </c>
      <c r="C83" s="12">
        <v>382910.54443999997</v>
      </c>
      <c r="D83" s="17">
        <v>50022.962829999997</v>
      </c>
      <c r="E83" s="12">
        <f t="shared" ref="E83:E84" si="33">SUM(C83:D83)</f>
        <v>432933.50726999994</v>
      </c>
      <c r="F83" s="12">
        <f>B83-E83</f>
        <v>4825.4424300001119</v>
      </c>
      <c r="G83" s="12">
        <f>B83-C83</f>
        <v>54848.405260000087</v>
      </c>
      <c r="H83" s="13">
        <f>E83/B83*100</f>
        <v>98.897694168604204</v>
      </c>
    </row>
    <row r="84" spans="1:8" s="70" customFormat="1" ht="11.25" customHeight="1" x14ac:dyDescent="0.2">
      <c r="A84" s="72" t="s">
        <v>300</v>
      </c>
      <c r="B84" s="17">
        <v>182404.32400000005</v>
      </c>
      <c r="C84" s="12">
        <v>153335.85286000001</v>
      </c>
      <c r="D84" s="17">
        <v>12381.46113</v>
      </c>
      <c r="E84" s="12">
        <f t="shared" si="33"/>
        <v>165717.31399000002</v>
      </c>
      <c r="F84" s="12">
        <f>B84-E84</f>
        <v>16687.010010000027</v>
      </c>
      <c r="G84" s="12">
        <f>B84-C84</f>
        <v>29068.471140000038</v>
      </c>
      <c r="H84" s="13">
        <f>E84/B84*100</f>
        <v>90.851636823039343</v>
      </c>
    </row>
    <row r="85" spans="1:8" s="70" customFormat="1" ht="11.25" customHeight="1" x14ac:dyDescent="0.2">
      <c r="A85" s="72"/>
      <c r="B85" s="14"/>
      <c r="C85" s="14"/>
      <c r="D85" s="14"/>
      <c r="E85" s="14"/>
      <c r="F85" s="14"/>
      <c r="G85" s="14"/>
      <c r="H85" s="11"/>
    </row>
    <row r="86" spans="1:8" s="70" customFormat="1" ht="11.25" customHeight="1" x14ac:dyDescent="0.2">
      <c r="A86" s="9" t="s">
        <v>217</v>
      </c>
      <c r="B86" s="15">
        <f t="shared" ref="B86:G86" si="34">SUM(B87:B90)</f>
        <v>7998208.3534199996</v>
      </c>
      <c r="C86" s="15">
        <f t="shared" si="34"/>
        <v>4694609.1056500003</v>
      </c>
      <c r="D86" s="15">
        <f t="shared" ref="D86" si="35">SUM(D87:D90)</f>
        <v>44135.825509999995</v>
      </c>
      <c r="E86" s="15">
        <f t="shared" si="34"/>
        <v>4738744.9311600002</v>
      </c>
      <c r="F86" s="15">
        <f t="shared" si="34"/>
        <v>3259463.422259999</v>
      </c>
      <c r="G86" s="15">
        <f t="shared" si="34"/>
        <v>3303599.2477699993</v>
      </c>
      <c r="H86" s="11">
        <f>E86/B86*100</f>
        <v>59.24758048011757</v>
      </c>
    </row>
    <row r="87" spans="1:8" s="70" customFormat="1" ht="11.25" customHeight="1" x14ac:dyDescent="0.2">
      <c r="A87" s="72" t="s">
        <v>47</v>
      </c>
      <c r="B87" s="17">
        <v>6884554.7774199992</v>
      </c>
      <c r="C87" s="12">
        <v>3830409.8927700003</v>
      </c>
      <c r="D87" s="17">
        <v>30706.34269999999</v>
      </c>
      <c r="E87" s="12">
        <f t="shared" ref="E87:E90" si="36">SUM(C87:D87)</f>
        <v>3861116.2354700002</v>
      </c>
      <c r="F87" s="12">
        <f>B87-E87</f>
        <v>3023438.5419499991</v>
      </c>
      <c r="G87" s="12">
        <f>B87-C87</f>
        <v>3054144.884649999</v>
      </c>
      <c r="H87" s="13">
        <f>E87/B87*100</f>
        <v>56.083746303155444</v>
      </c>
    </row>
    <row r="88" spans="1:8" s="70" customFormat="1" ht="11.25" customHeight="1" x14ac:dyDescent="0.2">
      <c r="A88" s="72" t="s">
        <v>218</v>
      </c>
      <c r="B88" s="17">
        <v>25591.268</v>
      </c>
      <c r="C88" s="12">
        <v>23119.553949999998</v>
      </c>
      <c r="D88" s="17">
        <v>774.37648999999999</v>
      </c>
      <c r="E88" s="12">
        <f t="shared" si="36"/>
        <v>23893.930439999996</v>
      </c>
      <c r="F88" s="12">
        <f>B88-E88</f>
        <v>1697.3375600000036</v>
      </c>
      <c r="G88" s="12">
        <f>B88-C88</f>
        <v>2471.7140500000023</v>
      </c>
      <c r="H88" s="13">
        <f>E88/B88*100</f>
        <v>93.367512856338337</v>
      </c>
    </row>
    <row r="89" spans="1:8" s="70" customFormat="1" ht="11.25" customHeight="1" x14ac:dyDescent="0.2">
      <c r="A89" s="72" t="s">
        <v>219</v>
      </c>
      <c r="B89" s="17">
        <v>153801.99999999997</v>
      </c>
      <c r="C89" s="12">
        <v>128343.07868999999</v>
      </c>
      <c r="D89" s="17">
        <v>837.41959999999995</v>
      </c>
      <c r="E89" s="12">
        <f t="shared" si="36"/>
        <v>129180.49828999999</v>
      </c>
      <c r="F89" s="12">
        <f>B89-E89</f>
        <v>24621.501709999982</v>
      </c>
      <c r="G89" s="12">
        <f>B89-C89</f>
        <v>25458.921309999976</v>
      </c>
      <c r="H89" s="13">
        <f>E89/B89*100</f>
        <v>83.991429428746059</v>
      </c>
    </row>
    <row r="90" spans="1:8" s="70" customFormat="1" ht="11.25" customHeight="1" x14ac:dyDescent="0.2">
      <c r="A90" s="72" t="s">
        <v>220</v>
      </c>
      <c r="B90" s="17">
        <v>934260.30800000019</v>
      </c>
      <c r="C90" s="12">
        <v>712736.58024000004</v>
      </c>
      <c r="D90" s="17">
        <v>11817.686720000003</v>
      </c>
      <c r="E90" s="12">
        <f t="shared" si="36"/>
        <v>724554.26696000004</v>
      </c>
      <c r="F90" s="12">
        <f>B90-E90</f>
        <v>209706.04104000016</v>
      </c>
      <c r="G90" s="12">
        <f>B90-C90</f>
        <v>221523.72776000015</v>
      </c>
      <c r="H90" s="13">
        <f>E90/B90*100</f>
        <v>77.553788891136307</v>
      </c>
    </row>
    <row r="91" spans="1:8" s="70" customFormat="1" ht="11.25" customHeight="1" x14ac:dyDescent="0.25">
      <c r="A91" s="24"/>
      <c r="B91" s="17"/>
      <c r="C91" s="12"/>
      <c r="D91" s="17"/>
      <c r="E91" s="12"/>
      <c r="F91" s="12"/>
      <c r="G91" s="12"/>
      <c r="H91" s="13"/>
    </row>
    <row r="92" spans="1:8" s="70" customFormat="1" ht="11.25" customHeight="1" x14ac:dyDescent="0.2">
      <c r="A92" s="9" t="s">
        <v>79</v>
      </c>
      <c r="B92" s="15">
        <f t="shared" ref="B92:G92" si="37">SUM(B93:B102)</f>
        <v>206086267.99201995</v>
      </c>
      <c r="C92" s="15">
        <f t="shared" si="37"/>
        <v>199664995.16644001</v>
      </c>
      <c r="D92" s="15">
        <f t="shared" ref="D92" si="38">SUM(D93:D102)</f>
        <v>3573206.4921499998</v>
      </c>
      <c r="E92" s="15">
        <f t="shared" si="37"/>
        <v>203238201.65859002</v>
      </c>
      <c r="F92" s="15">
        <f t="shared" si="37"/>
        <v>2848066.3334299079</v>
      </c>
      <c r="G92" s="15">
        <f t="shared" si="37"/>
        <v>6421272.8255799096</v>
      </c>
      <c r="H92" s="11">
        <f t="shared" ref="H92:H102" si="39">E92/B92*100</f>
        <v>98.618022267480626</v>
      </c>
    </row>
    <row r="93" spans="1:8" s="70" customFormat="1" ht="11.25" customHeight="1" x14ac:dyDescent="0.2">
      <c r="A93" s="72" t="s">
        <v>62</v>
      </c>
      <c r="B93" s="17">
        <v>7708679.643980002</v>
      </c>
      <c r="C93" s="12">
        <v>6952480.7052100003</v>
      </c>
      <c r="D93" s="17">
        <v>141140.24663000001</v>
      </c>
      <c r="E93" s="12">
        <f t="shared" ref="E93:E102" si="40">SUM(C93:D93)</f>
        <v>7093620.9518400002</v>
      </c>
      <c r="F93" s="12">
        <f t="shared" ref="F93:F102" si="41">B93-E93</f>
        <v>615058.6921400018</v>
      </c>
      <c r="G93" s="12">
        <f t="shared" ref="G93:G102" si="42">B93-C93</f>
        <v>756198.93877000175</v>
      </c>
      <c r="H93" s="13">
        <f t="shared" si="39"/>
        <v>92.021218671081712</v>
      </c>
    </row>
    <row r="94" spans="1:8" s="70" customFormat="1" ht="11.25" customHeight="1" x14ac:dyDescent="0.2">
      <c r="A94" s="72" t="s">
        <v>80</v>
      </c>
      <c r="B94" s="17">
        <v>19518950.966149997</v>
      </c>
      <c r="C94" s="12">
        <v>19477674.532550007</v>
      </c>
      <c r="D94" s="17">
        <v>39296.969339999996</v>
      </c>
      <c r="E94" s="12">
        <f t="shared" si="40"/>
        <v>19516971.501890007</v>
      </c>
      <c r="F94" s="12">
        <f t="shared" si="41"/>
        <v>1979.4642599895597</v>
      </c>
      <c r="G94" s="12">
        <f t="shared" si="42"/>
        <v>41276.433599989861</v>
      </c>
      <c r="H94" s="13">
        <f t="shared" si="39"/>
        <v>99.989858756941288</v>
      </c>
    </row>
    <row r="95" spans="1:8" s="70" customFormat="1" ht="11.25" customHeight="1" x14ac:dyDescent="0.2">
      <c r="A95" s="72" t="s">
        <v>81</v>
      </c>
      <c r="B95" s="17">
        <v>13653746.111869998</v>
      </c>
      <c r="C95" s="12">
        <v>13477220.486639997</v>
      </c>
      <c r="D95" s="17">
        <v>169400.18117999996</v>
      </c>
      <c r="E95" s="12">
        <f t="shared" si="40"/>
        <v>13646620.667819997</v>
      </c>
      <c r="F95" s="12">
        <f t="shared" si="41"/>
        <v>7125.4440500009805</v>
      </c>
      <c r="G95" s="12">
        <f t="shared" si="42"/>
        <v>176525.62523000129</v>
      </c>
      <c r="H95" s="13">
        <f t="shared" si="39"/>
        <v>99.947813266838125</v>
      </c>
    </row>
    <row r="96" spans="1:8" s="70" customFormat="1" ht="11.25" customHeight="1" x14ac:dyDescent="0.2">
      <c r="A96" s="72" t="s">
        <v>82</v>
      </c>
      <c r="B96" s="17">
        <v>196140.57299999997</v>
      </c>
      <c r="C96" s="12">
        <v>149729.07947999999</v>
      </c>
      <c r="D96" s="17">
        <v>17210.40062</v>
      </c>
      <c r="E96" s="12">
        <f t="shared" si="40"/>
        <v>166939.48009999999</v>
      </c>
      <c r="F96" s="12">
        <f t="shared" si="41"/>
        <v>29201.092899999989</v>
      </c>
      <c r="G96" s="12">
        <f t="shared" si="42"/>
        <v>46411.493519999989</v>
      </c>
      <c r="H96" s="13">
        <f t="shared" si="39"/>
        <v>85.112160909206693</v>
      </c>
    </row>
    <row r="97" spans="1:8" s="70" customFormat="1" ht="11.25" customHeight="1" x14ac:dyDescent="0.2">
      <c r="A97" s="72" t="s">
        <v>83</v>
      </c>
      <c r="B97" s="17">
        <v>1031948.0750000001</v>
      </c>
      <c r="C97" s="12">
        <v>945741.3295900001</v>
      </c>
      <c r="D97" s="17">
        <v>36492.121279999999</v>
      </c>
      <c r="E97" s="12">
        <f t="shared" si="40"/>
        <v>982233.45087000006</v>
      </c>
      <c r="F97" s="12">
        <f t="shared" si="41"/>
        <v>49714.624130000011</v>
      </c>
      <c r="G97" s="12">
        <f t="shared" si="42"/>
        <v>86206.745409999974</v>
      </c>
      <c r="H97" s="13">
        <f t="shared" si="39"/>
        <v>95.182449065569514</v>
      </c>
    </row>
    <row r="98" spans="1:8" s="70" customFormat="1" ht="11.25" customHeight="1" x14ac:dyDescent="0.2">
      <c r="A98" s="72" t="s">
        <v>84</v>
      </c>
      <c r="B98" s="17">
        <v>162520605.57231992</v>
      </c>
      <c r="C98" s="12">
        <v>157414332.02487001</v>
      </c>
      <c r="D98" s="17">
        <v>3168445.4530599997</v>
      </c>
      <c r="E98" s="12">
        <f t="shared" si="40"/>
        <v>160582777.47793001</v>
      </c>
      <c r="F98" s="12">
        <f t="shared" si="41"/>
        <v>1937828.0943899155</v>
      </c>
      <c r="G98" s="12">
        <f t="shared" si="42"/>
        <v>5106273.5474499166</v>
      </c>
      <c r="H98" s="13">
        <f t="shared" si="39"/>
        <v>98.807641598697089</v>
      </c>
    </row>
    <row r="99" spans="1:8" s="70" customFormat="1" ht="11.25" customHeight="1" x14ac:dyDescent="0.2">
      <c r="A99" s="72" t="s">
        <v>85</v>
      </c>
      <c r="B99" s="17">
        <v>731924.61400000006</v>
      </c>
      <c r="C99" s="12">
        <v>560906.93479999993</v>
      </c>
      <c r="D99" s="17">
        <v>101.28344</v>
      </c>
      <c r="E99" s="12">
        <f t="shared" si="40"/>
        <v>561008.21823999996</v>
      </c>
      <c r="F99" s="12">
        <f t="shared" si="41"/>
        <v>170916.3957600001</v>
      </c>
      <c r="G99" s="12">
        <f t="shared" si="42"/>
        <v>171017.67920000013</v>
      </c>
      <c r="H99" s="13">
        <f t="shared" si="39"/>
        <v>76.648360706721618</v>
      </c>
    </row>
    <row r="100" spans="1:8" s="70" customFormat="1" ht="11.25" customHeight="1" x14ac:dyDescent="0.2">
      <c r="A100" s="72" t="s">
        <v>230</v>
      </c>
      <c r="B100" s="17">
        <v>544695.147</v>
      </c>
      <c r="C100" s="12">
        <v>543958.04170000006</v>
      </c>
      <c r="D100" s="17">
        <v>699.32588999999996</v>
      </c>
      <c r="E100" s="12">
        <f t="shared" si="40"/>
        <v>544657.36759000004</v>
      </c>
      <c r="F100" s="12">
        <f t="shared" si="41"/>
        <v>37.779409999959171</v>
      </c>
      <c r="G100" s="12">
        <f t="shared" si="42"/>
        <v>737.10529999993742</v>
      </c>
      <c r="H100" s="13">
        <f t="shared" si="39"/>
        <v>99.993064118487553</v>
      </c>
    </row>
    <row r="101" spans="1:8" s="70" customFormat="1" ht="11.25" customHeight="1" x14ac:dyDescent="0.2">
      <c r="A101" s="72" t="s">
        <v>231</v>
      </c>
      <c r="B101" s="17">
        <v>76644</v>
      </c>
      <c r="C101" s="12">
        <v>72093.821930000006</v>
      </c>
      <c r="D101" s="17">
        <v>38.2363</v>
      </c>
      <c r="E101" s="12">
        <f t="shared" si="40"/>
        <v>72132.05823000001</v>
      </c>
      <c r="F101" s="12">
        <f t="shared" si="41"/>
        <v>4511.9417699999904</v>
      </c>
      <c r="G101" s="12">
        <f t="shared" si="42"/>
        <v>4550.1780699999945</v>
      </c>
      <c r="H101" s="13">
        <f t="shared" si="39"/>
        <v>94.113118091435737</v>
      </c>
    </row>
    <row r="102" spans="1:8" s="70" customFormat="1" ht="11.25" customHeight="1" x14ac:dyDescent="0.2">
      <c r="A102" s="72" t="s">
        <v>141</v>
      </c>
      <c r="B102" s="17">
        <v>102933.2887</v>
      </c>
      <c r="C102" s="12">
        <v>70858.209669999997</v>
      </c>
      <c r="D102" s="17">
        <v>382.27440999999999</v>
      </c>
      <c r="E102" s="12">
        <f t="shared" si="40"/>
        <v>71240.484079999995</v>
      </c>
      <c r="F102" s="12">
        <f t="shared" si="41"/>
        <v>31692.80462000001</v>
      </c>
      <c r="G102" s="12">
        <f t="shared" si="42"/>
        <v>32075.079030000008</v>
      </c>
      <c r="H102" s="13">
        <f t="shared" si="39"/>
        <v>69.210344855133329</v>
      </c>
    </row>
    <row r="103" spans="1:8" s="70" customFormat="1" ht="11.25" customHeight="1" x14ac:dyDescent="0.2">
      <c r="A103" s="72"/>
      <c r="B103" s="17"/>
      <c r="C103" s="12"/>
      <c r="D103" s="17"/>
      <c r="E103" s="12"/>
      <c r="F103" s="12"/>
      <c r="G103" s="12"/>
      <c r="H103" s="13"/>
    </row>
    <row r="104" spans="1:8" s="70" customFormat="1" ht="11.25" customHeight="1" x14ac:dyDescent="0.2">
      <c r="A104" s="9" t="s">
        <v>86</v>
      </c>
      <c r="B104" s="29">
        <f t="shared" ref="B104:G104" si="43">SUM(B105:B114)</f>
        <v>18950297.601999998</v>
      </c>
      <c r="C104" s="29">
        <f t="shared" si="43"/>
        <v>17427353.688470002</v>
      </c>
      <c r="D104" s="29">
        <f t="shared" si="43"/>
        <v>385750.49332000007</v>
      </c>
      <c r="E104" s="15">
        <f t="shared" si="43"/>
        <v>17813104.181790002</v>
      </c>
      <c r="F104" s="15">
        <f t="shared" si="43"/>
        <v>1137193.4202099948</v>
      </c>
      <c r="G104" s="15">
        <f t="shared" si="43"/>
        <v>1522943.9135299947</v>
      </c>
      <c r="H104" s="13">
        <f t="shared" ref="H104:H114" si="44">E104/B104*100</f>
        <v>93.999073554971631</v>
      </c>
    </row>
    <row r="105" spans="1:8" s="70" customFormat="1" ht="11.25" customHeight="1" x14ac:dyDescent="0.2">
      <c r="A105" s="72" t="s">
        <v>35</v>
      </c>
      <c r="B105" s="17">
        <v>6324247.9049999993</v>
      </c>
      <c r="C105" s="12">
        <v>5696509.8626999995</v>
      </c>
      <c r="D105" s="17">
        <v>143534.59396</v>
      </c>
      <c r="E105" s="12">
        <f t="shared" ref="E105:E114" si="45">SUM(C105:D105)</f>
        <v>5840044.4566599997</v>
      </c>
      <c r="F105" s="12">
        <f t="shared" ref="F105:F114" si="46">B105-E105</f>
        <v>484203.44833999965</v>
      </c>
      <c r="G105" s="12">
        <f t="shared" ref="G105:G114" si="47">B105-C105</f>
        <v>627738.04229999986</v>
      </c>
      <c r="H105" s="13">
        <f t="shared" si="44"/>
        <v>92.343699114685478</v>
      </c>
    </row>
    <row r="106" spans="1:8" s="70" customFormat="1" ht="11.25" customHeight="1" x14ac:dyDescent="0.2">
      <c r="A106" s="72" t="s">
        <v>87</v>
      </c>
      <c r="B106" s="17">
        <v>3519054.5819999999</v>
      </c>
      <c r="C106" s="12">
        <v>3437851.9768899996</v>
      </c>
      <c r="D106" s="17">
        <v>24237.209930000001</v>
      </c>
      <c r="E106" s="12">
        <f t="shared" si="45"/>
        <v>3462089.1868199995</v>
      </c>
      <c r="F106" s="12">
        <f t="shared" si="46"/>
        <v>56965.395180000458</v>
      </c>
      <c r="G106" s="12">
        <f t="shared" si="47"/>
        <v>81202.605110000353</v>
      </c>
      <c r="H106" s="13">
        <f t="shared" si="44"/>
        <v>98.381230132906182</v>
      </c>
    </row>
    <row r="107" spans="1:8" s="70" customFormat="1" ht="11.25" customHeight="1" x14ac:dyDescent="0.2">
      <c r="A107" s="72" t="s">
        <v>88</v>
      </c>
      <c r="B107" s="17">
        <v>1090776.67</v>
      </c>
      <c r="C107" s="12">
        <v>866181.43791999994</v>
      </c>
      <c r="D107" s="17">
        <v>12004.520050000001</v>
      </c>
      <c r="E107" s="12">
        <f t="shared" si="45"/>
        <v>878185.95796999999</v>
      </c>
      <c r="F107" s="12">
        <f t="shared" si="46"/>
        <v>212590.71202999994</v>
      </c>
      <c r="G107" s="12">
        <f t="shared" si="47"/>
        <v>224595.23207999999</v>
      </c>
      <c r="H107" s="13">
        <f t="shared" si="44"/>
        <v>80.510152272508734</v>
      </c>
    </row>
    <row r="108" spans="1:8" s="70" customFormat="1" ht="11.25" customHeight="1" x14ac:dyDescent="0.2">
      <c r="A108" s="72" t="s">
        <v>89</v>
      </c>
      <c r="B108" s="17">
        <v>1116142.6000000001</v>
      </c>
      <c r="C108" s="12">
        <v>1065437.7874100001</v>
      </c>
      <c r="D108" s="17">
        <v>31011.47264</v>
      </c>
      <c r="E108" s="12">
        <f t="shared" si="45"/>
        <v>1096449.2600500002</v>
      </c>
      <c r="F108" s="12">
        <f t="shared" si="46"/>
        <v>19693.339949999936</v>
      </c>
      <c r="G108" s="12">
        <f t="shared" si="47"/>
        <v>50704.812589999987</v>
      </c>
      <c r="H108" s="13">
        <f t="shared" si="44"/>
        <v>98.235589256247366</v>
      </c>
    </row>
    <row r="109" spans="1:8" s="70" customFormat="1" ht="11.25" customHeight="1" x14ac:dyDescent="0.2">
      <c r="A109" s="72" t="s">
        <v>90</v>
      </c>
      <c r="B109" s="17">
        <v>1539146.3239999998</v>
      </c>
      <c r="C109" s="12">
        <v>1228685.5369599999</v>
      </c>
      <c r="D109" s="17">
        <v>81340.137010000006</v>
      </c>
      <c r="E109" s="12">
        <f t="shared" si="45"/>
        <v>1310025.6739699999</v>
      </c>
      <c r="F109" s="12">
        <f t="shared" si="46"/>
        <v>229120.6500299999</v>
      </c>
      <c r="G109" s="12">
        <f t="shared" si="47"/>
        <v>310460.78703999985</v>
      </c>
      <c r="H109" s="13">
        <f t="shared" si="44"/>
        <v>85.113783760692002</v>
      </c>
    </row>
    <row r="110" spans="1:8" s="70" customFormat="1" ht="11.25" customHeight="1" x14ac:dyDescent="0.2">
      <c r="A110" s="72" t="s">
        <v>91</v>
      </c>
      <c r="B110" s="17">
        <v>157299.44699999999</v>
      </c>
      <c r="C110" s="12">
        <v>148867.65024000002</v>
      </c>
      <c r="D110" s="17">
        <v>2526.9330599999998</v>
      </c>
      <c r="E110" s="12">
        <f t="shared" si="45"/>
        <v>151394.58330000003</v>
      </c>
      <c r="F110" s="12">
        <f t="shared" si="46"/>
        <v>5904.863699999958</v>
      </c>
      <c r="G110" s="12">
        <f t="shared" si="47"/>
        <v>8431.7967599999683</v>
      </c>
      <c r="H110" s="13">
        <f t="shared" si="44"/>
        <v>96.246100153168399</v>
      </c>
    </row>
    <row r="111" spans="1:8" s="70" customFormat="1" ht="11.25" customHeight="1" x14ac:dyDescent="0.2">
      <c r="A111" s="72" t="s">
        <v>92</v>
      </c>
      <c r="B111" s="17">
        <v>856721.652</v>
      </c>
      <c r="C111" s="12">
        <v>785504.9675700001</v>
      </c>
      <c r="D111" s="17">
        <v>28923.58034</v>
      </c>
      <c r="E111" s="12">
        <f t="shared" si="45"/>
        <v>814428.54791000008</v>
      </c>
      <c r="F111" s="12">
        <f t="shared" si="46"/>
        <v>42293.104089999921</v>
      </c>
      <c r="G111" s="12">
        <f t="shared" si="47"/>
        <v>71216.684429999907</v>
      </c>
      <c r="H111" s="13">
        <f t="shared" si="44"/>
        <v>95.063378637476063</v>
      </c>
    </row>
    <row r="112" spans="1:8" s="70" customFormat="1" ht="11.25" customHeight="1" x14ac:dyDescent="0.2">
      <c r="A112" s="72" t="s">
        <v>93</v>
      </c>
      <c r="B112" s="17">
        <v>746825.90199999732</v>
      </c>
      <c r="C112" s="12">
        <v>660239.48129000247</v>
      </c>
      <c r="D112" s="17">
        <v>13990.442790000021</v>
      </c>
      <c r="E112" s="12">
        <f t="shared" si="45"/>
        <v>674229.92408000247</v>
      </c>
      <c r="F112" s="12">
        <f t="shared" si="46"/>
        <v>72595.977919994853</v>
      </c>
      <c r="G112" s="12">
        <f t="shared" si="47"/>
        <v>86586.420709994854</v>
      </c>
      <c r="H112" s="13">
        <f t="shared" si="44"/>
        <v>90.27939741704418</v>
      </c>
    </row>
    <row r="113" spans="1:8" s="70" customFormat="1" ht="11.25" customHeight="1" x14ac:dyDescent="0.2">
      <c r="A113" s="72" t="s">
        <v>94</v>
      </c>
      <c r="B113" s="17">
        <v>120346.99999999999</v>
      </c>
      <c r="C113" s="12">
        <v>101323.11448999999</v>
      </c>
      <c r="D113" s="17">
        <v>5198.0751700000001</v>
      </c>
      <c r="E113" s="12">
        <f t="shared" si="45"/>
        <v>106521.18965999999</v>
      </c>
      <c r="F113" s="12">
        <f t="shared" si="46"/>
        <v>13825.810339999996</v>
      </c>
      <c r="G113" s="12">
        <f t="shared" si="47"/>
        <v>19023.885509999993</v>
      </c>
      <c r="H113" s="13">
        <f t="shared" si="44"/>
        <v>88.511711683714594</v>
      </c>
    </row>
    <row r="114" spans="1:8" s="70" customFormat="1" ht="11.25" customHeight="1" x14ac:dyDescent="0.2">
      <c r="A114" s="72" t="s">
        <v>95</v>
      </c>
      <c r="B114" s="17">
        <v>3479735.52</v>
      </c>
      <c r="C114" s="12">
        <v>3436751.8730000001</v>
      </c>
      <c r="D114" s="17">
        <v>42983.52837</v>
      </c>
      <c r="E114" s="12">
        <f t="shared" si="45"/>
        <v>3479735.4013700001</v>
      </c>
      <c r="F114" s="12">
        <f t="shared" si="46"/>
        <v>0.11862999992445111</v>
      </c>
      <c r="G114" s="12">
        <f t="shared" si="47"/>
        <v>42983.646999999881</v>
      </c>
      <c r="H114" s="13">
        <f t="shared" si="44"/>
        <v>99.999996590832865</v>
      </c>
    </row>
    <row r="115" spans="1:8" s="70" customFormat="1" ht="11.25" customHeight="1" x14ac:dyDescent="0.2">
      <c r="A115" s="72"/>
      <c r="B115" s="17"/>
      <c r="C115" s="12"/>
      <c r="D115" s="17"/>
      <c r="E115" s="12"/>
      <c r="F115" s="12"/>
      <c r="G115" s="12"/>
      <c r="H115" s="13"/>
    </row>
    <row r="116" spans="1:8" s="70" customFormat="1" ht="11.25" customHeight="1" x14ac:dyDescent="0.2">
      <c r="A116" s="9" t="s">
        <v>96</v>
      </c>
      <c r="B116" s="29">
        <f t="shared" ref="B116:G116" si="48">SUM(B117:B125)</f>
        <v>37251026.105999991</v>
      </c>
      <c r="C116" s="29">
        <f t="shared" si="48"/>
        <v>32269784.06016</v>
      </c>
      <c r="D116" s="29">
        <f t="shared" si="48"/>
        <v>3453405.6711699995</v>
      </c>
      <c r="E116" s="15">
        <f t="shared" si="48"/>
        <v>35723189.731330007</v>
      </c>
      <c r="F116" s="15">
        <f t="shared" si="48"/>
        <v>1527836.374669994</v>
      </c>
      <c r="G116" s="15">
        <f t="shared" si="48"/>
        <v>4981242.0458399933</v>
      </c>
      <c r="H116" s="13">
        <f t="shared" ref="H116:H125" si="49">E116/B116*100</f>
        <v>95.898538820588627</v>
      </c>
    </row>
    <row r="117" spans="1:8" s="70" customFormat="1" ht="11.25" customHeight="1" x14ac:dyDescent="0.2">
      <c r="A117" s="72" t="s">
        <v>35</v>
      </c>
      <c r="B117" s="17">
        <v>20626032.555999994</v>
      </c>
      <c r="C117" s="12">
        <v>17462852.493300002</v>
      </c>
      <c r="D117" s="17">
        <v>2234369.5041999999</v>
      </c>
      <c r="E117" s="12">
        <f t="shared" ref="E117:E125" si="50">SUM(C117:D117)</f>
        <v>19697221.997500002</v>
      </c>
      <c r="F117" s="12">
        <f t="shared" ref="F117:F125" si="51">B117-E117</f>
        <v>928810.55849999189</v>
      </c>
      <c r="G117" s="12">
        <f t="shared" ref="G117:G125" si="52">B117-C117</f>
        <v>3163180.0626999922</v>
      </c>
      <c r="H117" s="13">
        <f t="shared" si="49"/>
        <v>95.496901520065691</v>
      </c>
    </row>
    <row r="118" spans="1:8" s="70" customFormat="1" ht="11.25" customHeight="1" x14ac:dyDescent="0.2">
      <c r="A118" s="72" t="s">
        <v>97</v>
      </c>
      <c r="B118" s="17">
        <v>34124.74</v>
      </c>
      <c r="C118" s="12">
        <v>33980.249990000004</v>
      </c>
      <c r="D118" s="17">
        <v>142.83198000000002</v>
      </c>
      <c r="E118" s="12">
        <f t="shared" si="50"/>
        <v>34123.081970000007</v>
      </c>
      <c r="F118" s="12">
        <f t="shared" si="51"/>
        <v>1.6580299999914132</v>
      </c>
      <c r="G118" s="12">
        <f t="shared" si="52"/>
        <v>144.49000999999407</v>
      </c>
      <c r="H118" s="13">
        <f t="shared" si="49"/>
        <v>99.995141267010411</v>
      </c>
    </row>
    <row r="119" spans="1:8" s="70" customFormat="1" ht="11.25" customHeight="1" x14ac:dyDescent="0.2">
      <c r="A119" s="72" t="s">
        <v>98</v>
      </c>
      <c r="B119" s="17">
        <v>207932.99999999997</v>
      </c>
      <c r="C119" s="12">
        <v>162955.23028999995</v>
      </c>
      <c r="D119" s="17">
        <v>8162.999960000001</v>
      </c>
      <c r="E119" s="12">
        <f t="shared" si="50"/>
        <v>171118.23024999996</v>
      </c>
      <c r="F119" s="12">
        <f t="shared" si="51"/>
        <v>36814.769750000007</v>
      </c>
      <c r="G119" s="12">
        <f t="shared" si="52"/>
        <v>44977.769710000022</v>
      </c>
      <c r="H119" s="13">
        <f t="shared" si="49"/>
        <v>82.294888377506211</v>
      </c>
    </row>
    <row r="120" spans="1:8" s="70" customFormat="1" ht="11.25" customHeight="1" x14ac:dyDescent="0.2">
      <c r="A120" s="72" t="s">
        <v>99</v>
      </c>
      <c r="B120" s="17">
        <v>1179640.8419999999</v>
      </c>
      <c r="C120" s="12">
        <v>1095693.0747100001</v>
      </c>
      <c r="D120" s="17">
        <v>62331.185900000004</v>
      </c>
      <c r="E120" s="12">
        <f t="shared" si="50"/>
        <v>1158024.26061</v>
      </c>
      <c r="F120" s="12">
        <f t="shared" si="51"/>
        <v>21616.581389999948</v>
      </c>
      <c r="G120" s="12">
        <f t="shared" si="52"/>
        <v>83947.767289999872</v>
      </c>
      <c r="H120" s="13">
        <f t="shared" si="49"/>
        <v>98.167528571378512</v>
      </c>
    </row>
    <row r="121" spans="1:8" s="70" customFormat="1" ht="11.25" customHeight="1" x14ac:dyDescent="0.2">
      <c r="A121" s="72" t="s">
        <v>100</v>
      </c>
      <c r="B121" s="17">
        <v>106696.72100000001</v>
      </c>
      <c r="C121" s="12">
        <v>91724.038260000001</v>
      </c>
      <c r="D121" s="17">
        <v>2086.8292499999998</v>
      </c>
      <c r="E121" s="12">
        <f t="shared" si="50"/>
        <v>93810.867509999996</v>
      </c>
      <c r="F121" s="12">
        <f t="shared" si="51"/>
        <v>12885.853490000009</v>
      </c>
      <c r="G121" s="12">
        <f t="shared" si="52"/>
        <v>14972.682740000004</v>
      </c>
      <c r="H121" s="13">
        <f t="shared" si="49"/>
        <v>87.922915184994281</v>
      </c>
    </row>
    <row r="122" spans="1:8" s="70" customFormat="1" ht="11.25" customHeight="1" x14ac:dyDescent="0.2">
      <c r="A122" s="72" t="s">
        <v>101</v>
      </c>
      <c r="B122" s="17">
        <v>189771.00000000006</v>
      </c>
      <c r="C122" s="12">
        <v>167764.03272000002</v>
      </c>
      <c r="D122" s="17">
        <v>3711.1281800000011</v>
      </c>
      <c r="E122" s="12">
        <f t="shared" si="50"/>
        <v>171475.16090000002</v>
      </c>
      <c r="F122" s="12">
        <f t="shared" si="51"/>
        <v>18295.839100000041</v>
      </c>
      <c r="G122" s="12">
        <f t="shared" si="52"/>
        <v>22006.967280000041</v>
      </c>
      <c r="H122" s="13">
        <f t="shared" si="49"/>
        <v>90.358991047104126</v>
      </c>
    </row>
    <row r="123" spans="1:8" s="70" customFormat="1" ht="11.25" customHeight="1" x14ac:dyDescent="0.2">
      <c r="A123" s="72" t="s">
        <v>221</v>
      </c>
      <c r="B123" s="17">
        <v>13324138.004000001</v>
      </c>
      <c r="C123" s="12">
        <v>12084655.31483</v>
      </c>
      <c r="D123" s="17">
        <v>1123308.25789</v>
      </c>
      <c r="E123" s="12">
        <f t="shared" si="50"/>
        <v>13207963.572719999</v>
      </c>
      <c r="F123" s="12">
        <f t="shared" si="51"/>
        <v>116174.431280002</v>
      </c>
      <c r="G123" s="12">
        <f t="shared" si="52"/>
        <v>1239482.6891700011</v>
      </c>
      <c r="H123" s="13">
        <f t="shared" si="49"/>
        <v>99.128090453242635</v>
      </c>
    </row>
    <row r="124" spans="1:8" s="70" customFormat="1" ht="11.4" x14ac:dyDescent="0.2">
      <c r="A124" s="72" t="s">
        <v>102</v>
      </c>
      <c r="B124" s="17">
        <v>371560.43500000006</v>
      </c>
      <c r="C124" s="12">
        <v>363887.72285000002</v>
      </c>
      <c r="D124" s="17">
        <v>5792.5943699999998</v>
      </c>
      <c r="E124" s="12">
        <f t="shared" si="50"/>
        <v>369680.31722000003</v>
      </c>
      <c r="F124" s="12">
        <f t="shared" si="51"/>
        <v>1880.1177800000296</v>
      </c>
      <c r="G124" s="12">
        <f t="shared" si="52"/>
        <v>7672.7121500000358</v>
      </c>
      <c r="H124" s="13">
        <f t="shared" si="49"/>
        <v>99.493994084703871</v>
      </c>
    </row>
    <row r="125" spans="1:8" s="70" customFormat="1" ht="11.25" customHeight="1" x14ac:dyDescent="0.2">
      <c r="A125" s="72" t="s">
        <v>103</v>
      </c>
      <c r="B125" s="17">
        <v>1211128.808</v>
      </c>
      <c r="C125" s="12">
        <v>806271.9032099999</v>
      </c>
      <c r="D125" s="17">
        <v>13500.339440000002</v>
      </c>
      <c r="E125" s="12">
        <f t="shared" si="50"/>
        <v>819772.24264999991</v>
      </c>
      <c r="F125" s="12">
        <f t="shared" si="51"/>
        <v>391356.56535000005</v>
      </c>
      <c r="G125" s="12">
        <f t="shared" si="52"/>
        <v>404856.90479000006</v>
      </c>
      <c r="H125" s="13">
        <f t="shared" si="49"/>
        <v>67.686627321146162</v>
      </c>
    </row>
    <row r="126" spans="1:8" s="70" customFormat="1" ht="11.25" customHeight="1" x14ac:dyDescent="0.2">
      <c r="A126" s="18"/>
      <c r="B126" s="17"/>
      <c r="C126" s="12"/>
      <c r="D126" s="17"/>
      <c r="E126" s="12"/>
      <c r="F126" s="12"/>
      <c r="G126" s="12"/>
      <c r="H126" s="13"/>
    </row>
    <row r="127" spans="1:8" s="70" customFormat="1" ht="11.25" customHeight="1" x14ac:dyDescent="0.2">
      <c r="A127" s="36" t="s">
        <v>104</v>
      </c>
      <c r="B127" s="29">
        <f t="shared" ref="B127:G127" si="53">+B128+B136</f>
        <v>208726875.64590999</v>
      </c>
      <c r="C127" s="29">
        <f t="shared" si="53"/>
        <v>198548273.35168999</v>
      </c>
      <c r="D127" s="29">
        <f t="shared" si="53"/>
        <v>4885662.1615300002</v>
      </c>
      <c r="E127" s="15">
        <f t="shared" si="53"/>
        <v>203433935.51321998</v>
      </c>
      <c r="F127" s="15">
        <f t="shared" si="53"/>
        <v>5292940.1326899882</v>
      </c>
      <c r="G127" s="15">
        <f t="shared" si="53"/>
        <v>10178602.294219987</v>
      </c>
      <c r="H127" s="13">
        <f t="shared" ref="H127:H139" si="54">E127/B127*100</f>
        <v>97.464178910209384</v>
      </c>
    </row>
    <row r="128" spans="1:8" s="70" customFormat="1" ht="22.5" customHeight="1" x14ac:dyDescent="0.2">
      <c r="A128" s="75" t="s">
        <v>105</v>
      </c>
      <c r="B128" s="27">
        <f t="shared" ref="B128:G128" si="55">SUM(B129:B133)</f>
        <v>16278188.386999998</v>
      </c>
      <c r="C128" s="27">
        <f t="shared" si="55"/>
        <v>15939929.31384</v>
      </c>
      <c r="D128" s="27">
        <f t="shared" ref="D128" si="56">SUM(D129:D133)</f>
        <v>138293.36254</v>
      </c>
      <c r="E128" s="25">
        <f t="shared" si="55"/>
        <v>16078222.676379999</v>
      </c>
      <c r="F128" s="25">
        <f t="shared" si="55"/>
        <v>199965.71061999889</v>
      </c>
      <c r="G128" s="25">
        <f t="shared" si="55"/>
        <v>338259.07315999805</v>
      </c>
      <c r="H128" s="13">
        <f t="shared" si="54"/>
        <v>98.77157269675233</v>
      </c>
    </row>
    <row r="129" spans="1:8" s="70" customFormat="1" ht="11.25" customHeight="1" x14ac:dyDescent="0.2">
      <c r="A129" s="76" t="s">
        <v>106</v>
      </c>
      <c r="B129" s="17">
        <v>362416.76</v>
      </c>
      <c r="C129" s="12">
        <v>350716.61860000005</v>
      </c>
      <c r="D129" s="17">
        <v>4485.15182</v>
      </c>
      <c r="E129" s="12">
        <f t="shared" ref="E129:E135" si="57">SUM(C129:D129)</f>
        <v>355201.77042000007</v>
      </c>
      <c r="F129" s="12">
        <f t="shared" ref="F129:F135" si="58">B129-E129</f>
        <v>7214.9895799999358</v>
      </c>
      <c r="G129" s="12">
        <f t="shared" ref="G129:G135" si="59">B129-C129</f>
        <v>11700.141399999964</v>
      </c>
      <c r="H129" s="13">
        <f t="shared" si="54"/>
        <v>98.009200904505647</v>
      </c>
    </row>
    <row r="130" spans="1:8" s="70" customFormat="1" ht="11.25" customHeight="1" x14ac:dyDescent="0.2">
      <c r="A130" s="76" t="s">
        <v>107</v>
      </c>
      <c r="B130" s="17">
        <v>1062934.6989999998</v>
      </c>
      <c r="C130" s="12">
        <v>870496.72907</v>
      </c>
      <c r="D130" s="17">
        <v>16420.108050000003</v>
      </c>
      <c r="E130" s="12">
        <f t="shared" si="57"/>
        <v>886916.83712000004</v>
      </c>
      <c r="F130" s="12">
        <f t="shared" si="58"/>
        <v>176017.86187999975</v>
      </c>
      <c r="G130" s="12">
        <f t="shared" si="59"/>
        <v>192437.96992999979</v>
      </c>
      <c r="H130" s="13">
        <f t="shared" si="54"/>
        <v>83.440388008257145</v>
      </c>
    </row>
    <row r="131" spans="1:8" s="70" customFormat="1" ht="11.25" customHeight="1" x14ac:dyDescent="0.2">
      <c r="A131" s="76" t="s">
        <v>108</v>
      </c>
      <c r="B131" s="17">
        <v>107209.98199999999</v>
      </c>
      <c r="C131" s="12">
        <v>83917.092420000001</v>
      </c>
      <c r="D131" s="17">
        <v>13413.592939999999</v>
      </c>
      <c r="E131" s="12">
        <f t="shared" si="57"/>
        <v>97330.685360000003</v>
      </c>
      <c r="F131" s="12">
        <f t="shared" si="58"/>
        <v>9879.2966399999859</v>
      </c>
      <c r="G131" s="12">
        <f t="shared" si="59"/>
        <v>23292.889579999988</v>
      </c>
      <c r="H131" s="13">
        <f t="shared" si="54"/>
        <v>90.785096260906016</v>
      </c>
    </row>
    <row r="132" spans="1:8" s="70" customFormat="1" ht="11.4" x14ac:dyDescent="0.2">
      <c r="A132" s="76" t="s">
        <v>109</v>
      </c>
      <c r="B132" s="17">
        <v>5475883.3559999987</v>
      </c>
      <c r="C132" s="12">
        <v>5470051.7352299998</v>
      </c>
      <c r="D132" s="17">
        <v>5713.9680799999996</v>
      </c>
      <c r="E132" s="12">
        <f t="shared" si="57"/>
        <v>5475765.7033099998</v>
      </c>
      <c r="F132" s="12">
        <f t="shared" si="58"/>
        <v>117.65268999896944</v>
      </c>
      <c r="G132" s="12">
        <f t="shared" si="59"/>
        <v>5831.62076999899</v>
      </c>
      <c r="H132" s="13">
        <f t="shared" si="54"/>
        <v>99.997851439076584</v>
      </c>
    </row>
    <row r="133" spans="1:8" s="70" customFormat="1" ht="11.25" customHeight="1" x14ac:dyDescent="0.2">
      <c r="A133" s="75" t="s">
        <v>110</v>
      </c>
      <c r="B133" s="28">
        <f>SUM(B134:B135)</f>
        <v>9269743.5899999999</v>
      </c>
      <c r="C133" s="28">
        <f>SUM(C134:C135)</f>
        <v>9164747.1385200005</v>
      </c>
      <c r="D133" s="28">
        <f>SUM(D134:D135)</f>
        <v>98260.541649999999</v>
      </c>
      <c r="E133" s="15">
        <f t="shared" si="57"/>
        <v>9263007.6801699996</v>
      </c>
      <c r="F133" s="15">
        <f t="shared" si="58"/>
        <v>6735.9098300002515</v>
      </c>
      <c r="G133" s="15">
        <f t="shared" si="59"/>
        <v>104996.45147999935</v>
      </c>
      <c r="H133" s="13">
        <f t="shared" si="54"/>
        <v>99.927334453595179</v>
      </c>
    </row>
    <row r="134" spans="1:8" s="70" customFormat="1" ht="11.25" customHeight="1" x14ac:dyDescent="0.2">
      <c r="A134" s="77" t="s">
        <v>110</v>
      </c>
      <c r="B134" s="17">
        <v>7881869.8420000002</v>
      </c>
      <c r="C134" s="12">
        <v>7811072.2881200006</v>
      </c>
      <c r="D134" s="17">
        <v>69494.212200000009</v>
      </c>
      <c r="E134" s="12">
        <f t="shared" si="57"/>
        <v>7880566.5003200006</v>
      </c>
      <c r="F134" s="12">
        <f t="shared" si="58"/>
        <v>1303.3416799996048</v>
      </c>
      <c r="G134" s="12">
        <f t="shared" si="59"/>
        <v>70797.553879999556</v>
      </c>
      <c r="H134" s="13">
        <f t="shared" si="54"/>
        <v>99.983464054772199</v>
      </c>
    </row>
    <row r="135" spans="1:8" s="70" customFormat="1" ht="11.25" customHeight="1" x14ac:dyDescent="0.2">
      <c r="A135" s="77" t="s">
        <v>111</v>
      </c>
      <c r="B135" s="17">
        <v>1387873.7480000001</v>
      </c>
      <c r="C135" s="12">
        <v>1353674.8504000001</v>
      </c>
      <c r="D135" s="17">
        <v>28766.329449999997</v>
      </c>
      <c r="E135" s="12">
        <f t="shared" si="57"/>
        <v>1382441.1798500002</v>
      </c>
      <c r="F135" s="12">
        <f t="shared" si="58"/>
        <v>5432.5681499999482</v>
      </c>
      <c r="G135" s="12">
        <f t="shared" si="59"/>
        <v>34198.897600000026</v>
      </c>
      <c r="H135" s="13">
        <f t="shared" si="54"/>
        <v>99.608568995715302</v>
      </c>
    </row>
    <row r="136" spans="1:8" s="70" customFormat="1" ht="11.25" customHeight="1" x14ac:dyDescent="0.2">
      <c r="A136" s="75" t="s">
        <v>112</v>
      </c>
      <c r="B136" s="26">
        <f t="shared" ref="B136:G136" si="60">SUM(B137:B140)</f>
        <v>192448687.25891</v>
      </c>
      <c r="C136" s="26">
        <f t="shared" si="60"/>
        <v>182608344.03784999</v>
      </c>
      <c r="D136" s="26">
        <f t="shared" si="60"/>
        <v>4747368.79899</v>
      </c>
      <c r="E136" s="26">
        <f t="shared" si="60"/>
        <v>187355712.83683997</v>
      </c>
      <c r="F136" s="26">
        <f t="shared" si="60"/>
        <v>5092974.4220699891</v>
      </c>
      <c r="G136" s="26">
        <f t="shared" si="60"/>
        <v>9840343.2210599892</v>
      </c>
      <c r="H136" s="13">
        <f t="shared" si="54"/>
        <v>97.353593576235625</v>
      </c>
    </row>
    <row r="137" spans="1:8" s="70" customFormat="1" ht="11.25" customHeight="1" x14ac:dyDescent="0.2">
      <c r="A137" s="77" t="s">
        <v>113</v>
      </c>
      <c r="B137" s="17">
        <v>70327421.158800006</v>
      </c>
      <c r="C137" s="12">
        <v>66996786.215499997</v>
      </c>
      <c r="D137" s="17">
        <v>3173618.4364399998</v>
      </c>
      <c r="E137" s="12">
        <f t="shared" ref="E137:E139" si="61">SUM(C137:D137)</f>
        <v>70170404.651940003</v>
      </c>
      <c r="F137" s="12">
        <f>B137-E137</f>
        <v>157016.50686000288</v>
      </c>
      <c r="G137" s="12">
        <f>B137-C137</f>
        <v>3330634.9433000088</v>
      </c>
      <c r="H137" s="13">
        <f t="shared" si="54"/>
        <v>99.776735014205258</v>
      </c>
    </row>
    <row r="138" spans="1:8" s="70" customFormat="1" ht="11.25" customHeight="1" x14ac:dyDescent="0.2">
      <c r="A138" s="77" t="s">
        <v>114</v>
      </c>
      <c r="B138" s="17">
        <v>17801868.146329999</v>
      </c>
      <c r="C138" s="12">
        <v>17265088.694320001</v>
      </c>
      <c r="D138" s="17">
        <v>536776.14598999999</v>
      </c>
      <c r="E138" s="12">
        <f t="shared" si="61"/>
        <v>17801864.84031</v>
      </c>
      <c r="F138" s="12">
        <f>B138-E138</f>
        <v>3.3060199990868568</v>
      </c>
      <c r="G138" s="12">
        <f>B138-C138</f>
        <v>536779.45200999826</v>
      </c>
      <c r="H138" s="13">
        <f t="shared" si="54"/>
        <v>99.999981428803025</v>
      </c>
    </row>
    <row r="139" spans="1:8" s="70" customFormat="1" ht="11.25" customHeight="1" x14ac:dyDescent="0.2">
      <c r="A139" s="77" t="s">
        <v>115</v>
      </c>
      <c r="B139" s="17">
        <v>20805202.151040006</v>
      </c>
      <c r="C139" s="12">
        <v>19432273.429700002</v>
      </c>
      <c r="D139" s="17">
        <v>830720.32537999982</v>
      </c>
      <c r="E139" s="12">
        <f t="shared" si="61"/>
        <v>20262993.755080003</v>
      </c>
      <c r="F139" s="12">
        <f>B139-E139</f>
        <v>542208.39596000314</v>
      </c>
      <c r="G139" s="12">
        <f>B139-C139</f>
        <v>1372928.7213400044</v>
      </c>
      <c r="H139" s="13">
        <f t="shared" si="54"/>
        <v>97.393880664923515</v>
      </c>
    </row>
    <row r="140" spans="1:8" s="70" customFormat="1" ht="22.5" customHeight="1" x14ac:dyDescent="0.2">
      <c r="A140" s="98" t="s">
        <v>116</v>
      </c>
      <c r="B140" s="15">
        <f t="shared" ref="B140:G140" si="62">SUM(B141)</f>
        <v>83514195.802739978</v>
      </c>
      <c r="C140" s="15">
        <f t="shared" si="62"/>
        <v>78914195.69833</v>
      </c>
      <c r="D140" s="15">
        <f t="shared" si="62"/>
        <v>206253.89118000001</v>
      </c>
      <c r="E140" s="15">
        <f t="shared" si="62"/>
        <v>79120449.589509994</v>
      </c>
      <c r="F140" s="15">
        <f t="shared" si="62"/>
        <v>4393746.213229984</v>
      </c>
      <c r="G140" s="15">
        <f t="shared" si="62"/>
        <v>4600000.1044099778</v>
      </c>
      <c r="H140" s="32">
        <f>+H141</f>
        <v>94.738922920831342</v>
      </c>
    </row>
    <row r="141" spans="1:8" s="70" customFormat="1" ht="11.25" customHeight="1" x14ac:dyDescent="0.2">
      <c r="A141" s="77" t="s">
        <v>117</v>
      </c>
      <c r="B141" s="17">
        <v>83514195.802739978</v>
      </c>
      <c r="C141" s="12">
        <v>78914195.69833</v>
      </c>
      <c r="D141" s="17">
        <v>206253.89118000001</v>
      </c>
      <c r="E141" s="12">
        <f t="shared" ref="E141" si="63">SUM(C141:D141)</f>
        <v>79120449.589509994</v>
      </c>
      <c r="F141" s="12">
        <f>B141-E141</f>
        <v>4393746.213229984</v>
      </c>
      <c r="G141" s="12">
        <f>B141-C141</f>
        <v>4600000.1044099778</v>
      </c>
      <c r="H141" s="13">
        <f>E141/B141*100</f>
        <v>94.738922920831342</v>
      </c>
    </row>
    <row r="142" spans="1:8" s="70" customFormat="1" ht="11.25" customHeight="1" x14ac:dyDescent="0.2">
      <c r="A142" s="18"/>
      <c r="B142" s="16"/>
      <c r="C142" s="14"/>
      <c r="D142" s="16"/>
      <c r="E142" s="14"/>
      <c r="F142" s="14"/>
      <c r="G142" s="14"/>
      <c r="H142" s="13"/>
    </row>
    <row r="143" spans="1:8" s="70" customFormat="1" ht="11.25" customHeight="1" x14ac:dyDescent="0.2">
      <c r="A143" s="9" t="s">
        <v>118</v>
      </c>
      <c r="B143" s="17">
        <v>509580230.67852998</v>
      </c>
      <c r="C143" s="12">
        <v>425075300.17675</v>
      </c>
      <c r="D143" s="17">
        <v>15049420.77155</v>
      </c>
      <c r="E143" s="12">
        <f t="shared" ref="E143" si="64">SUM(C143:D143)</f>
        <v>440124720.9483</v>
      </c>
      <c r="F143" s="12">
        <f>B143-E143</f>
        <v>69455509.730229974</v>
      </c>
      <c r="G143" s="12">
        <f>B143-C143</f>
        <v>84504930.501779974</v>
      </c>
      <c r="H143" s="13">
        <f>E143/B143*100</f>
        <v>86.37005410556317</v>
      </c>
    </row>
    <row r="144" spans="1:8" s="70" customFormat="1" ht="11.25" customHeight="1" x14ac:dyDescent="0.2">
      <c r="A144" s="18"/>
      <c r="B144" s="17"/>
      <c r="C144" s="12"/>
      <c r="D144" s="17"/>
      <c r="E144" s="12"/>
      <c r="F144" s="12"/>
      <c r="G144" s="12"/>
      <c r="H144" s="13"/>
    </row>
    <row r="145" spans="1:8" s="70" customFormat="1" ht="11.25" customHeight="1" x14ac:dyDescent="0.2">
      <c r="A145" s="9" t="s">
        <v>119</v>
      </c>
      <c r="B145" s="29">
        <f t="shared" ref="B145:G145" si="65">SUM(B146:B164)</f>
        <v>21088323.759</v>
      </c>
      <c r="C145" s="29">
        <f t="shared" si="65"/>
        <v>18446166.08538999</v>
      </c>
      <c r="D145" s="29">
        <f t="shared" ref="D145" si="66">SUM(D146:D164)</f>
        <v>1426140.0901099995</v>
      </c>
      <c r="E145" s="15">
        <f t="shared" si="65"/>
        <v>19872306.175499991</v>
      </c>
      <c r="F145" s="15">
        <f t="shared" si="65"/>
        <v>1216017.5835000074</v>
      </c>
      <c r="G145" s="15">
        <f t="shared" si="65"/>
        <v>2642157.6736100065</v>
      </c>
      <c r="H145" s="13">
        <f t="shared" ref="H145:H164" si="67">E145/B145*100</f>
        <v>94.233692552348828</v>
      </c>
    </row>
    <row r="146" spans="1:8" s="70" customFormat="1" ht="11.25" customHeight="1" x14ac:dyDescent="0.2">
      <c r="A146" s="78" t="s">
        <v>120</v>
      </c>
      <c r="B146" s="17">
        <v>6538723.3510000007</v>
      </c>
      <c r="C146" s="12">
        <v>5735988.3379399935</v>
      </c>
      <c r="D146" s="17">
        <v>458857.69764999958</v>
      </c>
      <c r="E146" s="12">
        <f t="shared" ref="E146:E164" si="68">SUM(C146:D146)</f>
        <v>6194846.035589993</v>
      </c>
      <c r="F146" s="12">
        <f t="shared" ref="F146:F164" si="69">B146-E146</f>
        <v>343877.31541000772</v>
      </c>
      <c r="G146" s="12">
        <f t="shared" ref="G146:G164" si="70">B146-C146</f>
        <v>802735.01306000724</v>
      </c>
      <c r="H146" s="13">
        <f t="shared" si="67"/>
        <v>94.740910465994617</v>
      </c>
    </row>
    <row r="147" spans="1:8" s="70" customFormat="1" ht="11.25" customHeight="1" x14ac:dyDescent="0.2">
      <c r="A147" s="78" t="s">
        <v>121</v>
      </c>
      <c r="B147" s="17">
        <v>375036</v>
      </c>
      <c r="C147" s="12">
        <v>280030.23933000001</v>
      </c>
      <c r="D147" s="17">
        <v>9603.2747400000007</v>
      </c>
      <c r="E147" s="12">
        <f t="shared" si="68"/>
        <v>289633.51407000003</v>
      </c>
      <c r="F147" s="12">
        <f t="shared" si="69"/>
        <v>85402.485929999966</v>
      </c>
      <c r="G147" s="12">
        <f t="shared" si="70"/>
        <v>95005.760669999989</v>
      </c>
      <c r="H147" s="13">
        <f t="shared" si="67"/>
        <v>77.228189845774821</v>
      </c>
    </row>
    <row r="148" spans="1:8" s="70" customFormat="1" ht="11.25" customHeight="1" x14ac:dyDescent="0.2">
      <c r="A148" s="72" t="s">
        <v>122</v>
      </c>
      <c r="B148" s="17">
        <v>453691</v>
      </c>
      <c r="C148" s="12">
        <v>311343.05385000003</v>
      </c>
      <c r="D148" s="17">
        <v>1954.4699800000001</v>
      </c>
      <c r="E148" s="12">
        <f t="shared" si="68"/>
        <v>313297.52383000002</v>
      </c>
      <c r="F148" s="12">
        <f t="shared" si="69"/>
        <v>140393.47616999998</v>
      </c>
      <c r="G148" s="12">
        <f t="shared" si="70"/>
        <v>142347.94614999997</v>
      </c>
      <c r="H148" s="13">
        <f t="shared" si="67"/>
        <v>69.05526533036803</v>
      </c>
    </row>
    <row r="149" spans="1:8" s="70" customFormat="1" ht="11.25" customHeight="1" x14ac:dyDescent="0.2">
      <c r="A149" s="72" t="s">
        <v>123</v>
      </c>
      <c r="B149" s="17">
        <v>162324.00000000003</v>
      </c>
      <c r="C149" s="12">
        <v>120646.53783</v>
      </c>
      <c r="D149" s="17">
        <v>1664.5994499999999</v>
      </c>
      <c r="E149" s="12">
        <f t="shared" si="68"/>
        <v>122311.13728</v>
      </c>
      <c r="F149" s="12">
        <f t="shared" si="69"/>
        <v>40012.862720000034</v>
      </c>
      <c r="G149" s="12">
        <f t="shared" si="70"/>
        <v>41677.462170000028</v>
      </c>
      <c r="H149" s="13">
        <f t="shared" si="67"/>
        <v>75.350002020650038</v>
      </c>
    </row>
    <row r="150" spans="1:8" s="70" customFormat="1" ht="11.25" customHeight="1" x14ac:dyDescent="0.2">
      <c r="A150" s="72" t="s">
        <v>124</v>
      </c>
      <c r="B150" s="17">
        <v>374643.34600000002</v>
      </c>
      <c r="C150" s="12">
        <v>369487.01769999997</v>
      </c>
      <c r="D150" s="17">
        <v>2979.3137700000002</v>
      </c>
      <c r="E150" s="12">
        <f t="shared" si="68"/>
        <v>372466.33146999998</v>
      </c>
      <c r="F150" s="12">
        <f t="shared" si="69"/>
        <v>2177.014530000044</v>
      </c>
      <c r="G150" s="12">
        <f t="shared" si="70"/>
        <v>5156.328300000052</v>
      </c>
      <c r="H150" s="13">
        <f t="shared" si="67"/>
        <v>99.418910130596572</v>
      </c>
    </row>
    <row r="151" spans="1:8" s="70" customFormat="1" ht="11.25" customHeight="1" x14ac:dyDescent="0.2">
      <c r="A151" s="72" t="s">
        <v>125</v>
      </c>
      <c r="B151" s="17">
        <v>173489.073</v>
      </c>
      <c r="C151" s="12">
        <v>163755.24894999998</v>
      </c>
      <c r="D151" s="17">
        <v>4195.4305199999999</v>
      </c>
      <c r="E151" s="12">
        <f t="shared" si="68"/>
        <v>167950.67946999997</v>
      </c>
      <c r="F151" s="12">
        <f t="shared" si="69"/>
        <v>5538.3935300000303</v>
      </c>
      <c r="G151" s="12">
        <f t="shared" si="70"/>
        <v>9733.8240500000247</v>
      </c>
      <c r="H151" s="13">
        <f t="shared" si="67"/>
        <v>96.807641291621849</v>
      </c>
    </row>
    <row r="152" spans="1:8" s="70" customFormat="1" ht="11.25" customHeight="1" x14ac:dyDescent="0.2">
      <c r="A152" s="72" t="s">
        <v>126</v>
      </c>
      <c r="B152" s="17">
        <v>69640.999999999985</v>
      </c>
      <c r="C152" s="12">
        <v>55626.516430000003</v>
      </c>
      <c r="D152" s="17">
        <v>207.37482999999997</v>
      </c>
      <c r="E152" s="12">
        <f t="shared" si="68"/>
        <v>55833.891260000004</v>
      </c>
      <c r="F152" s="12">
        <f t="shared" si="69"/>
        <v>13807.108739999981</v>
      </c>
      <c r="G152" s="12">
        <f t="shared" si="70"/>
        <v>14014.483569999982</v>
      </c>
      <c r="H152" s="13">
        <f t="shared" si="67"/>
        <v>80.173879266524054</v>
      </c>
    </row>
    <row r="153" spans="1:8" s="70" customFormat="1" ht="11.25" customHeight="1" x14ac:dyDescent="0.2">
      <c r="A153" s="78" t="s">
        <v>127</v>
      </c>
      <c r="B153" s="17">
        <v>144367.99999999997</v>
      </c>
      <c r="C153" s="12">
        <v>100001.87744</v>
      </c>
      <c r="D153" s="17">
        <v>480.07655</v>
      </c>
      <c r="E153" s="12">
        <f t="shared" si="68"/>
        <v>100481.95398999999</v>
      </c>
      <c r="F153" s="12">
        <f t="shared" si="69"/>
        <v>43886.046009999976</v>
      </c>
      <c r="G153" s="12">
        <f t="shared" si="70"/>
        <v>44366.122559999974</v>
      </c>
      <c r="H153" s="13">
        <f t="shared" si="67"/>
        <v>69.601264816302788</v>
      </c>
    </row>
    <row r="154" spans="1:8" s="70" customFormat="1" ht="11.25" customHeight="1" x14ac:dyDescent="0.2">
      <c r="A154" s="72" t="s">
        <v>128</v>
      </c>
      <c r="B154" s="17">
        <v>1190179</v>
      </c>
      <c r="C154" s="12">
        <v>1027159.57681</v>
      </c>
      <c r="D154" s="17">
        <v>34401.640159999995</v>
      </c>
      <c r="E154" s="12">
        <f t="shared" si="68"/>
        <v>1061561.21697</v>
      </c>
      <c r="F154" s="12">
        <f t="shared" si="69"/>
        <v>128617.78303000005</v>
      </c>
      <c r="G154" s="12">
        <f t="shared" si="70"/>
        <v>163019.42319</v>
      </c>
      <c r="H154" s="13">
        <f t="shared" si="67"/>
        <v>89.193408467969931</v>
      </c>
    </row>
    <row r="155" spans="1:8" s="70" customFormat="1" ht="11.25" customHeight="1" x14ac:dyDescent="0.2">
      <c r="A155" s="72" t="s">
        <v>222</v>
      </c>
      <c r="B155" s="17">
        <v>1162202</v>
      </c>
      <c r="C155" s="12">
        <v>943132.73439</v>
      </c>
      <c r="D155" s="17">
        <v>26053.264149999999</v>
      </c>
      <c r="E155" s="12">
        <f t="shared" si="68"/>
        <v>969185.99853999994</v>
      </c>
      <c r="F155" s="12">
        <f t="shared" si="69"/>
        <v>193016.00146000006</v>
      </c>
      <c r="G155" s="12">
        <f t="shared" si="70"/>
        <v>219069.26561</v>
      </c>
      <c r="H155" s="13">
        <f t="shared" si="67"/>
        <v>83.392215685397204</v>
      </c>
    </row>
    <row r="156" spans="1:8" s="70" customFormat="1" ht="11.25" customHeight="1" x14ac:dyDescent="0.2">
      <c r="A156" s="72" t="s">
        <v>129</v>
      </c>
      <c r="B156" s="17">
        <v>815599</v>
      </c>
      <c r="C156" s="12">
        <v>623876.8321900001</v>
      </c>
      <c r="D156" s="17">
        <v>158976.12367</v>
      </c>
      <c r="E156" s="12">
        <f t="shared" si="68"/>
        <v>782852.9558600001</v>
      </c>
      <c r="F156" s="12">
        <f t="shared" si="69"/>
        <v>32746.044139999896</v>
      </c>
      <c r="G156" s="12">
        <f t="shared" si="70"/>
        <v>191722.1678099999</v>
      </c>
      <c r="H156" s="13">
        <f t="shared" si="67"/>
        <v>95.985031352417067</v>
      </c>
    </row>
    <row r="157" spans="1:8" s="70" customFormat="1" ht="11.25" customHeight="1" x14ac:dyDescent="0.2">
      <c r="A157" s="72" t="s">
        <v>328</v>
      </c>
      <c r="B157" s="17">
        <v>607539.00000000012</v>
      </c>
      <c r="C157" s="12">
        <v>557715.26766999997</v>
      </c>
      <c r="D157" s="17">
        <v>38221.32445</v>
      </c>
      <c r="E157" s="12">
        <f t="shared" si="68"/>
        <v>595936.59211999993</v>
      </c>
      <c r="F157" s="12">
        <f t="shared" si="69"/>
        <v>11602.407880000188</v>
      </c>
      <c r="G157" s="12">
        <f t="shared" si="70"/>
        <v>49823.732330000144</v>
      </c>
      <c r="H157" s="13">
        <f t="shared" si="67"/>
        <v>98.090261221090302</v>
      </c>
    </row>
    <row r="158" spans="1:8" s="70" customFormat="1" ht="11.25" customHeight="1" x14ac:dyDescent="0.2">
      <c r="A158" s="72" t="s">
        <v>130</v>
      </c>
      <c r="B158" s="17">
        <v>373090.99999999994</v>
      </c>
      <c r="C158" s="12">
        <v>317197.28412000003</v>
      </c>
      <c r="D158" s="17">
        <v>28813.399719999998</v>
      </c>
      <c r="E158" s="12">
        <f t="shared" si="68"/>
        <v>346010.68384000001</v>
      </c>
      <c r="F158" s="12">
        <f t="shared" si="69"/>
        <v>27080.316159999929</v>
      </c>
      <c r="G158" s="12">
        <f t="shared" si="70"/>
        <v>55893.715879999916</v>
      </c>
      <c r="H158" s="13">
        <f t="shared" si="67"/>
        <v>92.741632427477498</v>
      </c>
    </row>
    <row r="159" spans="1:8" s="70" customFormat="1" ht="11.25" customHeight="1" x14ac:dyDescent="0.2">
      <c r="A159" s="72" t="s">
        <v>131</v>
      </c>
      <c r="B159" s="17">
        <v>224308.78700000001</v>
      </c>
      <c r="C159" s="12">
        <v>184623.33</v>
      </c>
      <c r="D159" s="17">
        <v>39104.983959999998</v>
      </c>
      <c r="E159" s="12">
        <f t="shared" si="68"/>
        <v>223728.31396</v>
      </c>
      <c r="F159" s="12">
        <f t="shared" si="69"/>
        <v>580.47304000001168</v>
      </c>
      <c r="G159" s="12">
        <f t="shared" si="70"/>
        <v>39685.457000000024</v>
      </c>
      <c r="H159" s="13">
        <f t="shared" si="67"/>
        <v>99.741216985850841</v>
      </c>
    </row>
    <row r="160" spans="1:8" s="70" customFormat="1" ht="11.25" customHeight="1" x14ac:dyDescent="0.2">
      <c r="A160" s="72" t="s">
        <v>132</v>
      </c>
      <c r="B160" s="17">
        <v>2009366.7069999992</v>
      </c>
      <c r="C160" s="12">
        <v>1779828.6152000001</v>
      </c>
      <c r="D160" s="17">
        <v>100208.79934</v>
      </c>
      <c r="E160" s="12">
        <f t="shared" si="68"/>
        <v>1880037.41454</v>
      </c>
      <c r="F160" s="12">
        <f t="shared" si="69"/>
        <v>129329.29245999921</v>
      </c>
      <c r="G160" s="12">
        <f t="shared" si="70"/>
        <v>229538.09179999912</v>
      </c>
      <c r="H160" s="13">
        <f t="shared" si="67"/>
        <v>93.56367894374597</v>
      </c>
    </row>
    <row r="161" spans="1:8" s="70" customFormat="1" ht="11.25" customHeight="1" x14ac:dyDescent="0.2">
      <c r="A161" s="72" t="s">
        <v>133</v>
      </c>
      <c r="B161" s="17">
        <v>90359.266000000003</v>
      </c>
      <c r="C161" s="12">
        <v>86229.450559999997</v>
      </c>
      <c r="D161" s="17">
        <v>2886.9487200000003</v>
      </c>
      <c r="E161" s="12">
        <f t="shared" si="68"/>
        <v>89116.399279999998</v>
      </c>
      <c r="F161" s="12">
        <f t="shared" si="69"/>
        <v>1242.8667200000054</v>
      </c>
      <c r="G161" s="12">
        <f t="shared" si="70"/>
        <v>4129.8154400000058</v>
      </c>
      <c r="H161" s="13">
        <f t="shared" si="67"/>
        <v>98.624527649438846</v>
      </c>
    </row>
    <row r="162" spans="1:8" s="70" customFormat="1" ht="11.25" customHeight="1" x14ac:dyDescent="0.2">
      <c r="A162" s="72" t="s">
        <v>134</v>
      </c>
      <c r="B162" s="17">
        <v>6148808.2290000003</v>
      </c>
      <c r="C162" s="12">
        <v>5642893.6146</v>
      </c>
      <c r="D162" s="17">
        <v>505641.95895</v>
      </c>
      <c r="E162" s="12">
        <f t="shared" si="68"/>
        <v>6148535.5735499999</v>
      </c>
      <c r="F162" s="12">
        <f t="shared" si="69"/>
        <v>272.65545000042766</v>
      </c>
      <c r="G162" s="12">
        <f t="shared" si="70"/>
        <v>505914.61440000031</v>
      </c>
      <c r="H162" s="13">
        <f t="shared" si="67"/>
        <v>99.995565718756453</v>
      </c>
    </row>
    <row r="163" spans="1:8" s="70" customFormat="1" ht="11.25" customHeight="1" x14ac:dyDescent="0.2">
      <c r="A163" s="72" t="s">
        <v>135</v>
      </c>
      <c r="B163" s="17">
        <v>76314</v>
      </c>
      <c r="C163" s="12">
        <v>62694.5622</v>
      </c>
      <c r="D163" s="17">
        <v>11252.827730000001</v>
      </c>
      <c r="E163" s="12">
        <f t="shared" si="68"/>
        <v>73947.389930000005</v>
      </c>
      <c r="F163" s="12">
        <f t="shared" si="69"/>
        <v>2366.6100699999952</v>
      </c>
      <c r="G163" s="12">
        <f t="shared" si="70"/>
        <v>13619.4378</v>
      </c>
      <c r="H163" s="13">
        <f t="shared" si="67"/>
        <v>96.898852019288739</v>
      </c>
    </row>
    <row r="164" spans="1:8" s="70" customFormat="1" ht="11.25" customHeight="1" x14ac:dyDescent="0.2">
      <c r="A164" s="72" t="s">
        <v>136</v>
      </c>
      <c r="B164" s="17">
        <v>98641</v>
      </c>
      <c r="C164" s="12">
        <v>83935.98818</v>
      </c>
      <c r="D164" s="17">
        <v>636.58177000000001</v>
      </c>
      <c r="E164" s="12">
        <f t="shared" si="68"/>
        <v>84572.569950000005</v>
      </c>
      <c r="F164" s="12">
        <f t="shared" si="69"/>
        <v>14068.430049999995</v>
      </c>
      <c r="G164" s="12">
        <f t="shared" si="70"/>
        <v>14705.01182</v>
      </c>
      <c r="H164" s="13">
        <f t="shared" si="67"/>
        <v>85.737745917012205</v>
      </c>
    </row>
    <row r="165" spans="1:8" s="70" customFormat="1" ht="11.25" customHeight="1" x14ac:dyDescent="0.2">
      <c r="A165" s="18"/>
      <c r="B165" s="17"/>
      <c r="C165" s="12"/>
      <c r="D165" s="17"/>
      <c r="E165" s="12"/>
      <c r="F165" s="12"/>
      <c r="G165" s="12"/>
      <c r="H165" s="13"/>
    </row>
    <row r="166" spans="1:8" s="70" customFormat="1" ht="11.25" customHeight="1" x14ac:dyDescent="0.2">
      <c r="A166" s="9" t="s">
        <v>137</v>
      </c>
      <c r="B166" s="29">
        <f t="shared" ref="B166:G166" si="71">SUM(B167:B174)</f>
        <v>136086310.86002997</v>
      </c>
      <c r="C166" s="29">
        <f t="shared" si="71"/>
        <v>128598786.08043998</v>
      </c>
      <c r="D166" s="29">
        <f t="shared" si="71"/>
        <v>3459588.1877800003</v>
      </c>
      <c r="E166" s="15">
        <f t="shared" si="71"/>
        <v>132058374.26821998</v>
      </c>
      <c r="F166" s="15">
        <f t="shared" si="71"/>
        <v>4027936.5918099983</v>
      </c>
      <c r="G166" s="15">
        <f t="shared" si="71"/>
        <v>7487524.7795899967</v>
      </c>
      <c r="H166" s="13">
        <f t="shared" ref="H166:H174" si="72">E166/B166*100</f>
        <v>97.04016034650769</v>
      </c>
    </row>
    <row r="167" spans="1:8" s="70" customFormat="1" ht="11.25" customHeight="1" x14ac:dyDescent="0.2">
      <c r="A167" s="72" t="s">
        <v>35</v>
      </c>
      <c r="B167" s="17">
        <v>134638611.02253997</v>
      </c>
      <c r="C167" s="12">
        <v>127413785.59752998</v>
      </c>
      <c r="D167" s="17">
        <v>3379129.7385100001</v>
      </c>
      <c r="E167" s="12">
        <f t="shared" ref="E167:E174" si="73">SUM(C167:D167)</f>
        <v>130792915.33603998</v>
      </c>
      <c r="F167" s="12">
        <f t="shared" ref="F167:F174" si="74">B167-E167</f>
        <v>3845695.686499998</v>
      </c>
      <c r="G167" s="12">
        <f t="shared" ref="G167:G174" si="75">B167-C167</f>
        <v>7224825.4250099957</v>
      </c>
      <c r="H167" s="13">
        <f t="shared" si="72"/>
        <v>97.143690314915546</v>
      </c>
    </row>
    <row r="168" spans="1:8" s="70" customFormat="1" ht="11.25" customHeight="1" x14ac:dyDescent="0.2">
      <c r="A168" s="72" t="s">
        <v>138</v>
      </c>
      <c r="B168" s="17">
        <v>58934.512999999992</v>
      </c>
      <c r="C168" s="12">
        <v>33842.480459999999</v>
      </c>
      <c r="D168" s="17">
        <v>1218.98496</v>
      </c>
      <c r="E168" s="12">
        <f t="shared" si="73"/>
        <v>35061.46542</v>
      </c>
      <c r="F168" s="12">
        <f t="shared" si="74"/>
        <v>23873.047579999991</v>
      </c>
      <c r="G168" s="12">
        <f t="shared" si="75"/>
        <v>25092.032539999993</v>
      </c>
      <c r="H168" s="13">
        <f t="shared" si="72"/>
        <v>59.492245944239855</v>
      </c>
    </row>
    <row r="169" spans="1:8" s="70" customFormat="1" ht="11.25" customHeight="1" x14ac:dyDescent="0.2">
      <c r="A169" s="72" t="s">
        <v>139</v>
      </c>
      <c r="B169" s="17">
        <v>55021</v>
      </c>
      <c r="C169" s="12">
        <v>40853.02822</v>
      </c>
      <c r="D169" s="17">
        <v>1327.1178400000001</v>
      </c>
      <c r="E169" s="12">
        <f t="shared" si="73"/>
        <v>42180.146059999999</v>
      </c>
      <c r="F169" s="12">
        <f t="shared" si="74"/>
        <v>12840.853940000001</v>
      </c>
      <c r="G169" s="12">
        <f t="shared" si="75"/>
        <v>14167.97178</v>
      </c>
      <c r="H169" s="13">
        <f t="shared" si="72"/>
        <v>76.661903745842494</v>
      </c>
    </row>
    <row r="170" spans="1:8" s="70" customFormat="1" ht="11.25" customHeight="1" x14ac:dyDescent="0.2">
      <c r="A170" s="72" t="s">
        <v>140</v>
      </c>
      <c r="B170" s="17">
        <v>84902</v>
      </c>
      <c r="C170" s="12">
        <v>26810.414410000001</v>
      </c>
      <c r="D170" s="17">
        <v>2418.2939300000003</v>
      </c>
      <c r="E170" s="12">
        <f t="shared" si="73"/>
        <v>29228.708340000001</v>
      </c>
      <c r="F170" s="12">
        <f t="shared" si="74"/>
        <v>55673.291660000003</v>
      </c>
      <c r="G170" s="12">
        <f t="shared" si="75"/>
        <v>58091.585590000002</v>
      </c>
      <c r="H170" s="13">
        <f t="shared" si="72"/>
        <v>34.426407316670989</v>
      </c>
    </row>
    <row r="171" spans="1:8" s="70" customFormat="1" ht="11.25" customHeight="1" x14ac:dyDescent="0.2">
      <c r="A171" s="72" t="s">
        <v>142</v>
      </c>
      <c r="B171" s="17">
        <v>86106.369089999993</v>
      </c>
      <c r="C171" s="12">
        <v>67400.037519999998</v>
      </c>
      <c r="D171" s="17">
        <v>218.32392999999999</v>
      </c>
      <c r="E171" s="12">
        <f t="shared" si="73"/>
        <v>67618.361449999997</v>
      </c>
      <c r="F171" s="12">
        <f t="shared" si="74"/>
        <v>18488.007639999996</v>
      </c>
      <c r="G171" s="12">
        <f t="shared" si="75"/>
        <v>18706.331569999995</v>
      </c>
      <c r="H171" s="13">
        <f t="shared" si="72"/>
        <v>78.528873258288272</v>
      </c>
    </row>
    <row r="172" spans="1:8" s="70" customFormat="1" ht="11.25" customHeight="1" x14ac:dyDescent="0.2">
      <c r="A172" s="72" t="s">
        <v>232</v>
      </c>
      <c r="B172" s="17">
        <v>191861</v>
      </c>
      <c r="C172" s="12">
        <v>146281.59286</v>
      </c>
      <c r="D172" s="17">
        <v>3591.9495000000002</v>
      </c>
      <c r="E172" s="12">
        <f t="shared" si="73"/>
        <v>149873.54235999999</v>
      </c>
      <c r="F172" s="12">
        <f t="shared" si="74"/>
        <v>41987.457640000008</v>
      </c>
      <c r="G172" s="12">
        <f t="shared" si="75"/>
        <v>45579.407139999996</v>
      </c>
      <c r="H172" s="13">
        <f t="shared" si="72"/>
        <v>78.115689149957518</v>
      </c>
    </row>
    <row r="173" spans="1:8" s="70" customFormat="1" ht="11.25" customHeight="1" x14ac:dyDescent="0.2">
      <c r="A173" s="72" t="s">
        <v>186</v>
      </c>
      <c r="B173" s="17">
        <v>833196.95539999986</v>
      </c>
      <c r="C173" s="12">
        <v>751345.57546999981</v>
      </c>
      <c r="D173" s="17">
        <v>54644.792769999993</v>
      </c>
      <c r="E173" s="12">
        <f t="shared" si="73"/>
        <v>805990.36823999975</v>
      </c>
      <c r="F173" s="12">
        <f t="shared" si="74"/>
        <v>27206.587160000112</v>
      </c>
      <c r="G173" s="12">
        <f t="shared" si="75"/>
        <v>81851.379930000054</v>
      </c>
      <c r="H173" s="13">
        <f t="shared" si="72"/>
        <v>96.734675158895797</v>
      </c>
    </row>
    <row r="174" spans="1:8" s="70" customFormat="1" ht="11.25" customHeight="1" x14ac:dyDescent="0.2">
      <c r="A174" s="72" t="s">
        <v>193</v>
      </c>
      <c r="B174" s="17">
        <v>137678</v>
      </c>
      <c r="C174" s="12">
        <v>118467.35397</v>
      </c>
      <c r="D174" s="17">
        <v>17038.986339999999</v>
      </c>
      <c r="E174" s="12">
        <f t="shared" si="73"/>
        <v>135506.34031</v>
      </c>
      <c r="F174" s="12">
        <f t="shared" si="74"/>
        <v>2171.6596900000004</v>
      </c>
      <c r="G174" s="12">
        <f t="shared" si="75"/>
        <v>19210.646030000004</v>
      </c>
      <c r="H174" s="13">
        <f t="shared" si="72"/>
        <v>98.422653081828614</v>
      </c>
    </row>
    <row r="175" spans="1:8" s="70" customFormat="1" ht="11.25" customHeight="1" x14ac:dyDescent="0.2">
      <c r="A175" s="18"/>
      <c r="B175" s="16"/>
      <c r="C175" s="14"/>
      <c r="D175" s="16"/>
      <c r="E175" s="14"/>
      <c r="F175" s="14"/>
      <c r="G175" s="14"/>
      <c r="H175" s="13"/>
    </row>
    <row r="176" spans="1:8" s="70" customFormat="1" ht="11.25" customHeight="1" x14ac:dyDescent="0.2">
      <c r="A176" s="9" t="s">
        <v>143</v>
      </c>
      <c r="B176" s="29">
        <f t="shared" ref="B176:G176" si="76">SUM(B177:B179)</f>
        <v>2205911.912</v>
      </c>
      <c r="C176" s="29">
        <f t="shared" si="76"/>
        <v>1999124.86405</v>
      </c>
      <c r="D176" s="29">
        <f t="shared" si="76"/>
        <v>98895.31511000001</v>
      </c>
      <c r="E176" s="15">
        <f t="shared" si="76"/>
        <v>2098020.1791599998</v>
      </c>
      <c r="F176" s="15">
        <f t="shared" si="76"/>
        <v>107891.73284000023</v>
      </c>
      <c r="G176" s="15">
        <f t="shared" si="76"/>
        <v>206787.04795000024</v>
      </c>
      <c r="H176" s="13">
        <f>E176/B176*100</f>
        <v>95.108973651528103</v>
      </c>
    </row>
    <row r="177" spans="1:8" s="70" customFormat="1" ht="11.25" customHeight="1" x14ac:dyDescent="0.2">
      <c r="A177" s="72" t="s">
        <v>120</v>
      </c>
      <c r="B177" s="17">
        <v>1971631.912</v>
      </c>
      <c r="C177" s="12">
        <v>1776014.5999599998</v>
      </c>
      <c r="D177" s="17">
        <v>91331.876069999998</v>
      </c>
      <c r="E177" s="12">
        <f t="shared" ref="E177:E179" si="77">SUM(C177:D177)</f>
        <v>1867346.4760299998</v>
      </c>
      <c r="F177" s="12">
        <f>B177-E177</f>
        <v>104285.43597000022</v>
      </c>
      <c r="G177" s="12">
        <f>B177-C177</f>
        <v>195617.31204000022</v>
      </c>
      <c r="H177" s="13">
        <f>E177/B177*100</f>
        <v>94.71070460285793</v>
      </c>
    </row>
    <row r="178" spans="1:8" s="70" customFormat="1" ht="11.4" customHeight="1" x14ac:dyDescent="0.2">
      <c r="A178" s="72" t="s">
        <v>144</v>
      </c>
      <c r="B178" s="17">
        <v>69061.000000000015</v>
      </c>
      <c r="C178" s="12">
        <v>60276.830889999997</v>
      </c>
      <c r="D178" s="17">
        <v>6285.62201</v>
      </c>
      <c r="E178" s="12">
        <f t="shared" si="77"/>
        <v>66562.452900000004</v>
      </c>
      <c r="F178" s="12">
        <f>B178-E178</f>
        <v>2498.5471000000107</v>
      </c>
      <c r="G178" s="12">
        <f>B178-C178</f>
        <v>8784.1691100000171</v>
      </c>
      <c r="H178" s="13">
        <f>E178/B178*100</f>
        <v>96.382115665860596</v>
      </c>
    </row>
    <row r="179" spans="1:8" s="70" customFormat="1" ht="11.25" customHeight="1" x14ac:dyDescent="0.2">
      <c r="A179" s="72" t="s">
        <v>145</v>
      </c>
      <c r="B179" s="17">
        <v>165219</v>
      </c>
      <c r="C179" s="12">
        <v>162833.4332</v>
      </c>
      <c r="D179" s="17">
        <v>1277.8170299999999</v>
      </c>
      <c r="E179" s="12">
        <f t="shared" si="77"/>
        <v>164111.25023000001</v>
      </c>
      <c r="F179" s="12">
        <f>B179-E179</f>
        <v>1107.7497699999949</v>
      </c>
      <c r="G179" s="12">
        <f>B179-C179</f>
        <v>2385.5668000000005</v>
      </c>
      <c r="H179" s="13">
        <f>E179/B179*100</f>
        <v>99.329526404348172</v>
      </c>
    </row>
    <row r="180" spans="1:8" s="70" customFormat="1" ht="11.25" customHeight="1" x14ac:dyDescent="0.2">
      <c r="A180" s="18" t="s">
        <v>146</v>
      </c>
      <c r="B180" s="14"/>
      <c r="C180" s="14"/>
      <c r="D180" s="14"/>
      <c r="E180" s="14"/>
      <c r="F180" s="14"/>
      <c r="G180" s="14"/>
      <c r="H180" s="11"/>
    </row>
    <row r="181" spans="1:8" s="70" customFormat="1" ht="11.25" customHeight="1" x14ac:dyDescent="0.2">
      <c r="A181" s="9" t="s">
        <v>147</v>
      </c>
      <c r="B181" s="15">
        <f t="shared" ref="B181:G181" si="78">SUM(B182:B188)</f>
        <v>16511380.476</v>
      </c>
      <c r="C181" s="15">
        <f t="shared" si="78"/>
        <v>15878577.04284</v>
      </c>
      <c r="D181" s="15">
        <f t="shared" ref="D181" si="79">SUM(D182:D188)</f>
        <v>260596.58147000003</v>
      </c>
      <c r="E181" s="15">
        <f t="shared" si="78"/>
        <v>16139173.624310002</v>
      </c>
      <c r="F181" s="15">
        <f t="shared" si="78"/>
        <v>372206.85168999847</v>
      </c>
      <c r="G181" s="15">
        <f t="shared" si="78"/>
        <v>632803.43315999932</v>
      </c>
      <c r="H181" s="11">
        <f t="shared" ref="H181:H188" si="80">E181/B181*100</f>
        <v>97.745755709336251</v>
      </c>
    </row>
    <row r="182" spans="1:8" s="70" customFormat="1" ht="11.25" customHeight="1" x14ac:dyDescent="0.2">
      <c r="A182" s="72" t="s">
        <v>120</v>
      </c>
      <c r="B182" s="17">
        <v>4244956.4687999943</v>
      </c>
      <c r="C182" s="12">
        <v>3823255.3173499983</v>
      </c>
      <c r="D182" s="17">
        <v>132484.53571000003</v>
      </c>
      <c r="E182" s="12">
        <f t="shared" ref="E182:E188" si="81">SUM(C182:D182)</f>
        <v>3955739.8530599982</v>
      </c>
      <c r="F182" s="12">
        <f t="shared" ref="F182:F188" si="82">B182-E182</f>
        <v>289216.61573999608</v>
      </c>
      <c r="G182" s="12">
        <f t="shared" ref="G182:G188" si="83">B182-C182</f>
        <v>421701.15144999605</v>
      </c>
      <c r="H182" s="13">
        <f t="shared" si="80"/>
        <v>93.186817865725843</v>
      </c>
    </row>
    <row r="183" spans="1:8" s="70" customFormat="1" ht="11.25" customHeight="1" x14ac:dyDescent="0.2">
      <c r="A183" s="72" t="s">
        <v>148</v>
      </c>
      <c r="B183" s="17">
        <v>274689.75</v>
      </c>
      <c r="C183" s="12">
        <v>241173.24493000002</v>
      </c>
      <c r="D183" s="17">
        <v>12675.02807</v>
      </c>
      <c r="E183" s="12">
        <f t="shared" si="81"/>
        <v>253848.27300000002</v>
      </c>
      <c r="F183" s="12">
        <f t="shared" si="82"/>
        <v>20841.476999999984</v>
      </c>
      <c r="G183" s="12">
        <f t="shared" si="83"/>
        <v>33516.505069999985</v>
      </c>
      <c r="H183" s="13">
        <f t="shared" si="80"/>
        <v>92.41272126098626</v>
      </c>
    </row>
    <row r="184" spans="1:8" s="70" customFormat="1" ht="11.25" customHeight="1" x14ac:dyDescent="0.2">
      <c r="A184" s="72" t="s">
        <v>150</v>
      </c>
      <c r="B184" s="17">
        <v>48628</v>
      </c>
      <c r="C184" s="12">
        <v>48503.851759999998</v>
      </c>
      <c r="D184" s="17">
        <v>123.06339</v>
      </c>
      <c r="E184" s="12">
        <f t="shared" si="81"/>
        <v>48626.915150000001</v>
      </c>
      <c r="F184" s="12">
        <f t="shared" si="82"/>
        <v>1.0848499999992782</v>
      </c>
      <c r="G184" s="12">
        <f t="shared" si="83"/>
        <v>124.14824000000226</v>
      </c>
      <c r="H184" s="13">
        <f t="shared" si="80"/>
        <v>99.997769083655513</v>
      </c>
    </row>
    <row r="185" spans="1:8" s="70" customFormat="1" ht="11.25" customHeight="1" x14ac:dyDescent="0.2">
      <c r="A185" s="72" t="s">
        <v>226</v>
      </c>
      <c r="B185" s="17">
        <v>76019.255000000005</v>
      </c>
      <c r="C185" s="12">
        <v>76017.277349999989</v>
      </c>
      <c r="D185" s="17">
        <v>0</v>
      </c>
      <c r="E185" s="12">
        <f t="shared" si="81"/>
        <v>76017.277349999989</v>
      </c>
      <c r="F185" s="12">
        <f t="shared" si="82"/>
        <v>1.9776500000152737</v>
      </c>
      <c r="G185" s="12">
        <f t="shared" si="83"/>
        <v>1.9776500000152737</v>
      </c>
      <c r="H185" s="13">
        <f t="shared" si="80"/>
        <v>99.997398488054088</v>
      </c>
    </row>
    <row r="186" spans="1:8" s="70" customFormat="1" ht="11.25" customHeight="1" x14ac:dyDescent="0.2">
      <c r="A186" s="72" t="s">
        <v>149</v>
      </c>
      <c r="B186" s="17">
        <v>89362</v>
      </c>
      <c r="C186" s="12">
        <v>81479.294330000004</v>
      </c>
      <c r="D186" s="17">
        <v>209.25013000000001</v>
      </c>
      <c r="E186" s="12">
        <f t="shared" si="81"/>
        <v>81688.544460000005</v>
      </c>
      <c r="F186" s="12">
        <f t="shared" si="82"/>
        <v>7673.4555399999954</v>
      </c>
      <c r="G186" s="12">
        <f t="shared" si="83"/>
        <v>7882.7056699999957</v>
      </c>
      <c r="H186" s="13">
        <f t="shared" si="80"/>
        <v>91.413066471207003</v>
      </c>
    </row>
    <row r="187" spans="1:8" s="70" customFormat="1" ht="11.4" x14ac:dyDescent="0.2">
      <c r="A187" s="72" t="s">
        <v>224</v>
      </c>
      <c r="B187" s="17">
        <v>458669.78999999992</v>
      </c>
      <c r="C187" s="12">
        <v>406160.63093999994</v>
      </c>
      <c r="D187" s="17">
        <v>12885.0905</v>
      </c>
      <c r="E187" s="12">
        <f t="shared" si="81"/>
        <v>419045.72143999994</v>
      </c>
      <c r="F187" s="12">
        <f t="shared" si="82"/>
        <v>39624.068559999985</v>
      </c>
      <c r="G187" s="12">
        <f t="shared" si="83"/>
        <v>52509.159059999976</v>
      </c>
      <c r="H187" s="13">
        <f t="shared" si="80"/>
        <v>91.361090391412091</v>
      </c>
    </row>
    <row r="188" spans="1:8" s="70" customFormat="1" ht="11.4" x14ac:dyDescent="0.2">
      <c r="A188" s="72" t="s">
        <v>233</v>
      </c>
      <c r="B188" s="17">
        <v>11319055.212200006</v>
      </c>
      <c r="C188" s="12">
        <v>11201987.426180003</v>
      </c>
      <c r="D188" s="17">
        <v>102219.61367000001</v>
      </c>
      <c r="E188" s="12">
        <f t="shared" si="81"/>
        <v>11304207.039850004</v>
      </c>
      <c r="F188" s="12">
        <f t="shared" si="82"/>
        <v>14848.172350002453</v>
      </c>
      <c r="G188" s="12">
        <f t="shared" si="83"/>
        <v>117067.78602000326</v>
      </c>
      <c r="H188" s="13">
        <f t="shared" si="80"/>
        <v>99.868821451334583</v>
      </c>
    </row>
    <row r="189" spans="1:8" s="70" customFormat="1" ht="11.4" x14ac:dyDescent="0.2">
      <c r="A189" s="18"/>
      <c r="B189" s="14"/>
      <c r="C189" s="14"/>
      <c r="D189" s="14"/>
      <c r="E189" s="14"/>
      <c r="F189" s="14"/>
      <c r="G189" s="14"/>
      <c r="H189" s="11"/>
    </row>
    <row r="190" spans="1:8" s="70" customFormat="1" ht="11.25" customHeight="1" x14ac:dyDescent="0.2">
      <c r="A190" s="9" t="s">
        <v>223</v>
      </c>
      <c r="B190" s="33">
        <f t="shared" ref="B190:G190" si="84">SUM(B191:B197)</f>
        <v>45915749.271200001</v>
      </c>
      <c r="C190" s="33">
        <f t="shared" si="84"/>
        <v>42579264.968319997</v>
      </c>
      <c r="D190" s="33">
        <f t="shared" si="84"/>
        <v>3301500.1679199999</v>
      </c>
      <c r="E190" s="33">
        <f t="shared" si="84"/>
        <v>45880765.136240005</v>
      </c>
      <c r="F190" s="33">
        <f t="shared" si="84"/>
        <v>34984.134959996285</v>
      </c>
      <c r="G190" s="33">
        <f t="shared" si="84"/>
        <v>3336484.3028799971</v>
      </c>
      <c r="H190" s="11">
        <f t="shared" ref="H190:H197" si="85">E190/B190*100</f>
        <v>99.923807984155147</v>
      </c>
    </row>
    <row r="191" spans="1:8" s="70" customFormat="1" ht="11.25" customHeight="1" x14ac:dyDescent="0.2">
      <c r="A191" s="72" t="s">
        <v>120</v>
      </c>
      <c r="B191" s="17">
        <v>33055973.406199999</v>
      </c>
      <c r="C191" s="12">
        <v>29802420.726530004</v>
      </c>
      <c r="D191" s="17">
        <v>3222514.0673400001</v>
      </c>
      <c r="E191" s="12">
        <f t="shared" ref="E191:E197" si="86">SUM(C191:D191)</f>
        <v>33024934.793870006</v>
      </c>
      <c r="F191" s="12">
        <f t="shared" ref="F191:F197" si="87">B191-E191</f>
        <v>31038.612329993397</v>
      </c>
      <c r="G191" s="12">
        <f t="shared" ref="G191:G197" si="88">B191-C191</f>
        <v>3253552.6796699949</v>
      </c>
      <c r="H191" s="13">
        <f t="shared" si="85"/>
        <v>99.906102863925426</v>
      </c>
    </row>
    <row r="192" spans="1:8" s="70" customFormat="1" ht="11.25" customHeight="1" x14ac:dyDescent="0.2">
      <c r="A192" s="72" t="s">
        <v>151</v>
      </c>
      <c r="B192" s="17">
        <v>141739.40900000001</v>
      </c>
      <c r="C192" s="12">
        <v>131070.18376</v>
      </c>
      <c r="D192" s="17">
        <v>10267.58275</v>
      </c>
      <c r="E192" s="12">
        <f t="shared" si="86"/>
        <v>141337.76650999999</v>
      </c>
      <c r="F192" s="12">
        <f t="shared" si="87"/>
        <v>401.64249000002746</v>
      </c>
      <c r="G192" s="12">
        <f t="shared" si="88"/>
        <v>10669.225240000014</v>
      </c>
      <c r="H192" s="13">
        <f t="shared" si="85"/>
        <v>99.71663315599119</v>
      </c>
    </row>
    <row r="193" spans="1:8" s="70" customFormat="1" ht="11.25" customHeight="1" x14ac:dyDescent="0.2">
      <c r="A193" s="72" t="s">
        <v>152</v>
      </c>
      <c r="B193" s="17">
        <v>576422.25799999991</v>
      </c>
      <c r="C193" s="12">
        <v>557630.53151999996</v>
      </c>
      <c r="D193" s="17">
        <v>18558.894740000003</v>
      </c>
      <c r="E193" s="12">
        <f t="shared" si="86"/>
        <v>576189.42625999998</v>
      </c>
      <c r="F193" s="12">
        <f t="shared" si="87"/>
        <v>232.83173999993596</v>
      </c>
      <c r="G193" s="12">
        <f t="shared" si="88"/>
        <v>18791.726479999954</v>
      </c>
      <c r="H193" s="13">
        <f t="shared" si="85"/>
        <v>99.959607434173719</v>
      </c>
    </row>
    <row r="194" spans="1:8" s="70" customFormat="1" ht="11.25" customHeight="1" x14ac:dyDescent="0.2">
      <c r="A194" s="72" t="s">
        <v>153</v>
      </c>
      <c r="B194" s="17">
        <v>26734</v>
      </c>
      <c r="C194" s="12">
        <v>25830.963210000002</v>
      </c>
      <c r="D194" s="17">
        <v>903.03679</v>
      </c>
      <c r="E194" s="12">
        <f t="shared" si="86"/>
        <v>26734</v>
      </c>
      <c r="F194" s="12">
        <f t="shared" si="87"/>
        <v>0</v>
      </c>
      <c r="G194" s="12">
        <f t="shared" si="88"/>
        <v>903.03678999999829</v>
      </c>
      <c r="H194" s="13">
        <f t="shared" si="85"/>
        <v>100</v>
      </c>
    </row>
    <row r="195" spans="1:8" s="70" customFormat="1" ht="11.25" customHeight="1" x14ac:dyDescent="0.2">
      <c r="A195" s="72" t="s">
        <v>154</v>
      </c>
      <c r="B195" s="17">
        <v>727339.52899999998</v>
      </c>
      <c r="C195" s="12">
        <v>703607.08155000012</v>
      </c>
      <c r="D195" s="17">
        <v>21653.521109999998</v>
      </c>
      <c r="E195" s="12">
        <f t="shared" si="86"/>
        <v>725260.60266000009</v>
      </c>
      <c r="F195" s="12">
        <f t="shared" si="87"/>
        <v>2078.926339999889</v>
      </c>
      <c r="G195" s="12">
        <f t="shared" si="88"/>
        <v>23732.447449999861</v>
      </c>
      <c r="H195" s="13">
        <f t="shared" si="85"/>
        <v>99.714173882057793</v>
      </c>
    </row>
    <row r="196" spans="1:8" s="70" customFormat="1" ht="11.25" customHeight="1" x14ac:dyDescent="0.2">
      <c r="A196" s="72" t="s">
        <v>155</v>
      </c>
      <c r="B196" s="17">
        <v>11361671.535</v>
      </c>
      <c r="C196" s="12">
        <v>11335721.780519998</v>
      </c>
      <c r="D196" s="17">
        <v>25924.184119999998</v>
      </c>
      <c r="E196" s="12">
        <f t="shared" si="86"/>
        <v>11361645.964639997</v>
      </c>
      <c r="F196" s="12">
        <f t="shared" si="87"/>
        <v>25.570360003039241</v>
      </c>
      <c r="G196" s="12">
        <f t="shared" si="88"/>
        <v>25949.754480002448</v>
      </c>
      <c r="H196" s="13">
        <f t="shared" si="85"/>
        <v>99.999774941918332</v>
      </c>
    </row>
    <row r="197" spans="1:8" s="70" customFormat="1" ht="11.25" customHeight="1" x14ac:dyDescent="0.2">
      <c r="A197" s="72" t="s">
        <v>156</v>
      </c>
      <c r="B197" s="17">
        <v>25869.133999999998</v>
      </c>
      <c r="C197" s="12">
        <v>22983.701229999999</v>
      </c>
      <c r="D197" s="17">
        <v>1678.8810700000001</v>
      </c>
      <c r="E197" s="12">
        <f t="shared" si="86"/>
        <v>24662.582299999998</v>
      </c>
      <c r="F197" s="12">
        <f t="shared" si="87"/>
        <v>1206.5517</v>
      </c>
      <c r="G197" s="12">
        <f t="shared" si="88"/>
        <v>2885.4327699999994</v>
      </c>
      <c r="H197" s="13">
        <f t="shared" si="85"/>
        <v>95.335940893885351</v>
      </c>
    </row>
    <row r="198" spans="1:8" s="70" customFormat="1" ht="11.25" customHeight="1" x14ac:dyDescent="0.2">
      <c r="A198" s="18"/>
      <c r="B198" s="14"/>
      <c r="C198" s="14"/>
      <c r="D198" s="14"/>
      <c r="E198" s="14"/>
      <c r="F198" s="14"/>
      <c r="G198" s="14"/>
      <c r="H198" s="11"/>
    </row>
    <row r="199" spans="1:8" s="70" customFormat="1" ht="11.25" customHeight="1" x14ac:dyDescent="0.2">
      <c r="A199" s="9" t="s">
        <v>157</v>
      </c>
      <c r="B199" s="30">
        <f>SUM(B200:B206)</f>
        <v>8930765.8709699996</v>
      </c>
      <c r="C199" s="30">
        <f>SUM(C200:C206)</f>
        <v>8267586.3494099993</v>
      </c>
      <c r="D199" s="30">
        <f>SUM(D200:D206)</f>
        <v>270793.23800999991</v>
      </c>
      <c r="E199" s="30">
        <f t="shared" ref="E199:G199" si="89">SUM(E200:E206)</f>
        <v>8538379.5874199998</v>
      </c>
      <c r="F199" s="30">
        <f t="shared" si="89"/>
        <v>392386.28354999976</v>
      </c>
      <c r="G199" s="30">
        <f t="shared" si="89"/>
        <v>663179.52156000002</v>
      </c>
      <c r="H199" s="13">
        <f t="shared" ref="H199:H206" si="90">E199/B199*100</f>
        <v>95.606353483910326</v>
      </c>
    </row>
    <row r="200" spans="1:8" s="70" customFormat="1" ht="11.25" customHeight="1" x14ac:dyDescent="0.2">
      <c r="A200" s="72" t="s">
        <v>158</v>
      </c>
      <c r="B200" s="17">
        <v>1501301.5359700006</v>
      </c>
      <c r="C200" s="12">
        <v>1442617.2910399991</v>
      </c>
      <c r="D200" s="17">
        <v>14772.865839999931</v>
      </c>
      <c r="E200" s="12">
        <f t="shared" ref="E200:E206" si="91">SUM(C200:D200)</f>
        <v>1457390.156879999</v>
      </c>
      <c r="F200" s="12">
        <f t="shared" ref="F200:F206" si="92">B200-E200</f>
        <v>43911.379090001574</v>
      </c>
      <c r="G200" s="12">
        <f t="shared" ref="G200:G206" si="93">B200-C200</f>
        <v>58684.244930001441</v>
      </c>
      <c r="H200" s="13">
        <f t="shared" si="90"/>
        <v>97.075112624751284</v>
      </c>
    </row>
    <row r="201" spans="1:8" s="70" customFormat="1" ht="11.25" customHeight="1" x14ac:dyDescent="0.2">
      <c r="A201" s="72" t="s">
        <v>159</v>
      </c>
      <c r="B201" s="17">
        <v>18747</v>
      </c>
      <c r="C201" s="12">
        <v>18551.9493</v>
      </c>
      <c r="D201" s="17">
        <v>192.39834999999999</v>
      </c>
      <c r="E201" s="12">
        <f t="shared" si="91"/>
        <v>18744.34765</v>
      </c>
      <c r="F201" s="12">
        <f t="shared" si="92"/>
        <v>2.6523500000002969</v>
      </c>
      <c r="G201" s="12">
        <f t="shared" si="93"/>
        <v>195.05069999999978</v>
      </c>
      <c r="H201" s="13">
        <f t="shared" si="90"/>
        <v>99.985851869632469</v>
      </c>
    </row>
    <row r="202" spans="1:8" s="70" customFormat="1" ht="11.25" customHeight="1" x14ac:dyDescent="0.2">
      <c r="A202" s="72" t="s">
        <v>160</v>
      </c>
      <c r="B202" s="17">
        <v>146323.25400000002</v>
      </c>
      <c r="C202" s="12">
        <v>135147.95759999999</v>
      </c>
      <c r="D202" s="17">
        <v>8141.7959900000005</v>
      </c>
      <c r="E202" s="12">
        <f t="shared" si="91"/>
        <v>143289.75359000001</v>
      </c>
      <c r="F202" s="12">
        <f t="shared" si="92"/>
        <v>3033.5004100000078</v>
      </c>
      <c r="G202" s="12">
        <f t="shared" si="93"/>
        <v>11175.296400000021</v>
      </c>
      <c r="H202" s="13">
        <f t="shared" si="90"/>
        <v>97.926850089050092</v>
      </c>
    </row>
    <row r="203" spans="1:8" s="70" customFormat="1" ht="11.25" customHeight="1" x14ac:dyDescent="0.2">
      <c r="A203" s="72" t="s">
        <v>227</v>
      </c>
      <c r="B203" s="17">
        <v>45228.267</v>
      </c>
      <c r="C203" s="12">
        <v>35536.085429999999</v>
      </c>
      <c r="D203" s="17">
        <v>2538.1377299999999</v>
      </c>
      <c r="E203" s="12">
        <f t="shared" si="91"/>
        <v>38074.223160000001</v>
      </c>
      <c r="F203" s="12">
        <f t="shared" si="92"/>
        <v>7154.0438399999985</v>
      </c>
      <c r="G203" s="12">
        <f t="shared" si="93"/>
        <v>9692.1815700000006</v>
      </c>
      <c r="H203" s="13">
        <f t="shared" si="90"/>
        <v>84.182361353796736</v>
      </c>
    </row>
    <row r="204" spans="1:8" s="70" customFormat="1" ht="11.25" customHeight="1" x14ac:dyDescent="0.2">
      <c r="A204" s="72" t="s">
        <v>161</v>
      </c>
      <c r="B204" s="17">
        <v>68565.590000000011</v>
      </c>
      <c r="C204" s="12">
        <v>56089.07069</v>
      </c>
      <c r="D204" s="17">
        <v>3518.38094</v>
      </c>
      <c r="E204" s="12">
        <f t="shared" si="91"/>
        <v>59607.451630000003</v>
      </c>
      <c r="F204" s="12">
        <f t="shared" si="92"/>
        <v>8958.1383700000079</v>
      </c>
      <c r="G204" s="12">
        <f t="shared" si="93"/>
        <v>12476.519310000011</v>
      </c>
      <c r="H204" s="13">
        <f t="shared" si="90"/>
        <v>86.934935774635633</v>
      </c>
    </row>
    <row r="205" spans="1:8" s="70" customFormat="1" ht="11.25" customHeight="1" x14ac:dyDescent="0.2">
      <c r="A205" s="72" t="s">
        <v>162</v>
      </c>
      <c r="B205" s="17">
        <v>6751634.9999999991</v>
      </c>
      <c r="C205" s="12">
        <v>6227317.6845200006</v>
      </c>
      <c r="D205" s="17">
        <v>234277.16829000003</v>
      </c>
      <c r="E205" s="12">
        <f t="shared" si="91"/>
        <v>6461594.852810001</v>
      </c>
      <c r="F205" s="12">
        <f t="shared" si="92"/>
        <v>290040.14718999807</v>
      </c>
      <c r="G205" s="12">
        <f t="shared" si="93"/>
        <v>524317.31547999848</v>
      </c>
      <c r="H205" s="13">
        <f t="shared" si="90"/>
        <v>95.704149480977591</v>
      </c>
    </row>
    <row r="206" spans="1:8" s="70" customFormat="1" ht="11.25" customHeight="1" x14ac:dyDescent="0.2">
      <c r="A206" s="72" t="s">
        <v>301</v>
      </c>
      <c r="B206" s="17">
        <v>398965.22400000005</v>
      </c>
      <c r="C206" s="12">
        <v>352326.31082999997</v>
      </c>
      <c r="D206" s="17">
        <v>7352.4908700000005</v>
      </c>
      <c r="E206" s="12">
        <f t="shared" si="91"/>
        <v>359678.80169999995</v>
      </c>
      <c r="F206" s="12">
        <f t="shared" si="92"/>
        <v>39286.422300000093</v>
      </c>
      <c r="G206" s="12">
        <f t="shared" si="93"/>
        <v>46638.913170000073</v>
      </c>
      <c r="H206" s="13">
        <f t="shared" si="90"/>
        <v>90.152920621472489</v>
      </c>
    </row>
    <row r="207" spans="1:8" s="70" customFormat="1" ht="11.25" customHeight="1" x14ac:dyDescent="0.2">
      <c r="A207" s="18"/>
      <c r="B207" s="14"/>
      <c r="C207" s="14"/>
      <c r="D207" s="14"/>
      <c r="E207" s="14"/>
      <c r="F207" s="14"/>
      <c r="G207" s="14"/>
      <c r="H207" s="11"/>
    </row>
    <row r="208" spans="1:8" s="70" customFormat="1" ht="11.25" customHeight="1" x14ac:dyDescent="0.2">
      <c r="A208" s="9" t="s">
        <v>163</v>
      </c>
      <c r="B208" s="33">
        <f t="shared" ref="B208:G208" si="94">SUM(B209:B215)</f>
        <v>1299129.642</v>
      </c>
      <c r="C208" s="33">
        <f t="shared" si="94"/>
        <v>1186666.0254600001</v>
      </c>
      <c r="D208" s="33">
        <f t="shared" si="94"/>
        <v>25065.539190000003</v>
      </c>
      <c r="E208" s="33">
        <f t="shared" si="94"/>
        <v>1211731.5646500001</v>
      </c>
      <c r="F208" s="33">
        <f t="shared" si="94"/>
        <v>87398.077349999978</v>
      </c>
      <c r="G208" s="33">
        <f t="shared" si="94"/>
        <v>112463.61653999999</v>
      </c>
      <c r="H208" s="11">
        <f>E208/B208*100</f>
        <v>93.272566915227088</v>
      </c>
    </row>
    <row r="209" spans="1:8" s="70" customFormat="1" ht="11.25" customHeight="1" x14ac:dyDescent="0.2">
      <c r="A209" s="72" t="s">
        <v>164</v>
      </c>
      <c r="B209" s="17">
        <v>388206.255</v>
      </c>
      <c r="C209" s="12">
        <v>370225.19956000004</v>
      </c>
      <c r="D209" s="17">
        <v>230.09801000000536</v>
      </c>
      <c r="E209" s="12">
        <f t="shared" ref="E209:E215" si="95">SUM(C209:D209)</f>
        <v>370455.29757000005</v>
      </c>
      <c r="F209" s="12">
        <f t="shared" ref="F209:F215" si="96">B209-E209</f>
        <v>17750.957429999951</v>
      </c>
      <c r="G209" s="12">
        <f t="shared" ref="G209:G215" si="97">B209-C209</f>
        <v>17981.055439999967</v>
      </c>
      <c r="H209" s="13">
        <f>E209/B209*100</f>
        <v>95.427441675302234</v>
      </c>
    </row>
    <row r="210" spans="1:8" s="70" customFormat="1" ht="11.25" customHeight="1" x14ac:dyDescent="0.2">
      <c r="A210" s="72" t="s">
        <v>165</v>
      </c>
      <c r="B210" s="17">
        <v>299711.29400000005</v>
      </c>
      <c r="C210" s="12">
        <v>299347.48888000002</v>
      </c>
      <c r="D210" s="17">
        <v>362.97478999999998</v>
      </c>
      <c r="E210" s="12">
        <f t="shared" si="95"/>
        <v>299710.46367000003</v>
      </c>
      <c r="F210" s="12">
        <f t="shared" si="96"/>
        <v>0.83033000002615154</v>
      </c>
      <c r="G210" s="12">
        <f t="shared" si="97"/>
        <v>363.80512000003364</v>
      </c>
      <c r="H210" s="13">
        <f>E210/B210*100</f>
        <v>99.999722956719808</v>
      </c>
    </row>
    <row r="211" spans="1:8" s="70" customFormat="1" ht="11.25" customHeight="1" x14ac:dyDescent="0.2">
      <c r="A211" s="72" t="s">
        <v>166</v>
      </c>
      <c r="B211" s="17">
        <v>48783.202999999994</v>
      </c>
      <c r="C211" s="12">
        <v>48070.474459999998</v>
      </c>
      <c r="D211" s="17">
        <v>708.10568000000001</v>
      </c>
      <c r="E211" s="12">
        <f t="shared" si="95"/>
        <v>48778.580139999998</v>
      </c>
      <c r="F211" s="12">
        <f t="shared" si="96"/>
        <v>4.6228599999958533</v>
      </c>
      <c r="G211" s="12">
        <f t="shared" si="97"/>
        <v>712.72853999999643</v>
      </c>
      <c r="H211" s="13">
        <f>E211/B211*100</f>
        <v>99.990523664467062</v>
      </c>
    </row>
    <row r="212" spans="1:8" s="70" customFormat="1" ht="11.25" customHeight="1" x14ac:dyDescent="0.2">
      <c r="A212" s="72" t="s">
        <v>167</v>
      </c>
      <c r="B212" s="17">
        <v>0</v>
      </c>
      <c r="C212" s="12">
        <v>0</v>
      </c>
      <c r="D212" s="17">
        <v>0</v>
      </c>
      <c r="E212" s="12">
        <f t="shared" si="95"/>
        <v>0</v>
      </c>
      <c r="F212" s="12">
        <f t="shared" si="96"/>
        <v>0</v>
      </c>
      <c r="G212" s="12">
        <f t="shared" si="97"/>
        <v>0</v>
      </c>
      <c r="H212" s="13"/>
    </row>
    <row r="213" spans="1:8" s="70" customFormat="1" ht="11.25" customHeight="1" x14ac:dyDescent="0.2">
      <c r="A213" s="72" t="s">
        <v>168</v>
      </c>
      <c r="B213" s="17">
        <v>91484.091</v>
      </c>
      <c r="C213" s="12">
        <v>90785.110409999994</v>
      </c>
      <c r="D213" s="17">
        <v>277.67500000000001</v>
      </c>
      <c r="E213" s="12">
        <f t="shared" si="95"/>
        <v>91062.785409999997</v>
      </c>
      <c r="F213" s="12">
        <f t="shared" si="96"/>
        <v>421.30559000000358</v>
      </c>
      <c r="G213" s="12">
        <f t="shared" si="97"/>
        <v>698.98059000000649</v>
      </c>
      <c r="H213" s="13">
        <f>E213/B213*100</f>
        <v>99.53947666157606</v>
      </c>
    </row>
    <row r="214" spans="1:8" s="70" customFormat="1" ht="11.25" customHeight="1" x14ac:dyDescent="0.2">
      <c r="A214" s="72" t="s">
        <v>169</v>
      </c>
      <c r="B214" s="17">
        <v>276274.799</v>
      </c>
      <c r="C214" s="12">
        <v>270956.70299000002</v>
      </c>
      <c r="D214" s="17">
        <v>31.61533</v>
      </c>
      <c r="E214" s="12">
        <f t="shared" si="95"/>
        <v>270988.31832000002</v>
      </c>
      <c r="F214" s="12">
        <f t="shared" si="96"/>
        <v>5286.4806799999787</v>
      </c>
      <c r="G214" s="12">
        <f t="shared" si="97"/>
        <v>5318.0960099999793</v>
      </c>
      <c r="H214" s="13">
        <f>E214/B214*100</f>
        <v>98.086513609227183</v>
      </c>
    </row>
    <row r="215" spans="1:8" s="70" customFormat="1" ht="11.25" customHeight="1" x14ac:dyDescent="0.2">
      <c r="A215" s="72" t="s">
        <v>170</v>
      </c>
      <c r="B215" s="17">
        <v>194670</v>
      </c>
      <c r="C215" s="12">
        <v>107281.04916</v>
      </c>
      <c r="D215" s="17">
        <v>23455.070379999997</v>
      </c>
      <c r="E215" s="12">
        <f t="shared" si="95"/>
        <v>130736.11953999999</v>
      </c>
      <c r="F215" s="12">
        <f t="shared" si="96"/>
        <v>63933.880460000015</v>
      </c>
      <c r="G215" s="12">
        <f t="shared" si="97"/>
        <v>87388.950840000005</v>
      </c>
      <c r="H215" s="13">
        <f>E215/B215*100</f>
        <v>67.15781555452817</v>
      </c>
    </row>
    <row r="216" spans="1:8" s="70" customFormat="1" ht="11.25" customHeight="1" x14ac:dyDescent="0.2">
      <c r="A216" s="18"/>
      <c r="B216" s="17"/>
      <c r="C216" s="12"/>
      <c r="D216" s="17"/>
      <c r="E216" s="12"/>
      <c r="F216" s="12"/>
      <c r="G216" s="12"/>
      <c r="H216" s="13"/>
    </row>
    <row r="217" spans="1:8" s="70" customFormat="1" ht="11.25" customHeight="1" x14ac:dyDescent="0.2">
      <c r="A217" s="9" t="s">
        <v>171</v>
      </c>
      <c r="B217" s="30">
        <f t="shared" ref="B217:G217" si="98">SUM(B218:B230)+SUM(B235:B247)</f>
        <v>40798149.520389989</v>
      </c>
      <c r="C217" s="30">
        <f t="shared" si="98"/>
        <v>33147492.803039998</v>
      </c>
      <c r="D217" s="30">
        <f t="shared" si="98"/>
        <v>2816917.6557200002</v>
      </c>
      <c r="E217" s="30">
        <f t="shared" si="98"/>
        <v>35964410.458760001</v>
      </c>
      <c r="F217" s="30">
        <f t="shared" si="98"/>
        <v>4833739.061629992</v>
      </c>
      <c r="G217" s="30">
        <f t="shared" si="98"/>
        <v>7650656.7173499912</v>
      </c>
      <c r="H217" s="13">
        <f t="shared" ref="H217:H247" si="99">E217/B217*100</f>
        <v>88.152062977233328</v>
      </c>
    </row>
    <row r="218" spans="1:8" s="70" customFormat="1" ht="11.25" customHeight="1" x14ac:dyDescent="0.2">
      <c r="A218" s="72" t="s">
        <v>172</v>
      </c>
      <c r="B218" s="17">
        <v>101452.68500000001</v>
      </c>
      <c r="C218" s="12">
        <v>74045.655620000005</v>
      </c>
      <c r="D218" s="17">
        <v>0</v>
      </c>
      <c r="E218" s="12">
        <f t="shared" ref="E218:E229" si="100">SUM(C218:D218)</f>
        <v>74045.655620000005</v>
      </c>
      <c r="F218" s="12">
        <f t="shared" ref="F218:F229" si="101">B218-E218</f>
        <v>27407.029380000007</v>
      </c>
      <c r="G218" s="12">
        <f t="shared" ref="G218:G229" si="102">B218-C218</f>
        <v>27407.029380000007</v>
      </c>
      <c r="H218" s="13">
        <f t="shared" si="99"/>
        <v>72.985407552298881</v>
      </c>
    </row>
    <row r="219" spans="1:8" s="70" customFormat="1" ht="11.25" customHeight="1" x14ac:dyDescent="0.2">
      <c r="A219" s="72" t="s">
        <v>173</v>
      </c>
      <c r="B219" s="17">
        <v>103753.394</v>
      </c>
      <c r="C219" s="12">
        <v>74513.062000000005</v>
      </c>
      <c r="D219" s="17">
        <v>1215.9095500000001</v>
      </c>
      <c r="E219" s="12">
        <f t="shared" si="100"/>
        <v>75728.971550000002</v>
      </c>
      <c r="F219" s="12">
        <f t="shared" si="101"/>
        <v>28024.422449999998</v>
      </c>
      <c r="G219" s="12">
        <f t="shared" si="102"/>
        <v>29240.331999999995</v>
      </c>
      <c r="H219" s="13">
        <f t="shared" si="99"/>
        <v>72.989392086778381</v>
      </c>
    </row>
    <row r="220" spans="1:8" s="70" customFormat="1" ht="11.25" customHeight="1" x14ac:dyDescent="0.2">
      <c r="A220" s="72" t="s">
        <v>174</v>
      </c>
      <c r="B220" s="17">
        <v>115560.689</v>
      </c>
      <c r="C220" s="12">
        <v>86665.930909999995</v>
      </c>
      <c r="D220" s="17">
        <v>5684.1337300000005</v>
      </c>
      <c r="E220" s="12">
        <f t="shared" si="100"/>
        <v>92350.064639999997</v>
      </c>
      <c r="F220" s="12">
        <f t="shared" si="101"/>
        <v>23210.624360000002</v>
      </c>
      <c r="G220" s="12">
        <f t="shared" si="102"/>
        <v>28894.758090000003</v>
      </c>
      <c r="H220" s="13">
        <f t="shared" si="99"/>
        <v>79.914775032191088</v>
      </c>
    </row>
    <row r="221" spans="1:8" s="70" customFormat="1" ht="11.25" customHeight="1" x14ac:dyDescent="0.2">
      <c r="A221" s="72" t="s">
        <v>175</v>
      </c>
      <c r="B221" s="17">
        <v>28609593.288389988</v>
      </c>
      <c r="C221" s="12">
        <v>23646546.010769997</v>
      </c>
      <c r="D221" s="17">
        <v>1995420.9648000002</v>
      </c>
      <c r="E221" s="12">
        <f t="shared" si="100"/>
        <v>25641966.975569997</v>
      </c>
      <c r="F221" s="12">
        <f t="shared" si="101"/>
        <v>2967626.3128199913</v>
      </c>
      <c r="G221" s="12">
        <f t="shared" si="102"/>
        <v>4963047.2776199915</v>
      </c>
      <c r="H221" s="13">
        <f t="shared" si="99"/>
        <v>89.627163577944742</v>
      </c>
    </row>
    <row r="222" spans="1:8" s="70" customFormat="1" ht="11.25" customHeight="1" x14ac:dyDescent="0.2">
      <c r="A222" s="72" t="s">
        <v>176</v>
      </c>
      <c r="B222" s="17">
        <v>69702.945999999996</v>
      </c>
      <c r="C222" s="12">
        <v>39725.502329999996</v>
      </c>
      <c r="D222" s="17">
        <v>837.86540000000002</v>
      </c>
      <c r="E222" s="12">
        <f t="shared" si="100"/>
        <v>40563.367729999998</v>
      </c>
      <c r="F222" s="12">
        <f t="shared" si="101"/>
        <v>29139.578269999998</v>
      </c>
      <c r="G222" s="12">
        <f t="shared" si="102"/>
        <v>29977.443670000001</v>
      </c>
      <c r="H222" s="13">
        <f t="shared" si="99"/>
        <v>58.194624557188732</v>
      </c>
    </row>
    <row r="223" spans="1:8" s="70" customFormat="1" ht="11.25" customHeight="1" x14ac:dyDescent="0.2">
      <c r="A223" s="72" t="s">
        <v>177</v>
      </c>
      <c r="B223" s="17">
        <v>272404.00900000002</v>
      </c>
      <c r="C223" s="12">
        <v>222804.60071999999</v>
      </c>
      <c r="D223" s="17">
        <v>0</v>
      </c>
      <c r="E223" s="12">
        <f t="shared" si="100"/>
        <v>222804.60071999999</v>
      </c>
      <c r="F223" s="12">
        <f t="shared" si="101"/>
        <v>49599.408280000032</v>
      </c>
      <c r="G223" s="12">
        <f t="shared" si="102"/>
        <v>49599.408280000032</v>
      </c>
      <c r="H223" s="13">
        <f t="shared" si="99"/>
        <v>81.791968311303364</v>
      </c>
    </row>
    <row r="224" spans="1:8" s="70" customFormat="1" ht="11.25" customHeight="1" x14ac:dyDescent="0.2">
      <c r="A224" s="72" t="s">
        <v>178</v>
      </c>
      <c r="B224" s="17">
        <v>621250.37899999996</v>
      </c>
      <c r="C224" s="12">
        <v>456592.55039999995</v>
      </c>
      <c r="D224" s="17">
        <v>36332.321200000006</v>
      </c>
      <c r="E224" s="12">
        <f t="shared" si="100"/>
        <v>492924.87159999995</v>
      </c>
      <c r="F224" s="12">
        <f t="shared" si="101"/>
        <v>128325.5074</v>
      </c>
      <c r="G224" s="12">
        <f t="shared" si="102"/>
        <v>164657.82860000001</v>
      </c>
      <c r="H224" s="13">
        <f t="shared" si="99"/>
        <v>79.343995313683337</v>
      </c>
    </row>
    <row r="225" spans="1:8" s="70" customFormat="1" ht="11.25" customHeight="1" x14ac:dyDescent="0.2">
      <c r="A225" s="72" t="s">
        <v>179</v>
      </c>
      <c r="B225" s="17">
        <v>142927.764</v>
      </c>
      <c r="C225" s="12">
        <v>102001.12477000001</v>
      </c>
      <c r="D225" s="17">
        <v>22427.973879999998</v>
      </c>
      <c r="E225" s="12">
        <f t="shared" si="100"/>
        <v>124429.09865</v>
      </c>
      <c r="F225" s="12">
        <f t="shared" si="101"/>
        <v>18498.665349999996</v>
      </c>
      <c r="G225" s="12">
        <f t="shared" si="102"/>
        <v>40926.639229999986</v>
      </c>
      <c r="H225" s="13">
        <f t="shared" si="99"/>
        <v>87.057332436824524</v>
      </c>
    </row>
    <row r="226" spans="1:8" s="70" customFormat="1" ht="11.25" customHeight="1" x14ac:dyDescent="0.2">
      <c r="A226" s="72" t="s">
        <v>180</v>
      </c>
      <c r="B226" s="17">
        <v>104128</v>
      </c>
      <c r="C226" s="12">
        <v>78981.103989999989</v>
      </c>
      <c r="D226" s="17">
        <v>14551.949980000001</v>
      </c>
      <c r="E226" s="12">
        <f t="shared" si="100"/>
        <v>93533.053969999994</v>
      </c>
      <c r="F226" s="12">
        <f t="shared" si="101"/>
        <v>10594.946030000006</v>
      </c>
      <c r="G226" s="12">
        <f t="shared" si="102"/>
        <v>25146.896010000011</v>
      </c>
      <c r="H226" s="13">
        <f t="shared" si="99"/>
        <v>89.825074878995082</v>
      </c>
    </row>
    <row r="227" spans="1:8" s="70" customFormat="1" ht="11.25" customHeight="1" x14ac:dyDescent="0.2">
      <c r="A227" s="72" t="s">
        <v>181</v>
      </c>
      <c r="B227" s="17">
        <v>133582</v>
      </c>
      <c r="C227" s="12">
        <v>110772.61081</v>
      </c>
      <c r="D227" s="17">
        <v>2662.0975800000001</v>
      </c>
      <c r="E227" s="12">
        <f t="shared" si="100"/>
        <v>113434.70839</v>
      </c>
      <c r="F227" s="12">
        <f t="shared" si="101"/>
        <v>20147.29161</v>
      </c>
      <c r="G227" s="12">
        <f t="shared" si="102"/>
        <v>22809.389190000002</v>
      </c>
      <c r="H227" s="13">
        <f t="shared" si="99"/>
        <v>84.917659856866948</v>
      </c>
    </row>
    <row r="228" spans="1:8" s="70" customFormat="1" ht="11.25" customHeight="1" x14ac:dyDescent="0.2">
      <c r="A228" s="72" t="s">
        <v>182</v>
      </c>
      <c r="B228" s="17">
        <v>116036.99999999997</v>
      </c>
      <c r="C228" s="12">
        <v>115734.86005</v>
      </c>
      <c r="D228" s="17">
        <v>301.43971999999997</v>
      </c>
      <c r="E228" s="12">
        <f t="shared" si="100"/>
        <v>116036.29977</v>
      </c>
      <c r="F228" s="12">
        <f t="shared" si="101"/>
        <v>0.70022999997308943</v>
      </c>
      <c r="G228" s="12">
        <f t="shared" si="102"/>
        <v>302.13994999996794</v>
      </c>
      <c r="H228" s="13">
        <f t="shared" si="99"/>
        <v>99.999396545929343</v>
      </c>
    </row>
    <row r="229" spans="1:8" s="70" customFormat="1" ht="11.25" customHeight="1" x14ac:dyDescent="0.2">
      <c r="A229" s="72" t="s">
        <v>183</v>
      </c>
      <c r="B229" s="17">
        <v>70494.070000000007</v>
      </c>
      <c r="C229" s="12">
        <v>42721.947110000001</v>
      </c>
      <c r="D229" s="17">
        <v>539.34156000000007</v>
      </c>
      <c r="E229" s="12">
        <f t="shared" si="100"/>
        <v>43261.288670000002</v>
      </c>
      <c r="F229" s="12">
        <f t="shared" si="101"/>
        <v>27232.781330000005</v>
      </c>
      <c r="G229" s="12">
        <f t="shared" si="102"/>
        <v>27772.122890000006</v>
      </c>
      <c r="H229" s="13">
        <f t="shared" si="99"/>
        <v>61.368691962316824</v>
      </c>
    </row>
    <row r="230" spans="1:8" s="70" customFormat="1" ht="11.25" customHeight="1" x14ac:dyDescent="0.2">
      <c r="A230" s="72" t="s">
        <v>184</v>
      </c>
      <c r="B230" s="29">
        <f t="shared" ref="B230:G230" si="103">SUM(B231:B234)</f>
        <v>1115854.1340000001</v>
      </c>
      <c r="C230" s="29">
        <f t="shared" si="103"/>
        <v>910076.63152000005</v>
      </c>
      <c r="D230" s="29">
        <f t="shared" si="103"/>
        <v>34130.039970000005</v>
      </c>
      <c r="E230" s="15">
        <f t="shared" si="103"/>
        <v>944206.67148999998</v>
      </c>
      <c r="F230" s="15">
        <f t="shared" si="103"/>
        <v>171647.46251000004</v>
      </c>
      <c r="G230" s="15">
        <f t="shared" si="103"/>
        <v>205777.50248</v>
      </c>
      <c r="H230" s="13">
        <f t="shared" si="99"/>
        <v>84.617392427924628</v>
      </c>
    </row>
    <row r="231" spans="1:8" s="70" customFormat="1" ht="11.25" customHeight="1" x14ac:dyDescent="0.2">
      <c r="A231" s="72" t="s">
        <v>225</v>
      </c>
      <c r="B231" s="17">
        <v>492748.03600000008</v>
      </c>
      <c r="C231" s="12">
        <v>420385.15360000002</v>
      </c>
      <c r="D231" s="17">
        <v>20021.714810000001</v>
      </c>
      <c r="E231" s="12">
        <f t="shared" ref="E231:E247" si="104">SUM(C231:D231)</f>
        <v>440406.86841</v>
      </c>
      <c r="F231" s="12">
        <f t="shared" ref="F231:F247" si="105">B231-E231</f>
        <v>52341.167590000085</v>
      </c>
      <c r="G231" s="12">
        <f t="shared" ref="G231:G247" si="106">B231-C231</f>
        <v>72362.88240000006</v>
      </c>
      <c r="H231" s="13">
        <f t="shared" si="99"/>
        <v>89.37770142832187</v>
      </c>
    </row>
    <row r="232" spans="1:8" s="70" customFormat="1" ht="11.25" customHeight="1" x14ac:dyDescent="0.2">
      <c r="A232" s="72" t="s">
        <v>302</v>
      </c>
      <c r="B232" s="17">
        <v>286372.04300000001</v>
      </c>
      <c r="C232" s="12">
        <v>206029.63449999999</v>
      </c>
      <c r="D232" s="17">
        <v>8810.2384899999997</v>
      </c>
      <c r="E232" s="12">
        <f t="shared" si="104"/>
        <v>214839.87298999997</v>
      </c>
      <c r="F232" s="12">
        <f t="shared" si="105"/>
        <v>71532.170010000031</v>
      </c>
      <c r="G232" s="12">
        <f t="shared" si="106"/>
        <v>80342.40850000002</v>
      </c>
      <c r="H232" s="13">
        <f t="shared" si="99"/>
        <v>75.021245349009149</v>
      </c>
    </row>
    <row r="233" spans="1:8" s="70" customFormat="1" ht="11.25" customHeight="1" x14ac:dyDescent="0.2">
      <c r="A233" s="72" t="s">
        <v>185</v>
      </c>
      <c r="B233" s="17">
        <v>147179.68599999999</v>
      </c>
      <c r="C233" s="12">
        <v>120730.32481000001</v>
      </c>
      <c r="D233" s="17">
        <v>3497.4573300000002</v>
      </c>
      <c r="E233" s="12">
        <f t="shared" si="104"/>
        <v>124227.78214000001</v>
      </c>
      <c r="F233" s="12">
        <f t="shared" si="105"/>
        <v>22951.903859999977</v>
      </c>
      <c r="G233" s="12">
        <f t="shared" si="106"/>
        <v>26449.361189999981</v>
      </c>
      <c r="H233" s="13">
        <f t="shared" si="99"/>
        <v>84.405521927801928</v>
      </c>
    </row>
    <row r="234" spans="1:8" s="70" customFormat="1" ht="11.25" customHeight="1" x14ac:dyDescent="0.2">
      <c r="A234" s="72" t="s">
        <v>303</v>
      </c>
      <c r="B234" s="17">
        <v>189554.36899999998</v>
      </c>
      <c r="C234" s="12">
        <v>162931.51861000003</v>
      </c>
      <c r="D234" s="17">
        <v>1800.6293400000002</v>
      </c>
      <c r="E234" s="12">
        <f t="shared" si="104"/>
        <v>164732.14795000004</v>
      </c>
      <c r="F234" s="12">
        <f t="shared" si="105"/>
        <v>24822.221049999935</v>
      </c>
      <c r="G234" s="12">
        <f t="shared" si="106"/>
        <v>26622.850389999949</v>
      </c>
      <c r="H234" s="13">
        <f t="shared" si="99"/>
        <v>86.90495967940474</v>
      </c>
    </row>
    <row r="235" spans="1:8" s="70" customFormat="1" ht="11.25" customHeight="1" x14ac:dyDescent="0.2">
      <c r="A235" s="72" t="s">
        <v>329</v>
      </c>
      <c r="B235" s="17">
        <v>44123.966</v>
      </c>
      <c r="C235" s="12">
        <v>21109.343270000001</v>
      </c>
      <c r="D235" s="17">
        <v>314.46648999999996</v>
      </c>
      <c r="E235" s="12">
        <f t="shared" si="104"/>
        <v>21423.80976</v>
      </c>
      <c r="F235" s="12">
        <f t="shared" si="105"/>
        <v>22700.15624</v>
      </c>
      <c r="G235" s="12">
        <f t="shared" si="106"/>
        <v>23014.622729999999</v>
      </c>
      <c r="H235" s="13">
        <f t="shared" si="99"/>
        <v>48.553681144618778</v>
      </c>
    </row>
    <row r="236" spans="1:8" s="70" customFormat="1" ht="11.25" customHeight="1" x14ac:dyDescent="0.2">
      <c r="A236" s="72" t="s">
        <v>187</v>
      </c>
      <c r="B236" s="17">
        <v>716986.65300000005</v>
      </c>
      <c r="C236" s="12">
        <v>674410.13164000004</v>
      </c>
      <c r="D236" s="17">
        <v>32883.790710000001</v>
      </c>
      <c r="E236" s="12">
        <f t="shared" si="104"/>
        <v>707293.92235000001</v>
      </c>
      <c r="F236" s="12">
        <f t="shared" si="105"/>
        <v>9692.7306500000414</v>
      </c>
      <c r="G236" s="12">
        <f t="shared" si="106"/>
        <v>42576.521360000013</v>
      </c>
      <c r="H236" s="13">
        <f t="shared" si="99"/>
        <v>98.648129555906806</v>
      </c>
    </row>
    <row r="237" spans="1:8" s="70" customFormat="1" ht="11.25" customHeight="1" x14ac:dyDescent="0.2">
      <c r="A237" s="72" t="s">
        <v>188</v>
      </c>
      <c r="B237" s="17">
        <v>735658.75100000005</v>
      </c>
      <c r="C237" s="12">
        <v>709499.37797000003</v>
      </c>
      <c r="D237" s="17">
        <v>23186.5785</v>
      </c>
      <c r="E237" s="12">
        <f t="shared" si="104"/>
        <v>732685.95646999998</v>
      </c>
      <c r="F237" s="12">
        <f t="shared" si="105"/>
        <v>2972.794530000072</v>
      </c>
      <c r="G237" s="12">
        <f t="shared" si="106"/>
        <v>26159.373030000017</v>
      </c>
      <c r="H237" s="13">
        <f t="shared" si="99"/>
        <v>99.59590033749221</v>
      </c>
    </row>
    <row r="238" spans="1:8" s="70" customFormat="1" ht="11.25" customHeight="1" x14ac:dyDescent="0.2">
      <c r="A238" s="72" t="s">
        <v>189</v>
      </c>
      <c r="B238" s="17">
        <v>2903251.2779999999</v>
      </c>
      <c r="C238" s="12">
        <v>2217673.2067100001</v>
      </c>
      <c r="D238" s="17">
        <v>343454.32668</v>
      </c>
      <c r="E238" s="12">
        <f t="shared" si="104"/>
        <v>2561127.53339</v>
      </c>
      <c r="F238" s="12">
        <f t="shared" si="105"/>
        <v>342123.74460999994</v>
      </c>
      <c r="G238" s="12">
        <f t="shared" si="106"/>
        <v>685578.07128999988</v>
      </c>
      <c r="H238" s="13">
        <f t="shared" si="99"/>
        <v>88.215841074366693</v>
      </c>
    </row>
    <row r="239" spans="1:8" s="70" customFormat="1" ht="11.25" customHeight="1" x14ac:dyDescent="0.2">
      <c r="A239" s="72" t="s">
        <v>304</v>
      </c>
      <c r="B239" s="17">
        <v>53501.861000000004</v>
      </c>
      <c r="C239" s="12">
        <v>50343.456009999994</v>
      </c>
      <c r="D239" s="17">
        <v>758.88357999999994</v>
      </c>
      <c r="E239" s="12">
        <f t="shared" si="104"/>
        <v>51102.339589999996</v>
      </c>
      <c r="F239" s="12">
        <f t="shared" si="105"/>
        <v>2399.5214100000085</v>
      </c>
      <c r="G239" s="12">
        <f t="shared" si="106"/>
        <v>3158.40499000001</v>
      </c>
      <c r="H239" s="13">
        <f t="shared" si="99"/>
        <v>95.515069260861779</v>
      </c>
    </row>
    <row r="240" spans="1:8" s="70" customFormat="1" ht="11.25" customHeight="1" x14ac:dyDescent="0.2">
      <c r="A240" s="86" t="s">
        <v>40</v>
      </c>
      <c r="B240" s="17">
        <v>332873.33899999992</v>
      </c>
      <c r="C240" s="12">
        <v>276651.88060000003</v>
      </c>
      <c r="D240" s="17">
        <v>16688.233759999999</v>
      </c>
      <c r="E240" s="12">
        <f t="shared" si="104"/>
        <v>293340.11436000001</v>
      </c>
      <c r="F240" s="12">
        <f t="shared" si="105"/>
        <v>39533.224639999913</v>
      </c>
      <c r="G240" s="12">
        <f t="shared" si="106"/>
        <v>56221.458399999887</v>
      </c>
      <c r="H240" s="13">
        <f t="shared" si="99"/>
        <v>88.123643437842304</v>
      </c>
    </row>
    <row r="241" spans="1:8" s="70" customFormat="1" ht="11.25" customHeight="1" x14ac:dyDescent="0.2">
      <c r="A241" s="86" t="s">
        <v>190</v>
      </c>
      <c r="B241" s="17">
        <v>2176866.9509999999</v>
      </c>
      <c r="C241" s="12">
        <v>2009832.5688699998</v>
      </c>
      <c r="D241" s="17">
        <v>8079.1278899999998</v>
      </c>
      <c r="E241" s="12">
        <f t="shared" si="104"/>
        <v>2017911.6967599997</v>
      </c>
      <c r="F241" s="12">
        <f t="shared" si="105"/>
        <v>158955.25424000015</v>
      </c>
      <c r="G241" s="12">
        <f t="shared" si="106"/>
        <v>167034.38213000004</v>
      </c>
      <c r="H241" s="13">
        <f t="shared" si="99"/>
        <v>92.697980270820864</v>
      </c>
    </row>
    <row r="242" spans="1:8" s="70" customFormat="1" ht="11.25" customHeight="1" x14ac:dyDescent="0.2">
      <c r="A242" s="86" t="s">
        <v>191</v>
      </c>
      <c r="B242" s="17">
        <v>164599</v>
      </c>
      <c r="C242" s="12">
        <v>123243.44242000001</v>
      </c>
      <c r="D242" s="17">
        <v>10034.684380000001</v>
      </c>
      <c r="E242" s="12">
        <f t="shared" si="104"/>
        <v>133278.1268</v>
      </c>
      <c r="F242" s="12">
        <f t="shared" si="105"/>
        <v>31320.873200000002</v>
      </c>
      <c r="G242" s="12">
        <f t="shared" si="106"/>
        <v>41355.557579999993</v>
      </c>
      <c r="H242" s="13">
        <f t="shared" si="99"/>
        <v>80.9714073597045</v>
      </c>
    </row>
    <row r="243" spans="1:8" s="70" customFormat="1" ht="11.25" customHeight="1" x14ac:dyDescent="0.2">
      <c r="A243" s="86" t="s">
        <v>305</v>
      </c>
      <c r="B243" s="17">
        <v>196614.932</v>
      </c>
      <c r="C243" s="12">
        <v>28966.59921</v>
      </c>
      <c r="D243" s="17">
        <v>0</v>
      </c>
      <c r="E243" s="12">
        <f t="shared" si="104"/>
        <v>28966.59921</v>
      </c>
      <c r="F243" s="12">
        <f t="shared" si="105"/>
        <v>167648.33279000001</v>
      </c>
      <c r="G243" s="12">
        <f t="shared" si="106"/>
        <v>167648.33279000001</v>
      </c>
      <c r="H243" s="13">
        <f t="shared" si="99"/>
        <v>14.732654796533968</v>
      </c>
    </row>
    <row r="244" spans="1:8" s="70" customFormat="1" ht="11.25" customHeight="1" x14ac:dyDescent="0.2">
      <c r="A244" s="86" t="s">
        <v>192</v>
      </c>
      <c r="B244" s="17">
        <v>1179965.514</v>
      </c>
      <c r="C244" s="12">
        <v>502232.12956000003</v>
      </c>
      <c r="D244" s="17">
        <v>174099.51346000002</v>
      </c>
      <c r="E244" s="12">
        <f t="shared" si="104"/>
        <v>676331.64302000008</v>
      </c>
      <c r="F244" s="12">
        <f t="shared" si="105"/>
        <v>503633.87097999989</v>
      </c>
      <c r="G244" s="12">
        <f t="shared" si="106"/>
        <v>677733.38443999994</v>
      </c>
      <c r="H244" s="13">
        <f t="shared" si="99"/>
        <v>57.317916074282834</v>
      </c>
    </row>
    <row r="245" spans="1:8" s="70" customFormat="1" ht="11.25" customHeight="1" x14ac:dyDescent="0.2">
      <c r="A245" s="86" t="s">
        <v>194</v>
      </c>
      <c r="B245" s="17">
        <v>83605</v>
      </c>
      <c r="C245" s="12">
        <v>59612.785360000002</v>
      </c>
      <c r="D245" s="17">
        <v>6209.8637399999998</v>
      </c>
      <c r="E245" s="12">
        <f t="shared" si="104"/>
        <v>65822.649099999995</v>
      </c>
      <c r="F245" s="12">
        <f t="shared" si="105"/>
        <v>17782.350900000005</v>
      </c>
      <c r="G245" s="12">
        <f t="shared" si="106"/>
        <v>23992.214639999998</v>
      </c>
      <c r="H245" s="13">
        <f t="shared" si="99"/>
        <v>78.730517433167861</v>
      </c>
    </row>
    <row r="246" spans="1:8" s="70" customFormat="1" ht="11.25" customHeight="1" x14ac:dyDescent="0.2">
      <c r="A246" s="86" t="s">
        <v>195</v>
      </c>
      <c r="B246" s="17">
        <v>518946.10600000003</v>
      </c>
      <c r="C246" s="12">
        <v>406689.80817999999</v>
      </c>
      <c r="D246" s="17">
        <v>82420.67366</v>
      </c>
      <c r="E246" s="12">
        <f t="shared" si="104"/>
        <v>489110.48184000002</v>
      </c>
      <c r="F246" s="12">
        <f t="shared" si="105"/>
        <v>29835.624160000007</v>
      </c>
      <c r="G246" s="12">
        <f t="shared" si="106"/>
        <v>112256.29782000004</v>
      </c>
      <c r="H246" s="13">
        <f t="shared" si="99"/>
        <v>94.25072780871777</v>
      </c>
    </row>
    <row r="247" spans="1:8" s="70" customFormat="1" ht="11.25" customHeight="1" x14ac:dyDescent="0.2">
      <c r="A247" s="72" t="s">
        <v>306</v>
      </c>
      <c r="B247" s="17">
        <v>114415.81100000002</v>
      </c>
      <c r="C247" s="12">
        <v>106046.48224</v>
      </c>
      <c r="D247" s="17">
        <v>4683.4754999999996</v>
      </c>
      <c r="E247" s="12">
        <f t="shared" si="104"/>
        <v>110729.95774</v>
      </c>
      <c r="F247" s="12">
        <f t="shared" si="105"/>
        <v>3685.8532600000181</v>
      </c>
      <c r="G247" s="12">
        <f t="shared" si="106"/>
        <v>8369.3287600000185</v>
      </c>
      <c r="H247" s="13">
        <f t="shared" si="99"/>
        <v>96.778545528117604</v>
      </c>
    </row>
    <row r="248" spans="1:8" s="70" customFormat="1" ht="11.25" customHeight="1" x14ac:dyDescent="0.2">
      <c r="A248" s="18"/>
      <c r="B248" s="17"/>
      <c r="C248" s="12"/>
      <c r="D248" s="17"/>
      <c r="E248" s="12"/>
      <c r="F248" s="12"/>
      <c r="G248" s="12"/>
      <c r="H248" s="13"/>
    </row>
    <row r="249" spans="1:8" s="70" customFormat="1" ht="11.25" customHeight="1" x14ac:dyDescent="0.2">
      <c r="A249" s="9" t="s">
        <v>196</v>
      </c>
      <c r="B249" s="17">
        <v>2903.145</v>
      </c>
      <c r="C249" s="12">
        <v>2833.0412500000002</v>
      </c>
      <c r="D249" s="17">
        <v>2.0707499999999999</v>
      </c>
      <c r="E249" s="12">
        <f t="shared" ref="E249" si="107">SUM(C249:D249)</f>
        <v>2835.1120000000001</v>
      </c>
      <c r="F249" s="12">
        <f>B249-E249</f>
        <v>68.032999999999902</v>
      </c>
      <c r="G249" s="12">
        <f>B249-C249</f>
        <v>70.103749999999764</v>
      </c>
      <c r="H249" s="13">
        <f>E249/B249*100</f>
        <v>97.656575885806603</v>
      </c>
    </row>
    <row r="250" spans="1:8" s="70" customFormat="1" ht="11.25" customHeight="1" x14ac:dyDescent="0.2">
      <c r="A250" s="18"/>
      <c r="B250" s="16"/>
      <c r="C250" s="14"/>
      <c r="D250" s="16"/>
      <c r="E250" s="14"/>
      <c r="F250" s="14"/>
      <c r="G250" s="14"/>
      <c r="H250" s="13"/>
    </row>
    <row r="251" spans="1:8" s="70" customFormat="1" ht="11.25" customHeight="1" x14ac:dyDescent="0.2">
      <c r="A251" s="9" t="s">
        <v>197</v>
      </c>
      <c r="B251" s="29">
        <f t="shared" ref="B251:G251" si="108">SUM(B252:B256)</f>
        <v>31428668.327000007</v>
      </c>
      <c r="C251" s="29">
        <f t="shared" si="108"/>
        <v>28639842.459140003</v>
      </c>
      <c r="D251" s="29">
        <f t="shared" ref="D251" si="109">SUM(D252:D256)</f>
        <v>2770287.1216099998</v>
      </c>
      <c r="E251" s="15">
        <f t="shared" si="108"/>
        <v>31410129.58075</v>
      </c>
      <c r="F251" s="15">
        <f t="shared" si="108"/>
        <v>18538.746250005803</v>
      </c>
      <c r="G251" s="15">
        <f t="shared" si="108"/>
        <v>2788825.8678600062</v>
      </c>
      <c r="H251" s="13">
        <f t="shared" ref="H251:H256" si="110">E251/B251*100</f>
        <v>99.941013261977503</v>
      </c>
    </row>
    <row r="252" spans="1:8" s="70" customFormat="1" ht="11.25" customHeight="1" x14ac:dyDescent="0.2">
      <c r="A252" s="86" t="s">
        <v>198</v>
      </c>
      <c r="B252" s="17">
        <v>27892593.967000008</v>
      </c>
      <c r="C252" s="12">
        <v>25610984.293930002</v>
      </c>
      <c r="D252" s="17">
        <v>2276681.94435</v>
      </c>
      <c r="E252" s="12">
        <f t="shared" ref="E252:E256" si="111">SUM(C252:D252)</f>
        <v>27887666.238280002</v>
      </c>
      <c r="F252" s="12">
        <f>B252-E252</f>
        <v>4927.7287200056016</v>
      </c>
      <c r="G252" s="12">
        <f>B252-C252</f>
        <v>2281609.6730700061</v>
      </c>
      <c r="H252" s="13">
        <f t="shared" si="110"/>
        <v>99.982333200254388</v>
      </c>
    </row>
    <row r="253" spans="1:8" s="70" customFormat="1" ht="11.25" customHeight="1" x14ac:dyDescent="0.2">
      <c r="A253" s="86" t="s">
        <v>199</v>
      </c>
      <c r="B253" s="17">
        <v>110521.35999999999</v>
      </c>
      <c r="C253" s="12">
        <v>94259.215849999993</v>
      </c>
      <c r="D253" s="17">
        <v>14362.149650000001</v>
      </c>
      <c r="E253" s="12">
        <f t="shared" si="111"/>
        <v>108621.3655</v>
      </c>
      <c r="F253" s="12">
        <f>B253-E253</f>
        <v>1899.9944999999861</v>
      </c>
      <c r="G253" s="12">
        <f>B253-C253</f>
        <v>16262.144149999993</v>
      </c>
      <c r="H253" s="13">
        <f t="shared" si="110"/>
        <v>98.280880275088919</v>
      </c>
    </row>
    <row r="254" spans="1:8" s="70" customFormat="1" ht="11.25" customHeight="1" x14ac:dyDescent="0.2">
      <c r="A254" s="86" t="s">
        <v>200</v>
      </c>
      <c r="B254" s="17">
        <v>893522.00000000023</v>
      </c>
      <c r="C254" s="12">
        <v>881317.62234</v>
      </c>
      <c r="D254" s="17">
        <v>7690.0436200000004</v>
      </c>
      <c r="E254" s="12">
        <f t="shared" si="111"/>
        <v>889007.66596000001</v>
      </c>
      <c r="F254" s="12">
        <f>B254-E254</f>
        <v>4514.3340400002198</v>
      </c>
      <c r="G254" s="12">
        <f>B254-C254</f>
        <v>12204.377660000231</v>
      </c>
      <c r="H254" s="13">
        <f t="shared" si="110"/>
        <v>99.49477080139043</v>
      </c>
    </row>
    <row r="255" spans="1:8" s="70" customFormat="1" ht="11.25" customHeight="1" x14ac:dyDescent="0.2">
      <c r="A255" s="86" t="s">
        <v>201</v>
      </c>
      <c r="B255" s="17">
        <v>2153827</v>
      </c>
      <c r="C255" s="12">
        <v>1745740.7314300002</v>
      </c>
      <c r="D255" s="17">
        <v>408086.26857000001</v>
      </c>
      <c r="E255" s="12">
        <f t="shared" si="111"/>
        <v>2153827</v>
      </c>
      <c r="F255" s="12">
        <f>B255-E255</f>
        <v>0</v>
      </c>
      <c r="G255" s="12">
        <f>B255-C255</f>
        <v>408086.26856999984</v>
      </c>
      <c r="H255" s="13">
        <f t="shared" si="110"/>
        <v>100</v>
      </c>
    </row>
    <row r="256" spans="1:8" s="70" customFormat="1" ht="11.25" customHeight="1" x14ac:dyDescent="0.2">
      <c r="A256" s="86" t="s">
        <v>202</v>
      </c>
      <c r="B256" s="17">
        <v>378204</v>
      </c>
      <c r="C256" s="12">
        <v>307540.59558999998</v>
      </c>
      <c r="D256" s="17">
        <v>63466.71542</v>
      </c>
      <c r="E256" s="12">
        <f t="shared" si="111"/>
        <v>371007.31101</v>
      </c>
      <c r="F256" s="12">
        <f>B256-E256</f>
        <v>7196.6889899999951</v>
      </c>
      <c r="G256" s="12">
        <f>B256-C256</f>
        <v>70663.404410000017</v>
      </c>
      <c r="H256" s="13">
        <f t="shared" si="110"/>
        <v>98.097140963606947</v>
      </c>
    </row>
    <row r="257" spans="1:13" s="70" customFormat="1" ht="11.25" customHeight="1" x14ac:dyDescent="0.2">
      <c r="A257" s="18"/>
      <c r="B257" s="17"/>
      <c r="C257" s="12"/>
      <c r="D257" s="17"/>
      <c r="E257" s="12"/>
      <c r="F257" s="12"/>
      <c r="G257" s="12"/>
      <c r="H257" s="11"/>
    </row>
    <row r="258" spans="1:13" s="70" customFormat="1" ht="11.25" customHeight="1" x14ac:dyDescent="0.2">
      <c r="A258" s="9" t="s">
        <v>203</v>
      </c>
      <c r="B258" s="15">
        <f t="shared" ref="B258:G258" si="112">+B259+B260</f>
        <v>1287056.9389999998</v>
      </c>
      <c r="C258" s="15">
        <f t="shared" si="112"/>
        <v>1276691.62574</v>
      </c>
      <c r="D258" s="15">
        <f t="shared" si="112"/>
        <v>10323.092430000001</v>
      </c>
      <c r="E258" s="15">
        <f t="shared" si="112"/>
        <v>1287014.71817</v>
      </c>
      <c r="F258" s="15">
        <f t="shared" si="112"/>
        <v>42.220829999663692</v>
      </c>
      <c r="G258" s="15">
        <f t="shared" si="112"/>
        <v>10365.313259999712</v>
      </c>
      <c r="H258" s="11">
        <f>E258/B258*100</f>
        <v>99.996719583359493</v>
      </c>
    </row>
    <row r="259" spans="1:13" s="70" customFormat="1" ht="11.25" customHeight="1" x14ac:dyDescent="0.2">
      <c r="A259" s="86" t="s">
        <v>204</v>
      </c>
      <c r="B259" s="17">
        <v>1231911.9389999998</v>
      </c>
      <c r="C259" s="12">
        <v>1228817.2733700001</v>
      </c>
      <c r="D259" s="17">
        <v>3053.5007399999995</v>
      </c>
      <c r="E259" s="12">
        <f t="shared" ref="E259:E260" si="113">SUM(C259:D259)</f>
        <v>1231870.7741100001</v>
      </c>
      <c r="F259" s="12">
        <f>B259-E259</f>
        <v>41.16488999966532</v>
      </c>
      <c r="G259" s="12">
        <f>B259-C259</f>
        <v>3094.6656299997121</v>
      </c>
      <c r="H259" s="13">
        <f>E259/B259*100</f>
        <v>99.996658455146303</v>
      </c>
    </row>
    <row r="260" spans="1:13" s="70" customFormat="1" ht="11.25" customHeight="1" x14ac:dyDescent="0.2">
      <c r="A260" s="86" t="s">
        <v>205</v>
      </c>
      <c r="B260" s="17">
        <v>55145</v>
      </c>
      <c r="C260" s="12">
        <v>47874.352370000001</v>
      </c>
      <c r="D260" s="17">
        <v>7269.5916900000002</v>
      </c>
      <c r="E260" s="12">
        <f t="shared" si="113"/>
        <v>55143.944060000002</v>
      </c>
      <c r="F260" s="12">
        <f>B260-E260</f>
        <v>1.0559399999983725</v>
      </c>
      <c r="G260" s="12">
        <f>B260-C260</f>
        <v>7270.6476299999995</v>
      </c>
      <c r="H260" s="13">
        <f>E260/B260*100</f>
        <v>99.998085157312545</v>
      </c>
    </row>
    <row r="261" spans="1:13" s="70" customFormat="1" ht="11.4" x14ac:dyDescent="0.2">
      <c r="A261" s="18"/>
      <c r="B261" s="14"/>
      <c r="C261" s="14"/>
      <c r="D261" s="14"/>
      <c r="E261" s="14"/>
      <c r="F261" s="14"/>
      <c r="G261" s="14"/>
      <c r="H261" s="11"/>
    </row>
    <row r="262" spans="1:13" s="70" customFormat="1" ht="11.25" customHeight="1" x14ac:dyDescent="0.2">
      <c r="A262" s="34" t="s">
        <v>206</v>
      </c>
      <c r="B262" s="17">
        <v>9233563.8190000001</v>
      </c>
      <c r="C262" s="12">
        <v>8691499.9024500009</v>
      </c>
      <c r="D262" s="17">
        <v>517841.22759000002</v>
      </c>
      <c r="E262" s="12">
        <f t="shared" ref="E262" si="114">SUM(C262:D262)</f>
        <v>9209341.1300400011</v>
      </c>
      <c r="F262" s="12">
        <f>B262-E262</f>
        <v>24222.68895999901</v>
      </c>
      <c r="G262" s="12">
        <f>B262-C262</f>
        <v>542063.91654999927</v>
      </c>
      <c r="H262" s="13">
        <f>E262/B262*100</f>
        <v>99.737666956823801</v>
      </c>
    </row>
    <row r="263" spans="1:13" s="70" customFormat="1" ht="11.25" customHeight="1" x14ac:dyDescent="0.2">
      <c r="A263" s="18"/>
      <c r="B263" s="14"/>
      <c r="C263" s="14"/>
      <c r="D263" s="14"/>
      <c r="E263" s="14"/>
      <c r="F263" s="14"/>
      <c r="G263" s="14"/>
      <c r="H263" s="11"/>
    </row>
    <row r="264" spans="1:13" s="70" customFormat="1" ht="11.25" customHeight="1" x14ac:dyDescent="0.2">
      <c r="A264" s="9" t="s">
        <v>207</v>
      </c>
      <c r="B264" s="17">
        <v>9700699</v>
      </c>
      <c r="C264" s="12">
        <v>9309134.5306800008</v>
      </c>
      <c r="D264" s="17">
        <v>594.45918999999992</v>
      </c>
      <c r="E264" s="12">
        <f t="shared" ref="E264" si="115">SUM(C264:D264)</f>
        <v>9309728.9898700006</v>
      </c>
      <c r="F264" s="12">
        <f>B264-E264</f>
        <v>390970.01012999937</v>
      </c>
      <c r="G264" s="12">
        <f>B264-C264</f>
        <v>391564.46931999922</v>
      </c>
      <c r="H264" s="13">
        <f>E264/B264*100</f>
        <v>95.969671771797067</v>
      </c>
    </row>
    <row r="265" spans="1:13" s="70" customFormat="1" ht="11.25" customHeight="1" x14ac:dyDescent="0.2">
      <c r="A265" s="18"/>
      <c r="B265" s="14"/>
      <c r="C265" s="14"/>
      <c r="D265" s="14"/>
      <c r="E265" s="14"/>
      <c r="F265" s="14"/>
      <c r="G265" s="14"/>
      <c r="H265" s="11"/>
    </row>
    <row r="266" spans="1:13" s="70" customFormat="1" ht="11.25" customHeight="1" x14ac:dyDescent="0.2">
      <c r="A266" s="9" t="s">
        <v>208</v>
      </c>
      <c r="B266" s="17">
        <v>3098219</v>
      </c>
      <c r="C266" s="12">
        <v>2800123.78376</v>
      </c>
      <c r="D266" s="17">
        <v>298079.24366000004</v>
      </c>
      <c r="E266" s="12">
        <f t="shared" ref="E266" si="116">SUM(C266:D266)</f>
        <v>3098203.0274200002</v>
      </c>
      <c r="F266" s="12">
        <f>B266-E266</f>
        <v>15.972579999826849</v>
      </c>
      <c r="G266" s="12">
        <f>B266-C266</f>
        <v>298095.21623999998</v>
      </c>
      <c r="H266" s="13">
        <f>E266/B266*100</f>
        <v>99.999484459297435</v>
      </c>
    </row>
    <row r="267" spans="1:13" s="70" customFormat="1" ht="11.25" customHeight="1" x14ac:dyDescent="0.2">
      <c r="A267" s="35"/>
      <c r="B267" s="17"/>
      <c r="C267" s="17"/>
      <c r="D267" s="17"/>
      <c r="E267" s="17"/>
      <c r="F267" s="17"/>
      <c r="G267" s="17"/>
      <c r="H267" s="21"/>
      <c r="I267" s="71"/>
      <c r="J267" s="71"/>
      <c r="K267" s="71"/>
      <c r="L267" s="71"/>
      <c r="M267" s="71"/>
    </row>
    <row r="268" spans="1:13" s="70" customFormat="1" ht="11.25" customHeight="1" x14ac:dyDescent="0.2">
      <c r="A268" s="36" t="s">
        <v>209</v>
      </c>
      <c r="B268" s="29">
        <f t="shared" ref="B268:G268" si="117">+B269+B270</f>
        <v>648422.8459999999</v>
      </c>
      <c r="C268" s="29">
        <f t="shared" si="117"/>
        <v>640773.39250000007</v>
      </c>
      <c r="D268" s="29">
        <f t="shared" si="117"/>
        <v>4247.6500700000006</v>
      </c>
      <c r="E268" s="29">
        <f t="shared" si="117"/>
        <v>645021.04257000005</v>
      </c>
      <c r="F268" s="29">
        <f t="shared" si="117"/>
        <v>3401.8034299998362</v>
      </c>
      <c r="G268" s="29">
        <f t="shared" si="117"/>
        <v>7649.4534999998614</v>
      </c>
      <c r="H268" s="21">
        <f>E268/B268*100</f>
        <v>99.475372675255826</v>
      </c>
    </row>
    <row r="269" spans="1:13" s="70" customFormat="1" ht="11.25" customHeight="1" x14ac:dyDescent="0.2">
      <c r="A269" s="78" t="s">
        <v>234</v>
      </c>
      <c r="B269" s="17">
        <v>619262.8459999999</v>
      </c>
      <c r="C269" s="12">
        <v>616546.15147000004</v>
      </c>
      <c r="D269" s="17">
        <v>2696.0382400000003</v>
      </c>
      <c r="E269" s="12">
        <f t="shared" ref="E269:E270" si="118">SUM(C269:D269)</f>
        <v>619242.18971000006</v>
      </c>
      <c r="F269" s="12">
        <f>B269-E269</f>
        <v>20.656289999838918</v>
      </c>
      <c r="G269" s="12">
        <f>B269-C269</f>
        <v>2716.6945299998624</v>
      </c>
      <c r="H269" s="13">
        <f>E269/B269*100</f>
        <v>99.99666437440365</v>
      </c>
    </row>
    <row r="270" spans="1:13" s="70" customFormat="1" ht="11.25" customHeight="1" x14ac:dyDescent="0.2">
      <c r="A270" s="78" t="s">
        <v>235</v>
      </c>
      <c r="B270" s="17">
        <v>29160</v>
      </c>
      <c r="C270" s="12">
        <v>24227.241030000001</v>
      </c>
      <c r="D270" s="17">
        <v>1551.6118300000001</v>
      </c>
      <c r="E270" s="12">
        <f t="shared" si="118"/>
        <v>25778.852860000003</v>
      </c>
      <c r="F270" s="12">
        <f>B270-E270</f>
        <v>3381.1471399999973</v>
      </c>
      <c r="G270" s="12">
        <f>B270-C270</f>
        <v>4932.758969999999</v>
      </c>
      <c r="H270" s="13">
        <f>E270/B270*100</f>
        <v>88.40484519890262</v>
      </c>
    </row>
    <row r="271" spans="1:13" s="70" customFormat="1" ht="12" customHeight="1" x14ac:dyDescent="0.2">
      <c r="A271" s="79"/>
      <c r="B271" s="17"/>
      <c r="C271" s="17"/>
      <c r="D271" s="17"/>
      <c r="E271" s="17"/>
      <c r="F271" s="17"/>
      <c r="G271" s="17"/>
      <c r="H271" s="21"/>
    </row>
    <row r="272" spans="1:13" s="70" customFormat="1" ht="11.25" customHeight="1" x14ac:dyDescent="0.2">
      <c r="A272" s="37" t="s">
        <v>210</v>
      </c>
      <c r="B272" s="38">
        <f>B10+B17+B19+B21+B23+B35+B39+B47+B49+B51+B59+B71+B78+B82+B86+B92+B104+B116+B127+B143+B145+B166+B176+B181+B190+B199+B208+B217+B249+B251+B258+B262+B264+B266+B268</f>
        <v>2061006933.9103796</v>
      </c>
      <c r="C272" s="38">
        <f>C10+C17+C19+C21+C23+C35+C39+C47+C49+C51+C59+C71+C78+C82+C86+C92+C104+C116+C127+C143+C145+C166+C176+C181+C190+C199+C208+C217+C249+C251+C258+C262+C264+C266+C268</f>
        <v>1869836774.7560501</v>
      </c>
      <c r="D272" s="38">
        <f t="shared" ref="D272:G272" si="119">D10+D17+D19+D21+D23+D35+D39+D47+D49+D51+D59+D71+D78+D82+D86+D92+D104+D116+D127+D143+D145+D166+D176+D181+D190+D199+D208+D217+D249+D251+D258+D262+D264+D266+D268</f>
        <v>60315805.479900002</v>
      </c>
      <c r="E272" s="38">
        <f t="shared" si="119"/>
        <v>1930152580.2359502</v>
      </c>
      <c r="F272" s="38">
        <f t="shared" si="119"/>
        <v>130854353.67442964</v>
      </c>
      <c r="G272" s="38">
        <f t="shared" si="119"/>
        <v>191170159.15432963</v>
      </c>
      <c r="H272" s="23">
        <f>E272/B272*100</f>
        <v>93.65095034269693</v>
      </c>
    </row>
    <row r="273" spans="1:8" s="70" customFormat="1" ht="11.25" customHeight="1" x14ac:dyDescent="0.2">
      <c r="A273" s="80"/>
      <c r="B273" s="12"/>
      <c r="C273" s="12"/>
      <c r="D273" s="12"/>
      <c r="E273" s="12"/>
      <c r="F273" s="12"/>
      <c r="G273" s="12"/>
      <c r="H273" s="11"/>
    </row>
    <row r="274" spans="1:8" s="70" customFormat="1" ht="11.25" customHeight="1" x14ac:dyDescent="0.2">
      <c r="A274" s="8" t="s">
        <v>211</v>
      </c>
      <c r="B274" s="12"/>
      <c r="C274" s="12"/>
      <c r="D274" s="12"/>
      <c r="E274" s="12"/>
      <c r="F274" s="12"/>
      <c r="G274" s="12"/>
      <c r="H274" s="13"/>
    </row>
    <row r="275" spans="1:8" s="70" customFormat="1" ht="11.25" customHeight="1" x14ac:dyDescent="0.2">
      <c r="A275" s="72" t="s">
        <v>212</v>
      </c>
      <c r="B275" s="17">
        <v>221671150.43200001</v>
      </c>
      <c r="C275" s="12">
        <v>213111548.83442</v>
      </c>
      <c r="D275" s="17">
        <v>63062.801439999996</v>
      </c>
      <c r="E275" s="12">
        <f t="shared" ref="E275" si="120">SUM(C275:D275)</f>
        <v>213174611.63586</v>
      </c>
      <c r="F275" s="12">
        <f>B275-E275</f>
        <v>8496538.7961400151</v>
      </c>
      <c r="G275" s="12">
        <f>B275-C275</f>
        <v>8559601.5975800157</v>
      </c>
      <c r="H275" s="13">
        <f>E275/B275*100</f>
        <v>96.167052510179303</v>
      </c>
    </row>
    <row r="276" spans="1:8" s="70" customFormat="1" ht="11.4" x14ac:dyDescent="0.2">
      <c r="A276" s="20"/>
      <c r="B276" s="12"/>
      <c r="C276" s="12"/>
      <c r="D276" s="12"/>
      <c r="E276" s="12"/>
      <c r="F276" s="12"/>
      <c r="G276" s="12"/>
      <c r="H276" s="13"/>
    </row>
    <row r="277" spans="1:8" s="70" customFormat="1" ht="11.25" customHeight="1" x14ac:dyDescent="0.2">
      <c r="A277" s="72" t="s">
        <v>213</v>
      </c>
      <c r="B277" s="12">
        <f t="shared" ref="B277:G277" si="121">SUM(B278:B279)</f>
        <v>674707282.8938899</v>
      </c>
      <c r="C277" s="12">
        <f t="shared" si="121"/>
        <v>673320552.11563993</v>
      </c>
      <c r="D277" s="12">
        <f t="shared" si="121"/>
        <v>216853.1042</v>
      </c>
      <c r="E277" s="12">
        <f t="shared" si="121"/>
        <v>673537405.21983993</v>
      </c>
      <c r="F277" s="12">
        <f t="shared" si="121"/>
        <v>1169877.6740499223</v>
      </c>
      <c r="G277" s="12">
        <f t="shared" si="121"/>
        <v>1386730.778249973</v>
      </c>
      <c r="H277" s="11">
        <f>E277/B277*100</f>
        <v>99.826609597419463</v>
      </c>
    </row>
    <row r="278" spans="1:8" s="70" customFormat="1" ht="11.25" customHeight="1" x14ac:dyDescent="0.2">
      <c r="A278" s="72" t="s">
        <v>228</v>
      </c>
      <c r="B278" s="17">
        <v>672336111.1208899</v>
      </c>
      <c r="C278" s="12">
        <v>671009083.68103993</v>
      </c>
      <c r="D278" s="17">
        <v>163388.03909999999</v>
      </c>
      <c r="E278" s="12">
        <f t="shared" ref="E278:E279" si="122">SUM(C278:D278)</f>
        <v>671172471.72013998</v>
      </c>
      <c r="F278" s="12">
        <f>B278-E278</f>
        <v>1163639.4007499218</v>
      </c>
      <c r="G278" s="12">
        <f>B278-C278</f>
        <v>1327027.4398499727</v>
      </c>
      <c r="H278" s="13">
        <f>E278/B278*100</f>
        <v>99.826925940537393</v>
      </c>
    </row>
    <row r="279" spans="1:8" s="70" customFormat="1" ht="11.25" customHeight="1" x14ac:dyDescent="0.2">
      <c r="A279" s="81" t="s">
        <v>214</v>
      </c>
      <c r="B279" s="17">
        <v>2371171.773</v>
      </c>
      <c r="C279" s="12">
        <v>2311468.4345999998</v>
      </c>
      <c r="D279" s="17">
        <v>53465.0651</v>
      </c>
      <c r="E279" s="12">
        <f t="shared" si="122"/>
        <v>2364933.4996999996</v>
      </c>
      <c r="F279" s="12">
        <f>B279-E279</f>
        <v>6238.2733000004664</v>
      </c>
      <c r="G279" s="12">
        <f>B279-C279</f>
        <v>59703.338400000241</v>
      </c>
      <c r="H279" s="11">
        <f>E279/B279*100</f>
        <v>99.736911793104383</v>
      </c>
    </row>
    <row r="280" spans="1:8" s="70" customFormat="1" ht="11.25" customHeight="1" x14ac:dyDescent="0.2">
      <c r="A280" s="81"/>
      <c r="B280" s="12"/>
      <c r="C280" s="12"/>
      <c r="D280" s="12"/>
      <c r="E280" s="12"/>
      <c r="F280" s="12"/>
      <c r="G280" s="12"/>
      <c r="H280" s="13"/>
    </row>
    <row r="281" spans="1:8" s="70" customFormat="1" ht="11.25" customHeight="1" x14ac:dyDescent="0.2">
      <c r="A281" s="8" t="s">
        <v>215</v>
      </c>
      <c r="B281" s="31">
        <f t="shared" ref="B281:G281" si="123">B275+B277</f>
        <v>896378433.32588995</v>
      </c>
      <c r="C281" s="31">
        <f t="shared" si="123"/>
        <v>886432100.95005989</v>
      </c>
      <c r="D281" s="31">
        <f t="shared" si="123"/>
        <v>279915.90564000001</v>
      </c>
      <c r="E281" s="31">
        <f t="shared" si="123"/>
        <v>886712016.8556999</v>
      </c>
      <c r="F281" s="31">
        <f t="shared" si="123"/>
        <v>9666416.4701899365</v>
      </c>
      <c r="G281" s="31">
        <f t="shared" si="123"/>
        <v>9946332.3758299891</v>
      </c>
      <c r="H281" s="13">
        <f>E281/B281*100</f>
        <v>98.92161434157623</v>
      </c>
    </row>
    <row r="282" spans="1:8" s="70" customFormat="1" ht="11.25" customHeight="1" x14ac:dyDescent="0.2">
      <c r="A282" s="72"/>
      <c r="B282" s="12"/>
      <c r="C282" s="12"/>
      <c r="D282" s="12"/>
      <c r="E282" s="12"/>
      <c r="F282" s="12"/>
      <c r="G282" s="12"/>
      <c r="H282" s="13"/>
    </row>
    <row r="283" spans="1:8" s="104" customFormat="1" ht="16.5" customHeight="1" thickBot="1" x14ac:dyDescent="0.3">
      <c r="A283" s="99" t="s">
        <v>216</v>
      </c>
      <c r="B283" s="100">
        <f t="shared" ref="B283:G283" si="124">+B281+B272</f>
        <v>2957385367.2362695</v>
      </c>
      <c r="C283" s="100">
        <f t="shared" si="124"/>
        <v>2756268875.70611</v>
      </c>
      <c r="D283" s="100">
        <f t="shared" si="124"/>
        <v>60595721.385540001</v>
      </c>
      <c r="E283" s="101">
        <f t="shared" si="124"/>
        <v>2816864597.09165</v>
      </c>
      <c r="F283" s="100">
        <f t="shared" si="124"/>
        <v>140520770.14461958</v>
      </c>
      <c r="G283" s="102">
        <f t="shared" si="124"/>
        <v>201116491.53015962</v>
      </c>
      <c r="H283" s="103">
        <f>E283/B283*100</f>
        <v>95.248479562339256</v>
      </c>
    </row>
    <row r="284" spans="1:8" s="70" customFormat="1" ht="12" customHeight="1" thickTop="1" x14ac:dyDescent="0.2">
      <c r="A284" s="72"/>
      <c r="B284" s="12"/>
      <c r="C284" s="14"/>
      <c r="D284" s="12"/>
      <c r="E284" s="14"/>
      <c r="F284" s="14"/>
      <c r="G284" s="14"/>
      <c r="H284" s="11"/>
    </row>
    <row r="285" spans="1:8" ht="22.2" customHeight="1" x14ac:dyDescent="0.2">
      <c r="A285" s="107" t="s">
        <v>337</v>
      </c>
      <c r="B285" s="107"/>
      <c r="C285" s="107"/>
      <c r="D285" s="107"/>
      <c r="E285" s="107"/>
      <c r="F285" s="107"/>
      <c r="G285" s="107"/>
      <c r="H285" s="107"/>
    </row>
    <row r="286" spans="1:8" ht="11.4" x14ac:dyDescent="0.2">
      <c r="A286" s="70" t="s">
        <v>330</v>
      </c>
    </row>
    <row r="287" spans="1:8" ht="24" customHeight="1" x14ac:dyDescent="0.2">
      <c r="A287" s="107" t="s">
        <v>335</v>
      </c>
      <c r="B287" s="107"/>
      <c r="C287" s="107"/>
      <c r="D287" s="107"/>
      <c r="E287" s="107"/>
      <c r="F287" s="107"/>
      <c r="G287" s="107"/>
      <c r="H287" s="107"/>
    </row>
    <row r="288" spans="1:8" ht="11.4" x14ac:dyDescent="0.2">
      <c r="A288" s="70" t="s">
        <v>331</v>
      </c>
    </row>
    <row r="289" spans="1:9" ht="11.4" x14ac:dyDescent="0.2">
      <c r="A289" s="70" t="s">
        <v>332</v>
      </c>
    </row>
    <row r="290" spans="1:9" ht="11.4" x14ac:dyDescent="0.2">
      <c r="A290" s="70" t="s">
        <v>333</v>
      </c>
    </row>
    <row r="291" spans="1:9" ht="11.4" x14ac:dyDescent="0.2">
      <c r="A291" s="70" t="s">
        <v>334</v>
      </c>
    </row>
    <row r="292" spans="1:9" x14ac:dyDescent="0.2">
      <c r="G292" s="39"/>
    </row>
    <row r="293" spans="1:9" x14ac:dyDescent="0.2">
      <c r="E293" s="70"/>
      <c r="F293" s="70"/>
      <c r="G293" s="22"/>
      <c r="I293" s="66"/>
    </row>
    <row r="294" spans="1:9" x14ac:dyDescent="0.2">
      <c r="E294" s="70"/>
      <c r="F294" s="70"/>
      <c r="G294" s="22"/>
      <c r="I294" s="66"/>
    </row>
    <row r="295" spans="1:9" x14ac:dyDescent="0.2">
      <c r="E295" s="70"/>
      <c r="F295" s="70"/>
      <c r="G295" s="22"/>
      <c r="I295" s="66"/>
    </row>
    <row r="296" spans="1:9" x14ac:dyDescent="0.2">
      <c r="E296" s="70"/>
      <c r="F296" s="70"/>
      <c r="G296" s="22"/>
      <c r="I296" s="66"/>
    </row>
    <row r="297" spans="1:9" x14ac:dyDescent="0.2">
      <c r="E297" s="70"/>
      <c r="F297" s="70"/>
      <c r="G297" s="22"/>
      <c r="I297" s="66"/>
    </row>
    <row r="298" spans="1:9" x14ac:dyDescent="0.2">
      <c r="E298" s="70"/>
      <c r="F298" s="70"/>
      <c r="G298" s="22"/>
      <c r="I298" s="66"/>
    </row>
    <row r="299" spans="1:9" x14ac:dyDescent="0.2">
      <c r="E299" s="70"/>
      <c r="F299" s="70"/>
      <c r="G299" s="22"/>
      <c r="I299" s="66"/>
    </row>
    <row r="300" spans="1:9" x14ac:dyDescent="0.2">
      <c r="E300" s="70"/>
      <c r="F300" s="70"/>
      <c r="G300" s="22"/>
      <c r="I300" s="66"/>
    </row>
    <row r="301" spans="1:9" x14ac:dyDescent="0.2">
      <c r="E301" s="70"/>
      <c r="F301" s="70"/>
      <c r="G301" s="22"/>
      <c r="I301" s="66"/>
    </row>
    <row r="302" spans="1:9" x14ac:dyDescent="0.2">
      <c r="E302" s="70"/>
      <c r="F302" s="70"/>
      <c r="G302" s="22"/>
      <c r="I302" s="66"/>
    </row>
    <row r="303" spans="1:9" x14ac:dyDescent="0.2">
      <c r="E303" s="70"/>
      <c r="F303" s="70"/>
      <c r="G303" s="22"/>
      <c r="I303" s="66"/>
    </row>
    <row r="304" spans="1:9" x14ac:dyDescent="0.2">
      <c r="E304" s="70"/>
      <c r="F304" s="70"/>
      <c r="G304" s="22"/>
      <c r="I304" s="66"/>
    </row>
    <row r="305" spans="5:9" x14ac:dyDescent="0.2">
      <c r="E305" s="70"/>
      <c r="F305" s="70"/>
      <c r="G305" s="22"/>
      <c r="I305" s="66"/>
    </row>
    <row r="306" spans="5:9" x14ac:dyDescent="0.2">
      <c r="E306" s="70"/>
      <c r="F306" s="70"/>
      <c r="G306" s="22"/>
      <c r="I306" s="66"/>
    </row>
    <row r="307" spans="5:9" x14ac:dyDescent="0.2">
      <c r="E307" s="70"/>
      <c r="F307" s="70"/>
      <c r="G307" s="22"/>
      <c r="I307" s="66"/>
    </row>
    <row r="308" spans="5:9" x14ac:dyDescent="0.2">
      <c r="E308" s="70"/>
      <c r="F308" s="70"/>
      <c r="G308" s="22"/>
      <c r="I308" s="66"/>
    </row>
    <row r="309" spans="5:9" x14ac:dyDescent="0.2">
      <c r="E309" s="70"/>
      <c r="F309" s="70"/>
      <c r="G309" s="22"/>
      <c r="I309" s="66"/>
    </row>
    <row r="310" spans="5:9" x14ac:dyDescent="0.2">
      <c r="E310" s="70"/>
      <c r="F310" s="70"/>
      <c r="G310" s="22"/>
      <c r="I310" s="66"/>
    </row>
    <row r="311" spans="5:9" x14ac:dyDescent="0.2">
      <c r="E311" s="70"/>
      <c r="F311" s="70"/>
      <c r="G311" s="22"/>
      <c r="I311" s="66"/>
    </row>
    <row r="312" spans="5:9" x14ac:dyDescent="0.2">
      <c r="E312" s="70"/>
      <c r="F312" s="70"/>
      <c r="G312" s="22"/>
      <c r="I312" s="66"/>
    </row>
    <row r="313" spans="5:9" x14ac:dyDescent="0.2">
      <c r="E313" s="70"/>
      <c r="F313" s="70"/>
      <c r="G313" s="22"/>
      <c r="I313" s="66"/>
    </row>
    <row r="314" spans="5:9" x14ac:dyDescent="0.2">
      <c r="E314" s="70"/>
      <c r="F314" s="70"/>
      <c r="G314" s="22"/>
      <c r="I314" s="66"/>
    </row>
    <row r="315" spans="5:9" x14ac:dyDescent="0.2">
      <c r="E315" s="70"/>
      <c r="F315" s="70"/>
      <c r="G315" s="22"/>
      <c r="I315" s="66"/>
    </row>
    <row r="316" spans="5:9" x14ac:dyDescent="0.2">
      <c r="E316" s="70"/>
      <c r="F316" s="70"/>
      <c r="G316" s="22"/>
      <c r="I316" s="66"/>
    </row>
    <row r="317" spans="5:9" x14ac:dyDescent="0.2">
      <c r="E317" s="70"/>
      <c r="F317" s="70"/>
      <c r="G317" s="22"/>
      <c r="I317" s="66"/>
    </row>
    <row r="318" spans="5:9" x14ac:dyDescent="0.2">
      <c r="E318" s="70"/>
      <c r="F318" s="70"/>
      <c r="G318" s="22"/>
      <c r="I318" s="66"/>
    </row>
    <row r="319" spans="5:9" x14ac:dyDescent="0.2">
      <c r="E319" s="70"/>
      <c r="F319" s="70"/>
      <c r="G319" s="22"/>
      <c r="I319" s="66"/>
    </row>
    <row r="320" spans="5:9" x14ac:dyDescent="0.2">
      <c r="E320" s="70"/>
      <c r="F320" s="70"/>
      <c r="G320" s="22"/>
      <c r="I320" s="66"/>
    </row>
    <row r="321" spans="5:9" x14ac:dyDescent="0.2">
      <c r="E321" s="70"/>
      <c r="F321" s="70"/>
      <c r="G321" s="22"/>
      <c r="I321" s="66"/>
    </row>
    <row r="322" spans="5:9" x14ac:dyDescent="0.2">
      <c r="E322" s="70"/>
      <c r="F322" s="70"/>
      <c r="G322" s="22"/>
      <c r="I322" s="66"/>
    </row>
    <row r="323" spans="5:9" x14ac:dyDescent="0.2">
      <c r="E323" s="70"/>
      <c r="F323" s="70"/>
      <c r="G323" s="22"/>
      <c r="I323" s="66"/>
    </row>
    <row r="324" spans="5:9" x14ac:dyDescent="0.2">
      <c r="E324" s="70"/>
      <c r="F324" s="70"/>
      <c r="G324" s="22"/>
      <c r="I324" s="66"/>
    </row>
    <row r="325" spans="5:9" x14ac:dyDescent="0.2">
      <c r="E325" s="70"/>
      <c r="F325" s="70"/>
      <c r="G325" s="22"/>
      <c r="I325" s="66"/>
    </row>
  </sheetData>
  <mergeCells count="8">
    <mergeCell ref="A285:H285"/>
    <mergeCell ref="A287:H287"/>
    <mergeCell ref="A5:A7"/>
    <mergeCell ref="B6:B7"/>
    <mergeCell ref="F6:F7"/>
    <mergeCell ref="G6:G7"/>
    <mergeCell ref="H6:H7"/>
    <mergeCell ref="C5:E6"/>
  </mergeCells>
  <printOptions horizontalCentered="1"/>
  <pageMargins left="0.35433070866141736" right="0.35433070866141736" top="0.31496062992125984" bottom="0.27559055118110237" header="0.19685039370078741" footer="0.11811023622047245"/>
  <pageSetup paperSize="9" scale="85" orientation="portrait" r:id="rId1"/>
  <headerFooter alignWithMargins="0">
    <oddFooter>Page &amp;P of &amp;N</oddFooter>
  </headerFooter>
  <rowBreaks count="3" manualBreakCount="3">
    <brk id="84" max="16383" man="1"/>
    <brk id="158" max="16383" man="1"/>
    <brk id="2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V8"/>
  <sheetViews>
    <sheetView view="pageBreakPreview" zoomScale="55" zoomScaleNormal="70" zoomScaleSheetLayoutView="55" workbookViewId="0">
      <selection activeCell="A2" sqref="A2"/>
    </sheetView>
  </sheetViews>
  <sheetFormatPr defaultRowHeight="13.2" x14ac:dyDescent="0.25"/>
  <cols>
    <col min="1" max="1" width="38.6640625" customWidth="1"/>
    <col min="2" max="10" width="10.6640625" customWidth="1"/>
    <col min="11" max="11" width="10.88671875" customWidth="1"/>
    <col min="12" max="12" width="11.109375" customWidth="1"/>
    <col min="13" max="13" width="10.33203125" bestFit="1" customWidth="1"/>
    <col min="14" max="14" width="11" customWidth="1"/>
    <col min="15" max="15" width="9.44140625" bestFit="1" customWidth="1"/>
    <col min="16" max="16" width="11.33203125" customWidth="1"/>
    <col min="17" max="21" width="11" customWidth="1"/>
  </cols>
  <sheetData>
    <row r="1" spans="1:22" x14ac:dyDescent="0.25">
      <c r="A1" s="42" t="s">
        <v>336</v>
      </c>
    </row>
    <row r="2" spans="1:22" x14ac:dyDescent="0.25">
      <c r="A2" t="s">
        <v>0</v>
      </c>
    </row>
    <row r="3" spans="1:22" x14ac:dyDescent="0.25">
      <c r="A3" t="s">
        <v>1</v>
      </c>
      <c r="M3" t="s">
        <v>2</v>
      </c>
    </row>
    <row r="4" spans="1:22" x14ac:dyDescent="0.25">
      <c r="B4" s="89" t="s">
        <v>311</v>
      </c>
      <c r="C4" s="89" t="s">
        <v>312</v>
      </c>
      <c r="D4" s="89" t="s">
        <v>313</v>
      </c>
      <c r="E4" s="89" t="s">
        <v>314</v>
      </c>
      <c r="F4" s="89" t="s">
        <v>9</v>
      </c>
      <c r="G4" s="89" t="s">
        <v>10</v>
      </c>
      <c r="H4" s="89" t="s">
        <v>11</v>
      </c>
      <c r="I4" s="89" t="s">
        <v>12</v>
      </c>
      <c r="J4" s="89" t="s">
        <v>13</v>
      </c>
      <c r="K4" s="89" t="s">
        <v>14</v>
      </c>
      <c r="L4" s="1"/>
      <c r="M4" s="1" t="s">
        <v>3</v>
      </c>
      <c r="N4" s="1" t="s">
        <v>4</v>
      </c>
      <c r="O4" s="1" t="s">
        <v>5</v>
      </c>
      <c r="P4" s="1" t="s">
        <v>6</v>
      </c>
      <c r="Q4" s="1" t="s">
        <v>9</v>
      </c>
      <c r="R4" s="1" t="s">
        <v>315</v>
      </c>
      <c r="S4" s="1" t="s">
        <v>316</v>
      </c>
      <c r="T4" s="1" t="s">
        <v>317</v>
      </c>
      <c r="U4" s="1" t="s">
        <v>320</v>
      </c>
    </row>
    <row r="5" spans="1:22" x14ac:dyDescent="0.25">
      <c r="A5" t="s">
        <v>7</v>
      </c>
      <c r="B5" s="4">
        <v>224077.66640615001</v>
      </c>
      <c r="C5" s="4">
        <v>304402.30395810999</v>
      </c>
      <c r="D5" s="4">
        <v>282201.41311427002</v>
      </c>
      <c r="E5" s="4">
        <v>408356.79556663003</v>
      </c>
      <c r="F5" s="4">
        <v>406839.25308108999</v>
      </c>
      <c r="G5" s="4">
        <v>309836.44993886998</v>
      </c>
      <c r="H5" s="4">
        <v>445065.27952437999</v>
      </c>
      <c r="I5" s="4">
        <v>294852.71586400998</v>
      </c>
      <c r="J5" s="4">
        <v>281753.48978275998</v>
      </c>
      <c r="K5" s="2">
        <f>SUM(B5:J5)</f>
        <v>2957385.3672362701</v>
      </c>
      <c r="L5" s="2"/>
      <c r="M5" s="2">
        <f>B5</f>
        <v>224077.66640615001</v>
      </c>
      <c r="N5" s="2">
        <f>+M5+C5</f>
        <v>528479.97036426002</v>
      </c>
      <c r="O5" s="2">
        <f>+N5+D5</f>
        <v>810681.38347852998</v>
      </c>
      <c r="P5" s="2">
        <f t="shared" ref="P5:P6" si="0">+O5+E5</f>
        <v>1219038.1790451601</v>
      </c>
      <c r="Q5" s="2">
        <f t="shared" ref="Q5:Q6" si="1">+P5+F5</f>
        <v>1625877.4321262501</v>
      </c>
      <c r="R5" s="2">
        <f t="shared" ref="R5:R6" si="2">+Q5+G5</f>
        <v>1935713.8820651202</v>
      </c>
      <c r="S5" s="2">
        <f t="shared" ref="S5:S6" si="3">+R5+H5</f>
        <v>2380779.1615895</v>
      </c>
      <c r="T5" s="2">
        <f t="shared" ref="T5:T6" si="4">+S5+I5</f>
        <v>2675631.8774535102</v>
      </c>
      <c r="U5" s="2">
        <f t="shared" ref="U5:U6" si="5">+T5+J5</f>
        <v>2957385.3672362701</v>
      </c>
      <c r="V5" s="2" t="b">
        <f>U5=K5</f>
        <v>1</v>
      </c>
    </row>
    <row r="6" spans="1:22" x14ac:dyDescent="0.25">
      <c r="A6" t="s">
        <v>8</v>
      </c>
      <c r="B6" s="4">
        <v>160941.90977395</v>
      </c>
      <c r="C6" s="4">
        <v>287760.09099066001</v>
      </c>
      <c r="D6" s="4">
        <v>340143.01015943999</v>
      </c>
      <c r="E6" s="4">
        <v>293626.05967013002</v>
      </c>
      <c r="F6" s="4">
        <v>399831.52343856002</v>
      </c>
      <c r="G6" s="4">
        <v>388792.54130262998</v>
      </c>
      <c r="H6" s="4">
        <v>256269.79038178001</v>
      </c>
      <c r="I6" s="4">
        <v>319202.65126051998</v>
      </c>
      <c r="J6" s="4">
        <v>370297.02011397999</v>
      </c>
      <c r="K6" s="2">
        <f>SUM(B6:J6)</f>
        <v>2816864.5970916497</v>
      </c>
      <c r="L6" s="2"/>
      <c r="M6" s="2">
        <f>B6</f>
        <v>160941.90977395</v>
      </c>
      <c r="N6" s="2">
        <f>+M6+C6</f>
        <v>448702.00076461001</v>
      </c>
      <c r="O6" s="2">
        <f>+N6+D6</f>
        <v>788845.01092405</v>
      </c>
      <c r="P6" s="2">
        <f t="shared" si="0"/>
        <v>1082471.0705941799</v>
      </c>
      <c r="Q6" s="2">
        <f t="shared" si="1"/>
        <v>1482302.59403274</v>
      </c>
      <c r="R6" s="2">
        <f t="shared" si="2"/>
        <v>1871095.13533537</v>
      </c>
      <c r="S6" s="2">
        <f t="shared" si="3"/>
        <v>2127364.9257171499</v>
      </c>
      <c r="T6" s="2">
        <f t="shared" si="4"/>
        <v>2446567.5769776697</v>
      </c>
      <c r="U6" s="2">
        <f t="shared" si="5"/>
        <v>2816864.5970916497</v>
      </c>
      <c r="V6" s="2" t="b">
        <f t="shared" ref="V6:V8" si="6">U6=K6</f>
        <v>1</v>
      </c>
    </row>
    <row r="7" spans="1:22" hidden="1" x14ac:dyDescent="0.25">
      <c r="A7" t="s">
        <v>318</v>
      </c>
      <c r="B7" s="4">
        <f t="shared" ref="B7:K7" si="7">+B6/B5*100</f>
        <v>71.824163628264571</v>
      </c>
      <c r="C7" s="4">
        <f t="shared" si="7"/>
        <v>94.532822928390132</v>
      </c>
      <c r="D7" s="4">
        <f t="shared" si="7"/>
        <v>120.53200102924646</v>
      </c>
      <c r="E7" s="4">
        <f t="shared" si="7"/>
        <v>71.904291261444229</v>
      </c>
      <c r="F7" s="4">
        <f t="shared" si="7"/>
        <v>98.277518801477797</v>
      </c>
      <c r="G7" s="4">
        <f t="shared" si="7"/>
        <v>125.48315131397156</v>
      </c>
      <c r="H7" s="4">
        <f t="shared" si="7"/>
        <v>57.580270169725054</v>
      </c>
      <c r="I7" s="4">
        <f t="shared" ref="I7" si="8">+I6/I5*100</f>
        <v>108.25833851492843</v>
      </c>
      <c r="J7" s="4">
        <f t="shared" si="7"/>
        <v>131.42588594004269</v>
      </c>
      <c r="K7" s="4">
        <f t="shared" si="7"/>
        <v>95.248479562339227</v>
      </c>
      <c r="L7" s="3"/>
      <c r="M7" s="3"/>
      <c r="N7" s="3"/>
      <c r="O7" s="3"/>
      <c r="P7" s="3"/>
      <c r="Q7" s="3"/>
      <c r="R7" s="3"/>
      <c r="S7" s="3"/>
      <c r="T7" s="3"/>
      <c r="U7" s="3"/>
      <c r="V7" s="2" t="b">
        <f t="shared" si="6"/>
        <v>0</v>
      </c>
    </row>
    <row r="8" spans="1:22" x14ac:dyDescent="0.25">
      <c r="A8" t="s">
        <v>319</v>
      </c>
      <c r="B8" s="4">
        <f>+B6/B5*100</f>
        <v>71.824163628264571</v>
      </c>
      <c r="C8" s="4">
        <f>N8</f>
        <v>84.904258614633548</v>
      </c>
      <c r="D8" s="4">
        <f>O8</f>
        <v>97.306417416324166</v>
      </c>
      <c r="E8" s="4">
        <f>P8</f>
        <v>88.797142632731195</v>
      </c>
      <c r="F8" s="4">
        <f t="shared" ref="F8" si="9">P8</f>
        <v>88.797142632731195</v>
      </c>
      <c r="G8" s="4">
        <f>Q8</f>
        <v>91.169393506757189</v>
      </c>
      <c r="H8" s="4">
        <f>R8</f>
        <v>96.661761465449032</v>
      </c>
      <c r="I8" s="4">
        <f>T8</f>
        <v>91.438870854915635</v>
      </c>
      <c r="J8" s="4">
        <f>U8</f>
        <v>95.248479562339227</v>
      </c>
      <c r="K8" s="4">
        <f>+K6/K5*100</f>
        <v>95.248479562339227</v>
      </c>
      <c r="L8" s="3"/>
      <c r="M8" s="4">
        <f>+M6/M5*100</f>
        <v>71.824163628264571</v>
      </c>
      <c r="N8" s="4">
        <f t="shared" ref="N8:O8" si="10">+N6/N5*100</f>
        <v>84.904258614633548</v>
      </c>
      <c r="O8" s="4">
        <f t="shared" si="10"/>
        <v>97.306417416324166</v>
      </c>
      <c r="P8" s="4">
        <f t="shared" ref="P8:U8" si="11">+P6/P5*100</f>
        <v>88.797142632731195</v>
      </c>
      <c r="Q8" s="4">
        <f t="shared" si="11"/>
        <v>91.169393506757189</v>
      </c>
      <c r="R8" s="4">
        <f t="shared" si="11"/>
        <v>96.661761465449032</v>
      </c>
      <c r="S8" s="4">
        <f t="shared" si="11"/>
        <v>89.355827707129237</v>
      </c>
      <c r="T8" s="4">
        <f t="shared" si="11"/>
        <v>91.438870854915635</v>
      </c>
      <c r="U8" s="4">
        <f t="shared" si="11"/>
        <v>95.248479562339227</v>
      </c>
      <c r="V8" s="2" t="b">
        <f t="shared" si="6"/>
        <v>1</v>
      </c>
    </row>
  </sheetData>
  <printOptions horizontalCentered="1"/>
  <pageMargins left="0.35433070866141736" right="0.35433070866141736" top="0.6692913385826772" bottom="0.47244094488188981" header="0.51181102362204722" footer="0.5118110236220472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Dianne M. Cruz</cp:lastModifiedBy>
  <cp:lastPrinted>2021-10-14T02:35:38Z</cp:lastPrinted>
  <dcterms:created xsi:type="dcterms:W3CDTF">2014-06-18T02:22:11Z</dcterms:created>
  <dcterms:modified xsi:type="dcterms:W3CDTF">2021-10-14T02:36:51Z</dcterms:modified>
</cp:coreProperties>
</file>