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2"/>
  <workbookPr/>
  <mc:AlternateContent xmlns:mc="http://schemas.openxmlformats.org/markup-compatibility/2006">
    <mc:Choice Requires="x15">
      <x15ac:absPath xmlns:x15ac="http://schemas.microsoft.com/office/spreadsheetml/2010/11/ac" url="C:\Users\mdcruz\Documents\CPD\ACTUAL DISBURSEMENT (BANK)\bank reports\2021\WEBSITE\For website\March 2021\"/>
    </mc:Choice>
  </mc:AlternateContent>
  <xr:revisionPtr revIDLastSave="0" documentId="13_ncr:1_{409B76BD-6901-4B73-BB3D-E324E52DBC3B}" xr6:coauthVersionLast="36" xr6:coauthVersionMax="36" xr10:uidLastSave="{00000000-0000-0000-0000-000000000000}"/>
  <bookViews>
    <workbookView xWindow="240" yWindow="336" windowWidth="18792" windowHeight="10992" xr2:uid="{00000000-000D-0000-FFFF-FFFF00000000}"/>
  </bookViews>
  <sheets>
    <sheet name="By Department" sheetId="13" r:id="rId1"/>
    <sheet name="By Agency" sheetId="14" r:id="rId2"/>
    <sheet name="Graph" sheetId="3" r:id="rId3"/>
  </sheets>
  <definedNames>
    <definedName name="_xlnm.Print_Area" localSheetId="1">'By Agency'!$A$1:$H$292</definedName>
    <definedName name="_xlnm.Print_Area" localSheetId="0">'By Department'!$A$1:$S$64</definedName>
    <definedName name="_xlnm.Print_Area" localSheetId="2">Graph!$A$12:$I$51</definedName>
    <definedName name="_xlnm.Print_Titles" localSheetId="1">'By Agency'!$1:$8</definedName>
    <definedName name="Z_081E09AD_AB62_433B_A53E_F457872E493D_.wvu.PrintArea" localSheetId="1" hidden="1">'By Agency'!$A$1:$F$288</definedName>
    <definedName name="Z_081E09AD_AB62_433B_A53E_F457872E493D_.wvu.PrintTitles" localSheetId="1" hidden="1">'By Agency'!$1:$8</definedName>
    <definedName name="Z_081E09AD_AB62_433B_A53E_F457872E493D_.wvu.Rows" localSheetId="1" hidden="1">'By Agency'!$132:$132,'By Agency'!$188:$189</definedName>
    <definedName name="Z_0A72D1F9_6F9D_1548_A9BD_D2852F16C0D3_.wvu.PrintArea" localSheetId="1" hidden="1">'By Agency'!$A$1:$F$288</definedName>
    <definedName name="Z_0A72D1F9_6F9D_1548_A9BD_D2852F16C0D3_.wvu.PrintTitles" localSheetId="1" hidden="1">'By Agency'!$1:$8</definedName>
    <definedName name="Z_0A72D1F9_6F9D_1548_A9BD_D2852F16C0D3_.wvu.Rows" localSheetId="1" hidden="1">'By Agency'!$132:$132,'By Agency'!$188:$189</definedName>
    <definedName name="Z_149BABA1_3CBB_4AB5_8307_CDFFE2416884_.wvu.Cols" localSheetId="1" hidden="1">'By Agency'!#REF!</definedName>
    <definedName name="Z_149BABA1_3CBB_4AB5_8307_CDFFE2416884_.wvu.PrintArea" localSheetId="1" hidden="1">'By Agency'!$A$1:$F$288</definedName>
    <definedName name="Z_149BABA1_3CBB_4AB5_8307_CDFFE2416884_.wvu.PrintTitles" localSheetId="1" hidden="1">'By Agency'!$1:$8</definedName>
    <definedName name="Z_149BABA1_3CBB_4AB5_8307_CDFFE2416884_.wvu.Rows" localSheetId="1" hidden="1">'By Agency'!$132:$132,'By Agency'!$188:$189,'By Agency'!$276:$278,'By Agency'!$279:$280,'By Agency'!$281:$284</definedName>
    <definedName name="Z_32FD75DB_C2F2_4294_8471_7CD68BDD134B_.wvu.Rows" localSheetId="1" hidden="1">'By Agency'!#REF!,'By Agency'!#REF!,'By Agency'!#REF!,'By Agency'!#REF!,'By Agency'!#REF!,'By Agency'!#REF!,'By Agency'!#REF!,'By Agency'!#REF!,'By Agency'!#REF!,'By Agency'!#REF!,'By Agency'!#REF!,'By Agency'!#REF!,'By Agency'!#REF!,'By Agency'!#REF!,'By Agency'!#REF!</definedName>
    <definedName name="Z_63CE5467_86C0_4816_A6C7_6C3632652BD9_.wvu.PrintArea" localSheetId="1" hidden="1">'By Agency'!$A$1:$H$292</definedName>
    <definedName name="Z_63CE5467_86C0_4816_A6C7_6C3632652BD9_.wvu.PrintTitles" localSheetId="1" hidden="1">'By Agency'!$1:$8</definedName>
    <definedName name="Z_92A72121_270A_4D07_961C_15515D7CE906_.wvu.Cols" localSheetId="1" hidden="1">'By Agency'!#REF!,'By Agency'!#REF!,'By Agency'!#REF!,'By Agency'!#REF!,'By Agency'!#REF!</definedName>
    <definedName name="Z_92A72121_270A_4D07_961C_15515D7CE906_.wvu.PrintArea" localSheetId="1" hidden="1">'By Agency'!#REF!</definedName>
    <definedName name="Z_92A72121_270A_4D07_961C_15515D7CE906_.wvu.PrintTitles" localSheetId="1" hidden="1">'By Agency'!#REF!</definedName>
    <definedName name="Z_92A72121_270A_4D07_961C_15515D7CE906_.wvu.Rows" localSheetId="1" hidden="1">'By Agency'!#REF!,'By Agency'!#REF!,'By Agency'!#REF!,'By Agency'!#REF!,'By Agency'!#REF!,'By Agency'!#REF!,'By Agency'!#REF!,'By Agency'!#REF!,'By Agency'!#REF!,'By Agency'!#REF!,'By Agency'!#REF!,'By Agency'!#REF!,'By Agency'!#REF!,'By Agency'!#REF!,'By Agency'!#REF!,'By Agency'!#REF!,'By Agency'!#REF!,'By Agency'!#REF!</definedName>
    <definedName name="Z_97AE4AC2_2269_476F_89AE_42BE1A190109_.wvu.Cols" localSheetId="1" hidden="1">'By Agency'!#REF!</definedName>
    <definedName name="Z_97AE4AC2_2269_476F_89AE_42BE1A190109_.wvu.PrintArea" localSheetId="1" hidden="1">'By Agency'!$A$1:$H$288</definedName>
    <definedName name="Z_97AE4AC2_2269_476F_89AE_42BE1A190109_.wvu.PrintTitles" localSheetId="1" hidden="1">'By Agency'!$1:$8</definedName>
    <definedName name="Z_97AE4AC2_2269_476F_89AE_42BE1A190109_.wvu.Rows" localSheetId="1" hidden="1">'By Agency'!$132:$132,'By Agency'!$188:$189,'By Agency'!$274:$278,'By Agency'!$279:$280,'By Agency'!$281:$284</definedName>
    <definedName name="Z_A36966C3_2B91_49EA_8368_0F103F951C33_.wvu.Cols" localSheetId="1" hidden="1">'By Agency'!#REF!,'By Agency'!#REF!,'By Agency'!#REF!,'By Agency'!#REF!</definedName>
    <definedName name="Z_A36966C3_2B91_49EA_8368_0F103F951C33_.wvu.PrintArea" localSheetId="1" hidden="1">'By Agency'!#REF!</definedName>
    <definedName name="Z_A36966C3_2B91_49EA_8368_0F103F951C33_.wvu.PrintTitles" localSheetId="1" hidden="1">'By Agency'!#REF!</definedName>
    <definedName name="Z_A36966C3_2B91_49EA_8368_0F103F951C33_.wvu.Rows" localSheetId="1" hidden="1">'By Agency'!#REF!,'By Agency'!#REF!,'By Agency'!#REF!,'By Agency'!#REF!,'By Agency'!#REF!,'By Agency'!#REF!,'By Agency'!#REF!,'By Agency'!#REF!,'By Agency'!#REF!,'By Agency'!#REF!,'By Agency'!#REF!,'By Agency'!#REF!,'By Agency'!#REF!,'By Agency'!#REF!,'By Agency'!#REF!,'By Agency'!#REF!,'By Agency'!#REF!</definedName>
    <definedName name="Z_D5067B77_BADA_4D46_9CA2_CCC5AFBA88BD_.wvu.PrintArea" localSheetId="1" hidden="1">'By Agency'!$A$1:$H$292</definedName>
    <definedName name="Z_D5067B77_BADA_4D46_9CA2_CCC5AFBA88BD_.wvu.PrintTitles" localSheetId="1" hidden="1">'By Agency'!$1:$8</definedName>
    <definedName name="Z_D5067B77_BADA_4D46_9CA2_CCC5AFBA88BD_.wvu.Rows" localSheetId="1" hidden="1">'By Agency'!$188:$188</definedName>
    <definedName name="Z_E72949E6_F470_4685_A8B8_FC40C2B684D5_.wvu.PrintArea" localSheetId="1" hidden="1">'By Agency'!$A$1:$F$288</definedName>
    <definedName name="Z_E72949E6_F470_4685_A8B8_FC40C2B684D5_.wvu.PrintTitles" localSheetId="1" hidden="1">'By Agency'!$1:$8</definedName>
    <definedName name="Z_E72949E6_F470_4685_A8B8_FC40C2B684D5_.wvu.Rows" localSheetId="1" hidden="1">'By Agency'!$132:$132,'By Agency'!$188:$189</definedName>
  </definedNames>
  <calcPr calcId="191029"/>
</workbook>
</file>

<file path=xl/calcChain.xml><?xml version="1.0" encoding="utf-8"?>
<calcChain xmlns="http://schemas.openxmlformats.org/spreadsheetml/2006/main">
  <c r="E279" i="14" l="1"/>
  <c r="H279" i="14" s="1"/>
  <c r="G279" i="14"/>
  <c r="D277" i="14"/>
  <c r="D281" i="14" s="1"/>
  <c r="E275" i="14"/>
  <c r="F275" i="14" s="1"/>
  <c r="G275" i="14"/>
  <c r="E270" i="14"/>
  <c r="H270" i="14" s="1"/>
  <c r="D268" i="14"/>
  <c r="E266" i="14"/>
  <c r="H266" i="14" s="1"/>
  <c r="G266" i="14"/>
  <c r="G264" i="14"/>
  <c r="E262" i="14"/>
  <c r="H262" i="14" s="1"/>
  <c r="G262" i="14"/>
  <c r="E260" i="14"/>
  <c r="H260" i="14" s="1"/>
  <c r="D258" i="14"/>
  <c r="B258" i="14"/>
  <c r="E256" i="14"/>
  <c r="G256" i="14"/>
  <c r="E255" i="14"/>
  <c r="H255" i="14" s="1"/>
  <c r="G255" i="14"/>
  <c r="G254" i="14"/>
  <c r="E254" i="14"/>
  <c r="H254" i="14" s="1"/>
  <c r="D251" i="14"/>
  <c r="G249" i="14"/>
  <c r="E249" i="14"/>
  <c r="E247" i="14"/>
  <c r="H247" i="14" s="1"/>
  <c r="E246" i="14"/>
  <c r="G246" i="14"/>
  <c r="E245" i="14"/>
  <c r="H245" i="14" s="1"/>
  <c r="G245" i="14"/>
  <c r="G244" i="14"/>
  <c r="E244" i="14"/>
  <c r="H244" i="14" s="1"/>
  <c r="E242" i="14"/>
  <c r="H242" i="14" s="1"/>
  <c r="G242" i="14"/>
  <c r="E241" i="14"/>
  <c r="H241" i="14" s="1"/>
  <c r="E240" i="14"/>
  <c r="E239" i="14"/>
  <c r="E238" i="14"/>
  <c r="G238" i="14"/>
  <c r="G236" i="14"/>
  <c r="E236" i="14"/>
  <c r="H236" i="14" s="1"/>
  <c r="E234" i="14"/>
  <c r="H234" i="14" s="1"/>
  <c r="G234" i="14"/>
  <c r="E233" i="14"/>
  <c r="H233" i="14" s="1"/>
  <c r="G233" i="14"/>
  <c r="G232" i="14"/>
  <c r="E232" i="14"/>
  <c r="G228" i="14"/>
  <c r="E228" i="14"/>
  <c r="H228" i="14" s="1"/>
  <c r="E226" i="14"/>
  <c r="H226" i="14" s="1"/>
  <c r="G226" i="14"/>
  <c r="E225" i="14"/>
  <c r="H225" i="14" s="1"/>
  <c r="G225" i="14"/>
  <c r="G224" i="14"/>
  <c r="E224" i="14"/>
  <c r="E223" i="14"/>
  <c r="H223" i="14" s="1"/>
  <c r="G222" i="14"/>
  <c r="E219" i="14"/>
  <c r="H219" i="14" s="1"/>
  <c r="G215" i="14"/>
  <c r="E215" i="14"/>
  <c r="E214" i="14"/>
  <c r="H214" i="14" s="1"/>
  <c r="G213" i="14"/>
  <c r="E210" i="14"/>
  <c r="H210" i="14" s="1"/>
  <c r="G206" i="14"/>
  <c r="E206" i="14"/>
  <c r="E205" i="14"/>
  <c r="H205" i="14" s="1"/>
  <c r="G204" i="14"/>
  <c r="D199" i="14"/>
  <c r="E201" i="14"/>
  <c r="H201" i="14" s="1"/>
  <c r="G197" i="14"/>
  <c r="E196" i="14"/>
  <c r="H196" i="14" s="1"/>
  <c r="G196" i="14"/>
  <c r="E194" i="14"/>
  <c r="E193" i="14"/>
  <c r="H193" i="14" s="1"/>
  <c r="D190" i="14"/>
  <c r="G188" i="14"/>
  <c r="E188" i="14"/>
  <c r="E187" i="14"/>
  <c r="H187" i="14" s="1"/>
  <c r="G187" i="14"/>
  <c r="G186" i="14"/>
  <c r="E186" i="14"/>
  <c r="H186" i="14" s="1"/>
  <c r="G185" i="14"/>
  <c r="E185" i="14"/>
  <c r="H185" i="14" s="1"/>
  <c r="E184" i="14"/>
  <c r="H184" i="14" s="1"/>
  <c r="G184" i="14"/>
  <c r="E183" i="14"/>
  <c r="H183" i="14" s="1"/>
  <c r="E182" i="14"/>
  <c r="D181" i="14"/>
  <c r="G179" i="14"/>
  <c r="E179" i="14"/>
  <c r="E178" i="14"/>
  <c r="D176" i="14"/>
  <c r="E172" i="14"/>
  <c r="H172" i="14" s="1"/>
  <c r="G172" i="14"/>
  <c r="E169" i="14"/>
  <c r="H169" i="14" s="1"/>
  <c r="G169" i="14"/>
  <c r="E168" i="14"/>
  <c r="H168" i="14" s="1"/>
  <c r="G168" i="14"/>
  <c r="E164" i="14"/>
  <c r="H164" i="14" s="1"/>
  <c r="E162" i="14"/>
  <c r="E160" i="14"/>
  <c r="H160" i="14" s="1"/>
  <c r="E159" i="14"/>
  <c r="G159" i="14"/>
  <c r="E158" i="14"/>
  <c r="G158" i="14"/>
  <c r="E157" i="14"/>
  <c r="G157" i="14"/>
  <c r="E156" i="14"/>
  <c r="H156" i="14" s="1"/>
  <c r="E155" i="14"/>
  <c r="H155" i="14" s="1"/>
  <c r="E154" i="14"/>
  <c r="G152" i="14"/>
  <c r="E148" i="14"/>
  <c r="H148" i="14" s="1"/>
  <c r="D145" i="14"/>
  <c r="E147" i="14"/>
  <c r="H147" i="14" s="1"/>
  <c r="E146" i="14"/>
  <c r="H146" i="14" s="1"/>
  <c r="E143" i="14"/>
  <c r="H143" i="14" s="1"/>
  <c r="D140" i="14"/>
  <c r="G139" i="14"/>
  <c r="E139" i="14"/>
  <c r="H139" i="14" s="1"/>
  <c r="G138" i="14"/>
  <c r="E137" i="14"/>
  <c r="F137" i="14"/>
  <c r="E135" i="14"/>
  <c r="D133" i="14"/>
  <c r="E132" i="14"/>
  <c r="G131" i="14"/>
  <c r="E130" i="14"/>
  <c r="H130" i="14" s="1"/>
  <c r="G130" i="14"/>
  <c r="E129" i="14"/>
  <c r="G129" i="14"/>
  <c r="E125" i="14"/>
  <c r="H125" i="14" s="1"/>
  <c r="E124" i="14"/>
  <c r="H124" i="14" s="1"/>
  <c r="E123" i="14"/>
  <c r="E122" i="14"/>
  <c r="H122" i="14" s="1"/>
  <c r="G122" i="14"/>
  <c r="E121" i="14"/>
  <c r="H121" i="14" s="1"/>
  <c r="G121" i="14"/>
  <c r="E120" i="14"/>
  <c r="H120" i="14" s="1"/>
  <c r="G120" i="14"/>
  <c r="G118" i="14"/>
  <c r="E118" i="14"/>
  <c r="D116" i="14"/>
  <c r="E113" i="14"/>
  <c r="H113" i="14" s="1"/>
  <c r="G113" i="14"/>
  <c r="G112" i="14"/>
  <c r="G111" i="14"/>
  <c r="E111" i="14"/>
  <c r="H111" i="14" s="1"/>
  <c r="E110" i="14"/>
  <c r="H110" i="14" s="1"/>
  <c r="E109" i="14"/>
  <c r="E108" i="14"/>
  <c r="H108" i="14" s="1"/>
  <c r="E107" i="14"/>
  <c r="H107" i="14" s="1"/>
  <c r="D104" i="14"/>
  <c r="E106" i="14"/>
  <c r="E105" i="14"/>
  <c r="G105" i="14"/>
  <c r="G102" i="14"/>
  <c r="E99" i="14"/>
  <c r="H99" i="14" s="1"/>
  <c r="E98" i="14"/>
  <c r="H98" i="14" s="1"/>
  <c r="E97" i="14"/>
  <c r="G96" i="14"/>
  <c r="E96" i="14"/>
  <c r="G95" i="14"/>
  <c r="E95" i="14"/>
  <c r="F95" i="14" s="1"/>
  <c r="E94" i="14"/>
  <c r="H94" i="14" s="1"/>
  <c r="G94" i="14"/>
  <c r="D86" i="14"/>
  <c r="E89" i="14"/>
  <c r="H89" i="14" s="1"/>
  <c r="E88" i="14"/>
  <c r="H88" i="14" s="1"/>
  <c r="B86" i="14"/>
  <c r="G84" i="14"/>
  <c r="E84" i="14"/>
  <c r="E83" i="14"/>
  <c r="G83" i="14"/>
  <c r="E80" i="14"/>
  <c r="D78" i="14"/>
  <c r="B78" i="14"/>
  <c r="E76" i="14"/>
  <c r="H76" i="14" s="1"/>
  <c r="G76" i="14"/>
  <c r="E75" i="14"/>
  <c r="G74" i="14"/>
  <c r="E74" i="14"/>
  <c r="E73" i="14"/>
  <c r="H73" i="14" s="1"/>
  <c r="G73" i="14"/>
  <c r="D71" i="14"/>
  <c r="G69" i="14"/>
  <c r="E68" i="14"/>
  <c r="H68" i="14" s="1"/>
  <c r="G68" i="14"/>
  <c r="E67" i="14"/>
  <c r="H67" i="14" s="1"/>
  <c r="G67" i="14"/>
  <c r="E66" i="14"/>
  <c r="G66" i="14"/>
  <c r="G65" i="14"/>
  <c r="E65" i="14"/>
  <c r="E64" i="14"/>
  <c r="H64" i="14" s="1"/>
  <c r="G64" i="14"/>
  <c r="E62" i="14"/>
  <c r="G62" i="14"/>
  <c r="D59" i="14"/>
  <c r="E60" i="14"/>
  <c r="G60" i="14"/>
  <c r="E57" i="14"/>
  <c r="G56" i="14"/>
  <c r="E56" i="14"/>
  <c r="E55" i="14"/>
  <c r="H55" i="14" s="1"/>
  <c r="G55" i="14"/>
  <c r="E53" i="14"/>
  <c r="G53" i="14"/>
  <c r="D51" i="14"/>
  <c r="E49" i="14"/>
  <c r="H49" i="14" s="1"/>
  <c r="G49" i="14"/>
  <c r="E47" i="14"/>
  <c r="G45" i="14"/>
  <c r="E45" i="14"/>
  <c r="E44" i="14"/>
  <c r="H44" i="14" s="1"/>
  <c r="G44" i="14"/>
  <c r="E42" i="14"/>
  <c r="G41" i="14"/>
  <c r="D39" i="14"/>
  <c r="G40" i="14"/>
  <c r="E37" i="14"/>
  <c r="G37" i="14"/>
  <c r="G36" i="14"/>
  <c r="E36" i="14"/>
  <c r="D35" i="14"/>
  <c r="B35" i="14"/>
  <c r="E33" i="14"/>
  <c r="H33" i="14" s="1"/>
  <c r="E32" i="14"/>
  <c r="G32" i="14"/>
  <c r="G31" i="14"/>
  <c r="E30" i="14"/>
  <c r="H30" i="14" s="1"/>
  <c r="G30" i="14"/>
  <c r="E29" i="14"/>
  <c r="H29" i="14" s="1"/>
  <c r="E28" i="14"/>
  <c r="G27" i="14"/>
  <c r="E27" i="14"/>
  <c r="E26" i="14"/>
  <c r="H26" i="14" s="1"/>
  <c r="G26" i="14"/>
  <c r="D23" i="14"/>
  <c r="G24" i="14"/>
  <c r="E21" i="14"/>
  <c r="H21" i="14" s="1"/>
  <c r="G21" i="14"/>
  <c r="E19" i="14"/>
  <c r="H19" i="14" s="1"/>
  <c r="G19" i="14"/>
  <c r="E17" i="14"/>
  <c r="G17" i="14"/>
  <c r="G15" i="14"/>
  <c r="E15" i="14"/>
  <c r="E14" i="14"/>
  <c r="H14" i="14" s="1"/>
  <c r="G14" i="14"/>
  <c r="E12" i="14"/>
  <c r="D10" i="14"/>
  <c r="G35" i="14" l="1"/>
  <c r="F113" i="14"/>
  <c r="F121" i="14"/>
  <c r="F228" i="14"/>
  <c r="F185" i="14"/>
  <c r="F260" i="14"/>
  <c r="H95" i="14"/>
  <c r="F236" i="14"/>
  <c r="F241" i="14"/>
  <c r="G82" i="14"/>
  <c r="G28" i="14"/>
  <c r="G42" i="14"/>
  <c r="F45" i="14"/>
  <c r="H45" i="14"/>
  <c r="G87" i="14"/>
  <c r="E87" i="14"/>
  <c r="H106" i="14"/>
  <c r="F106" i="14"/>
  <c r="H28" i="14"/>
  <c r="F28" i="14"/>
  <c r="H42" i="14"/>
  <c r="F42" i="14"/>
  <c r="F56" i="14"/>
  <c r="H56" i="14"/>
  <c r="H132" i="14"/>
  <c r="F132" i="14"/>
  <c r="H53" i="14"/>
  <c r="F53" i="14"/>
  <c r="F65" i="14"/>
  <c r="H65" i="14"/>
  <c r="H159" i="14"/>
  <c r="F159" i="14"/>
  <c r="H17" i="14"/>
  <c r="F17" i="14"/>
  <c r="H32" i="14"/>
  <c r="F32" i="14"/>
  <c r="H37" i="14"/>
  <c r="F37" i="14"/>
  <c r="G47" i="14"/>
  <c r="H60" i="14"/>
  <c r="H62" i="14"/>
  <c r="F62" i="14"/>
  <c r="F74" i="14"/>
  <c r="H74" i="14"/>
  <c r="F84" i="14"/>
  <c r="H84" i="14"/>
  <c r="H97" i="14"/>
  <c r="F97" i="14"/>
  <c r="H129" i="14"/>
  <c r="G29" i="14"/>
  <c r="H47" i="14"/>
  <c r="F47" i="14"/>
  <c r="G57" i="14"/>
  <c r="F27" i="14"/>
  <c r="H27" i="14"/>
  <c r="H57" i="14"/>
  <c r="F57" i="14"/>
  <c r="H96" i="14"/>
  <c r="F96" i="14"/>
  <c r="G12" i="14"/>
  <c r="F15" i="14"/>
  <c r="H15" i="14"/>
  <c r="E24" i="14"/>
  <c r="G33" i="14"/>
  <c r="H66" i="14"/>
  <c r="F66" i="14"/>
  <c r="G75" i="14"/>
  <c r="G80" i="14"/>
  <c r="E100" i="14"/>
  <c r="H100" i="14" s="1"/>
  <c r="G100" i="14"/>
  <c r="H123" i="14"/>
  <c r="F123" i="14"/>
  <c r="H12" i="14"/>
  <c r="F12" i="14"/>
  <c r="F36" i="14"/>
  <c r="F35" i="14" s="1"/>
  <c r="E35" i="14"/>
  <c r="H35" i="14" s="1"/>
  <c r="H36" i="14"/>
  <c r="G72" i="14"/>
  <c r="H75" i="14"/>
  <c r="F75" i="14"/>
  <c r="H80" i="14"/>
  <c r="F80" i="14"/>
  <c r="E82" i="14"/>
  <c r="H83" i="14"/>
  <c r="G90" i="14"/>
  <c r="H105" i="14"/>
  <c r="F109" i="14"/>
  <c r="H109" i="14"/>
  <c r="F135" i="14"/>
  <c r="H135" i="14"/>
  <c r="H154" i="14"/>
  <c r="F154" i="14"/>
  <c r="H162" i="14"/>
  <c r="F162" i="14"/>
  <c r="E174" i="14"/>
  <c r="H174" i="14" s="1"/>
  <c r="G174" i="14"/>
  <c r="G178" i="14"/>
  <c r="F178" i="14"/>
  <c r="B176" i="14"/>
  <c r="F19" i="14"/>
  <c r="F29" i="14"/>
  <c r="E40" i="14"/>
  <c r="F49" i="14"/>
  <c r="F67" i="14"/>
  <c r="F76" i="14"/>
  <c r="F88" i="14"/>
  <c r="G97" i="14"/>
  <c r="G101" i="14"/>
  <c r="F105" i="14"/>
  <c r="G107" i="14"/>
  <c r="F111" i="14"/>
  <c r="E114" i="14"/>
  <c r="F122" i="14"/>
  <c r="G124" i="14"/>
  <c r="D128" i="14"/>
  <c r="G143" i="14"/>
  <c r="F143" i="14"/>
  <c r="G147" i="14"/>
  <c r="F147" i="14"/>
  <c r="E171" i="14"/>
  <c r="B166" i="14"/>
  <c r="F186" i="14"/>
  <c r="F187" i="14"/>
  <c r="E11" i="14"/>
  <c r="E13" i="14"/>
  <c r="H13" i="14" s="1"/>
  <c r="F21" i="14"/>
  <c r="E25" i="14"/>
  <c r="H25" i="14" s="1"/>
  <c r="F30" i="14"/>
  <c r="E31" i="14"/>
  <c r="F40" i="14"/>
  <c r="E41" i="14"/>
  <c r="E43" i="14"/>
  <c r="H43" i="14" s="1"/>
  <c r="E52" i="14"/>
  <c r="F52" i="14" s="1"/>
  <c r="E54" i="14"/>
  <c r="H54" i="14" s="1"/>
  <c r="F60" i="14"/>
  <c r="E61" i="14"/>
  <c r="H61" i="14" s="1"/>
  <c r="E63" i="14"/>
  <c r="H63" i="14" s="1"/>
  <c r="F68" i="14"/>
  <c r="E69" i="14"/>
  <c r="E79" i="14"/>
  <c r="F79" i="14" s="1"/>
  <c r="G89" i="14"/>
  <c r="F89" i="14"/>
  <c r="F94" i="14"/>
  <c r="E101" i="14"/>
  <c r="G109" i="14"/>
  <c r="B116" i="14"/>
  <c r="F130" i="14"/>
  <c r="E131" i="14"/>
  <c r="E134" i="14"/>
  <c r="H134" i="14" s="1"/>
  <c r="G135" i="14"/>
  <c r="E138" i="14"/>
  <c r="E173" i="14"/>
  <c r="H173" i="14" s="1"/>
  <c r="E202" i="14"/>
  <c r="H202" i="14" s="1"/>
  <c r="G202" i="14"/>
  <c r="B39" i="14"/>
  <c r="B59" i="14"/>
  <c r="D82" i="14"/>
  <c r="G88" i="14"/>
  <c r="E90" i="14"/>
  <c r="H90" i="14" s="1"/>
  <c r="F100" i="14"/>
  <c r="E102" i="14"/>
  <c r="H102" i="14" s="1"/>
  <c r="G106" i="14"/>
  <c r="G110" i="14"/>
  <c r="E112" i="14"/>
  <c r="H112" i="14" s="1"/>
  <c r="F118" i="14"/>
  <c r="H118" i="14"/>
  <c r="G123" i="14"/>
  <c r="D136" i="14"/>
  <c r="G141" i="14"/>
  <c r="G140" i="14" s="1"/>
  <c r="G146" i="14"/>
  <c r="B145" i="14"/>
  <c r="G151" i="14"/>
  <c r="E151" i="14"/>
  <c r="H151" i="14" s="1"/>
  <c r="G160" i="14"/>
  <c r="G161" i="14"/>
  <c r="E161" i="14"/>
  <c r="D166" i="14"/>
  <c r="G195" i="14"/>
  <c r="E195" i="14"/>
  <c r="B10" i="14"/>
  <c r="G11" i="14"/>
  <c r="B51" i="14"/>
  <c r="G52" i="14"/>
  <c r="G61" i="14"/>
  <c r="G79" i="14"/>
  <c r="G93" i="14"/>
  <c r="F120" i="14"/>
  <c r="E149" i="14"/>
  <c r="H149" i="14" s="1"/>
  <c r="G149" i="14"/>
  <c r="G167" i="14"/>
  <c r="E181" i="14"/>
  <c r="H182" i="14"/>
  <c r="E211" i="14"/>
  <c r="H211" i="14" s="1"/>
  <c r="G211" i="14"/>
  <c r="E220" i="14"/>
  <c r="H220" i="14" s="1"/>
  <c r="G220" i="14"/>
  <c r="B23" i="14"/>
  <c r="F33" i="14"/>
  <c r="F63" i="14"/>
  <c r="G99" i="14"/>
  <c r="F99" i="14"/>
  <c r="F112" i="14"/>
  <c r="G117" i="14"/>
  <c r="G132" i="14"/>
  <c r="G137" i="14"/>
  <c r="G136" i="14" s="1"/>
  <c r="F139" i="14"/>
  <c r="F148" i="14"/>
  <c r="G148" i="14"/>
  <c r="E153" i="14"/>
  <c r="G153" i="14"/>
  <c r="H158" i="14"/>
  <c r="F158" i="14"/>
  <c r="E163" i="14"/>
  <c r="H163" i="14" s="1"/>
  <c r="G170" i="14"/>
  <c r="E170" i="14"/>
  <c r="H178" i="14"/>
  <c r="G183" i="14"/>
  <c r="F183" i="14"/>
  <c r="G210" i="14"/>
  <c r="F210" i="14"/>
  <c r="G219" i="14"/>
  <c r="F219" i="14"/>
  <c r="F14" i="14"/>
  <c r="F26" i="14"/>
  <c r="F44" i="14"/>
  <c r="F55" i="14"/>
  <c r="F64" i="14"/>
  <c r="B71" i="14"/>
  <c r="F73" i="14"/>
  <c r="F83" i="14"/>
  <c r="F82" i="14" s="1"/>
  <c r="B92" i="14"/>
  <c r="B104" i="14"/>
  <c r="F129" i="14"/>
  <c r="H137" i="14"/>
  <c r="G194" i="14"/>
  <c r="F194" i="14"/>
  <c r="B82" i="14"/>
  <c r="D92" i="14"/>
  <c r="G98" i="14"/>
  <c r="F102" i="14"/>
  <c r="G108" i="14"/>
  <c r="F108" i="14"/>
  <c r="F110" i="14"/>
  <c r="E119" i="14"/>
  <c r="H119" i="14" s="1"/>
  <c r="G125" i="14"/>
  <c r="F125" i="14"/>
  <c r="G134" i="14"/>
  <c r="B133" i="14"/>
  <c r="F134" i="14"/>
  <c r="F146" i="14"/>
  <c r="G154" i="14"/>
  <c r="G156" i="14"/>
  <c r="H157" i="14"/>
  <c r="F157" i="14"/>
  <c r="F188" i="14"/>
  <c r="H188" i="14"/>
  <c r="H194" i="14"/>
  <c r="G239" i="14"/>
  <c r="F239" i="14"/>
  <c r="H239" i="14"/>
  <c r="G155" i="14"/>
  <c r="F155" i="14"/>
  <c r="G201" i="14"/>
  <c r="F201" i="14"/>
  <c r="E229" i="14"/>
  <c r="E237" i="14"/>
  <c r="H238" i="14"/>
  <c r="F238" i="14"/>
  <c r="E243" i="14"/>
  <c r="H243" i="14" s="1"/>
  <c r="E253" i="14"/>
  <c r="H253" i="14" s="1"/>
  <c r="E264" i="14"/>
  <c r="H264" i="14" s="1"/>
  <c r="H275" i="14"/>
  <c r="F193" i="14"/>
  <c r="E231" i="14"/>
  <c r="D230" i="14"/>
  <c r="D217" i="14" s="1"/>
  <c r="F240" i="14"/>
  <c r="H240" i="14"/>
  <c r="E259" i="14"/>
  <c r="H246" i="14"/>
  <c r="F246" i="14"/>
  <c r="G252" i="14"/>
  <c r="H256" i="14"/>
  <c r="F256" i="14"/>
  <c r="F98" i="14"/>
  <c r="F107" i="14"/>
  <c r="F124" i="14"/>
  <c r="F160" i="14"/>
  <c r="F168" i="14"/>
  <c r="F169" i="14"/>
  <c r="G182" i="14"/>
  <c r="E197" i="14"/>
  <c r="D208" i="14"/>
  <c r="G212" i="14"/>
  <c r="G218" i="14"/>
  <c r="G227" i="14"/>
  <c r="G235" i="14"/>
  <c r="G240" i="14"/>
  <c r="F244" i="14"/>
  <c r="G247" i="14"/>
  <c r="F247" i="14"/>
  <c r="F254" i="14"/>
  <c r="G259" i="14"/>
  <c r="B140" i="14"/>
  <c r="B136" i="14" s="1"/>
  <c r="E152" i="14"/>
  <c r="G164" i="14"/>
  <c r="F164" i="14"/>
  <c r="G171" i="14"/>
  <c r="G192" i="14"/>
  <c r="F196" i="14"/>
  <c r="F202" i="14"/>
  <c r="E203" i="14"/>
  <c r="H203" i="14" s="1"/>
  <c r="E204" i="14"/>
  <c r="G209" i="14"/>
  <c r="E212" i="14"/>
  <c r="E213" i="14"/>
  <c r="E221" i="14"/>
  <c r="E222" i="14"/>
  <c r="E227" i="14"/>
  <c r="H227" i="14" s="1"/>
  <c r="E235" i="14"/>
  <c r="H235" i="14" s="1"/>
  <c r="G241" i="14"/>
  <c r="F249" i="14"/>
  <c r="H249" i="14"/>
  <c r="G260" i="14"/>
  <c r="G270" i="14"/>
  <c r="F270" i="14"/>
  <c r="B268" i="14"/>
  <c r="G163" i="14"/>
  <c r="F163" i="14"/>
  <c r="F174" i="14"/>
  <c r="F179" i="14"/>
  <c r="H179" i="14"/>
  <c r="E192" i="14"/>
  <c r="H192" i="14" s="1"/>
  <c r="G205" i="14"/>
  <c r="F205" i="14"/>
  <c r="F211" i="14"/>
  <c r="G214" i="14"/>
  <c r="F214" i="14"/>
  <c r="G223" i="14"/>
  <c r="F223" i="14"/>
  <c r="F225" i="14"/>
  <c r="G231" i="14"/>
  <c r="G230" i="14" s="1"/>
  <c r="B230" i="14"/>
  <c r="F231" i="14"/>
  <c r="F233" i="14"/>
  <c r="F245" i="14"/>
  <c r="F255" i="14"/>
  <c r="C281" i="14"/>
  <c r="G278" i="14"/>
  <c r="G277" i="14" s="1"/>
  <c r="G281" i="14" s="1"/>
  <c r="E278" i="14"/>
  <c r="F278" i="14" s="1"/>
  <c r="F156" i="14"/>
  <c r="G162" i="14"/>
  <c r="F184" i="14"/>
  <c r="G191" i="14"/>
  <c r="G193" i="14"/>
  <c r="F206" i="14"/>
  <c r="H206" i="14"/>
  <c r="F215" i="14"/>
  <c r="H215" i="14"/>
  <c r="F224" i="14"/>
  <c r="H224" i="14"/>
  <c r="F232" i="14"/>
  <c r="H232" i="14"/>
  <c r="G237" i="14"/>
  <c r="G243" i="14"/>
  <c r="F243" i="14"/>
  <c r="G253" i="14"/>
  <c r="F172" i="14"/>
  <c r="F182" i="14"/>
  <c r="F226" i="14"/>
  <c r="F234" i="14"/>
  <c r="F242" i="14"/>
  <c r="F262" i="14"/>
  <c r="B181" i="14"/>
  <c r="B190" i="14"/>
  <c r="B199" i="14"/>
  <c r="B208" i="14"/>
  <c r="B217" i="14"/>
  <c r="B251" i="14"/>
  <c r="F264" i="14"/>
  <c r="F266" i="14"/>
  <c r="B277" i="14"/>
  <c r="B281" i="14" s="1"/>
  <c r="F279" i="14"/>
  <c r="D127" i="14" l="1"/>
  <c r="F181" i="14"/>
  <c r="G78" i="14"/>
  <c r="F61" i="14"/>
  <c r="F25" i="14"/>
  <c r="G71" i="14"/>
  <c r="D272" i="14"/>
  <c r="D283" i="14" s="1"/>
  <c r="F220" i="14"/>
  <c r="F78" i="14"/>
  <c r="F227" i="14"/>
  <c r="F149" i="14"/>
  <c r="G251" i="14"/>
  <c r="G92" i="14"/>
  <c r="F277" i="14"/>
  <c r="F281" i="14" s="1"/>
  <c r="G208" i="14"/>
  <c r="E104" i="14"/>
  <c r="H104" i="14" s="1"/>
  <c r="E59" i="14"/>
  <c r="H59" i="14" s="1"/>
  <c r="F212" i="14"/>
  <c r="F192" i="14"/>
  <c r="G258" i="14"/>
  <c r="H237" i="14"/>
  <c r="F237" i="14"/>
  <c r="E167" i="14"/>
  <c r="H138" i="14"/>
  <c r="F138" i="14"/>
  <c r="F69" i="14"/>
  <c r="H41" i="14"/>
  <c r="F41" i="14"/>
  <c r="F90" i="14"/>
  <c r="G63" i="14"/>
  <c r="G59" i="14" s="1"/>
  <c r="G133" i="14"/>
  <c r="G128" i="14" s="1"/>
  <c r="G127" i="14" s="1"/>
  <c r="G203" i="14"/>
  <c r="F259" i="14"/>
  <c r="F258" i="14" s="1"/>
  <c r="E258" i="14"/>
  <c r="H258" i="14" s="1"/>
  <c r="H259" i="14"/>
  <c r="H229" i="14"/>
  <c r="F229" i="14"/>
  <c r="G150" i="14"/>
  <c r="G145" i="14" s="1"/>
  <c r="E150" i="14"/>
  <c r="G25" i="14"/>
  <c r="G23" i="14" s="1"/>
  <c r="G229" i="14"/>
  <c r="G190" i="14"/>
  <c r="E209" i="14"/>
  <c r="F197" i="14"/>
  <c r="H197" i="14"/>
  <c r="G119" i="14"/>
  <c r="G116" i="14" s="1"/>
  <c r="F203" i="14"/>
  <c r="F54" i="14"/>
  <c r="F51" i="14" s="1"/>
  <c r="H161" i="14"/>
  <c r="F161" i="14"/>
  <c r="H101" i="14"/>
  <c r="F101" i="14"/>
  <c r="H31" i="14"/>
  <c r="F31" i="14"/>
  <c r="H114" i="14"/>
  <c r="F114" i="14"/>
  <c r="F104" i="14" s="1"/>
  <c r="F253" i="14"/>
  <c r="H222" i="14"/>
  <c r="F222" i="14"/>
  <c r="H204" i="14"/>
  <c r="F204" i="14"/>
  <c r="G221" i="14"/>
  <c r="G181" i="14"/>
  <c r="E177" i="14"/>
  <c r="G177" i="14"/>
  <c r="G176" i="14" s="1"/>
  <c r="E117" i="14"/>
  <c r="F43" i="14"/>
  <c r="H131" i="14"/>
  <c r="F131" i="14"/>
  <c r="F173" i="14"/>
  <c r="G114" i="14"/>
  <c r="G104" i="14" s="1"/>
  <c r="F119" i="14"/>
  <c r="H221" i="14"/>
  <c r="F221" i="14"/>
  <c r="G173" i="14"/>
  <c r="H40" i="14"/>
  <c r="E39" i="14"/>
  <c r="H39" i="14" s="1"/>
  <c r="H82" i="14"/>
  <c r="H24" i="14"/>
  <c r="F24" i="14"/>
  <c r="E23" i="14"/>
  <c r="H23" i="14" s="1"/>
  <c r="H153" i="14"/>
  <c r="F153" i="14"/>
  <c r="H181" i="14"/>
  <c r="H195" i="14"/>
  <c r="F195" i="14"/>
  <c r="H171" i="14"/>
  <c r="F171" i="14"/>
  <c r="G54" i="14"/>
  <c r="G51" i="14" s="1"/>
  <c r="F230" i="14"/>
  <c r="E218" i="14"/>
  <c r="E200" i="14"/>
  <c r="F152" i="14"/>
  <c r="H152" i="14"/>
  <c r="F235" i="14"/>
  <c r="G269" i="14"/>
  <c r="G268" i="14" s="1"/>
  <c r="E269" i="14"/>
  <c r="E230" i="14"/>
  <c r="H230" i="14" s="1"/>
  <c r="H231" i="14"/>
  <c r="F170" i="14"/>
  <c r="H170" i="14"/>
  <c r="G166" i="14"/>
  <c r="H79" i="14"/>
  <c r="E78" i="14"/>
  <c r="H78" i="14" s="1"/>
  <c r="H52" i="14"/>
  <c r="E51" i="14"/>
  <c r="H51" i="14" s="1"/>
  <c r="G13" i="14"/>
  <c r="G10" i="14" s="1"/>
  <c r="H87" i="14"/>
  <c r="E86" i="14"/>
  <c r="H86" i="14" s="1"/>
  <c r="F87" i="14"/>
  <c r="H278" i="14"/>
  <c r="E277" i="14"/>
  <c r="H213" i="14"/>
  <c r="F213" i="14"/>
  <c r="E252" i="14"/>
  <c r="G200" i="14"/>
  <c r="E141" i="14"/>
  <c r="E93" i="14"/>
  <c r="F13" i="14"/>
  <c r="E191" i="14"/>
  <c r="F151" i="14"/>
  <c r="E72" i="14"/>
  <c r="H11" i="14"/>
  <c r="F11" i="14"/>
  <c r="F10" i="14" s="1"/>
  <c r="E10" i="14"/>
  <c r="B128" i="14"/>
  <c r="B127" i="14" s="1"/>
  <c r="B272" i="14" s="1"/>
  <c r="B283" i="14" s="1"/>
  <c r="G43" i="14"/>
  <c r="G39" i="14" s="1"/>
  <c r="G86" i="14"/>
  <c r="G217" i="14" l="1"/>
  <c r="G199" i="14"/>
  <c r="F39" i="14"/>
  <c r="F59" i="14"/>
  <c r="F86" i="14"/>
  <c r="G272" i="14"/>
  <c r="G283" i="14" s="1"/>
  <c r="H10" i="14"/>
  <c r="E199" i="14"/>
  <c r="H199" i="14" s="1"/>
  <c r="H200" i="14"/>
  <c r="F200" i="14"/>
  <c r="F199" i="14" s="1"/>
  <c r="H177" i="14"/>
  <c r="E176" i="14"/>
  <c r="H176" i="14" s="1"/>
  <c r="F177" i="14"/>
  <c r="F176" i="14" s="1"/>
  <c r="E166" i="14"/>
  <c r="H166" i="14" s="1"/>
  <c r="H167" i="14"/>
  <c r="F167" i="14"/>
  <c r="F166" i="14" s="1"/>
  <c r="E92" i="14"/>
  <c r="H92" i="14" s="1"/>
  <c r="H93" i="14"/>
  <c r="F93" i="14"/>
  <c r="F92" i="14" s="1"/>
  <c r="H277" i="14"/>
  <c r="E281" i="14"/>
  <c r="E217" i="14"/>
  <c r="H217" i="14" s="1"/>
  <c r="H218" i="14"/>
  <c r="F218" i="14"/>
  <c r="F217" i="14" s="1"/>
  <c r="E208" i="14"/>
  <c r="H208" i="14" s="1"/>
  <c r="H209" i="14"/>
  <c r="F209" i="14"/>
  <c r="F208" i="14" s="1"/>
  <c r="H141" i="14"/>
  <c r="H140" i="14" s="1"/>
  <c r="E140" i="14"/>
  <c r="E136" i="14" s="1"/>
  <c r="H136" i="14" s="1"/>
  <c r="F141" i="14"/>
  <c r="F140" i="14" s="1"/>
  <c r="F136" i="14" s="1"/>
  <c r="H269" i="14"/>
  <c r="F269" i="14"/>
  <c r="F268" i="14" s="1"/>
  <c r="E268" i="14"/>
  <c r="H268" i="14" s="1"/>
  <c r="F23" i="14"/>
  <c r="H72" i="14"/>
  <c r="E71" i="14"/>
  <c r="H71" i="14" s="1"/>
  <c r="F72" i="14"/>
  <c r="F71" i="14" s="1"/>
  <c r="H150" i="14"/>
  <c r="F150" i="14"/>
  <c r="F145" i="14" s="1"/>
  <c r="E145" i="14"/>
  <c r="H145" i="14" s="1"/>
  <c r="E133" i="14"/>
  <c r="C283" i="14"/>
  <c r="E251" i="14"/>
  <c r="H251" i="14" s="1"/>
  <c r="H252" i="14"/>
  <c r="F252" i="14"/>
  <c r="F251" i="14" s="1"/>
  <c r="H117" i="14"/>
  <c r="E116" i="14"/>
  <c r="H116" i="14" s="1"/>
  <c r="F117" i="14"/>
  <c r="F116" i="14" s="1"/>
  <c r="E190" i="14"/>
  <c r="H190" i="14" s="1"/>
  <c r="H191" i="14"/>
  <c r="F191" i="14"/>
  <c r="F190" i="14" s="1"/>
  <c r="H281" i="14" l="1"/>
  <c r="H133" i="14"/>
  <c r="F133" i="14"/>
  <c r="F128" i="14" s="1"/>
  <c r="F127" i="14" s="1"/>
  <c r="F272" i="14" s="1"/>
  <c r="F283" i="14" s="1"/>
  <c r="E128" i="14"/>
  <c r="E127" i="14" l="1"/>
  <c r="H128" i="14"/>
  <c r="H127" i="14" l="1"/>
  <c r="E272" i="14"/>
  <c r="H272" i="14" l="1"/>
  <c r="E283" i="14"/>
  <c r="H283" i="14" s="1"/>
  <c r="L53" i="13" l="1"/>
  <c r="K53" i="13"/>
  <c r="P52" i="13"/>
  <c r="R52" i="13"/>
  <c r="M52" i="13"/>
  <c r="L52" i="13"/>
  <c r="K52" i="13"/>
  <c r="O50" i="13"/>
  <c r="Q50" i="13"/>
  <c r="F50" i="13"/>
  <c r="M50" i="13"/>
  <c r="L50" i="13"/>
  <c r="L48" i="13" s="1"/>
  <c r="H48" i="13"/>
  <c r="G48" i="13"/>
  <c r="C48" i="13"/>
  <c r="Q46" i="13"/>
  <c r="P46" i="13"/>
  <c r="O46" i="13"/>
  <c r="F46" i="13"/>
  <c r="R45" i="13"/>
  <c r="P45" i="13"/>
  <c r="O45" i="13"/>
  <c r="F45" i="13"/>
  <c r="K45" i="13"/>
  <c r="K44" i="13"/>
  <c r="N44" i="13" s="1"/>
  <c r="J44" i="13"/>
  <c r="Q44" i="13"/>
  <c r="P44" i="13"/>
  <c r="M44" i="13"/>
  <c r="L44" i="13"/>
  <c r="K43" i="13"/>
  <c r="Q43" i="13"/>
  <c r="M43" i="13"/>
  <c r="M42" i="13"/>
  <c r="K42" i="13"/>
  <c r="R41" i="13"/>
  <c r="O41" i="13"/>
  <c r="M41" i="13"/>
  <c r="L41" i="13"/>
  <c r="K41" i="13"/>
  <c r="O40" i="13"/>
  <c r="Q40" i="13"/>
  <c r="P40" i="13"/>
  <c r="F40" i="13"/>
  <c r="M40" i="13"/>
  <c r="L40" i="13"/>
  <c r="O39" i="13"/>
  <c r="Q39" i="13"/>
  <c r="F39" i="13"/>
  <c r="M39" i="13"/>
  <c r="P38" i="13"/>
  <c r="O38" i="13"/>
  <c r="F38" i="13"/>
  <c r="R37" i="13"/>
  <c r="Q37" i="13"/>
  <c r="J37" i="13"/>
  <c r="P37" i="13"/>
  <c r="O37" i="13"/>
  <c r="F37" i="13"/>
  <c r="K37" i="13"/>
  <c r="J36" i="13"/>
  <c r="Q36" i="13"/>
  <c r="P36" i="13"/>
  <c r="M36" i="13"/>
  <c r="L36" i="13"/>
  <c r="K36" i="13"/>
  <c r="N36" i="13" s="1"/>
  <c r="L35" i="13"/>
  <c r="K35" i="13"/>
  <c r="Q35" i="13"/>
  <c r="R35" i="13"/>
  <c r="M35" i="13"/>
  <c r="F35" i="13"/>
  <c r="L34" i="13"/>
  <c r="K34" i="13"/>
  <c r="M33" i="13"/>
  <c r="R33" i="13"/>
  <c r="O33" i="13"/>
  <c r="F33" i="13"/>
  <c r="L33" i="13"/>
  <c r="K33" i="13"/>
  <c r="N33" i="13" s="1"/>
  <c r="Q32" i="13"/>
  <c r="P32" i="13"/>
  <c r="F32" i="13"/>
  <c r="M32" i="13"/>
  <c r="L32" i="13"/>
  <c r="P31" i="13"/>
  <c r="O31" i="13"/>
  <c r="Q31" i="13"/>
  <c r="F31" i="13"/>
  <c r="M31" i="13"/>
  <c r="P30" i="13"/>
  <c r="O30" i="13"/>
  <c r="F30" i="13"/>
  <c r="R29" i="13"/>
  <c r="Q29" i="13"/>
  <c r="P29" i="13"/>
  <c r="O29" i="13"/>
  <c r="F29" i="13"/>
  <c r="K29" i="13"/>
  <c r="R28" i="13"/>
  <c r="Q28" i="13"/>
  <c r="P28" i="13"/>
  <c r="F28" i="13"/>
  <c r="M28" i="13"/>
  <c r="L28" i="13"/>
  <c r="R27" i="13"/>
  <c r="L27" i="13"/>
  <c r="Q27" i="13"/>
  <c r="M27" i="13"/>
  <c r="F27" i="13"/>
  <c r="K26" i="13"/>
  <c r="L26" i="13"/>
  <c r="M25" i="13"/>
  <c r="L25" i="13"/>
  <c r="Q25" i="13"/>
  <c r="R25" i="13"/>
  <c r="O25" i="13"/>
  <c r="F25" i="13"/>
  <c r="K25" i="13"/>
  <c r="N25" i="13" s="1"/>
  <c r="R24" i="13"/>
  <c r="O24" i="13"/>
  <c r="M24" i="13"/>
  <c r="J24" i="13"/>
  <c r="Q24" i="13"/>
  <c r="P24" i="13"/>
  <c r="F24" i="13"/>
  <c r="L24" i="13"/>
  <c r="P23" i="13"/>
  <c r="O23" i="13"/>
  <c r="K23" i="13"/>
  <c r="Q23" i="13"/>
  <c r="F23" i="13"/>
  <c r="M23" i="13"/>
  <c r="O22" i="13"/>
  <c r="P22" i="13"/>
  <c r="F22" i="13"/>
  <c r="M21" i="13"/>
  <c r="Q21" i="13"/>
  <c r="R21" i="13"/>
  <c r="O21" i="13"/>
  <c r="F21" i="13"/>
  <c r="K21" i="13"/>
  <c r="R20" i="13"/>
  <c r="Q20" i="13"/>
  <c r="P20" i="13"/>
  <c r="F20" i="13"/>
  <c r="L20" i="13"/>
  <c r="Q19" i="13"/>
  <c r="M19" i="13"/>
  <c r="K19" i="13"/>
  <c r="P18" i="13"/>
  <c r="L18" i="13"/>
  <c r="Q17" i="13"/>
  <c r="P17" i="13"/>
  <c r="L17" i="13"/>
  <c r="O17" i="13"/>
  <c r="F17" i="13"/>
  <c r="M17" i="13"/>
  <c r="K17" i="13"/>
  <c r="N17" i="13" s="1"/>
  <c r="Q16" i="13"/>
  <c r="M16" i="13"/>
  <c r="P16" i="13"/>
  <c r="L16" i="13"/>
  <c r="R15" i="13"/>
  <c r="Q15" i="13"/>
  <c r="O15" i="13"/>
  <c r="M15" i="13"/>
  <c r="R14" i="13"/>
  <c r="J14" i="13"/>
  <c r="Q14" i="13"/>
  <c r="P14" i="13"/>
  <c r="L14" i="13"/>
  <c r="F14" i="13"/>
  <c r="Q13" i="13"/>
  <c r="R13" i="13"/>
  <c r="M13" i="13"/>
  <c r="F13" i="13"/>
  <c r="O12" i="13"/>
  <c r="D10" i="13"/>
  <c r="K12" i="13"/>
  <c r="E10" i="13"/>
  <c r="N41" i="13" l="1"/>
  <c r="N23" i="13"/>
  <c r="E8" i="13"/>
  <c r="N52" i="13"/>
  <c r="L19" i="13"/>
  <c r="N19" i="13" s="1"/>
  <c r="P26" i="13"/>
  <c r="M12" i="13"/>
  <c r="L13" i="13"/>
  <c r="K14" i="13"/>
  <c r="N14" i="13" s="1"/>
  <c r="S14" i="13"/>
  <c r="J15" i="13"/>
  <c r="R18" i="13"/>
  <c r="J18" i="13"/>
  <c r="J20" i="13"/>
  <c r="F41" i="13"/>
  <c r="J45" i="13"/>
  <c r="F52" i="13"/>
  <c r="G10" i="13"/>
  <c r="F12" i="13"/>
  <c r="K15" i="13"/>
  <c r="R17" i="13"/>
  <c r="J17" i="13"/>
  <c r="F19" i="13"/>
  <c r="O19" i="13"/>
  <c r="K20" i="13"/>
  <c r="N20" i="13" s="1"/>
  <c r="J21" i="13"/>
  <c r="L22" i="13"/>
  <c r="S24" i="13"/>
  <c r="R26" i="13"/>
  <c r="M34" i="13"/>
  <c r="N34" i="13" s="1"/>
  <c r="L42" i="13"/>
  <c r="R43" i="13"/>
  <c r="Q45" i="13"/>
  <c r="M53" i="13"/>
  <c r="L15" i="13"/>
  <c r="O16" i="13"/>
  <c r="R19" i="13"/>
  <c r="F36" i="13"/>
  <c r="N45" i="13"/>
  <c r="N53" i="13"/>
  <c r="P12" i="13"/>
  <c r="K18" i="13"/>
  <c r="M20" i="13"/>
  <c r="J27" i="13"/>
  <c r="N35" i="13"/>
  <c r="R40" i="13"/>
  <c r="J40" i="13"/>
  <c r="N42" i="13"/>
  <c r="F44" i="13"/>
  <c r="R44" i="13"/>
  <c r="L12" i="13"/>
  <c r="K13" i="13"/>
  <c r="N13" i="13" s="1"/>
  <c r="K16" i="13"/>
  <c r="N16" i="13" s="1"/>
  <c r="S37" i="13"/>
  <c r="M14" i="13"/>
  <c r="F16" i="13"/>
  <c r="M48" i="13"/>
  <c r="I10" i="13"/>
  <c r="Q12" i="13"/>
  <c r="P13" i="13"/>
  <c r="O14" i="13"/>
  <c r="F15" i="13"/>
  <c r="R16" i="13"/>
  <c r="Q22" i="13"/>
  <c r="K27" i="13"/>
  <c r="N27" i="13" s="1"/>
  <c r="R50" i="13"/>
  <c r="J50" i="13"/>
  <c r="H10" i="13"/>
  <c r="R32" i="13"/>
  <c r="J32" i="13"/>
  <c r="R36" i="13"/>
  <c r="P39" i="13"/>
  <c r="P21" i="13"/>
  <c r="C10" i="13"/>
  <c r="C8" i="13" s="1"/>
  <c r="J12" i="13"/>
  <c r="R12" i="13"/>
  <c r="F18" i="13"/>
  <c r="M18" i="13"/>
  <c r="J19" i="13"/>
  <c r="R23" i="13"/>
  <c r="J23" i="13"/>
  <c r="J28" i="13"/>
  <c r="Q30" i="13"/>
  <c r="R31" i="13"/>
  <c r="J31" i="13"/>
  <c r="R34" i="13"/>
  <c r="L43" i="13"/>
  <c r="N43" i="13" s="1"/>
  <c r="R53" i="13"/>
  <c r="O13" i="13"/>
  <c r="J13" i="13"/>
  <c r="P15" i="13"/>
  <c r="J16" i="13"/>
  <c r="O18" i="13"/>
  <c r="R22" i="13"/>
  <c r="J22" i="13"/>
  <c r="F26" i="13"/>
  <c r="M26" i="13"/>
  <c r="N26" i="13" s="1"/>
  <c r="O27" i="13"/>
  <c r="K28" i="13"/>
  <c r="N28" i="13" s="1"/>
  <c r="J29" i="13"/>
  <c r="O32" i="13"/>
  <c r="Q38" i="13"/>
  <c r="R39" i="13"/>
  <c r="J39" i="13"/>
  <c r="R42" i="13"/>
  <c r="F43" i="13"/>
  <c r="O48" i="13"/>
  <c r="J30" i="13"/>
  <c r="R30" i="13"/>
  <c r="F34" i="13"/>
  <c r="J38" i="13"/>
  <c r="R38" i="13"/>
  <c r="F42" i="13"/>
  <c r="J46" i="13"/>
  <c r="R46" i="13"/>
  <c r="I48" i="13"/>
  <c r="P50" i="13"/>
  <c r="O52" i="13"/>
  <c r="F53" i="13"/>
  <c r="L21" i="13"/>
  <c r="N21" i="13" s="1"/>
  <c r="K22" i="13"/>
  <c r="N22" i="13" s="1"/>
  <c r="P25" i="13"/>
  <c r="O26" i="13"/>
  <c r="L29" i="13"/>
  <c r="K30" i="13"/>
  <c r="N30" i="13" s="1"/>
  <c r="P33" i="13"/>
  <c r="O34" i="13"/>
  <c r="L37" i="13"/>
  <c r="N37" i="13" s="1"/>
  <c r="K38" i="13"/>
  <c r="P41" i="13"/>
  <c r="O42" i="13"/>
  <c r="L45" i="13"/>
  <c r="K46" i="13"/>
  <c r="O53" i="13"/>
  <c r="M29" i="13"/>
  <c r="N29" i="13" s="1"/>
  <c r="L30" i="13"/>
  <c r="K31" i="13"/>
  <c r="N31" i="13" s="1"/>
  <c r="Q33" i="13"/>
  <c r="P34" i="13"/>
  <c r="O35" i="13"/>
  <c r="M37" i="13"/>
  <c r="L38" i="13"/>
  <c r="K39" i="13"/>
  <c r="N39" i="13" s="1"/>
  <c r="Q41" i="13"/>
  <c r="P42" i="13"/>
  <c r="O43" i="13"/>
  <c r="M45" i="13"/>
  <c r="L46" i="13"/>
  <c r="Q52" i="13"/>
  <c r="P53" i="13"/>
  <c r="Q18" i="13"/>
  <c r="P19" i="13"/>
  <c r="O20" i="13"/>
  <c r="M22" i="13"/>
  <c r="L23" i="13"/>
  <c r="K24" i="13"/>
  <c r="N24" i="13" s="1"/>
  <c r="J25" i="13"/>
  <c r="S25" i="13" s="1"/>
  <c r="Q26" i="13"/>
  <c r="P27" i="13"/>
  <c r="O28" i="13"/>
  <c r="M30" i="13"/>
  <c r="L31" i="13"/>
  <c r="K32" i="13"/>
  <c r="N32" i="13" s="1"/>
  <c r="J33" i="13"/>
  <c r="Q34" i="13"/>
  <c r="P35" i="13"/>
  <c r="O36" i="13"/>
  <c r="M38" i="13"/>
  <c r="L39" i="13"/>
  <c r="K40" i="13"/>
  <c r="N40" i="13" s="1"/>
  <c r="J41" i="13"/>
  <c r="Q42" i="13"/>
  <c r="P43" i="13"/>
  <c r="O44" i="13"/>
  <c r="M46" i="13"/>
  <c r="D48" i="13"/>
  <c r="P48" i="13" s="1"/>
  <c r="K50" i="13"/>
  <c r="J52" i="13"/>
  <c r="Q53" i="13"/>
  <c r="J26" i="13"/>
  <c r="J34" i="13"/>
  <c r="J42" i="13"/>
  <c r="E48" i="13"/>
  <c r="J53" i="13"/>
  <c r="J35" i="13"/>
  <c r="J43" i="13"/>
  <c r="S23" i="13" l="1"/>
  <c r="P10" i="13"/>
  <c r="H8" i="13"/>
  <c r="S44" i="13"/>
  <c r="F10" i="13"/>
  <c r="F8" i="13" s="1"/>
  <c r="S26" i="13"/>
  <c r="S38" i="13"/>
  <c r="R10" i="13"/>
  <c r="O10" i="13"/>
  <c r="G8" i="13"/>
  <c r="S34" i="13"/>
  <c r="S39" i="13"/>
  <c r="N18" i="13"/>
  <c r="S22" i="13"/>
  <c r="S19" i="13"/>
  <c r="S50" i="13"/>
  <c r="J48" i="13"/>
  <c r="S48" i="13" s="1"/>
  <c r="S33" i="13"/>
  <c r="S35" i="13"/>
  <c r="K48" i="13"/>
  <c r="N50" i="13"/>
  <c r="N48" i="13" s="1"/>
  <c r="Q48" i="13"/>
  <c r="S30" i="13"/>
  <c r="S31" i="13"/>
  <c r="R48" i="13"/>
  <c r="S17" i="13"/>
  <c r="S45" i="13"/>
  <c r="S18" i="13"/>
  <c r="M10" i="13"/>
  <c r="M8" i="13" s="1"/>
  <c r="S36" i="13"/>
  <c r="S43" i="13"/>
  <c r="L10" i="13"/>
  <c r="L8" i="13" s="1"/>
  <c r="S53" i="13"/>
  <c r="S29" i="13"/>
  <c r="S16" i="13"/>
  <c r="F48" i="13"/>
  <c r="D8" i="13"/>
  <c r="S52" i="13"/>
  <c r="S46" i="13"/>
  <c r="S32" i="13"/>
  <c r="S27" i="13"/>
  <c r="N15" i="13"/>
  <c r="S15" i="13"/>
  <c r="N12" i="13"/>
  <c r="S41" i="13"/>
  <c r="N46" i="13"/>
  <c r="Q10" i="13"/>
  <c r="I8" i="13"/>
  <c r="S40" i="13"/>
  <c r="S20" i="13"/>
  <c r="S42" i="13"/>
  <c r="N38" i="13"/>
  <c r="S13" i="13"/>
  <c r="S28" i="13"/>
  <c r="S12" i="13"/>
  <c r="J10" i="13"/>
  <c r="S21" i="13"/>
  <c r="K10" i="13"/>
  <c r="K8" i="13" s="1"/>
  <c r="D7" i="3"/>
  <c r="G5" i="3"/>
  <c r="H5" i="3" s="1"/>
  <c r="I5" i="3" s="1"/>
  <c r="G6" i="3"/>
  <c r="H6" i="3" s="1"/>
  <c r="E6" i="3"/>
  <c r="E5" i="3"/>
  <c r="B7" i="3"/>
  <c r="C7" i="3"/>
  <c r="Q8" i="13" l="1"/>
  <c r="R8" i="13"/>
  <c r="O8" i="13"/>
  <c r="S10" i="13"/>
  <c r="J8" i="13"/>
  <c r="P8" i="13"/>
  <c r="N10" i="13"/>
  <c r="N8" i="13" s="1"/>
  <c r="G8" i="3"/>
  <c r="B8" i="3" s="1"/>
  <c r="H8" i="3"/>
  <c r="C8" i="3" s="1"/>
  <c r="I6" i="3"/>
  <c r="I8" i="3" s="1"/>
  <c r="D8" i="3" s="1"/>
  <c r="E7" i="3"/>
  <c r="S8" i="13" l="1"/>
</calcChain>
</file>

<file path=xl/sharedStrings.xml><?xml version="1.0" encoding="utf-8"?>
<sst xmlns="http://schemas.openxmlformats.org/spreadsheetml/2006/main" count="352" uniqueCount="323">
  <si>
    <t>All Departments</t>
  </si>
  <si>
    <t>in millions</t>
  </si>
  <si>
    <t>CUMULATIVE</t>
  </si>
  <si>
    <t>JAN</t>
  </si>
  <si>
    <t>FEB</t>
  </si>
  <si>
    <t>Monthly NCA Credited</t>
  </si>
  <si>
    <t>Monthly NCA Utilized</t>
  </si>
  <si>
    <t>MAR</t>
  </si>
  <si>
    <t>AS OF MAR</t>
  </si>
  <si>
    <t>NCA Utilized / NCAs Credited - Flow</t>
  </si>
  <si>
    <t>NCA Utilized / NCAs Credited - Cumulative</t>
  </si>
  <si>
    <t>(in thousand pesos)</t>
  </si>
  <si>
    <t>DEPARTMENT</t>
  </si>
  <si>
    <r>
      <t>NCA RELEASES</t>
    </r>
    <r>
      <rPr>
        <vertAlign val="superscript"/>
        <sz val="10"/>
        <rFont val="Arial"/>
        <family val="2"/>
      </rPr>
      <t>/3</t>
    </r>
  </si>
  <si>
    <r>
      <t>NCAs UTILIZED</t>
    </r>
    <r>
      <rPr>
        <vertAlign val="superscript"/>
        <sz val="10"/>
        <rFont val="Arial"/>
        <family val="2"/>
      </rPr>
      <t>/4</t>
    </r>
  </si>
  <si>
    <t>JANUARY</t>
  </si>
  <si>
    <t>FEBRUARY</t>
  </si>
  <si>
    <t>MARCH</t>
  </si>
  <si>
    <t>As of 1ST QUARTER</t>
  </si>
  <si>
    <t>TOTAL</t>
  </si>
  <si>
    <t>DEPARTMENTS</t>
  </si>
  <si>
    <t>Congress of the Philippines</t>
  </si>
  <si>
    <t>Office of the President</t>
  </si>
  <si>
    <t>Office of the Vice-President</t>
  </si>
  <si>
    <t>Department of Agrarian Reform</t>
  </si>
  <si>
    <t>Department of Agriculture</t>
  </si>
  <si>
    <t>Department of Education</t>
  </si>
  <si>
    <t>State Universities and Colleges</t>
  </si>
  <si>
    <t>Department of Energy</t>
  </si>
  <si>
    <t>Department of Environment and Natural Resources</t>
  </si>
  <si>
    <t>Department of Finance</t>
  </si>
  <si>
    <t>Department of Foreign Affairs</t>
  </si>
  <si>
    <t>Department of Health</t>
  </si>
  <si>
    <t>Department of Info and Communication Technology</t>
  </si>
  <si>
    <t>Department of Interior and Local Government</t>
  </si>
  <si>
    <t>Department of Justice</t>
  </si>
  <si>
    <t>Department of Labor and Employment</t>
  </si>
  <si>
    <t>Department of National Defense</t>
  </si>
  <si>
    <t>Department of Public Works and Highways</t>
  </si>
  <si>
    <t>Department of Science and Technology</t>
  </si>
  <si>
    <t>Dept. of Social Welfare and Development</t>
  </si>
  <si>
    <t>Department of Tourism</t>
  </si>
  <si>
    <t>Department of Trade and Industry</t>
  </si>
  <si>
    <t>National Economic and Development Authority</t>
  </si>
  <si>
    <t>Presidential Communications Operations Office</t>
  </si>
  <si>
    <t>Other Executive Offices</t>
  </si>
  <si>
    <t>Joint Legislative-Executive Councils</t>
  </si>
  <si>
    <t>The Judiciary</t>
  </si>
  <si>
    <t>Civil Service Commission</t>
  </si>
  <si>
    <t>Commission on Audit</t>
  </si>
  <si>
    <t>Commission on Elections</t>
  </si>
  <si>
    <t>Office of the Ombudsman</t>
  </si>
  <si>
    <t>Commission on Human Rights</t>
  </si>
  <si>
    <t>OTHERS</t>
  </si>
  <si>
    <t xml:space="preserve">Budgetary Support to Government </t>
  </si>
  <si>
    <t xml:space="preserve">  o.w.  Metropolitan Manila Development Authority
          (Fund 101)</t>
  </si>
  <si>
    <t>/1</t>
  </si>
  <si>
    <t>/2</t>
  </si>
  <si>
    <t xml:space="preserve">Notice of Cash Allocation (NCA) refers to cash authority issued by the DBM to central, regional and provincial offices and operating units through the authorized government servicing banks of the MDS, to cover the cash requirements of the agencies. </t>
  </si>
  <si>
    <t>/3</t>
  </si>
  <si>
    <t>NCAs credited by MDS-Government Servicing Banks inclusive of Lapsed NCA, but net of NCAs for Trust and Working Fund</t>
  </si>
  <si>
    <t>/4</t>
  </si>
  <si>
    <t>Refers to checks issued/ADA chargeable against NCAs credited</t>
  </si>
  <si>
    <t>/5</t>
  </si>
  <si>
    <t>/6</t>
  </si>
  <si>
    <t>Percent of NCAs utilized over NCA releases</t>
  </si>
  <si>
    <t>/7</t>
  </si>
  <si>
    <t>BSGC: Total budget support covered by NCA releases (i.e. subsidy and equity). Details to be coordinated with Bureau of Treasury</t>
  </si>
  <si>
    <t>Based on Report of MDS-Government Servicing Banks</t>
  </si>
  <si>
    <t>In Thousand Pesos</t>
  </si>
  <si>
    <t>PARTICULARS</t>
  </si>
  <si>
    <r>
      <t xml:space="preserve">NCA RELEASES </t>
    </r>
    <r>
      <rPr>
        <b/>
        <vertAlign val="superscript"/>
        <sz val="8.5"/>
        <rFont val="Arial"/>
        <family val="2"/>
      </rPr>
      <t>/1</t>
    </r>
  </si>
  <si>
    <r>
      <t xml:space="preserve">BOOK BALANCE </t>
    </r>
    <r>
      <rPr>
        <b/>
        <vertAlign val="superscript"/>
        <sz val="8"/>
        <rFont val="Arial"/>
        <family val="2"/>
      </rPr>
      <t>/5</t>
    </r>
  </si>
  <si>
    <r>
      <t xml:space="preserve">BANK BALANCE </t>
    </r>
    <r>
      <rPr>
        <b/>
        <vertAlign val="superscript"/>
        <sz val="8"/>
        <rFont val="Arial"/>
        <family val="2"/>
      </rPr>
      <t>/6</t>
    </r>
  </si>
  <si>
    <t>RATIO OF NCA UTILIZED to NCA RELEASED (%)</t>
  </si>
  <si>
    <r>
      <t xml:space="preserve">CASH DISBURSEMENT </t>
    </r>
    <r>
      <rPr>
        <b/>
        <vertAlign val="superscript"/>
        <sz val="8"/>
        <rFont val="Arial"/>
        <family val="2"/>
      </rPr>
      <t>/3</t>
    </r>
  </si>
  <si>
    <r>
      <t xml:space="preserve">OUTSTANDING CHECKS </t>
    </r>
    <r>
      <rPr>
        <b/>
        <vertAlign val="superscript"/>
        <sz val="8"/>
        <rFont val="Arial"/>
        <family val="2"/>
      </rPr>
      <t>/4</t>
    </r>
  </si>
  <si>
    <r>
      <t>DEPARTMENTS</t>
    </r>
    <r>
      <rPr>
        <b/>
        <sz val="9"/>
        <rFont val="Arial"/>
        <family val="2"/>
      </rPr>
      <t xml:space="preserve"> </t>
    </r>
    <r>
      <rPr>
        <vertAlign val="superscript"/>
        <sz val="9"/>
        <rFont val="Arial"/>
        <family val="2"/>
      </rPr>
      <t>/7</t>
    </r>
  </si>
  <si>
    <t>CONGRESS</t>
  </si>
  <si>
    <t xml:space="preserve">   Senate </t>
  </si>
  <si>
    <t xml:space="preserve">   SET</t>
  </si>
  <si>
    <t xml:space="preserve">   CA  </t>
  </si>
  <si>
    <t xml:space="preserve">   HOR</t>
  </si>
  <si>
    <t xml:space="preserve">   HET</t>
  </si>
  <si>
    <t>OP</t>
  </si>
  <si>
    <t>OVP</t>
  </si>
  <si>
    <t>DAR</t>
  </si>
  <si>
    <t>DA</t>
  </si>
  <si>
    <t xml:space="preserve">   OSEC</t>
  </si>
  <si>
    <t xml:space="preserve">   ACPC</t>
  </si>
  <si>
    <t xml:space="preserve">   BFAR</t>
  </si>
  <si>
    <t xml:space="preserve">   NMIS</t>
  </si>
  <si>
    <t xml:space="preserve">   PCC</t>
  </si>
  <si>
    <t xml:space="preserve">   PHILMECH</t>
  </si>
  <si>
    <t xml:space="preserve">   FDA</t>
  </si>
  <si>
    <t xml:space="preserve">   PCAF</t>
  </si>
  <si>
    <t xml:space="preserve">DBM </t>
  </si>
  <si>
    <t xml:space="preserve">   OSEC </t>
  </si>
  <si>
    <t xml:space="preserve">   GPPB-TSO</t>
  </si>
  <si>
    <t>DepEd</t>
  </si>
  <si>
    <t xml:space="preserve">  OSEC</t>
  </si>
  <si>
    <t xml:space="preserve">  NBDB</t>
  </si>
  <si>
    <t xml:space="preserve">  NCCT </t>
  </si>
  <si>
    <t xml:space="preserve">  NM</t>
  </si>
  <si>
    <t xml:space="preserve">  PHSA</t>
  </si>
  <si>
    <t xml:space="preserve">  ECCDC</t>
  </si>
  <si>
    <t xml:space="preserve">SUCS  </t>
  </si>
  <si>
    <t>DOE</t>
  </si>
  <si>
    <t>DENR</t>
  </si>
  <si>
    <t xml:space="preserve">   EMB</t>
  </si>
  <si>
    <t xml:space="preserve">   MGB</t>
  </si>
  <si>
    <t xml:space="preserve">   NAMRIA</t>
  </si>
  <si>
    <t xml:space="preserve">   NWRB</t>
  </si>
  <si>
    <t xml:space="preserve">   PCSDS</t>
  </si>
  <si>
    <t>DOF</t>
  </si>
  <si>
    <t xml:space="preserve">   OSEC  </t>
  </si>
  <si>
    <t xml:space="preserve">   BOC  </t>
  </si>
  <si>
    <t xml:space="preserve">   BIR   </t>
  </si>
  <si>
    <t xml:space="preserve">   BLGF</t>
  </si>
  <si>
    <t xml:space="preserve">   BTR  </t>
  </si>
  <si>
    <t xml:space="preserve">   CBAA </t>
  </si>
  <si>
    <t xml:space="preserve">   IC</t>
  </si>
  <si>
    <t xml:space="preserve">   NTRC</t>
  </si>
  <si>
    <t xml:space="preserve">   PMO  </t>
  </si>
  <si>
    <t xml:space="preserve">   SEC</t>
  </si>
  <si>
    <t>DFA</t>
  </si>
  <si>
    <t xml:space="preserve">   FSI</t>
  </si>
  <si>
    <t xml:space="preserve">   TCCP </t>
  </si>
  <si>
    <t xml:space="preserve">   UNESCO</t>
  </si>
  <si>
    <t>DOH</t>
  </si>
  <si>
    <t xml:space="preserve">  OSEC  </t>
  </si>
  <si>
    <t xml:space="preserve">  NNC</t>
  </si>
  <si>
    <t>DICT</t>
  </si>
  <si>
    <t xml:space="preserve">  CICC</t>
  </si>
  <si>
    <t xml:space="preserve">  NPC</t>
  </si>
  <si>
    <t xml:space="preserve">  NTC</t>
  </si>
  <si>
    <t>DILG</t>
  </si>
  <si>
    <t xml:space="preserve">   BFP</t>
  </si>
  <si>
    <t xml:space="preserve">   BJMP</t>
  </si>
  <si>
    <t xml:space="preserve">   LGA</t>
  </si>
  <si>
    <t xml:space="preserve">   NAPOLCOM</t>
  </si>
  <si>
    <t xml:space="preserve">   PNP</t>
  </si>
  <si>
    <t xml:space="preserve">   PPSC</t>
  </si>
  <si>
    <t>DOJ</t>
  </si>
  <si>
    <t xml:space="preserve">   BC</t>
  </si>
  <si>
    <t xml:space="preserve">   BI</t>
  </si>
  <si>
    <t xml:space="preserve">   LRA</t>
  </si>
  <si>
    <t xml:space="preserve">   NBI</t>
  </si>
  <si>
    <t xml:space="preserve">   OGCC</t>
  </si>
  <si>
    <t xml:space="preserve">   OSG</t>
  </si>
  <si>
    <t xml:space="preserve">   PPA</t>
  </si>
  <si>
    <t xml:space="preserve">   PCGG</t>
  </si>
  <si>
    <t xml:space="preserve">   PAO</t>
  </si>
  <si>
    <t>DOLE</t>
  </si>
  <si>
    <t xml:space="preserve">   ILS</t>
  </si>
  <si>
    <t xml:space="preserve">   NCMB</t>
  </si>
  <si>
    <t xml:space="preserve">   NLRC</t>
  </si>
  <si>
    <t xml:space="preserve">   NMP</t>
  </si>
  <si>
    <t xml:space="preserve">   NWPC</t>
  </si>
  <si>
    <t xml:space="preserve">   POEA</t>
  </si>
  <si>
    <t xml:space="preserve">   PRC</t>
  </si>
  <si>
    <t>DND</t>
  </si>
  <si>
    <t>DND-Level Central Adm. &amp;  Support</t>
  </si>
  <si>
    <t>OSEC</t>
  </si>
  <si>
    <t>GA</t>
  </si>
  <si>
    <t>NDCP</t>
  </si>
  <si>
    <t>OCD</t>
  </si>
  <si>
    <t>PVAO</t>
  </si>
  <si>
    <t>VMMC</t>
  </si>
  <si>
    <t>AFP</t>
  </si>
  <si>
    <t>PA</t>
  </si>
  <si>
    <t>PAF</t>
  </si>
  <si>
    <t>PN</t>
  </si>
  <si>
    <t>Joint Level Central Adm. &amp; Support</t>
  </si>
  <si>
    <t>GHQ</t>
  </si>
  <si>
    <t>DPWH</t>
  </si>
  <si>
    <t>DOST</t>
  </si>
  <si>
    <t xml:space="preserve">    OSEC</t>
  </si>
  <si>
    <t xml:space="preserve">    ASTI</t>
  </si>
  <si>
    <t xml:space="preserve">    FNRI</t>
  </si>
  <si>
    <t xml:space="preserve">    FPRDI</t>
  </si>
  <si>
    <t xml:space="preserve">    ITDI</t>
  </si>
  <si>
    <t xml:space="preserve">    MIRDC</t>
  </si>
  <si>
    <t xml:space="preserve">    NAST</t>
  </si>
  <si>
    <t xml:space="preserve">    NRCP</t>
  </si>
  <si>
    <t xml:space="preserve">    PAGASA</t>
  </si>
  <si>
    <t xml:space="preserve">    PCAANRRD </t>
  </si>
  <si>
    <t xml:space="preserve">    PCHRD</t>
  </si>
  <si>
    <t xml:space="preserve">    PCIEETRD </t>
  </si>
  <si>
    <t xml:space="preserve">    PIVS</t>
  </si>
  <si>
    <t xml:space="preserve">    PNRI</t>
  </si>
  <si>
    <t xml:space="preserve">    PSHS</t>
  </si>
  <si>
    <t xml:space="preserve">    PTRI</t>
  </si>
  <si>
    <t xml:space="preserve">    SEI</t>
  </si>
  <si>
    <t xml:space="preserve">    STII</t>
  </si>
  <si>
    <t xml:space="preserve">    TAPI</t>
  </si>
  <si>
    <t>DSWD</t>
  </si>
  <si>
    <t xml:space="preserve">   CWC</t>
  </si>
  <si>
    <t xml:space="preserve">   ICAB</t>
  </si>
  <si>
    <t xml:space="preserve">   NCDA</t>
  </si>
  <si>
    <t xml:space="preserve">   JJWC</t>
  </si>
  <si>
    <t>DOT</t>
  </si>
  <si>
    <t xml:space="preserve">    IA</t>
  </si>
  <si>
    <t xml:space="preserve">    NPDC</t>
  </si>
  <si>
    <t xml:space="preserve"> </t>
  </si>
  <si>
    <t>DTI</t>
  </si>
  <si>
    <t xml:space="preserve">    BOI</t>
  </si>
  <si>
    <t xml:space="preserve">    PTTC</t>
  </si>
  <si>
    <t xml:space="preserve">    CIAP</t>
  </si>
  <si>
    <t>DOTr</t>
  </si>
  <si>
    <t xml:space="preserve">    CAB</t>
  </si>
  <si>
    <t xml:space="preserve">    MARINA</t>
  </si>
  <si>
    <t xml:space="preserve">    OTC</t>
  </si>
  <si>
    <t xml:space="preserve">    OTS</t>
  </si>
  <si>
    <t xml:space="preserve">    PCG</t>
  </si>
  <si>
    <t xml:space="preserve">    TRB</t>
  </si>
  <si>
    <t>NEDA</t>
  </si>
  <si>
    <t xml:space="preserve">    ODG</t>
  </si>
  <si>
    <t xml:space="preserve">    PNVSCA</t>
  </si>
  <si>
    <t xml:space="preserve">    PPPCP</t>
  </si>
  <si>
    <t xml:space="preserve">    TARIFF</t>
  </si>
  <si>
    <t xml:space="preserve">    PSA</t>
  </si>
  <si>
    <t>PCOO</t>
  </si>
  <si>
    <t xml:space="preserve">    PCOO-Proper</t>
  </si>
  <si>
    <t xml:space="preserve">    BBS</t>
  </si>
  <si>
    <t xml:space="preserve">    BCS</t>
  </si>
  <si>
    <t xml:space="preserve">    NPO</t>
  </si>
  <si>
    <t xml:space="preserve">    NIB</t>
  </si>
  <si>
    <t xml:space="preserve">    PIA</t>
  </si>
  <si>
    <t xml:space="preserve">    PBS-RTVM</t>
  </si>
  <si>
    <t>OEOs</t>
  </si>
  <si>
    <t xml:space="preserve">    AMLC</t>
  </si>
  <si>
    <t xml:space="preserve">    CCC</t>
  </si>
  <si>
    <t xml:space="preserve">    CFO</t>
  </si>
  <si>
    <t xml:space="preserve">    CHED  </t>
  </si>
  <si>
    <t xml:space="preserve">    CDA</t>
  </si>
  <si>
    <t xml:space="preserve">    CFL</t>
  </si>
  <si>
    <t xml:space="preserve">    DDB</t>
  </si>
  <si>
    <t xml:space="preserve">    ERC</t>
  </si>
  <si>
    <t xml:space="preserve">    FDCP</t>
  </si>
  <si>
    <t xml:space="preserve">    GAB</t>
  </si>
  <si>
    <t xml:space="preserve">    GCGOCC</t>
  </si>
  <si>
    <t xml:space="preserve">    MDA</t>
  </si>
  <si>
    <t xml:space="preserve">    MTRCB</t>
  </si>
  <si>
    <t xml:space="preserve">    NCCA</t>
  </si>
  <si>
    <t xml:space="preserve">     NCCA-Proper</t>
  </si>
  <si>
    <t xml:space="preserve">     NHCP (NHI)</t>
  </si>
  <si>
    <t xml:space="preserve">     NLP</t>
  </si>
  <si>
    <t xml:space="preserve">   NCIP</t>
  </si>
  <si>
    <t xml:space="preserve">   NICA</t>
  </si>
  <si>
    <t xml:space="preserve">   NSC  </t>
  </si>
  <si>
    <t xml:space="preserve">   NYC</t>
  </si>
  <si>
    <t xml:space="preserve">   OPAPP</t>
  </si>
  <si>
    <t xml:space="preserve">   PDEA</t>
  </si>
  <si>
    <t xml:space="preserve">   PHILRACOM</t>
  </si>
  <si>
    <t xml:space="preserve">   PSC  </t>
  </si>
  <si>
    <t xml:space="preserve">   PCUP</t>
  </si>
  <si>
    <t xml:space="preserve">   PLLO</t>
  </si>
  <si>
    <t xml:space="preserve">   PMS</t>
  </si>
  <si>
    <t>JLEC</t>
  </si>
  <si>
    <t>JUDICIARY</t>
  </si>
  <si>
    <t xml:space="preserve">     SCPLC </t>
  </si>
  <si>
    <t xml:space="preserve">     PET   </t>
  </si>
  <si>
    <t xml:space="preserve">     SB</t>
  </si>
  <si>
    <t xml:space="preserve">     CA</t>
  </si>
  <si>
    <t xml:space="preserve">     CTA</t>
  </si>
  <si>
    <t>CSC</t>
  </si>
  <si>
    <t xml:space="preserve">     CSC</t>
  </si>
  <si>
    <t xml:space="preserve">     CESB</t>
  </si>
  <si>
    <t>COA</t>
  </si>
  <si>
    <t>COMELEC</t>
  </si>
  <si>
    <t>OMBUDSMAN</t>
  </si>
  <si>
    <t>CHR</t>
  </si>
  <si>
    <t>Sub-Total, Departments</t>
  </si>
  <si>
    <t>Special Purpose Funds (SPFs)</t>
  </si>
  <si>
    <t xml:space="preserve">BSGC   </t>
  </si>
  <si>
    <t>ALGU</t>
  </si>
  <si>
    <t xml:space="preserve">    o.w. MMDA (Fund 101)</t>
  </si>
  <si>
    <t>Sub-Total, SPFs</t>
  </si>
  <si>
    <t>TOTAL (Departments &amp; SPFs)</t>
  </si>
  <si>
    <t xml:space="preserve">   OWWA</t>
  </si>
  <si>
    <t xml:space="preserve">    DCP</t>
  </si>
  <si>
    <t xml:space="preserve">    PSRTI</t>
  </si>
  <si>
    <t xml:space="preserve">    LGUs</t>
  </si>
  <si>
    <t>Department of Budget and Management</t>
  </si>
  <si>
    <r>
      <t xml:space="preserve">     Owned and Controlled Corporations</t>
    </r>
    <r>
      <rPr>
        <vertAlign val="superscript"/>
        <sz val="10"/>
        <rFont val="Arial"/>
        <family val="2"/>
      </rPr>
      <t>/6</t>
    </r>
  </si>
  <si>
    <r>
      <t>Allotment to Local Government Units</t>
    </r>
    <r>
      <rPr>
        <vertAlign val="superscript"/>
        <sz val="10"/>
        <rFont val="Arial"/>
        <family val="2"/>
      </rPr>
      <t>/7</t>
    </r>
  </si>
  <si>
    <r>
      <t xml:space="preserve">UNUSED NCAs </t>
    </r>
    <r>
      <rPr>
        <vertAlign val="superscript"/>
        <sz val="10"/>
        <rFont val="Arial"/>
        <family val="2"/>
      </rPr>
      <t>/5</t>
    </r>
  </si>
  <si>
    <t>Dept. of Human Settlement and Urban Development</t>
  </si>
  <si>
    <t xml:space="preserve">   FPA</t>
  </si>
  <si>
    <t>DHSUD</t>
  </si>
  <si>
    <t xml:space="preserve">   HSAC</t>
  </si>
  <si>
    <t xml:space="preserve">   NCMF</t>
  </si>
  <si>
    <t xml:space="preserve">   PCW</t>
  </si>
  <si>
    <t xml:space="preserve">   NAPC</t>
  </si>
  <si>
    <t xml:space="preserve">    TESDA</t>
  </si>
  <si>
    <t xml:space="preserve">    CPD</t>
  </si>
  <si>
    <t xml:space="preserve">   ARTA</t>
  </si>
  <si>
    <t xml:space="preserve">     CHR</t>
  </si>
  <si>
    <t xml:space="preserve">     HRVVMC</t>
  </si>
  <si>
    <t>AS OF MARCH 31, 2021</t>
  </si>
  <si>
    <r>
      <t xml:space="preserve">UTILIZATION RATIO (%) </t>
    </r>
    <r>
      <rPr>
        <vertAlign val="superscript"/>
        <sz val="10"/>
        <rFont val="Arial"/>
        <family val="2"/>
      </rPr>
      <t>/6</t>
    </r>
  </si>
  <si>
    <t>As of FEBRUARY</t>
  </si>
  <si>
    <t xml:space="preserve">Department of Transportation </t>
  </si>
  <si>
    <t>Source: Report of MDS-Government Servicing Banks as of March 2021</t>
  </si>
  <si>
    <t>ALGU: inclusive of IRA, special shares for LGUs, MMDA and other transfers to LGUs</t>
  </si>
  <si>
    <t>NCAs CREDITED VS NCA UTILIZATION, JANUARY-MARCH 2021</t>
  </si>
  <si>
    <t>STATUS OF NCA UTILIZATION (Net Trust and Working Fund), as of March 31, 2021</t>
  </si>
  <si>
    <r>
      <t xml:space="preserve">NCAs UTILIZED </t>
    </r>
    <r>
      <rPr>
        <b/>
        <vertAlign val="superscript"/>
        <sz val="8"/>
        <rFont val="Arial"/>
        <family val="2"/>
      </rPr>
      <t>/2</t>
    </r>
  </si>
  <si>
    <t xml:space="preserve">   NFRDI</t>
  </si>
  <si>
    <t xml:space="preserve">   PCVF</t>
  </si>
  <si>
    <t xml:space="preserve">     NAP (RMAO) </t>
  </si>
  <si>
    <t xml:space="preserve">   NCSC</t>
  </si>
  <si>
    <t xml:space="preserve">   OMB (VRB)</t>
  </si>
  <si>
    <t xml:space="preserve">   PHILSA</t>
  </si>
  <si>
    <r>
      <rPr>
        <vertAlign val="superscript"/>
        <sz val="8"/>
        <rFont val="Arial"/>
        <family val="2"/>
      </rPr>
      <t>/2</t>
    </r>
    <r>
      <rPr>
        <sz val="8"/>
        <rFont val="Arial"/>
        <family val="2"/>
      </rPr>
      <t xml:space="preserve"> NCA Utilization refers to agency issuance of checks or Advice to Debit Account (ADA) against the NCAs issued.</t>
    </r>
  </si>
  <si>
    <r>
      <rPr>
        <vertAlign val="superscript"/>
        <sz val="8"/>
        <rFont val="Arial"/>
        <family val="2"/>
      </rPr>
      <t>/4</t>
    </r>
    <r>
      <rPr>
        <sz val="8"/>
        <rFont val="Arial"/>
        <family val="2"/>
      </rPr>
      <t xml:space="preserve"> Outstanding Checks refer to those checks issued by the agency but not yet encashed at the banks by the creditor/payee.</t>
    </r>
  </si>
  <si>
    <r>
      <rPr>
        <vertAlign val="superscript"/>
        <sz val="8"/>
        <rFont val="Arial"/>
        <family val="2"/>
      </rPr>
      <t>/5</t>
    </r>
    <r>
      <rPr>
        <sz val="8"/>
        <rFont val="Arial"/>
        <family val="2"/>
      </rPr>
      <t xml:space="preserve"> Book Balance refers to the NCAs which remain unutilized or the NCA balances for which no checks/ADA has been charged.</t>
    </r>
  </si>
  <si>
    <r>
      <rPr>
        <vertAlign val="superscript"/>
        <sz val="8"/>
        <rFont val="Arial"/>
        <family val="2"/>
      </rPr>
      <t>/6</t>
    </r>
    <r>
      <rPr>
        <sz val="8"/>
        <rFont val="Arial"/>
        <family val="2"/>
      </rPr>
      <t xml:space="preserve"> Bank Balance refers to the difference between the NCAs credited by the banks to the agency's MDS sub-accounts and the cash disbursement.</t>
    </r>
  </si>
  <si>
    <r>
      <rPr>
        <vertAlign val="superscript"/>
        <sz val="8"/>
        <rFont val="Arial"/>
        <family val="2"/>
      </rPr>
      <t>/7</t>
    </r>
    <r>
      <rPr>
        <sz val="8"/>
        <rFont val="Arial"/>
        <family val="2"/>
      </rPr>
      <t xml:space="preserve"> Amounts presented for Departments/Agencies include transfers from SPFs.</t>
    </r>
  </si>
  <si>
    <r>
      <rPr>
        <vertAlign val="superscript"/>
        <sz val="8"/>
        <rFont val="Arial"/>
        <family val="2"/>
      </rPr>
      <t>/3</t>
    </r>
    <r>
      <rPr>
        <sz val="8"/>
        <rFont val="Arial"/>
        <family val="2"/>
      </rPr>
      <t xml:space="preserve"> Cash Disbursement refers to negotiated checks (checks presented for encashment at the banks) and to the ADA credited by the banks to the bank accounts of the
 agency's creditors/payees</t>
    </r>
  </si>
  <si>
    <r>
      <rPr>
        <vertAlign val="superscript"/>
        <sz val="8"/>
        <rFont val="Arial"/>
        <family val="2"/>
      </rPr>
      <t>/1</t>
    </r>
    <r>
      <rPr>
        <sz val="8"/>
        <rFont val="Arial"/>
        <family val="2"/>
      </rPr>
      <t xml:space="preserve"> NCA Releases refer to NCAs credited by the Modified Disbursement Scheme (MDS)-Government Servicing Banks (GSBs) to the agencies' MDS sub accounts,
 inclusive of lapsed NCAs.</t>
    </r>
  </si>
  <si>
    <r>
      <t xml:space="preserve">REPORT ON UTILIZATION </t>
    </r>
    <r>
      <rPr>
        <b/>
        <vertAlign val="superscript"/>
        <sz val="10"/>
        <rFont val="Arial"/>
        <family val="2"/>
      </rPr>
      <t>/1</t>
    </r>
    <r>
      <rPr>
        <b/>
        <sz val="10"/>
        <rFont val="Arial"/>
        <family val="2"/>
      </rPr>
      <t xml:space="preserve"> OF NOTICES OF CASH ALLOCATIONS (NCAs) </t>
    </r>
    <r>
      <rPr>
        <b/>
        <vertAlign val="superscript"/>
        <sz val="10"/>
        <rFont val="Arial"/>
        <family val="2"/>
      </rPr>
      <t>/2</t>
    </r>
    <r>
      <rPr>
        <b/>
        <sz val="10"/>
        <rFont val="Arial"/>
        <family val="2"/>
      </rPr>
      <t xml:space="preserve"> FOR NATIONAL GOVERNMENT AGENCIES AND BUDGETARY SUPPORT TO GOCCs AND LGUs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</si>
</sst>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_);_(* \(#,##0\);_(* &quot;-&quot;_);_(@_)"/>
    <numFmt numFmtId="165" formatCode="_(* #,##0.00_);_(* \(#,##0.00\);_(* &quot;-&quot;??_);_(@_)"/>
    <numFmt numFmtId="166" formatCode="_(* #,##0_);_(* \(#,##0\);_(* &quot;-&quot;??_);_(@_)"/>
    <numFmt numFmtId="167" formatCode="_(* #,##0.0_);_(* \(#,##0.0\);_(* &quot;-&quot;??_);_(@_)"/>
  </numFmts>
  <fonts count="42" x14ac:knownFonts="1">
    <font>
      <sz val="10"/>
      <name val="Arial"/>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amily val="2"/>
    </font>
    <font>
      <vertAlign val="superscript"/>
      <sz val="10"/>
      <name val="Arial"/>
      <family val="2"/>
    </font>
    <font>
      <sz val="9"/>
      <name val="Arial"/>
      <family val="2"/>
    </font>
    <font>
      <b/>
      <sz val="10"/>
      <name val="Arial"/>
      <family val="2"/>
    </font>
    <font>
      <b/>
      <i/>
      <sz val="10"/>
      <name val="Arial"/>
      <family val="2"/>
    </font>
    <font>
      <i/>
      <sz val="10"/>
      <name val="Arial"/>
      <family val="2"/>
    </font>
    <font>
      <u val="singleAccounting"/>
      <sz val="10"/>
      <name val="Arial"/>
      <family val="2"/>
    </font>
    <font>
      <b/>
      <sz val="9"/>
      <name val="Arial"/>
      <family val="2"/>
    </font>
    <font>
      <b/>
      <sz val="9"/>
      <name val="Arial Black"/>
      <family val="2"/>
    </font>
    <font>
      <b/>
      <sz val="8"/>
      <name val="Arial"/>
      <family val="2"/>
    </font>
    <font>
      <b/>
      <sz val="8.5"/>
      <name val="Arial"/>
      <family val="2"/>
    </font>
    <font>
      <b/>
      <vertAlign val="superscript"/>
      <sz val="8.5"/>
      <name val="Arial"/>
      <family val="2"/>
    </font>
    <font>
      <b/>
      <vertAlign val="superscript"/>
      <sz val="8"/>
      <name val="Arial"/>
      <family val="2"/>
    </font>
    <font>
      <b/>
      <sz val="7"/>
      <name val="Arial"/>
      <family val="2"/>
    </font>
    <font>
      <vertAlign val="superscript"/>
      <sz val="9"/>
      <name val="Arial"/>
      <family val="2"/>
    </font>
    <font>
      <b/>
      <sz val="8"/>
      <color indexed="12"/>
      <name val="Arial"/>
      <family val="2"/>
    </font>
    <font>
      <i/>
      <sz val="9"/>
      <name val="Arial"/>
      <family val="2"/>
    </font>
    <font>
      <sz val="8"/>
      <color indexed="12"/>
      <name val="Arial"/>
      <family val="2"/>
    </font>
    <font>
      <b/>
      <i/>
      <sz val="9"/>
      <name val="Arial"/>
      <family val="2"/>
    </font>
    <font>
      <sz val="8"/>
      <color theme="1"/>
      <name val="Arial"/>
      <family val="2"/>
    </font>
    <font>
      <b/>
      <sz val="9"/>
      <color theme="1"/>
      <name val="Arial"/>
      <family val="2"/>
    </font>
    <font>
      <vertAlign val="superscript"/>
      <sz val="8"/>
      <name val="Arial"/>
      <family val="2"/>
    </font>
    <font>
      <b/>
      <vertAlign val="superscript"/>
      <sz val="10"/>
      <name val="Arial"/>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22"/>
        <bgColor indexed="64"/>
      </patternFill>
    </fill>
    <fill>
      <patternFill patternType="solid">
        <fgColor theme="0"/>
        <bgColor indexed="64"/>
      </patternFill>
    </fill>
  </fills>
  <borders count="2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8"/>
      </bottom>
      <diagonal/>
    </border>
    <border>
      <left style="thin">
        <color indexed="64"/>
      </left>
      <right style="thin">
        <color indexed="64"/>
      </right>
      <top/>
      <bottom style="thin">
        <color indexed="64"/>
      </bottom>
      <diagonal/>
    </border>
    <border>
      <left/>
      <right/>
      <top/>
      <bottom style="double">
        <color indexed="64"/>
      </bottom>
      <diagonal/>
    </border>
  </borders>
  <cellStyleXfs count="45">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3" fillId="3" borderId="0" applyNumberFormat="0" applyBorder="0" applyAlignment="0" applyProtection="0"/>
    <xf numFmtId="0" fontId="4" fillId="20" borderId="1" applyNumberFormat="0" applyAlignment="0" applyProtection="0"/>
    <xf numFmtId="0" fontId="5" fillId="21" borderId="2" applyNumberFormat="0" applyAlignment="0" applyProtection="0"/>
    <xf numFmtId="0" fontId="6" fillId="0" borderId="0" applyNumberFormat="0" applyFill="0" applyBorder="0" applyAlignment="0" applyProtection="0"/>
    <xf numFmtId="0" fontId="7" fillId="4" borderId="0" applyNumberFormat="0" applyBorder="0" applyAlignment="0" applyProtection="0"/>
    <xf numFmtId="0" fontId="8" fillId="0" borderId="3" applyNumberFormat="0" applyFill="0" applyAlignment="0" applyProtection="0"/>
    <xf numFmtId="0" fontId="9" fillId="0" borderId="4" applyNumberFormat="0" applyFill="0" applyAlignment="0" applyProtection="0"/>
    <xf numFmtId="0" fontId="10" fillId="0" borderId="5" applyNumberFormat="0" applyFill="0" applyAlignment="0" applyProtection="0"/>
    <xf numFmtId="0" fontId="10" fillId="0" borderId="0" applyNumberFormat="0" applyFill="0" applyBorder="0" applyAlignment="0" applyProtection="0"/>
    <xf numFmtId="0" fontId="11" fillId="7" borderId="1" applyNumberFormat="0" applyAlignment="0" applyProtection="0"/>
    <xf numFmtId="0" fontId="12" fillId="0" borderId="6" applyNumberFormat="0" applyFill="0" applyAlignment="0" applyProtection="0"/>
    <xf numFmtId="0" fontId="13" fillId="22" borderId="0" applyNumberFormat="0" applyBorder="0" applyAlignment="0" applyProtection="0"/>
    <xf numFmtId="0" fontId="14" fillId="0" borderId="0"/>
    <xf numFmtId="0" fontId="14" fillId="23" borderId="7" applyNumberFormat="0" applyFont="0" applyAlignment="0" applyProtection="0"/>
    <xf numFmtId="0" fontId="15" fillId="20" borderId="8" applyNumberForma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xf numFmtId="165" fontId="14" fillId="0" borderId="0" applyFont="0" applyFill="0" applyBorder="0" applyAlignment="0" applyProtection="0"/>
    <xf numFmtId="0" fontId="14" fillId="0" borderId="0"/>
  </cellStyleXfs>
  <cellXfs count="134">
    <xf numFmtId="0" fontId="0" fillId="0" borderId="0" xfId="0"/>
    <xf numFmtId="164" fontId="0" fillId="0" borderId="0" xfId="0" applyNumberFormat="1"/>
    <xf numFmtId="167" fontId="0" fillId="0" borderId="0" xfId="0" applyNumberFormat="1"/>
    <xf numFmtId="0" fontId="0" fillId="0" borderId="0" xfId="0" applyAlignment="1">
      <alignment horizontal="center"/>
    </xf>
    <xf numFmtId="166" fontId="0" fillId="0" borderId="0" xfId="0" applyNumberFormat="1"/>
    <xf numFmtId="0" fontId="14" fillId="0" borderId="0" xfId="0" applyFont="1"/>
    <xf numFmtId="166" fontId="14" fillId="0" borderId="0" xfId="43" applyNumberFormat="1" applyFont="1"/>
    <xf numFmtId="166" fontId="23" fillId="0" borderId="0" xfId="43" applyNumberFormat="1" applyFont="1"/>
    <xf numFmtId="166" fontId="24" fillId="0" borderId="0" xfId="43" applyNumberFormat="1" applyFont="1"/>
    <xf numFmtId="0" fontId="14" fillId="0" borderId="0" xfId="43" applyNumberFormat="1" applyFont="1"/>
    <xf numFmtId="166" fontId="14" fillId="0" borderId="18" xfId="43" applyNumberFormat="1" applyFont="1" applyBorder="1"/>
    <xf numFmtId="166" fontId="14" fillId="0" borderId="0" xfId="43" applyNumberFormat="1" applyFont="1" applyBorder="1"/>
    <xf numFmtId="166" fontId="21" fillId="0" borderId="18" xfId="43" applyNumberFormat="1" applyFont="1" applyBorder="1" applyAlignment="1">
      <alignment horizontal="right"/>
    </xf>
    <xf numFmtId="166" fontId="35" fillId="0" borderId="0" xfId="43" applyNumberFormat="1" applyFont="1" applyBorder="1" applyAlignment="1"/>
    <xf numFmtId="166" fontId="21" fillId="0" borderId="0" xfId="43" applyNumberFormat="1" applyFont="1" applyFill="1"/>
    <xf numFmtId="166" fontId="21" fillId="0" borderId="0" xfId="43" applyNumberFormat="1" applyFont="1"/>
    <xf numFmtId="166" fontId="35" fillId="0" borderId="0" xfId="43" applyNumberFormat="1" applyFont="1" applyAlignment="1"/>
    <xf numFmtId="166" fontId="35" fillId="0" borderId="0" xfId="43" applyNumberFormat="1" applyFont="1" applyFill="1" applyAlignment="1"/>
    <xf numFmtId="166" fontId="21" fillId="0" borderId="0" xfId="43" applyNumberFormat="1" applyFont="1" applyBorder="1"/>
    <xf numFmtId="166" fontId="21" fillId="0" borderId="0" xfId="43" applyNumberFormat="1" applyFont="1" applyFill="1" applyBorder="1"/>
    <xf numFmtId="166" fontId="21" fillId="0" borderId="18" xfId="43" applyNumberFormat="1" applyFont="1" applyBorder="1"/>
    <xf numFmtId="37" fontId="21" fillId="0" borderId="18" xfId="43" applyNumberFormat="1" applyFont="1" applyBorder="1" applyAlignment="1">
      <alignment horizontal="right"/>
    </xf>
    <xf numFmtId="0" fontId="14" fillId="0" borderId="0" xfId="44" applyFont="1" applyFill="1" applyAlignment="1">
      <alignment horizontal="left" indent="2"/>
    </xf>
    <xf numFmtId="37" fontId="21" fillId="0" borderId="13" xfId="43" applyNumberFormat="1" applyFont="1" applyBorder="1"/>
    <xf numFmtId="37" fontId="21" fillId="0" borderId="18" xfId="43" applyNumberFormat="1" applyFont="1" applyBorder="1"/>
    <xf numFmtId="37" fontId="21" fillId="0" borderId="13" xfId="43" applyNumberFormat="1" applyFont="1" applyFill="1" applyBorder="1"/>
    <xf numFmtId="37" fontId="21" fillId="0" borderId="18" xfId="43" applyNumberFormat="1" applyFont="1" applyFill="1" applyBorder="1"/>
    <xf numFmtId="166" fontId="21" fillId="0" borderId="18" xfId="43" applyNumberFormat="1" applyFont="1" applyFill="1" applyBorder="1"/>
    <xf numFmtId="166" fontId="21" fillId="0" borderId="18" xfId="43" applyNumberFormat="1" applyFont="1" applyFill="1" applyBorder="1" applyAlignment="1">
      <alignment horizontal="right" vertical="top"/>
    </xf>
    <xf numFmtId="166" fontId="21" fillId="0" borderId="13" xfId="43" applyNumberFormat="1" applyFont="1" applyBorder="1" applyAlignment="1">
      <alignment horizontal="right" vertical="top"/>
    </xf>
    <xf numFmtId="37" fontId="35" fillId="0" borderId="0" xfId="43" applyNumberFormat="1" applyFont="1" applyBorder="1" applyAlignment="1"/>
    <xf numFmtId="166" fontId="21" fillId="0" borderId="18" xfId="43" applyNumberFormat="1" applyFont="1" applyBorder="1" applyAlignment="1"/>
    <xf numFmtId="166" fontId="21" fillId="0" borderId="13" xfId="43" applyNumberFormat="1" applyFont="1" applyFill="1" applyBorder="1"/>
    <xf numFmtId="0" fontId="14" fillId="0" borderId="0" xfId="37" applyNumberFormat="1" applyFont="1" applyAlignment="1"/>
    <xf numFmtId="0" fontId="14" fillId="0" borderId="0" xfId="37" applyFont="1"/>
    <xf numFmtId="0" fontId="14" fillId="0" borderId="0" xfId="37" applyNumberFormat="1" applyFont="1"/>
    <xf numFmtId="0" fontId="14" fillId="0" borderId="0" xfId="37" applyFont="1" applyAlignment="1">
      <alignment horizontal="center" vertical="center" wrapText="1"/>
    </xf>
    <xf numFmtId="0" fontId="14" fillId="0" borderId="15" xfId="37" applyFont="1" applyBorder="1" applyAlignment="1">
      <alignment horizontal="center" vertical="center" wrapText="1"/>
    </xf>
    <xf numFmtId="49" fontId="14" fillId="0" borderId="15" xfId="37" applyNumberFormat="1" applyFont="1" applyBorder="1" applyAlignment="1">
      <alignment horizontal="center" vertical="center" wrapText="1"/>
    </xf>
    <xf numFmtId="166" fontId="21" fillId="0" borderId="15" xfId="43" applyNumberFormat="1" applyFont="1" applyBorder="1" applyAlignment="1">
      <alignment horizontal="center" vertical="center" wrapText="1"/>
    </xf>
    <xf numFmtId="0" fontId="14" fillId="0" borderId="0" xfId="37" applyNumberFormat="1" applyFont="1" applyAlignment="1">
      <alignment horizontal="center"/>
    </xf>
    <xf numFmtId="164" fontId="14" fillId="0" borderId="0" xfId="37" applyNumberFormat="1" applyFont="1"/>
    <xf numFmtId="0" fontId="22" fillId="0" borderId="0" xfId="37" applyNumberFormat="1" applyFont="1"/>
    <xf numFmtId="164" fontId="22" fillId="0" borderId="0" xfId="37" applyNumberFormat="1" applyFont="1"/>
    <xf numFmtId="0" fontId="22" fillId="0" borderId="0" xfId="37" applyFont="1"/>
    <xf numFmtId="164" fontId="25" fillId="0" borderId="0" xfId="37" applyNumberFormat="1" applyFont="1"/>
    <xf numFmtId="0" fontId="14" fillId="0" borderId="0" xfId="37" applyNumberFormat="1" applyFont="1" applyFill="1"/>
    <xf numFmtId="0" fontId="14" fillId="0" borderId="0" xfId="37" applyNumberFormat="1" applyFont="1" applyAlignment="1">
      <alignment wrapText="1"/>
    </xf>
    <xf numFmtId="0" fontId="14" fillId="0" borderId="18" xfId="37" applyNumberFormat="1" applyFont="1" applyBorder="1"/>
    <xf numFmtId="164" fontId="14" fillId="0" borderId="18" xfId="37" applyNumberFormat="1" applyFont="1" applyBorder="1"/>
    <xf numFmtId="0" fontId="14" fillId="0" borderId="0" xfId="37" applyNumberFormat="1" applyFont="1" applyBorder="1"/>
    <xf numFmtId="164" fontId="14" fillId="0" borderId="0" xfId="37" applyNumberFormat="1" applyFont="1" applyBorder="1"/>
    <xf numFmtId="0" fontId="20" fillId="0" borderId="0" xfId="37" applyNumberFormat="1" applyFont="1" applyBorder="1" applyAlignment="1">
      <alignment vertical="center"/>
    </xf>
    <xf numFmtId="0" fontId="14" fillId="0" borderId="0" xfId="37" applyNumberFormat="1" applyFont="1" applyBorder="1" applyAlignment="1"/>
    <xf numFmtId="0" fontId="20" fillId="0" borderId="0" xfId="37" applyNumberFormat="1" applyFont="1" applyBorder="1"/>
    <xf numFmtId="0" fontId="14" fillId="0" borderId="0" xfId="0" applyFont="1" applyAlignment="1">
      <alignment horizontal="center"/>
    </xf>
    <xf numFmtId="0" fontId="26" fillId="26" borderId="0" xfId="37" applyFont="1" applyFill="1" applyAlignment="1"/>
    <xf numFmtId="0" fontId="19" fillId="26" borderId="0" xfId="37" applyFont="1" applyFill="1"/>
    <xf numFmtId="166" fontId="19" fillId="26" borderId="0" xfId="43" applyNumberFormat="1" applyFont="1" applyFill="1" applyBorder="1"/>
    <xf numFmtId="0" fontId="27" fillId="24" borderId="0" xfId="37" applyFont="1" applyFill="1" applyBorder="1" applyAlignment="1">
      <alignment horizontal="left"/>
    </xf>
    <xf numFmtId="164" fontId="19" fillId="26" borderId="0" xfId="37" applyNumberFormat="1" applyFont="1" applyFill="1" applyBorder="1" applyAlignment="1">
      <alignment horizontal="left"/>
    </xf>
    <xf numFmtId="0" fontId="19" fillId="26" borderId="0" xfId="37" applyFont="1" applyFill="1" applyBorder="1"/>
    <xf numFmtId="0" fontId="28" fillId="26" borderId="0" xfId="37" applyFont="1" applyFill="1" applyBorder="1" applyAlignment="1">
      <alignment horizontal="left"/>
    </xf>
    <xf numFmtId="164" fontId="19" fillId="26" borderId="0" xfId="37" applyNumberFormat="1" applyFont="1" applyFill="1"/>
    <xf numFmtId="0" fontId="28" fillId="26" borderId="0" xfId="37" applyFont="1" applyFill="1" applyBorder="1"/>
    <xf numFmtId="164" fontId="19" fillId="26" borderId="0" xfId="37" applyNumberFormat="1" applyFont="1" applyFill="1" applyBorder="1"/>
    <xf numFmtId="166" fontId="28" fillId="25" borderId="19" xfId="43" applyNumberFormat="1" applyFont="1" applyFill="1" applyBorder="1" applyAlignment="1">
      <alignment horizontal="center" vertical="center"/>
    </xf>
    <xf numFmtId="166" fontId="28" fillId="25" borderId="11" xfId="43" applyNumberFormat="1" applyFont="1" applyFill="1" applyBorder="1" applyAlignment="1">
      <alignment horizontal="center" vertical="center"/>
    </xf>
    <xf numFmtId="0" fontId="19" fillId="0" borderId="0" xfId="37" applyFont="1" applyFill="1" applyAlignment="1">
      <alignment horizontal="center" vertical="center"/>
    </xf>
    <xf numFmtId="0" fontId="28" fillId="25" borderId="15" xfId="37" applyFont="1" applyFill="1" applyBorder="1" applyAlignment="1">
      <alignment horizontal="center" vertical="center" wrapText="1"/>
    </xf>
    <xf numFmtId="0" fontId="28" fillId="0" borderId="0" xfId="37" applyFont="1" applyAlignment="1">
      <alignment horizontal="center"/>
    </xf>
    <xf numFmtId="166" fontId="19" fillId="0" borderId="0" xfId="43" applyNumberFormat="1" applyFont="1" applyBorder="1"/>
    <xf numFmtId="0" fontId="19" fillId="0" borderId="0" xfId="37" applyFont="1"/>
    <xf numFmtId="0" fontId="28" fillId="0" borderId="0" xfId="37" applyFont="1" applyAlignment="1">
      <alignment horizontal="left"/>
    </xf>
    <xf numFmtId="0" fontId="34" fillId="0" borderId="0" xfId="37" applyFont="1" applyAlignment="1">
      <alignment horizontal="left" indent="1"/>
    </xf>
    <xf numFmtId="166" fontId="19" fillId="0" borderId="0" xfId="37" applyNumberFormat="1" applyFont="1"/>
    <xf numFmtId="0" fontId="19" fillId="0" borderId="0" xfId="37" applyFont="1" applyAlignment="1">
      <alignment horizontal="left" indent="1"/>
    </xf>
    <xf numFmtId="0" fontId="19" fillId="0" borderId="0" xfId="37" applyFont="1" applyAlignment="1" applyProtection="1">
      <alignment horizontal="left" indent="1"/>
      <protection locked="0"/>
    </xf>
    <xf numFmtId="0" fontId="19" fillId="0" borderId="0" xfId="37" quotePrefix="1" applyFont="1" applyAlignment="1">
      <alignment horizontal="left" indent="1"/>
    </xf>
    <xf numFmtId="0" fontId="36" fillId="0" borderId="0" xfId="37" applyFont="1" applyAlignment="1">
      <alignment horizontal="left" indent="1"/>
    </xf>
    <xf numFmtId="0" fontId="34" fillId="0" borderId="0" xfId="37" applyFont="1" applyFill="1" applyAlignment="1">
      <alignment horizontal="left" indent="1"/>
    </xf>
    <xf numFmtId="0" fontId="19" fillId="0" borderId="0" xfId="37" applyFont="1" applyAlignment="1">
      <alignment horizontal="left" wrapText="1" indent="2"/>
    </xf>
    <xf numFmtId="0" fontId="19" fillId="0" borderId="0" xfId="37" applyFont="1" applyAlignment="1">
      <alignment horizontal="left" indent="2"/>
    </xf>
    <xf numFmtId="0" fontId="19" fillId="0" borderId="0" xfId="37" applyFont="1" applyAlignment="1">
      <alignment horizontal="left" indent="3"/>
    </xf>
    <xf numFmtId="0" fontId="19" fillId="0" borderId="0" xfId="37" applyFont="1" applyAlignment="1">
      <alignment horizontal="left" wrapText="1" indent="3"/>
    </xf>
    <xf numFmtId="0" fontId="19" fillId="0" borderId="0" xfId="37" applyFont="1" applyFill="1" applyAlignment="1">
      <alignment horizontal="left" indent="1"/>
    </xf>
    <xf numFmtId="0" fontId="38" fillId="0" borderId="0" xfId="37" applyFont="1" applyAlignment="1">
      <alignment horizontal="left" indent="1"/>
    </xf>
    <xf numFmtId="0" fontId="34" fillId="0" borderId="0" xfId="37" applyFont="1" applyAlignment="1">
      <alignment horizontal="left" vertical="top" indent="1"/>
    </xf>
    <xf numFmtId="0" fontId="36" fillId="0" borderId="0" xfId="37" applyFont="1" applyFill="1" applyAlignment="1">
      <alignment horizontal="left" indent="1"/>
    </xf>
    <xf numFmtId="0" fontId="19" fillId="0" borderId="0" xfId="37" applyFont="1" applyFill="1" applyAlignment="1"/>
    <xf numFmtId="0" fontId="28" fillId="0" borderId="0" xfId="37" applyFont="1" applyFill="1" applyAlignment="1">
      <alignment wrapText="1"/>
    </xf>
    <xf numFmtId="166" fontId="35" fillId="0" borderId="0" xfId="43" applyNumberFormat="1" applyFont="1" applyFill="1" applyBorder="1" applyAlignment="1"/>
    <xf numFmtId="0" fontId="19" fillId="0" borderId="0" xfId="37" applyFont="1" applyAlignment="1"/>
    <xf numFmtId="0" fontId="28" fillId="0" borderId="0" xfId="37" applyFont="1" applyAlignment="1">
      <alignment horizontal="left" indent="1"/>
    </xf>
    <xf numFmtId="0" fontId="19" fillId="0" borderId="0" xfId="37" applyFont="1" applyAlignment="1">
      <alignment horizontal="left"/>
    </xf>
    <xf numFmtId="0" fontId="28" fillId="0" borderId="0" xfId="37" applyFont="1" applyAlignment="1">
      <alignment horizontal="left" vertical="center"/>
    </xf>
    <xf numFmtId="166" fontId="26" fillId="0" borderId="25" xfId="37" applyNumberFormat="1" applyFont="1" applyBorder="1" applyAlignment="1">
      <alignment vertical="center"/>
    </xf>
    <xf numFmtId="166" fontId="39" fillId="0" borderId="25" xfId="37" applyNumberFormat="1" applyFont="1" applyBorder="1" applyAlignment="1">
      <alignment vertical="center"/>
    </xf>
    <xf numFmtId="166" fontId="26" fillId="0" borderId="25" xfId="37" applyNumberFormat="1" applyFont="1" applyFill="1" applyBorder="1" applyAlignment="1">
      <alignment vertical="center"/>
    </xf>
    <xf numFmtId="166" fontId="37" fillId="0" borderId="0" xfId="37" applyNumberFormat="1" applyFont="1" applyBorder="1" applyAlignment="1">
      <alignment vertical="center"/>
    </xf>
    <xf numFmtId="0" fontId="19" fillId="0" borderId="0" xfId="37" applyFont="1" applyAlignment="1">
      <alignment vertical="center"/>
    </xf>
    <xf numFmtId="0" fontId="36" fillId="0" borderId="0" xfId="37" applyFont="1" applyBorder="1"/>
    <xf numFmtId="0" fontId="19" fillId="0" borderId="0" xfId="37" applyFont="1" applyBorder="1"/>
    <xf numFmtId="0" fontId="19" fillId="0" borderId="0" xfId="37" applyFont="1" applyFill="1" applyBorder="1"/>
    <xf numFmtId="0" fontId="36" fillId="0" borderId="0" xfId="37" applyFont="1" applyFill="1" applyBorder="1"/>
    <xf numFmtId="0" fontId="14" fillId="0" borderId="10" xfId="37" applyNumberFormat="1" applyFont="1" applyBorder="1" applyAlignment="1">
      <alignment horizontal="center" vertical="center" wrapText="1"/>
    </xf>
    <xf numFmtId="0" fontId="14" fillId="0" borderId="11" xfId="37" applyNumberFormat="1" applyFont="1" applyBorder="1" applyAlignment="1">
      <alignment horizontal="center" vertical="center" wrapText="1"/>
    </xf>
    <xf numFmtId="0" fontId="14" fillId="0" borderId="16" xfId="37" applyNumberFormat="1" applyFont="1" applyBorder="1" applyAlignment="1">
      <alignment horizontal="center" vertical="center" wrapText="1"/>
    </xf>
    <xf numFmtId="0" fontId="14" fillId="0" borderId="17" xfId="37" applyNumberFormat="1" applyFont="1" applyBorder="1" applyAlignment="1">
      <alignment horizontal="center" vertical="center" wrapText="1"/>
    </xf>
    <xf numFmtId="0" fontId="14" fillId="0" borderId="12" xfId="37" applyFont="1" applyBorder="1" applyAlignment="1">
      <alignment horizontal="center" vertical="center" wrapText="1"/>
    </xf>
    <xf numFmtId="0" fontId="14" fillId="0" borderId="13" xfId="37" applyFont="1" applyBorder="1" applyAlignment="1">
      <alignment horizontal="center" vertical="center" wrapText="1"/>
    </xf>
    <xf numFmtId="0" fontId="14" fillId="0" borderId="14" xfId="37" applyFont="1" applyBorder="1" applyAlignment="1">
      <alignment horizontal="center" vertical="center" wrapText="1"/>
    </xf>
    <xf numFmtId="0" fontId="14" fillId="0" borderId="15" xfId="37" applyFont="1" applyBorder="1" applyAlignment="1">
      <alignment horizontal="center" vertical="center" wrapText="1"/>
    </xf>
    <xf numFmtId="49" fontId="14" fillId="0" borderId="15" xfId="43" applyNumberFormat="1" applyFont="1" applyBorder="1" applyAlignment="1">
      <alignment horizontal="center" vertical="center" wrapText="1"/>
    </xf>
    <xf numFmtId="0" fontId="14" fillId="0" borderId="0" xfId="37" applyNumberFormat="1" applyFont="1" applyBorder="1" applyAlignment="1">
      <alignment horizontal="justify" wrapText="1"/>
    </xf>
    <xf numFmtId="0" fontId="19" fillId="0" borderId="0" xfId="37" applyFont="1" applyAlignment="1">
      <alignment horizontal="left" vertical="top" wrapText="1"/>
    </xf>
    <xf numFmtId="0" fontId="28" fillId="25" borderId="19" xfId="37" applyFont="1" applyFill="1" applyBorder="1" applyAlignment="1">
      <alignment horizontal="center" vertical="center"/>
    </xf>
    <xf numFmtId="0" fontId="28" fillId="25" borderId="21" xfId="37" applyFont="1" applyFill="1" applyBorder="1" applyAlignment="1">
      <alignment horizontal="center" vertical="center"/>
    </xf>
    <xf numFmtId="0" fontId="28" fillId="25" borderId="23" xfId="37" applyFont="1" applyFill="1" applyBorder="1" applyAlignment="1">
      <alignment horizontal="center" vertical="center"/>
    </xf>
    <xf numFmtId="0" fontId="29" fillId="25" borderId="21" xfId="37" applyFont="1" applyFill="1" applyBorder="1" applyAlignment="1">
      <alignment horizontal="center" vertical="center" wrapText="1"/>
    </xf>
    <xf numFmtId="0" fontId="14" fillId="0" borderId="24" xfId="37" applyBorder="1" applyAlignment="1">
      <alignment horizontal="center" vertical="center"/>
    </xf>
    <xf numFmtId="0" fontId="28" fillId="25" borderId="21" xfId="37" applyFont="1" applyFill="1" applyBorder="1" applyAlignment="1">
      <alignment horizontal="center" vertical="center" wrapText="1"/>
    </xf>
    <xf numFmtId="0" fontId="28" fillId="25" borderId="24" xfId="37" applyFont="1" applyFill="1" applyBorder="1" applyAlignment="1">
      <alignment horizontal="center" vertical="center" wrapText="1"/>
    </xf>
    <xf numFmtId="0" fontId="28" fillId="25" borderId="22" xfId="37" applyFont="1" applyFill="1" applyBorder="1" applyAlignment="1">
      <alignment horizontal="center" vertical="center" wrapText="1"/>
    </xf>
    <xf numFmtId="0" fontId="28" fillId="25" borderId="17" xfId="37" applyFont="1" applyFill="1" applyBorder="1" applyAlignment="1">
      <alignment horizontal="center" vertical="center" wrapText="1"/>
    </xf>
    <xf numFmtId="166" fontId="32" fillId="25" borderId="22" xfId="43" applyNumberFormat="1" applyFont="1" applyFill="1" applyBorder="1" applyAlignment="1">
      <alignment horizontal="center" vertical="center" wrapText="1"/>
    </xf>
    <xf numFmtId="166" fontId="32" fillId="25" borderId="17" xfId="43" applyNumberFormat="1" applyFont="1" applyFill="1" applyBorder="1" applyAlignment="1">
      <alignment horizontal="center" vertical="center" wrapText="1"/>
    </xf>
    <xf numFmtId="166" fontId="28" fillId="25" borderId="10" xfId="43" applyNumberFormat="1" applyFont="1" applyFill="1" applyBorder="1" applyAlignment="1">
      <alignment horizontal="center" vertical="center"/>
    </xf>
    <xf numFmtId="166" fontId="28" fillId="25" borderId="20" xfId="43" applyNumberFormat="1" applyFont="1" applyFill="1" applyBorder="1" applyAlignment="1">
      <alignment horizontal="center" vertical="center"/>
    </xf>
    <xf numFmtId="166" fontId="28" fillId="25" borderId="11" xfId="43" applyNumberFormat="1" applyFont="1" applyFill="1" applyBorder="1" applyAlignment="1">
      <alignment horizontal="center" vertical="center"/>
    </xf>
    <xf numFmtId="166" fontId="28" fillId="25" borderId="16" xfId="43" applyNumberFormat="1" applyFont="1" applyFill="1" applyBorder="1" applyAlignment="1">
      <alignment horizontal="center" vertical="center"/>
    </xf>
    <xf numFmtId="166" fontId="28" fillId="25" borderId="18" xfId="43" applyNumberFormat="1" applyFont="1" applyFill="1" applyBorder="1" applyAlignment="1">
      <alignment horizontal="center" vertical="center"/>
    </xf>
    <xf numFmtId="166" fontId="28" fillId="25" borderId="17" xfId="43" applyNumberFormat="1" applyFont="1" applyFill="1" applyBorder="1" applyAlignment="1">
      <alignment horizontal="center" vertical="center"/>
    </xf>
    <xf numFmtId="0" fontId="22" fillId="0" borderId="0" xfId="37" applyNumberFormat="1" applyFont="1" applyAlignment="1"/>
  </cellXfs>
  <cellStyles count="4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2" xfId="43" xr:uid="{00000000-0005-0000-0000-00001B000000}"/>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37" xr:uid="{00000000-0005-0000-0000-000026000000}"/>
    <cellStyle name="Normal 3" xfId="44" xr:uid="{00000000-0005-0000-0000-000027000000}"/>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0"/>
  <tableStyles count="0" defaultTableStyle="TableStyleMedium2" defaultPivotStyle="PivotStyleLight16"/>
  <colors>
    <mruColors>
      <color rgb="FFF4D35A"/>
      <color rgb="FFE9A587"/>
      <color rgb="FFF0D8B2"/>
      <color rgb="FF9966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000" b="0" i="0" u="none" strike="noStrike" kern="1200" baseline="0">
                <a:solidFill>
                  <a:srgbClr val="000000"/>
                </a:solidFill>
                <a:latin typeface="Arial"/>
                <a:ea typeface="Arial"/>
                <a:cs typeface="Arial"/>
              </a:defRPr>
            </a:pPr>
            <a:r>
              <a:rPr lang="en-PH" sz="1400" b="1" i="0" u="none" strike="noStrike" baseline="0">
                <a:solidFill>
                  <a:srgbClr val="000000"/>
                </a:solidFill>
                <a:latin typeface="Arial"/>
                <a:cs typeface="Arial"/>
              </a:rPr>
              <a:t>NCAs CREDITED VS NCA UTILIZATION </a:t>
            </a:r>
          </a:p>
          <a:p>
            <a:pPr>
              <a:defRPr sz="1000"/>
            </a:pPr>
            <a:r>
              <a:rPr lang="en-PH" sz="1400" b="1" i="0" u="none" strike="noStrike" baseline="0">
                <a:solidFill>
                  <a:srgbClr val="000000"/>
                </a:solidFill>
                <a:latin typeface="Arial"/>
                <a:cs typeface="Arial"/>
              </a:rPr>
              <a:t>JANUARY-MARCH 2021</a:t>
            </a:r>
            <a:endParaRPr lang="en-PH" sz="800" b="1" i="0" u="none" strike="noStrike" baseline="0">
              <a:solidFill>
                <a:srgbClr val="000000"/>
              </a:solidFill>
              <a:latin typeface="Arial"/>
              <a:cs typeface="Arial"/>
            </a:endParaRPr>
          </a:p>
          <a:p>
            <a:pPr>
              <a:defRPr sz="1000"/>
            </a:pPr>
            <a:endParaRPr lang="en-PH" sz="800" b="1" i="0" u="none" strike="noStrike" baseline="0">
              <a:solidFill>
                <a:srgbClr val="000000"/>
              </a:solidFill>
              <a:latin typeface="Arial"/>
              <a:cs typeface="Arial"/>
            </a:endParaRPr>
          </a:p>
        </c:rich>
      </c:tx>
      <c:layout>
        <c:manualLayout>
          <c:xMode val="edge"/>
          <c:yMode val="edge"/>
          <c:x val="0.29738070926680038"/>
          <c:y val="3.142641452988456E-2"/>
        </c:manualLayout>
      </c:layout>
      <c:overlay val="0"/>
      <c:spPr>
        <a:solidFill>
          <a:srgbClr val="FFFFFF"/>
        </a:solidFill>
        <a:ln w="25400">
          <a:noFill/>
        </a:ln>
        <a:effectLst/>
      </c:spPr>
      <c:txPr>
        <a:bodyPr rot="0" spcFirstLastPara="1" vertOverflow="ellipsis" vert="horz" wrap="square" anchor="ctr" anchorCtr="1"/>
        <a:lstStyle/>
        <a:p>
          <a:pPr>
            <a:defRPr sz="1000" b="0" i="0" u="none" strike="noStrike" kern="1200" baseline="0">
              <a:solidFill>
                <a:srgbClr val="000000"/>
              </a:solidFill>
              <a:latin typeface="Arial"/>
              <a:ea typeface="Arial"/>
              <a:cs typeface="Arial"/>
            </a:defRPr>
          </a:pPr>
          <a:endParaRPr lang="en-US"/>
        </a:p>
      </c:txPr>
    </c:title>
    <c:autoTitleDeleted val="0"/>
    <c:plotArea>
      <c:layout>
        <c:manualLayout>
          <c:layoutTarget val="inner"/>
          <c:xMode val="edge"/>
          <c:yMode val="edge"/>
          <c:x val="0.3098681313790948"/>
          <c:y val="0.1597544639173866"/>
          <c:w val="0.61401757304289017"/>
          <c:h val="0.5832240031268886"/>
        </c:manualLayout>
      </c:layout>
      <c:barChart>
        <c:barDir val="col"/>
        <c:grouping val="clustered"/>
        <c:varyColors val="0"/>
        <c:ser>
          <c:idx val="0"/>
          <c:order val="0"/>
          <c:tx>
            <c:strRef>
              <c:f>Graph!$A$5</c:f>
              <c:strCache>
                <c:ptCount val="1"/>
                <c:pt idx="0">
                  <c:v>Monthly NCA Credited</c:v>
                </c:pt>
              </c:strCache>
            </c:strRef>
          </c:tx>
          <c:spPr>
            <a:solidFill>
              <a:schemeClr val="accent2">
                <a:shade val="53000"/>
              </a:schemeClr>
            </a:solidFill>
            <a:ln>
              <a:solidFill>
                <a:srgbClr val="F4D35A"/>
              </a:solidFill>
            </a:ln>
            <a:effectLst/>
          </c:spPr>
          <c:invertIfNegative val="0"/>
          <c:cat>
            <c:strRef>
              <c:f>Graph!$B$4:$D$4</c:f>
              <c:strCache>
                <c:ptCount val="3"/>
                <c:pt idx="0">
                  <c:v>JANUARY</c:v>
                </c:pt>
                <c:pt idx="1">
                  <c:v>FEBRUARY</c:v>
                </c:pt>
                <c:pt idx="2">
                  <c:v>MARCH</c:v>
                </c:pt>
              </c:strCache>
            </c:strRef>
          </c:cat>
          <c:val>
            <c:numRef>
              <c:f>Graph!$B$5:$D$5</c:f>
              <c:numCache>
                <c:formatCode>_(* #,##0_);_(* \(#,##0\);_(* "-"??_);_(@_)</c:formatCode>
                <c:ptCount val="3"/>
                <c:pt idx="0">
                  <c:v>224077.66640615001</c:v>
                </c:pt>
                <c:pt idx="1">
                  <c:v>304402.30395810999</c:v>
                </c:pt>
                <c:pt idx="2">
                  <c:v>282201.41311427002</c:v>
                </c:pt>
              </c:numCache>
            </c:numRef>
          </c:val>
          <c:extLst>
            <c:ext xmlns:c16="http://schemas.microsoft.com/office/drawing/2014/chart" uri="{C3380CC4-5D6E-409C-BE32-E72D297353CC}">
              <c16:uniqueId val="{00000000-6700-417D-80A3-AF82FC4DF65C}"/>
            </c:ext>
          </c:extLst>
        </c:ser>
        <c:ser>
          <c:idx val="2"/>
          <c:order val="1"/>
          <c:tx>
            <c:strRef>
              <c:f>Graph!$A$6</c:f>
              <c:strCache>
                <c:ptCount val="1"/>
                <c:pt idx="0">
                  <c:v>Monthly NCA Utilized</c:v>
                </c:pt>
              </c:strCache>
            </c:strRef>
          </c:tx>
          <c:spPr>
            <a:solidFill>
              <a:schemeClr val="accent2"/>
            </a:solidFill>
            <a:ln>
              <a:noFill/>
            </a:ln>
            <a:effectLst/>
          </c:spPr>
          <c:invertIfNegative val="0"/>
          <c:cat>
            <c:strRef>
              <c:f>Graph!$B$4:$D$4</c:f>
              <c:strCache>
                <c:ptCount val="3"/>
                <c:pt idx="0">
                  <c:v>JANUARY</c:v>
                </c:pt>
                <c:pt idx="1">
                  <c:v>FEBRUARY</c:v>
                </c:pt>
                <c:pt idx="2">
                  <c:v>MARCH</c:v>
                </c:pt>
              </c:strCache>
            </c:strRef>
          </c:cat>
          <c:val>
            <c:numRef>
              <c:f>Graph!$B$6:$D$6</c:f>
              <c:numCache>
                <c:formatCode>_(* #,##0_);_(* \(#,##0\);_(* "-"??_);_(@_)</c:formatCode>
                <c:ptCount val="3"/>
                <c:pt idx="0">
                  <c:v>160941.90977395</c:v>
                </c:pt>
                <c:pt idx="1">
                  <c:v>287760.09099066001</c:v>
                </c:pt>
                <c:pt idx="2">
                  <c:v>340143.01015943999</c:v>
                </c:pt>
              </c:numCache>
            </c:numRef>
          </c:val>
          <c:extLst>
            <c:ext xmlns:c16="http://schemas.microsoft.com/office/drawing/2014/chart" uri="{C3380CC4-5D6E-409C-BE32-E72D297353CC}">
              <c16:uniqueId val="{00000001-6700-417D-80A3-AF82FC4DF65C}"/>
            </c:ext>
          </c:extLst>
        </c:ser>
        <c:dLbls>
          <c:showLegendKey val="0"/>
          <c:showVal val="0"/>
          <c:showCatName val="0"/>
          <c:showSerName val="0"/>
          <c:showPercent val="0"/>
          <c:showBubbleSize val="0"/>
        </c:dLbls>
        <c:gapWidth val="150"/>
        <c:axId val="472837872"/>
        <c:axId val="472838432"/>
      </c:barChart>
      <c:lineChart>
        <c:grouping val="standard"/>
        <c:varyColors val="0"/>
        <c:ser>
          <c:idx val="3"/>
          <c:order val="2"/>
          <c:tx>
            <c:strRef>
              <c:f>Graph!$A$7</c:f>
              <c:strCache>
                <c:ptCount val="1"/>
                <c:pt idx="0">
                  <c:v>NCA Utilized / NCAs Credited - Flow</c:v>
                </c:pt>
              </c:strCache>
            </c:strRef>
          </c:tx>
          <c:spPr>
            <a:ln w="19050" cap="rnd" cmpd="sng" algn="ctr">
              <a:solidFill>
                <a:schemeClr val="accent2">
                  <a:tint val="77000"/>
                </a:schemeClr>
              </a:solidFill>
              <a:prstDash val="solid"/>
              <a:round/>
            </a:ln>
            <a:effectLst/>
          </c:spPr>
          <c:marker>
            <c:symbol val="x"/>
            <c:size val="8"/>
            <c:spPr>
              <a:noFill/>
              <a:ln w="6350" cap="flat" cmpd="sng" algn="ctr">
                <a:solidFill>
                  <a:schemeClr val="accent2">
                    <a:tint val="77000"/>
                  </a:schemeClr>
                </a:solidFill>
                <a:prstDash val="solid"/>
                <a:round/>
              </a:ln>
              <a:effectLst/>
            </c:spPr>
          </c:marker>
          <c:cat>
            <c:strRef>
              <c:f>Graph!$B$4:$D$4</c:f>
              <c:strCache>
                <c:ptCount val="3"/>
                <c:pt idx="0">
                  <c:v>JANUARY</c:v>
                </c:pt>
                <c:pt idx="1">
                  <c:v>FEBRUARY</c:v>
                </c:pt>
                <c:pt idx="2">
                  <c:v>MARCH</c:v>
                </c:pt>
              </c:strCache>
            </c:strRef>
          </c:cat>
          <c:val>
            <c:numRef>
              <c:f>Graph!$B$7:$D$7</c:f>
            </c:numRef>
          </c:val>
          <c:smooth val="0"/>
          <c:extLst>
            <c:ext xmlns:c16="http://schemas.microsoft.com/office/drawing/2014/chart" uri="{C3380CC4-5D6E-409C-BE32-E72D297353CC}">
              <c16:uniqueId val="{00000002-6700-417D-80A3-AF82FC4DF65C}"/>
            </c:ext>
          </c:extLst>
        </c:ser>
        <c:ser>
          <c:idx val="4"/>
          <c:order val="3"/>
          <c:tx>
            <c:strRef>
              <c:f>Graph!$A$8</c:f>
              <c:strCache>
                <c:ptCount val="1"/>
                <c:pt idx="0">
                  <c:v>NCA Utilized / NCAs Credited - Cumulative</c:v>
                </c:pt>
              </c:strCache>
            </c:strRef>
          </c:tx>
          <c:spPr>
            <a:ln w="19050" cap="rnd" cmpd="sng" algn="ctr">
              <a:solidFill>
                <a:schemeClr val="tx1"/>
              </a:solidFill>
              <a:prstDash val="solid"/>
              <a:round/>
            </a:ln>
            <a:effectLst/>
          </c:spPr>
          <c:marker>
            <c:symbol val="triangle"/>
            <c:size val="9"/>
            <c:spPr>
              <a:solidFill>
                <a:schemeClr val="tx1"/>
              </a:solidFill>
              <a:ln w="6350" cap="flat" cmpd="sng" algn="ctr">
                <a:solidFill>
                  <a:schemeClr val="tx1"/>
                </a:solidFill>
                <a:prstDash val="solid"/>
                <a:round/>
              </a:ln>
              <a:effectLst/>
            </c:spPr>
          </c:marker>
          <c:cat>
            <c:strRef>
              <c:f>Graph!$B$4:$D$4</c:f>
              <c:strCache>
                <c:ptCount val="3"/>
                <c:pt idx="0">
                  <c:v>JANUARY</c:v>
                </c:pt>
                <c:pt idx="1">
                  <c:v>FEBRUARY</c:v>
                </c:pt>
                <c:pt idx="2">
                  <c:v>MARCH</c:v>
                </c:pt>
              </c:strCache>
            </c:strRef>
          </c:cat>
          <c:val>
            <c:numRef>
              <c:f>Graph!$B$8:$D$8</c:f>
              <c:numCache>
                <c:formatCode>_(* #,##0_);_(* \(#,##0\);_(* "-"??_);_(@_)</c:formatCode>
                <c:ptCount val="3"/>
                <c:pt idx="0">
                  <c:v>71.824163628264571</c:v>
                </c:pt>
                <c:pt idx="1">
                  <c:v>84.904258614633548</c:v>
                </c:pt>
                <c:pt idx="2">
                  <c:v>97.306417416324166</c:v>
                </c:pt>
              </c:numCache>
            </c:numRef>
          </c:val>
          <c:smooth val="0"/>
          <c:extLst>
            <c:ext xmlns:c16="http://schemas.microsoft.com/office/drawing/2014/chart" uri="{C3380CC4-5D6E-409C-BE32-E72D297353CC}">
              <c16:uniqueId val="{00000003-6700-417D-80A3-AF82FC4DF65C}"/>
            </c:ext>
          </c:extLst>
        </c:ser>
        <c:dLbls>
          <c:showLegendKey val="0"/>
          <c:showVal val="0"/>
          <c:showCatName val="0"/>
          <c:showSerName val="0"/>
          <c:showPercent val="0"/>
          <c:showBubbleSize val="0"/>
        </c:dLbls>
        <c:marker val="1"/>
        <c:smooth val="0"/>
        <c:axId val="699143520"/>
        <c:axId val="699144080"/>
      </c:lineChart>
      <c:catAx>
        <c:axId val="472837872"/>
        <c:scaling>
          <c:orientation val="minMax"/>
        </c:scaling>
        <c:delete val="0"/>
        <c:axPos val="b"/>
        <c:title>
          <c:tx>
            <c:rich>
              <a:bodyPr rot="0" spcFirstLastPara="1" vertOverflow="ellipsis" vert="horz" wrap="square" anchor="ctr" anchorCtr="1"/>
              <a:lstStyle/>
              <a:p>
                <a:pPr>
                  <a:defRPr sz="1000" b="1" i="0" u="none" strike="noStrike" kern="1200" baseline="0">
                    <a:solidFill>
                      <a:srgbClr val="000000"/>
                    </a:solidFill>
                    <a:latin typeface="Arial"/>
                    <a:ea typeface="Arial"/>
                    <a:cs typeface="Arial"/>
                  </a:defRPr>
                </a:pPr>
                <a:r>
                  <a:rPr lang="en-PH"/>
                  <a:t>MONTHLY FLOW</a:t>
                </a:r>
              </a:p>
            </c:rich>
          </c:tx>
          <c:layout>
            <c:manualLayout>
              <c:xMode val="edge"/>
              <c:yMode val="edge"/>
              <c:x val="0.47680279997674224"/>
              <c:y val="0.92497659011791566"/>
            </c:manualLayout>
          </c:layout>
          <c:overlay val="0"/>
          <c:spPr>
            <a:noFill/>
            <a:ln w="25400">
              <a:noFill/>
            </a:ln>
            <a:effectLst/>
          </c:spPr>
          <c:txPr>
            <a:bodyPr rot="0" spcFirstLastPara="1" vertOverflow="ellipsis" vert="horz" wrap="square" anchor="ctr" anchorCtr="1"/>
            <a:lstStyle/>
            <a:p>
              <a:pPr>
                <a:defRPr sz="1000" b="1" i="0" u="none" strike="noStrike" kern="1200" baseline="0">
                  <a:solidFill>
                    <a:srgbClr val="000000"/>
                  </a:solidFill>
                  <a:latin typeface="Arial"/>
                  <a:ea typeface="Arial"/>
                  <a:cs typeface="Arial"/>
                </a:defRPr>
              </a:pPr>
              <a:endParaRPr lang="en-US"/>
            </a:p>
          </c:txPr>
        </c:title>
        <c:numFmt formatCode="General" sourceLinked="1"/>
        <c:majorTickMark val="cross"/>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472838432"/>
        <c:crossesAt val="0"/>
        <c:auto val="0"/>
        <c:lblAlgn val="ctr"/>
        <c:lblOffset val="100"/>
        <c:tickLblSkip val="1"/>
        <c:tickMarkSkip val="1"/>
        <c:noMultiLvlLbl val="0"/>
      </c:catAx>
      <c:valAx>
        <c:axId val="472838432"/>
        <c:scaling>
          <c:orientation val="minMax"/>
          <c:max val="350000"/>
          <c:min val="0"/>
        </c:scaling>
        <c:delete val="0"/>
        <c:axPos val="l"/>
        <c:minorGridlines>
          <c:spPr>
            <a:ln w="3175" cap="flat" cmpd="sng" algn="ctr">
              <a:solidFill>
                <a:srgbClr val="000000"/>
              </a:solidFill>
              <a:prstDash val="solid"/>
              <a:round/>
            </a:ln>
            <a:effectLst/>
          </c:spPr>
        </c:minorGridlines>
        <c:title>
          <c:tx>
            <c:rich>
              <a:bodyPr rot="-5400000" spcFirstLastPara="1" vertOverflow="ellipsis" vert="horz" wrap="square" anchor="ctr" anchorCtr="1"/>
              <a:lstStyle/>
              <a:p>
                <a:pPr>
                  <a:defRPr sz="1000" b="1" i="0" u="none" strike="noStrike" kern="1200" baseline="0">
                    <a:solidFill>
                      <a:srgbClr val="000000"/>
                    </a:solidFill>
                    <a:latin typeface="Arial"/>
                    <a:ea typeface="Arial"/>
                    <a:cs typeface="Arial"/>
                  </a:defRPr>
                </a:pPr>
                <a:r>
                  <a:rPr lang="en-PH"/>
                  <a:t>LEVELS (P MIllion)</a:t>
                </a:r>
              </a:p>
            </c:rich>
          </c:tx>
          <c:layout>
            <c:manualLayout>
              <c:xMode val="edge"/>
              <c:yMode val="edge"/>
              <c:x val="0.153521182872808"/>
              <c:y val="0.33906654051056639"/>
            </c:manualLayout>
          </c:layout>
          <c:overlay val="0"/>
          <c:spPr>
            <a:noFill/>
            <a:ln w="25400">
              <a:noFill/>
            </a:ln>
            <a:effectLst/>
          </c:spPr>
          <c:txPr>
            <a:bodyPr rot="-5400000" spcFirstLastPara="1" vertOverflow="ellipsis" vert="horz" wrap="square" anchor="ctr" anchorCtr="1"/>
            <a:lstStyle/>
            <a:p>
              <a:pPr>
                <a:defRPr sz="1000" b="1" i="0" u="none" strike="noStrike" kern="1200" baseline="0">
                  <a:solidFill>
                    <a:srgbClr val="000000"/>
                  </a:solidFill>
                  <a:latin typeface="Arial"/>
                  <a:ea typeface="Arial"/>
                  <a:cs typeface="Arial"/>
                </a:defRPr>
              </a:pPr>
              <a:endParaRPr lang="en-US"/>
            </a:p>
          </c:txPr>
        </c:title>
        <c:numFmt formatCode="_(* #,##0_);_(* \(#,##0\);_(* &quot;-&quot;??_);_(@_)" sourceLinked="1"/>
        <c:majorTickMark val="cross"/>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472837872"/>
        <c:crosses val="autoZero"/>
        <c:crossBetween val="between"/>
        <c:majorUnit val="50000"/>
        <c:minorUnit val="10000"/>
      </c:valAx>
      <c:catAx>
        <c:axId val="699143520"/>
        <c:scaling>
          <c:orientation val="minMax"/>
        </c:scaling>
        <c:delete val="1"/>
        <c:axPos val="b"/>
        <c:numFmt formatCode="General" sourceLinked="1"/>
        <c:majorTickMark val="out"/>
        <c:minorTickMark val="none"/>
        <c:tickLblPos val="nextTo"/>
        <c:crossAx val="699144080"/>
        <c:crossesAt val="85"/>
        <c:auto val="0"/>
        <c:lblAlgn val="ctr"/>
        <c:lblOffset val="100"/>
        <c:noMultiLvlLbl val="0"/>
      </c:catAx>
      <c:valAx>
        <c:axId val="699144080"/>
        <c:scaling>
          <c:orientation val="minMax"/>
          <c:max val="100"/>
          <c:min val="0"/>
        </c:scaling>
        <c:delete val="0"/>
        <c:axPos val="r"/>
        <c:title>
          <c:tx>
            <c:rich>
              <a:bodyPr rot="5400000" spcFirstLastPara="1" vertOverflow="ellipsis" wrap="square" anchor="ctr" anchorCtr="1"/>
              <a:lstStyle/>
              <a:p>
                <a:pPr algn="ctr">
                  <a:defRPr sz="1000" b="1" i="0" u="none" strike="noStrike" kern="1200" baseline="0">
                    <a:solidFill>
                      <a:srgbClr val="000000"/>
                    </a:solidFill>
                    <a:latin typeface="Arial"/>
                    <a:ea typeface="Arial"/>
                    <a:cs typeface="Arial"/>
                  </a:defRPr>
                </a:pPr>
                <a:r>
                  <a:rPr lang="en-PH"/>
                  <a:t>NCA UTILIZATION RATES (%)</a:t>
                </a:r>
              </a:p>
            </c:rich>
          </c:tx>
          <c:layout>
            <c:manualLayout>
              <c:xMode val="edge"/>
              <c:yMode val="edge"/>
              <c:x val="0.96456816913633825"/>
              <c:y val="0.2795703762836097"/>
            </c:manualLayout>
          </c:layout>
          <c:overlay val="0"/>
          <c:spPr>
            <a:noFill/>
            <a:ln w="25400">
              <a:noFill/>
            </a:ln>
            <a:effectLst/>
          </c:spPr>
          <c:txPr>
            <a:bodyPr rot="5400000" spcFirstLastPara="1" vertOverflow="ellipsis" wrap="square" anchor="ctr" anchorCtr="1"/>
            <a:lstStyle/>
            <a:p>
              <a:pPr algn="ctr">
                <a:defRPr sz="1000" b="1" i="0" u="none" strike="noStrike" kern="1200" baseline="0">
                  <a:solidFill>
                    <a:srgbClr val="000000"/>
                  </a:solidFill>
                  <a:latin typeface="Arial"/>
                  <a:ea typeface="Arial"/>
                  <a:cs typeface="Arial"/>
                </a:defRPr>
              </a:pPr>
              <a:endParaRPr lang="en-US"/>
            </a:p>
          </c:txPr>
        </c:title>
        <c:numFmt formatCode="_(* #,##0_);_(* \(#,##0\);_(* &quot;-&quot;_);_(@_)" sourceLinked="0"/>
        <c:majorTickMark val="out"/>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99143520"/>
        <c:crosses val="max"/>
        <c:crossBetween val="between"/>
        <c:majorUnit val="10"/>
        <c:minorUnit val="1"/>
      </c:valAx>
      <c:dTable>
        <c:showHorzBorder val="1"/>
        <c:showVertBorder val="1"/>
        <c:showOutline val="1"/>
        <c:showKeys val="1"/>
        <c:spPr>
          <a:noFill/>
          <a:ln w="3175" cap="flat" cmpd="sng" algn="ctr">
            <a:solidFill>
              <a:srgbClr val="000000"/>
            </a:solidFill>
            <a:prstDash val="solid"/>
            <a:round/>
          </a:ln>
          <a:effectLst/>
        </c:spPr>
        <c:txPr>
          <a:bodyPr rot="0" spcFirstLastPara="1" vertOverflow="ellipsis" vert="horz" wrap="square" anchor="ctr" anchorCtr="1"/>
          <a:lstStyle/>
          <a:p>
            <a:pPr rtl="0">
              <a:defRPr sz="1000" b="0" i="0" u="none" strike="noStrike" kern="1200" baseline="0">
                <a:solidFill>
                  <a:srgbClr val="000000"/>
                </a:solidFill>
                <a:latin typeface="Cambria"/>
                <a:ea typeface="Cambria"/>
                <a:cs typeface="Cambria"/>
              </a:defRPr>
            </a:pPr>
            <a:endParaRPr lang="en-US"/>
          </a:p>
        </c:txPr>
      </c:dTable>
      <c:spPr>
        <a:solidFill>
          <a:srgbClr val="FFFFFF"/>
        </a:solidFill>
        <a:ln w="12700">
          <a:solidFill>
            <a:srgbClr val="FFFFFF"/>
          </a:solidFill>
          <a:prstDash val="solid"/>
        </a:ln>
        <a:effectLst/>
      </c:spPr>
    </c:plotArea>
    <c:plotVisOnly val="1"/>
    <c:dispBlanksAs val="gap"/>
    <c:showDLblsOverMax val="0"/>
  </c:chart>
  <c:spPr>
    <a:solidFill>
      <a:srgbClr val="FFFFFF"/>
    </a:solidFill>
    <a:ln w="3175" cap="flat" cmpd="sng" algn="ctr">
      <a:solidFill>
        <a:srgbClr val="000000"/>
      </a:solidFill>
      <a:prstDash val="solid"/>
      <a:round/>
    </a:ln>
    <a:effectLst/>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olors1.xml><?xml version="1.0" encoding="utf-8"?>
<cs:colorStyle xmlns:cs="http://schemas.microsoft.com/office/drawing/2012/chartStyle" xmlns:a="http://schemas.openxmlformats.org/drawingml/2006/main" meth="withinLinear" id="15">
  <a:schemeClr val="accent2"/>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287269</xdr:colOff>
      <xdr:row>12</xdr:row>
      <xdr:rowOff>20016</xdr:rowOff>
    </xdr:from>
    <xdr:to>
      <xdr:col>8</xdr:col>
      <xdr:colOff>482600</xdr:colOff>
      <xdr:row>50</xdr:row>
      <xdr:rowOff>67641</xdr:rowOff>
    </xdr:to>
    <xdr:graphicFrame macro="">
      <xdr:nvGraphicFramePr>
        <xdr:cNvPr id="1027" name="Chart 1">
          <a:extLst>
            <a:ext uri="{FF2B5EF4-FFF2-40B4-BE49-F238E27FC236}">
              <a16:creationId xmlns:a16="http://schemas.microsoft.com/office/drawing/2014/main" id="{00000000-0008-0000-0200-000003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601B0E-E8C0-41B8-B8DB-C1CD5D6109DB}">
  <sheetPr>
    <pageSetUpPr fitToPage="1"/>
  </sheetPr>
  <dimension ref="A1:S76"/>
  <sheetViews>
    <sheetView tabSelected="1" zoomScale="73" zoomScaleNormal="100" zoomScaleSheetLayoutView="100" workbookViewId="0">
      <pane xSplit="2" ySplit="6" topLeftCell="C7" activePane="bottomRight" state="frozen"/>
      <selection pane="topRight" activeCell="C1" sqref="C1"/>
      <selection pane="bottomLeft" activeCell="A7" sqref="A7"/>
      <selection pane="bottomRight" activeCell="B4" sqref="B4"/>
    </sheetView>
  </sheetViews>
  <sheetFormatPr defaultColWidth="9.109375" defaultRowHeight="13.2" x14ac:dyDescent="0.25"/>
  <cols>
    <col min="1" max="1" width="2.109375" style="35" customWidth="1"/>
    <col min="2" max="2" width="44.44140625" style="35" customWidth="1"/>
    <col min="3" max="14" width="14.33203125" style="34" customWidth="1"/>
    <col min="15" max="15" width="10.6640625" style="6" customWidth="1"/>
    <col min="16" max="16" width="10.77734375" style="6" customWidth="1"/>
    <col min="17" max="18" width="10.6640625" style="6" hidden="1" customWidth="1"/>
    <col min="19" max="19" width="10.6640625" style="6" customWidth="1"/>
    <col min="20" max="16384" width="9.109375" style="34"/>
  </cols>
  <sheetData>
    <row r="1" spans="1:19" ht="15.6" x14ac:dyDescent="0.25">
      <c r="A1" s="133" t="s">
        <v>322</v>
      </c>
      <c r="B1" s="33"/>
      <c r="C1" s="33"/>
      <c r="D1" s="33"/>
      <c r="E1" s="33"/>
      <c r="F1" s="33"/>
      <c r="G1" s="33"/>
      <c r="H1" s="33"/>
      <c r="I1" s="33"/>
      <c r="J1" s="33"/>
      <c r="K1" s="33"/>
      <c r="L1" s="33"/>
      <c r="M1" s="33"/>
      <c r="N1" s="33"/>
      <c r="O1" s="33"/>
      <c r="P1" s="33"/>
      <c r="Q1" s="33"/>
      <c r="R1" s="33"/>
      <c r="S1" s="33"/>
    </row>
    <row r="2" spans="1:19" x14ac:dyDescent="0.25">
      <c r="A2" s="35" t="s">
        <v>300</v>
      </c>
    </row>
    <row r="3" spans="1:19" x14ac:dyDescent="0.25">
      <c r="A3" s="35" t="s">
        <v>11</v>
      </c>
    </row>
    <row r="5" spans="1:19" s="36" customFormat="1" ht="21" customHeight="1" x14ac:dyDescent="0.25">
      <c r="A5" s="105" t="s">
        <v>12</v>
      </c>
      <c r="B5" s="106"/>
      <c r="C5" s="109" t="s">
        <v>13</v>
      </c>
      <c r="D5" s="110"/>
      <c r="E5" s="110"/>
      <c r="F5" s="111"/>
      <c r="G5" s="112" t="s">
        <v>14</v>
      </c>
      <c r="H5" s="112"/>
      <c r="I5" s="112"/>
      <c r="J5" s="112"/>
      <c r="K5" s="112" t="s">
        <v>287</v>
      </c>
      <c r="L5" s="112"/>
      <c r="M5" s="112"/>
      <c r="N5" s="112"/>
      <c r="O5" s="113" t="s">
        <v>301</v>
      </c>
      <c r="P5" s="113"/>
      <c r="Q5" s="113"/>
      <c r="R5" s="113"/>
      <c r="S5" s="113"/>
    </row>
    <row r="6" spans="1:19" s="36" customFormat="1" ht="25.5" customHeight="1" x14ac:dyDescent="0.25">
      <c r="A6" s="107"/>
      <c r="B6" s="108"/>
      <c r="C6" s="37" t="s">
        <v>15</v>
      </c>
      <c r="D6" s="37" t="s">
        <v>16</v>
      </c>
      <c r="E6" s="37" t="s">
        <v>17</v>
      </c>
      <c r="F6" s="37" t="s">
        <v>18</v>
      </c>
      <c r="G6" s="37" t="s">
        <v>15</v>
      </c>
      <c r="H6" s="37" t="s">
        <v>16</v>
      </c>
      <c r="I6" s="37" t="s">
        <v>17</v>
      </c>
      <c r="J6" s="37" t="s">
        <v>18</v>
      </c>
      <c r="K6" s="37" t="s">
        <v>15</v>
      </c>
      <c r="L6" s="37" t="s">
        <v>16</v>
      </c>
      <c r="M6" s="38" t="s">
        <v>17</v>
      </c>
      <c r="N6" s="37" t="s">
        <v>18</v>
      </c>
      <c r="O6" s="39" t="s">
        <v>15</v>
      </c>
      <c r="P6" s="39" t="s">
        <v>16</v>
      </c>
      <c r="Q6" s="39" t="s">
        <v>17</v>
      </c>
      <c r="R6" s="39" t="s">
        <v>302</v>
      </c>
      <c r="S6" s="39" t="s">
        <v>18</v>
      </c>
    </row>
    <row r="7" spans="1:19" x14ac:dyDescent="0.25">
      <c r="A7" s="40"/>
      <c r="B7" s="40"/>
      <c r="C7" s="41"/>
      <c r="D7" s="41"/>
      <c r="E7" s="41"/>
      <c r="F7" s="41"/>
      <c r="G7" s="41"/>
      <c r="H7" s="41"/>
      <c r="I7" s="41"/>
      <c r="J7" s="41"/>
      <c r="K7" s="41"/>
      <c r="L7" s="41"/>
      <c r="M7" s="41"/>
      <c r="N7" s="41"/>
    </row>
    <row r="8" spans="1:19" s="44" customFormat="1" x14ac:dyDescent="0.25">
      <c r="A8" s="42" t="s">
        <v>19</v>
      </c>
      <c r="B8" s="42"/>
      <c r="C8" s="43">
        <f t="shared" ref="C8:N8" si="0">+C10+C48</f>
        <v>224077666.40615001</v>
      </c>
      <c r="D8" s="43">
        <f t="shared" si="0"/>
        <v>304402303.95810997</v>
      </c>
      <c r="E8" s="43">
        <f t="shared" si="0"/>
        <v>282201413.11427003</v>
      </c>
      <c r="F8" s="43">
        <f t="shared" si="0"/>
        <v>810681383.47852993</v>
      </c>
      <c r="G8" s="43">
        <f t="shared" si="0"/>
        <v>160941909.77395001</v>
      </c>
      <c r="H8" s="43">
        <f t="shared" si="0"/>
        <v>287760090.99066007</v>
      </c>
      <c r="I8" s="43">
        <f t="shared" si="0"/>
        <v>340143010.15943998</v>
      </c>
      <c r="J8" s="43">
        <f t="shared" si="0"/>
        <v>788845010.92404985</v>
      </c>
      <c r="K8" s="43">
        <f t="shared" si="0"/>
        <v>63135756.632200018</v>
      </c>
      <c r="L8" s="43">
        <f t="shared" si="0"/>
        <v>16642212.967449969</v>
      </c>
      <c r="M8" s="43">
        <f t="shared" si="0"/>
        <v>-57941597.045169964</v>
      </c>
      <c r="N8" s="43">
        <f t="shared" si="0"/>
        <v>21836372.554480001</v>
      </c>
      <c r="O8" s="7">
        <f>+G8/C8*100</f>
        <v>71.824163628264571</v>
      </c>
      <c r="P8" s="7">
        <f>+H8/D8*100</f>
        <v>94.532822928390146</v>
      </c>
      <c r="Q8" s="7">
        <f>+I8/E8*100</f>
        <v>120.53200102924646</v>
      </c>
      <c r="R8" s="7">
        <f>((G8+H8)/(C8+D8))*100</f>
        <v>84.904258614633548</v>
      </c>
      <c r="S8" s="7">
        <f>+J8/F8*100</f>
        <v>97.306417416324152</v>
      </c>
    </row>
    <row r="9" spans="1:19" x14ac:dyDescent="0.25">
      <c r="C9" s="41"/>
      <c r="D9" s="41"/>
      <c r="E9" s="41"/>
      <c r="F9" s="41"/>
      <c r="G9" s="41"/>
      <c r="H9" s="41"/>
      <c r="I9" s="41"/>
      <c r="J9" s="41"/>
      <c r="K9" s="41"/>
      <c r="L9" s="41"/>
      <c r="M9" s="41"/>
      <c r="N9" s="41"/>
      <c r="O9" s="8"/>
      <c r="P9" s="8"/>
      <c r="Q9" s="8"/>
      <c r="R9" s="8"/>
      <c r="S9" s="8"/>
    </row>
    <row r="10" spans="1:19" ht="15" x14ac:dyDescent="0.4">
      <c r="A10" s="35" t="s">
        <v>20</v>
      </c>
      <c r="C10" s="45">
        <f t="shared" ref="C10:N10" si="1">SUM(C12:C46)</f>
        <v>156337829.18915001</v>
      </c>
      <c r="D10" s="45">
        <f t="shared" si="1"/>
        <v>173182547.66810998</v>
      </c>
      <c r="E10" s="45">
        <f t="shared" si="1"/>
        <v>206722466.01627001</v>
      </c>
      <c r="F10" s="45">
        <f t="shared" si="1"/>
        <v>536242842.87352991</v>
      </c>
      <c r="G10" s="45">
        <f t="shared" si="1"/>
        <v>96628149.731500015</v>
      </c>
      <c r="H10" s="45">
        <f t="shared" si="1"/>
        <v>161991323.74210003</v>
      </c>
      <c r="I10" s="45">
        <f t="shared" si="1"/>
        <v>264100577.03334001</v>
      </c>
      <c r="J10" s="45">
        <f t="shared" si="1"/>
        <v>522720050.50693995</v>
      </c>
      <c r="K10" s="45">
        <f t="shared" si="1"/>
        <v>59709679.457650013</v>
      </c>
      <c r="L10" s="45">
        <f t="shared" si="1"/>
        <v>11191223.926009996</v>
      </c>
      <c r="M10" s="45">
        <f t="shared" si="1"/>
        <v>-57378111.017070003</v>
      </c>
      <c r="N10" s="45">
        <f t="shared" si="1"/>
        <v>13522792.366589982</v>
      </c>
      <c r="O10" s="8">
        <f>+G10/C10*100</f>
        <v>61.80727353876172</v>
      </c>
      <c r="P10" s="8">
        <f>+H10/D10*100</f>
        <v>93.537903168247055</v>
      </c>
      <c r="Q10" s="8">
        <f>+I10/E10*100</f>
        <v>127.75610804321292</v>
      </c>
      <c r="R10" s="8">
        <f>((G10+H10)/(C10+D10))*100</f>
        <v>78.483605760631775</v>
      </c>
      <c r="S10" s="8">
        <f>+J10/F10*100</f>
        <v>97.478233500679238</v>
      </c>
    </row>
    <row r="11" spans="1:19" x14ac:dyDescent="0.25">
      <c r="C11" s="41"/>
      <c r="D11" s="41"/>
      <c r="E11" s="41"/>
      <c r="F11" s="41"/>
      <c r="G11" s="41"/>
      <c r="H11" s="41"/>
      <c r="I11" s="41"/>
      <c r="J11" s="41"/>
      <c r="K11" s="41"/>
      <c r="L11" s="41"/>
      <c r="M11" s="41"/>
      <c r="N11" s="41"/>
      <c r="O11" s="8"/>
      <c r="P11" s="8"/>
      <c r="Q11" s="8"/>
      <c r="R11" s="8"/>
      <c r="S11" s="8"/>
    </row>
    <row r="12" spans="1:19" x14ac:dyDescent="0.25">
      <c r="B12" s="9" t="s">
        <v>21</v>
      </c>
      <c r="C12" s="41">
        <v>1659797</v>
      </c>
      <c r="D12" s="41">
        <v>1658682</v>
      </c>
      <c r="E12" s="41">
        <v>1660315</v>
      </c>
      <c r="F12" s="41">
        <f>SUM(C12:E12)</f>
        <v>4978794</v>
      </c>
      <c r="G12" s="41">
        <v>851182.97292999993</v>
      </c>
      <c r="H12" s="41">
        <v>1213809.5683799998</v>
      </c>
      <c r="I12" s="41">
        <v>2751404.3435800006</v>
      </c>
      <c r="J12" s="41">
        <f>SUM(G12:I12)</f>
        <v>4816396.8848900003</v>
      </c>
      <c r="K12" s="41">
        <f t="shared" ref="K12:M46" si="2">+C12-G12</f>
        <v>808614.02707000007</v>
      </c>
      <c r="L12" s="41">
        <f t="shared" si="2"/>
        <v>444872.43162000016</v>
      </c>
      <c r="M12" s="41">
        <f t="shared" si="2"/>
        <v>-1091089.3435800006</v>
      </c>
      <c r="N12" s="41">
        <f>SUM(K12:M12)</f>
        <v>162397.11510999966</v>
      </c>
      <c r="O12" s="8">
        <f t="shared" ref="O12:Q46" si="3">+G12/C12*100</f>
        <v>51.282353982444839</v>
      </c>
      <c r="P12" s="8">
        <f t="shared" si="3"/>
        <v>73.179160826487518</v>
      </c>
      <c r="Q12" s="8">
        <f t="shared" si="3"/>
        <v>165.715803542099</v>
      </c>
      <c r="R12" s="8">
        <f t="shared" ref="R12:R53" si="4">((G12+H12)/(C12+D12))*100</f>
        <v>62.22707877042464</v>
      </c>
      <c r="S12" s="8">
        <f t="shared" ref="S12:S46" si="5">+J12/F12*100</f>
        <v>96.738223852804524</v>
      </c>
    </row>
    <row r="13" spans="1:19" x14ac:dyDescent="0.25">
      <c r="B13" s="9" t="s">
        <v>22</v>
      </c>
      <c r="C13" s="41">
        <v>627809</v>
      </c>
      <c r="D13" s="41">
        <v>628458.77</v>
      </c>
      <c r="E13" s="41">
        <v>662138.8629999999</v>
      </c>
      <c r="F13" s="41">
        <f t="shared" ref="F13:F46" si="6">SUM(C13:E13)</f>
        <v>1918406.6329999999</v>
      </c>
      <c r="G13" s="41">
        <v>494872.25319000002</v>
      </c>
      <c r="H13" s="41">
        <v>493237.5025</v>
      </c>
      <c r="I13" s="41">
        <v>546079.71499000001</v>
      </c>
      <c r="J13" s="41">
        <f t="shared" ref="J13:J46" si="7">SUM(G13:I13)</f>
        <v>1534189.47068</v>
      </c>
      <c r="K13" s="41">
        <f t="shared" si="2"/>
        <v>132936.74680999998</v>
      </c>
      <c r="L13" s="41">
        <f t="shared" si="2"/>
        <v>135221.26750000002</v>
      </c>
      <c r="M13" s="41">
        <f t="shared" si="2"/>
        <v>116059.14800999989</v>
      </c>
      <c r="N13" s="41">
        <f t="shared" ref="N13:N46" si="8">SUM(K13:M13)</f>
        <v>384217.16231999989</v>
      </c>
      <c r="O13" s="8">
        <f t="shared" si="3"/>
        <v>78.825288135404236</v>
      </c>
      <c r="P13" s="8">
        <f t="shared" si="3"/>
        <v>78.483669262822119</v>
      </c>
      <c r="Q13" s="8">
        <f t="shared" si="3"/>
        <v>82.472083350588662</v>
      </c>
      <c r="R13" s="8">
        <f t="shared" si="4"/>
        <v>78.654390352623622</v>
      </c>
      <c r="S13" s="8">
        <f t="shared" si="5"/>
        <v>79.972068710002219</v>
      </c>
    </row>
    <row r="14" spans="1:19" x14ac:dyDescent="0.25">
      <c r="B14" s="9" t="s">
        <v>23</v>
      </c>
      <c r="C14" s="41">
        <v>52524</v>
      </c>
      <c r="D14" s="41">
        <v>52731.914999999994</v>
      </c>
      <c r="E14" s="41">
        <v>52523.000000000015</v>
      </c>
      <c r="F14" s="41">
        <f t="shared" si="6"/>
        <v>157778.91500000001</v>
      </c>
      <c r="G14" s="41">
        <v>22822.65929</v>
      </c>
      <c r="H14" s="41">
        <v>54540.472200000004</v>
      </c>
      <c r="I14" s="41">
        <v>66338.095700000005</v>
      </c>
      <c r="J14" s="41">
        <f t="shared" si="7"/>
        <v>143701.22719000001</v>
      </c>
      <c r="K14" s="41">
        <f t="shared" si="2"/>
        <v>29701.34071</v>
      </c>
      <c r="L14" s="41">
        <f t="shared" si="2"/>
        <v>-1808.5572000000102</v>
      </c>
      <c r="M14" s="41">
        <f t="shared" si="2"/>
        <v>-13815.095699999991</v>
      </c>
      <c r="N14" s="41">
        <f t="shared" si="8"/>
        <v>14077.687809999999</v>
      </c>
      <c r="O14" s="8">
        <f t="shared" si="3"/>
        <v>43.451868269743358</v>
      </c>
      <c r="P14" s="8">
        <f t="shared" si="3"/>
        <v>103.42972031264182</v>
      </c>
      <c r="Q14" s="8">
        <f t="shared" si="3"/>
        <v>126.30294480513295</v>
      </c>
      <c r="R14" s="8">
        <f t="shared" si="4"/>
        <v>73.500032268970344</v>
      </c>
      <c r="S14" s="8">
        <f t="shared" si="5"/>
        <v>91.077586121060591</v>
      </c>
    </row>
    <row r="15" spans="1:19" x14ac:dyDescent="0.25">
      <c r="B15" s="9" t="s">
        <v>24</v>
      </c>
      <c r="C15" s="41">
        <v>602542.95499999996</v>
      </c>
      <c r="D15" s="41">
        <v>539757.84800000011</v>
      </c>
      <c r="E15" s="41">
        <v>542259.29899999988</v>
      </c>
      <c r="F15" s="41">
        <f t="shared" si="6"/>
        <v>1684560.102</v>
      </c>
      <c r="G15" s="41">
        <v>490390.19497000001</v>
      </c>
      <c r="H15" s="41">
        <v>493227.12638999993</v>
      </c>
      <c r="I15" s="41">
        <v>695751.50643000007</v>
      </c>
      <c r="J15" s="41">
        <f t="shared" si="7"/>
        <v>1679368.82779</v>
      </c>
      <c r="K15" s="41">
        <f t="shared" si="2"/>
        <v>112152.76002999995</v>
      </c>
      <c r="L15" s="41">
        <f t="shared" si="2"/>
        <v>46530.721610000182</v>
      </c>
      <c r="M15" s="41">
        <f t="shared" si="2"/>
        <v>-153492.20743000018</v>
      </c>
      <c r="N15" s="41">
        <f t="shared" si="8"/>
        <v>5191.274209999945</v>
      </c>
      <c r="O15" s="8">
        <f t="shared" si="3"/>
        <v>81.386761043451259</v>
      </c>
      <c r="P15" s="8">
        <f t="shared" si="3"/>
        <v>91.379333939763256</v>
      </c>
      <c r="Q15" s="8">
        <f t="shared" si="3"/>
        <v>128.3060535269862</v>
      </c>
      <c r="R15" s="8">
        <f t="shared" si="4"/>
        <v>86.10843297813912</v>
      </c>
      <c r="S15" s="8">
        <f t="shared" si="5"/>
        <v>99.691832057292785</v>
      </c>
    </row>
    <row r="16" spans="1:19" x14ac:dyDescent="0.25">
      <c r="B16" s="9" t="s">
        <v>25</v>
      </c>
      <c r="C16" s="41">
        <v>6090695.9570000004</v>
      </c>
      <c r="D16" s="41">
        <v>3181319.6830000002</v>
      </c>
      <c r="E16" s="41">
        <v>7471370.2799999993</v>
      </c>
      <c r="F16" s="41">
        <f t="shared" si="6"/>
        <v>16743385.92</v>
      </c>
      <c r="G16" s="41">
        <v>778168.86924999999</v>
      </c>
      <c r="H16" s="41">
        <v>6625416.0132999998</v>
      </c>
      <c r="I16" s="41">
        <v>9073434.4712000005</v>
      </c>
      <c r="J16" s="41">
        <f t="shared" si="7"/>
        <v>16477019.35375</v>
      </c>
      <c r="K16" s="41">
        <f t="shared" si="2"/>
        <v>5312527.0877500009</v>
      </c>
      <c r="L16" s="41">
        <f t="shared" si="2"/>
        <v>-3444096.3302999996</v>
      </c>
      <c r="M16" s="41">
        <f t="shared" si="2"/>
        <v>-1602064.1912000012</v>
      </c>
      <c r="N16" s="41">
        <f t="shared" si="8"/>
        <v>266366.56625000015</v>
      </c>
      <c r="O16" s="8">
        <f t="shared" si="3"/>
        <v>12.776353880473302</v>
      </c>
      <c r="P16" s="8">
        <f t="shared" si="3"/>
        <v>208.25998873059496</v>
      </c>
      <c r="Q16" s="8">
        <f t="shared" si="3"/>
        <v>121.442709050153</v>
      </c>
      <c r="R16" s="8">
        <f t="shared" si="4"/>
        <v>79.848710032482202</v>
      </c>
      <c r="S16" s="8">
        <f t="shared" si="5"/>
        <v>98.409123653228207</v>
      </c>
    </row>
    <row r="17" spans="2:19" x14ac:dyDescent="0.25">
      <c r="B17" s="9" t="s">
        <v>284</v>
      </c>
      <c r="C17" s="41">
        <v>1245611.219</v>
      </c>
      <c r="D17" s="41">
        <v>100340</v>
      </c>
      <c r="E17" s="41">
        <v>213959.78199999989</v>
      </c>
      <c r="F17" s="41">
        <f t="shared" si="6"/>
        <v>1559911.0009999999</v>
      </c>
      <c r="G17" s="41">
        <v>71465.967900000003</v>
      </c>
      <c r="H17" s="41">
        <v>1252082.6694799997</v>
      </c>
      <c r="I17" s="41">
        <v>111468.72608999978</v>
      </c>
      <c r="J17" s="41">
        <f t="shared" si="7"/>
        <v>1435017.3634699995</v>
      </c>
      <c r="K17" s="41">
        <f t="shared" si="2"/>
        <v>1174145.2511</v>
      </c>
      <c r="L17" s="41">
        <f t="shared" si="2"/>
        <v>-1151742.6694799997</v>
      </c>
      <c r="M17" s="41">
        <f t="shared" si="2"/>
        <v>102491.05591000011</v>
      </c>
      <c r="N17" s="41">
        <f t="shared" si="8"/>
        <v>124893.63753000041</v>
      </c>
      <c r="O17" s="8">
        <f t="shared" si="3"/>
        <v>5.7374216617424345</v>
      </c>
      <c r="P17" s="8">
        <f t="shared" si="3"/>
        <v>1247.8400134343231</v>
      </c>
      <c r="Q17" s="8">
        <f t="shared" si="3"/>
        <v>52.097980773788521</v>
      </c>
      <c r="R17" s="8">
        <f t="shared" si="4"/>
        <v>98.335557685616209</v>
      </c>
      <c r="S17" s="8">
        <f t="shared" si="5"/>
        <v>91.99354082060222</v>
      </c>
    </row>
    <row r="18" spans="2:19" x14ac:dyDescent="0.25">
      <c r="B18" s="9" t="s">
        <v>26</v>
      </c>
      <c r="C18" s="41">
        <v>41495833.022150002</v>
      </c>
      <c r="D18" s="41">
        <v>35864924.204849996</v>
      </c>
      <c r="E18" s="41">
        <v>36420855.513999999</v>
      </c>
      <c r="F18" s="41">
        <f t="shared" si="6"/>
        <v>113781612.741</v>
      </c>
      <c r="G18" s="41">
        <v>27225839.854209997</v>
      </c>
      <c r="H18" s="41">
        <v>36730277.471650004</v>
      </c>
      <c r="I18" s="41">
        <v>49638077.13942001</v>
      </c>
      <c r="J18" s="41">
        <f t="shared" si="7"/>
        <v>113594194.46528001</v>
      </c>
      <c r="K18" s="41">
        <f t="shared" si="2"/>
        <v>14269993.167940006</v>
      </c>
      <c r="L18" s="41">
        <f t="shared" si="2"/>
        <v>-865353.26680000871</v>
      </c>
      <c r="M18" s="41">
        <f t="shared" si="2"/>
        <v>-13217221.625420012</v>
      </c>
      <c r="N18" s="41">
        <f t="shared" si="8"/>
        <v>187418.27571998537</v>
      </c>
      <c r="O18" s="8">
        <f t="shared" si="3"/>
        <v>65.611021327556315</v>
      </c>
      <c r="P18" s="8">
        <f t="shared" si="3"/>
        <v>102.41281220018021</v>
      </c>
      <c r="Q18" s="8">
        <f t="shared" si="3"/>
        <v>136.29025578583506</v>
      </c>
      <c r="R18" s="8">
        <f t="shared" si="4"/>
        <v>82.672558566345586</v>
      </c>
      <c r="S18" s="8">
        <f t="shared" si="5"/>
        <v>99.835282458030719</v>
      </c>
    </row>
    <row r="19" spans="2:19" x14ac:dyDescent="0.25">
      <c r="B19" s="9" t="s">
        <v>27</v>
      </c>
      <c r="C19" s="41">
        <v>6048931.5190000003</v>
      </c>
      <c r="D19" s="41">
        <v>5033679.794999999</v>
      </c>
      <c r="E19" s="41">
        <v>4646400.6430000011</v>
      </c>
      <c r="F19" s="41">
        <f t="shared" si="6"/>
        <v>15729011.957</v>
      </c>
      <c r="G19" s="41">
        <v>3857977.6221099999</v>
      </c>
      <c r="H19" s="41">
        <v>5079400.1533199996</v>
      </c>
      <c r="I19" s="41">
        <v>6549352.3437399995</v>
      </c>
      <c r="J19" s="41">
        <f t="shared" si="7"/>
        <v>15486730.119169999</v>
      </c>
      <c r="K19" s="41">
        <f t="shared" si="2"/>
        <v>2190953.8968900004</v>
      </c>
      <c r="L19" s="41">
        <f t="shared" si="2"/>
        <v>-45720.358320000581</v>
      </c>
      <c r="M19" s="41">
        <f t="shared" si="2"/>
        <v>-1902951.7007399984</v>
      </c>
      <c r="N19" s="41">
        <f t="shared" si="8"/>
        <v>242281.83783000149</v>
      </c>
      <c r="O19" s="8">
        <f t="shared" si="3"/>
        <v>63.779489154272895</v>
      </c>
      <c r="P19" s="8">
        <f t="shared" si="3"/>
        <v>100.9082889691437</v>
      </c>
      <c r="Q19" s="8">
        <f t="shared" si="3"/>
        <v>140.95539422772069</v>
      </c>
      <c r="R19" s="8">
        <f t="shared" si="4"/>
        <v>80.643248438569216</v>
      </c>
      <c r="S19" s="8">
        <f t="shared" si="5"/>
        <v>98.459649986328756</v>
      </c>
    </row>
    <row r="20" spans="2:19" x14ac:dyDescent="0.25">
      <c r="B20" s="9" t="s">
        <v>28</v>
      </c>
      <c r="C20" s="41">
        <v>73210</v>
      </c>
      <c r="D20" s="41">
        <v>85528</v>
      </c>
      <c r="E20" s="41">
        <v>95760</v>
      </c>
      <c r="F20" s="41">
        <f t="shared" si="6"/>
        <v>254498</v>
      </c>
      <c r="G20" s="41">
        <v>72448.023989999987</v>
      </c>
      <c r="H20" s="41">
        <v>85078.090190000017</v>
      </c>
      <c r="I20" s="41">
        <v>96740.757110000006</v>
      </c>
      <c r="J20" s="41">
        <f t="shared" si="7"/>
        <v>254266.87129000001</v>
      </c>
      <c r="K20" s="41">
        <f t="shared" si="2"/>
        <v>761.97601000001305</v>
      </c>
      <c r="L20" s="41">
        <f t="shared" si="2"/>
        <v>449.90980999998283</v>
      </c>
      <c r="M20" s="41">
        <f t="shared" si="2"/>
        <v>-980.75711000000592</v>
      </c>
      <c r="N20" s="41">
        <f t="shared" si="8"/>
        <v>231.12870999998995</v>
      </c>
      <c r="O20" s="8">
        <f t="shared" si="3"/>
        <v>98.959191353640193</v>
      </c>
      <c r="P20" s="8">
        <f t="shared" si="3"/>
        <v>99.473961965672075</v>
      </c>
      <c r="Q20" s="8">
        <f t="shared" si="3"/>
        <v>101.02418244569758</v>
      </c>
      <c r="R20" s="8">
        <f t="shared" si="4"/>
        <v>99.236549647847397</v>
      </c>
      <c r="S20" s="8">
        <f t="shared" si="5"/>
        <v>99.909182504381178</v>
      </c>
    </row>
    <row r="21" spans="2:19" x14ac:dyDescent="0.25">
      <c r="B21" s="9" t="s">
        <v>29</v>
      </c>
      <c r="C21" s="41">
        <v>1592886.0970000001</v>
      </c>
      <c r="D21" s="41">
        <v>1328118.085</v>
      </c>
      <c r="E21" s="41">
        <v>1510549.9230000004</v>
      </c>
      <c r="F21" s="41">
        <f t="shared" si="6"/>
        <v>4431554.1050000004</v>
      </c>
      <c r="G21" s="41">
        <v>942389.51078000013</v>
      </c>
      <c r="H21" s="41">
        <v>1152736.4630399996</v>
      </c>
      <c r="I21" s="41">
        <v>2325336.0715399999</v>
      </c>
      <c r="J21" s="41">
        <f t="shared" si="7"/>
        <v>4420462.0453599999</v>
      </c>
      <c r="K21" s="41">
        <f t="shared" si="2"/>
        <v>650496.58621999994</v>
      </c>
      <c r="L21" s="41">
        <f t="shared" si="2"/>
        <v>175381.62196000037</v>
      </c>
      <c r="M21" s="41">
        <f t="shared" si="2"/>
        <v>-814786.1485399995</v>
      </c>
      <c r="N21" s="41">
        <f t="shared" si="8"/>
        <v>11092.059640000807</v>
      </c>
      <c r="O21" s="8">
        <f t="shared" si="3"/>
        <v>59.162391620773882</v>
      </c>
      <c r="P21" s="8">
        <f t="shared" si="3"/>
        <v>86.794726768591488</v>
      </c>
      <c r="Q21" s="8">
        <f t="shared" si="3"/>
        <v>153.93970342415483</v>
      </c>
      <c r="R21" s="8">
        <f t="shared" si="4"/>
        <v>71.726223013671799</v>
      </c>
      <c r="S21" s="8">
        <f t="shared" si="5"/>
        <v>99.749702714280616</v>
      </c>
    </row>
    <row r="22" spans="2:19" x14ac:dyDescent="0.25">
      <c r="B22" s="9" t="s">
        <v>30</v>
      </c>
      <c r="C22" s="41">
        <v>1159252.463</v>
      </c>
      <c r="D22" s="41">
        <v>1579068</v>
      </c>
      <c r="E22" s="41">
        <v>1131179.7573099975</v>
      </c>
      <c r="F22" s="41">
        <f t="shared" si="6"/>
        <v>3869500.2203099974</v>
      </c>
      <c r="G22" s="41">
        <v>840366.41281000001</v>
      </c>
      <c r="H22" s="41">
        <v>1539138.0997200063</v>
      </c>
      <c r="I22" s="41">
        <v>1374521.0796300019</v>
      </c>
      <c r="J22" s="41">
        <f t="shared" si="7"/>
        <v>3754025.5921600084</v>
      </c>
      <c r="K22" s="41">
        <f t="shared" si="2"/>
        <v>318886.05018999998</v>
      </c>
      <c r="L22" s="41">
        <f t="shared" si="2"/>
        <v>39929.900279993657</v>
      </c>
      <c r="M22" s="41">
        <f t="shared" si="2"/>
        <v>-243341.32232000446</v>
      </c>
      <c r="N22" s="41">
        <f t="shared" si="8"/>
        <v>115474.62814998918</v>
      </c>
      <c r="O22" s="8">
        <f t="shared" si="3"/>
        <v>72.492096383840078</v>
      </c>
      <c r="P22" s="8">
        <f t="shared" si="3"/>
        <v>97.471299508317969</v>
      </c>
      <c r="Q22" s="8">
        <f t="shared" si="3"/>
        <v>121.51217087712764</v>
      </c>
      <c r="R22" s="8">
        <f t="shared" si="4"/>
        <v>86.896495303661851</v>
      </c>
      <c r="S22" s="8">
        <f t="shared" si="5"/>
        <v>97.015774090310344</v>
      </c>
    </row>
    <row r="23" spans="2:19" x14ac:dyDescent="0.25">
      <c r="B23" s="9" t="s">
        <v>31</v>
      </c>
      <c r="C23" s="41">
        <v>1156483.1000000001</v>
      </c>
      <c r="D23" s="41">
        <v>1652081.3339999998</v>
      </c>
      <c r="E23" s="41">
        <v>2171857.1700000004</v>
      </c>
      <c r="F23" s="41">
        <f t="shared" si="6"/>
        <v>4980421.6040000003</v>
      </c>
      <c r="G23" s="41">
        <v>214718.91464999999</v>
      </c>
      <c r="H23" s="41">
        <v>510306.71850000002</v>
      </c>
      <c r="I23" s="41">
        <v>2208385.5548399999</v>
      </c>
      <c r="J23" s="41">
        <f t="shared" si="7"/>
        <v>2933411.18799</v>
      </c>
      <c r="K23" s="41">
        <f t="shared" si="2"/>
        <v>941764.18535000016</v>
      </c>
      <c r="L23" s="41">
        <f t="shared" si="2"/>
        <v>1141774.6154999998</v>
      </c>
      <c r="M23" s="41">
        <f t="shared" si="2"/>
        <v>-36528.384839999489</v>
      </c>
      <c r="N23" s="41">
        <f t="shared" si="8"/>
        <v>2047010.4160100005</v>
      </c>
      <c r="O23" s="8">
        <f t="shared" si="3"/>
        <v>18.566541495504772</v>
      </c>
      <c r="P23" s="8">
        <f t="shared" si="3"/>
        <v>30.888716432892043</v>
      </c>
      <c r="Q23" s="8">
        <f t="shared" si="3"/>
        <v>101.68189627497463</v>
      </c>
      <c r="R23" s="8">
        <f t="shared" si="4"/>
        <v>25.814812164284497</v>
      </c>
      <c r="S23" s="8">
        <f t="shared" si="5"/>
        <v>58.898852772505158</v>
      </c>
    </row>
    <row r="24" spans="2:19" x14ac:dyDescent="0.25">
      <c r="B24" s="9" t="s">
        <v>32</v>
      </c>
      <c r="C24" s="41">
        <v>9444875.6400000006</v>
      </c>
      <c r="D24" s="41">
        <v>9637620.1279999986</v>
      </c>
      <c r="E24" s="41">
        <v>15329632.436000004</v>
      </c>
      <c r="F24" s="41">
        <f t="shared" si="6"/>
        <v>34412128.204000004</v>
      </c>
      <c r="G24" s="41">
        <v>3982193.2146899998</v>
      </c>
      <c r="H24" s="41">
        <v>5873872.5645500012</v>
      </c>
      <c r="I24" s="41">
        <v>18725543.682319999</v>
      </c>
      <c r="J24" s="41">
        <f t="shared" si="7"/>
        <v>28581609.46156</v>
      </c>
      <c r="K24" s="41">
        <f t="shared" si="2"/>
        <v>5462682.4253100008</v>
      </c>
      <c r="L24" s="41">
        <f t="shared" si="2"/>
        <v>3763747.5634499975</v>
      </c>
      <c r="M24" s="41">
        <f t="shared" si="2"/>
        <v>-3395911.2463199943</v>
      </c>
      <c r="N24" s="41">
        <f t="shared" si="8"/>
        <v>5830518.7424400039</v>
      </c>
      <c r="O24" s="8">
        <f t="shared" si="3"/>
        <v>42.162473773873849</v>
      </c>
      <c r="P24" s="8">
        <f t="shared" si="3"/>
        <v>60.947334368209305</v>
      </c>
      <c r="Q24" s="8">
        <f t="shared" si="3"/>
        <v>122.15259407228226</v>
      </c>
      <c r="R24" s="8">
        <f t="shared" si="4"/>
        <v>51.649773169440074</v>
      </c>
      <c r="S24" s="8">
        <f t="shared" si="5"/>
        <v>83.056791175843998</v>
      </c>
    </row>
    <row r="25" spans="2:19" x14ac:dyDescent="0.25">
      <c r="B25" s="9" t="s">
        <v>288</v>
      </c>
      <c r="C25" s="41">
        <v>43264.561999999998</v>
      </c>
      <c r="D25" s="41">
        <v>44890.803999999996</v>
      </c>
      <c r="E25" s="41">
        <v>45648.955999999991</v>
      </c>
      <c r="F25" s="41">
        <f t="shared" si="6"/>
        <v>133804.32199999999</v>
      </c>
      <c r="G25" s="41">
        <v>22237.365300000001</v>
      </c>
      <c r="H25" s="41">
        <v>38466.353990000003</v>
      </c>
      <c r="I25" s="41">
        <v>64588.877929999995</v>
      </c>
      <c r="J25" s="41">
        <f t="shared" si="7"/>
        <v>125292.59722</v>
      </c>
      <c r="K25" s="41">
        <f t="shared" si="2"/>
        <v>21027.196699999997</v>
      </c>
      <c r="L25" s="41">
        <f t="shared" si="2"/>
        <v>6424.4500099999932</v>
      </c>
      <c r="M25" s="41">
        <f t="shared" si="2"/>
        <v>-18939.921930000004</v>
      </c>
      <c r="N25" s="41">
        <f t="shared" si="8"/>
        <v>8511.7247799999859</v>
      </c>
      <c r="O25" s="8">
        <f t="shared" si="3"/>
        <v>51.398567954992828</v>
      </c>
      <c r="P25" s="8">
        <f t="shared" si="3"/>
        <v>85.688716980876549</v>
      </c>
      <c r="Q25" s="8">
        <f t="shared" si="3"/>
        <v>141.49037259472047</v>
      </c>
      <c r="R25" s="8">
        <f t="shared" si="4"/>
        <v>68.859925429837148</v>
      </c>
      <c r="S25" s="8">
        <f t="shared" si="5"/>
        <v>93.638677246912849</v>
      </c>
    </row>
    <row r="26" spans="2:19" x14ac:dyDescent="0.25">
      <c r="B26" s="9" t="s">
        <v>33</v>
      </c>
      <c r="C26" s="41">
        <v>437775</v>
      </c>
      <c r="D26" s="41">
        <v>1525396</v>
      </c>
      <c r="E26" s="41">
        <v>704231.25</v>
      </c>
      <c r="F26" s="41">
        <f>SUM(C26:E26)</f>
        <v>2667402.25</v>
      </c>
      <c r="G26" s="41">
        <v>242282.57557999998</v>
      </c>
      <c r="H26" s="41">
        <v>1369247.8174700001</v>
      </c>
      <c r="I26" s="41">
        <v>700468.36266999971</v>
      </c>
      <c r="J26" s="41">
        <f>SUM(G26:I26)</f>
        <v>2311998.7557199998</v>
      </c>
      <c r="K26" s="41">
        <f>+C26-G26</f>
        <v>195492.42442000002</v>
      </c>
      <c r="L26" s="41">
        <f>+D26-H26</f>
        <v>156148.18252999987</v>
      </c>
      <c r="M26" s="41">
        <f>+E26-I26</f>
        <v>3762.8873300002888</v>
      </c>
      <c r="N26" s="41">
        <f>SUM(K26:M26)</f>
        <v>355403.49428000022</v>
      </c>
      <c r="O26" s="8">
        <f>+G26/C26*100</f>
        <v>55.344086706641541</v>
      </c>
      <c r="P26" s="8">
        <f>+H26/D26*100</f>
        <v>89.763433067216653</v>
      </c>
      <c r="Q26" s="8">
        <f>+I26/E26*100</f>
        <v>99.465674474116241</v>
      </c>
      <c r="R26" s="8">
        <f t="shared" si="4"/>
        <v>82.08813155094488</v>
      </c>
      <c r="S26" s="8">
        <f>+J26/F26*100</f>
        <v>86.676044294406651</v>
      </c>
    </row>
    <row r="27" spans="2:19" x14ac:dyDescent="0.25">
      <c r="B27" s="9" t="s">
        <v>34</v>
      </c>
      <c r="C27" s="41">
        <v>20094995.747000001</v>
      </c>
      <c r="D27" s="41">
        <v>22397006.204999998</v>
      </c>
      <c r="E27" s="41">
        <v>20124377.696999997</v>
      </c>
      <c r="F27" s="41">
        <f t="shared" si="6"/>
        <v>62616379.648999996</v>
      </c>
      <c r="G27" s="41">
        <v>13581053.45317</v>
      </c>
      <c r="H27" s="41">
        <v>20904219.458240002</v>
      </c>
      <c r="I27" s="41">
        <v>27878802.166869998</v>
      </c>
      <c r="J27" s="41">
        <f t="shared" si="7"/>
        <v>62364075.078280002</v>
      </c>
      <c r="K27" s="41">
        <f t="shared" si="2"/>
        <v>6513942.2938300017</v>
      </c>
      <c r="L27" s="41">
        <f t="shared" si="2"/>
        <v>1492786.7467599958</v>
      </c>
      <c r="M27" s="41">
        <f t="shared" si="2"/>
        <v>-7754424.4698700011</v>
      </c>
      <c r="N27" s="41">
        <f t="shared" si="8"/>
        <v>252304.57071999647</v>
      </c>
      <c r="O27" s="8">
        <f t="shared" si="3"/>
        <v>67.584256419648796</v>
      </c>
      <c r="P27" s="8">
        <f t="shared" si="3"/>
        <v>93.334882648616045</v>
      </c>
      <c r="Q27" s="8">
        <f t="shared" si="3"/>
        <v>138.53249321108686</v>
      </c>
      <c r="R27" s="8">
        <f t="shared" si="4"/>
        <v>81.157091516576244</v>
      </c>
      <c r="S27" s="8">
        <f t="shared" si="5"/>
        <v>99.597062985541001</v>
      </c>
    </row>
    <row r="28" spans="2:19" x14ac:dyDescent="0.25">
      <c r="B28" s="9" t="s">
        <v>35</v>
      </c>
      <c r="C28" s="41">
        <v>1749210.426</v>
      </c>
      <c r="D28" s="41">
        <v>1865034.4989999998</v>
      </c>
      <c r="E28" s="41">
        <v>1734130.6210000003</v>
      </c>
      <c r="F28" s="41">
        <f t="shared" si="6"/>
        <v>5348375.5460000001</v>
      </c>
      <c r="G28" s="41">
        <v>1257582.1483700001</v>
      </c>
      <c r="H28" s="41">
        <v>1673336.2110299999</v>
      </c>
      <c r="I28" s="41">
        <v>1917272.7637499995</v>
      </c>
      <c r="J28" s="41">
        <f t="shared" si="7"/>
        <v>4848191.1231499994</v>
      </c>
      <c r="K28" s="41">
        <f t="shared" si="2"/>
        <v>491628.27762999991</v>
      </c>
      <c r="L28" s="41">
        <f t="shared" si="2"/>
        <v>191698.28796999995</v>
      </c>
      <c r="M28" s="41">
        <f t="shared" si="2"/>
        <v>-183142.14274999918</v>
      </c>
      <c r="N28" s="41">
        <f t="shared" si="8"/>
        <v>500184.42285000067</v>
      </c>
      <c r="O28" s="8">
        <f t="shared" si="3"/>
        <v>71.894274678305635</v>
      </c>
      <c r="P28" s="8">
        <f t="shared" si="3"/>
        <v>89.721461556191841</v>
      </c>
      <c r="Q28" s="8">
        <f t="shared" si="3"/>
        <v>110.56103505307972</v>
      </c>
      <c r="R28" s="8">
        <f t="shared" si="4"/>
        <v>81.093518016076345</v>
      </c>
      <c r="S28" s="8">
        <f t="shared" si="5"/>
        <v>90.647918820433546</v>
      </c>
    </row>
    <row r="29" spans="2:19" x14ac:dyDescent="0.25">
      <c r="B29" s="35" t="s">
        <v>36</v>
      </c>
      <c r="C29" s="41">
        <v>2166317.0180000002</v>
      </c>
      <c r="D29" s="41">
        <v>3494536.8140000002</v>
      </c>
      <c r="E29" s="41">
        <v>3061732.0979999993</v>
      </c>
      <c r="F29" s="41">
        <f t="shared" si="6"/>
        <v>8722585.9299999997</v>
      </c>
      <c r="G29" s="41">
        <v>1216315.57323</v>
      </c>
      <c r="H29" s="41">
        <v>3177606.2864499995</v>
      </c>
      <c r="I29" s="41">
        <v>4235083.0417199982</v>
      </c>
      <c r="J29" s="41">
        <f t="shared" si="7"/>
        <v>8629004.901399998</v>
      </c>
      <c r="K29" s="41">
        <f t="shared" si="2"/>
        <v>950001.44477000018</v>
      </c>
      <c r="L29" s="41">
        <f t="shared" si="2"/>
        <v>316930.5275500007</v>
      </c>
      <c r="M29" s="41">
        <f t="shared" si="2"/>
        <v>-1173350.9437199989</v>
      </c>
      <c r="N29" s="41">
        <f t="shared" si="8"/>
        <v>93581.028600001941</v>
      </c>
      <c r="O29" s="8">
        <f t="shared" si="3"/>
        <v>56.146702588937515</v>
      </c>
      <c r="P29" s="8">
        <f t="shared" si="3"/>
        <v>90.930685683999755</v>
      </c>
      <c r="Q29" s="8">
        <f t="shared" si="3"/>
        <v>138.32310947409349</v>
      </c>
      <c r="R29" s="8">
        <f t="shared" si="4"/>
        <v>77.619419085541224</v>
      </c>
      <c r="S29" s="8">
        <f t="shared" si="5"/>
        <v>98.927141224506101</v>
      </c>
    </row>
    <row r="30" spans="2:19" x14ac:dyDescent="0.25">
      <c r="B30" s="35" t="s">
        <v>37</v>
      </c>
      <c r="C30" s="41">
        <v>16955152.649</v>
      </c>
      <c r="D30" s="41">
        <v>23550570.85726</v>
      </c>
      <c r="E30" s="41">
        <v>17973612.680239998</v>
      </c>
      <c r="F30" s="41">
        <f t="shared" si="6"/>
        <v>58479336.186499998</v>
      </c>
      <c r="G30" s="41">
        <v>15063038.35258</v>
      </c>
      <c r="H30" s="41">
        <v>21454665.283289995</v>
      </c>
      <c r="I30" s="41">
        <v>21168437.594780006</v>
      </c>
      <c r="J30" s="41">
        <f t="shared" si="7"/>
        <v>57686141.23065</v>
      </c>
      <c r="K30" s="41">
        <f t="shared" si="2"/>
        <v>1892114.2964200005</v>
      </c>
      <c r="L30" s="41">
        <f t="shared" si="2"/>
        <v>2095905.5739700049</v>
      </c>
      <c r="M30" s="41">
        <f t="shared" si="2"/>
        <v>-3194824.9145400077</v>
      </c>
      <c r="N30" s="41">
        <f t="shared" si="8"/>
        <v>793194.9558499977</v>
      </c>
      <c r="O30" s="8">
        <f t="shared" si="3"/>
        <v>88.840476192754323</v>
      </c>
      <c r="P30" s="8">
        <f t="shared" si="3"/>
        <v>91.100404373748361</v>
      </c>
      <c r="Q30" s="8">
        <f t="shared" si="3"/>
        <v>117.77508490573163</v>
      </c>
      <c r="R30" s="8">
        <f t="shared" si="4"/>
        <v>90.154428744437382</v>
      </c>
      <c r="S30" s="8">
        <f t="shared" si="5"/>
        <v>98.643632080021618</v>
      </c>
    </row>
    <row r="31" spans="2:19" x14ac:dyDescent="0.25">
      <c r="B31" s="35" t="s">
        <v>38</v>
      </c>
      <c r="C31" s="41">
        <v>25648385.875999998</v>
      </c>
      <c r="D31" s="41">
        <v>38076950.392000005</v>
      </c>
      <c r="E31" s="41">
        <v>50895119.534719996</v>
      </c>
      <c r="F31" s="41">
        <f t="shared" si="6"/>
        <v>114620455.80272001</v>
      </c>
      <c r="G31" s="41">
        <v>14499985.068440001</v>
      </c>
      <c r="H31" s="41">
        <v>35176525.822699994</v>
      </c>
      <c r="I31" s="41">
        <v>64804206.338569999</v>
      </c>
      <c r="J31" s="41">
        <f t="shared" si="7"/>
        <v>114480717.22971</v>
      </c>
      <c r="K31" s="41">
        <f t="shared" si="2"/>
        <v>11148400.807559997</v>
      </c>
      <c r="L31" s="41">
        <f t="shared" si="2"/>
        <v>2900424.5693000108</v>
      </c>
      <c r="M31" s="41">
        <f t="shared" si="2"/>
        <v>-13909086.803850003</v>
      </c>
      <c r="N31" s="41">
        <f t="shared" si="8"/>
        <v>139738.57301000506</v>
      </c>
      <c r="O31" s="8">
        <f t="shared" si="3"/>
        <v>56.533713811628559</v>
      </c>
      <c r="P31" s="8">
        <f t="shared" si="3"/>
        <v>92.382728817722253</v>
      </c>
      <c r="Q31" s="8">
        <f t="shared" si="3"/>
        <v>127.32892059397052</v>
      </c>
      <c r="R31" s="8">
        <f t="shared" si="4"/>
        <v>77.954097695495889</v>
      </c>
      <c r="S31" s="8">
        <f t="shared" si="5"/>
        <v>99.878085833779508</v>
      </c>
    </row>
    <row r="32" spans="2:19" x14ac:dyDescent="0.25">
      <c r="B32" s="35" t="s">
        <v>39</v>
      </c>
      <c r="C32" s="41">
        <v>3290316.2549999999</v>
      </c>
      <c r="D32" s="41">
        <v>1871735.523</v>
      </c>
      <c r="E32" s="41">
        <v>1997502.7149999999</v>
      </c>
      <c r="F32" s="41">
        <f t="shared" si="6"/>
        <v>7159554.4929999998</v>
      </c>
      <c r="G32" s="41">
        <v>2117414.7367799999</v>
      </c>
      <c r="H32" s="41">
        <v>2110901.9669399997</v>
      </c>
      <c r="I32" s="41">
        <v>2773017.6446200004</v>
      </c>
      <c r="J32" s="41">
        <f t="shared" si="7"/>
        <v>7001334.34834</v>
      </c>
      <c r="K32" s="41">
        <f t="shared" si="2"/>
        <v>1172901.51822</v>
      </c>
      <c r="L32" s="41">
        <f t="shared" si="2"/>
        <v>-239166.44393999968</v>
      </c>
      <c r="M32" s="41">
        <f t="shared" si="2"/>
        <v>-775514.92962000053</v>
      </c>
      <c r="N32" s="41">
        <f t="shared" si="8"/>
        <v>158220.14465999976</v>
      </c>
      <c r="O32" s="8">
        <f t="shared" si="3"/>
        <v>64.352924542203311</v>
      </c>
      <c r="P32" s="8">
        <f t="shared" si="3"/>
        <v>112.77779050518131</v>
      </c>
      <c r="Q32" s="8">
        <f t="shared" si="3"/>
        <v>138.82422405718734</v>
      </c>
      <c r="R32" s="8">
        <f t="shared" si="4"/>
        <v>81.911551560574054</v>
      </c>
      <c r="S32" s="8">
        <f t="shared" si="5"/>
        <v>97.790083938676716</v>
      </c>
    </row>
    <row r="33" spans="1:19" x14ac:dyDescent="0.25">
      <c r="B33" s="35" t="s">
        <v>40</v>
      </c>
      <c r="C33" s="41">
        <v>4369747</v>
      </c>
      <c r="D33" s="41">
        <v>4878386.9220000003</v>
      </c>
      <c r="E33" s="41">
        <v>24250602.038000003</v>
      </c>
      <c r="F33" s="41">
        <f t="shared" si="6"/>
        <v>33498735.960000001</v>
      </c>
      <c r="G33" s="41">
        <v>2280197.9869200001</v>
      </c>
      <c r="H33" s="41">
        <v>4671625.1555899996</v>
      </c>
      <c r="I33" s="41">
        <v>25854155.727590002</v>
      </c>
      <c r="J33" s="41">
        <f t="shared" si="7"/>
        <v>32805978.870100003</v>
      </c>
      <c r="K33" s="41">
        <f t="shared" si="2"/>
        <v>2089549.0130799999</v>
      </c>
      <c r="L33" s="41">
        <f t="shared" si="2"/>
        <v>206761.76641000062</v>
      </c>
      <c r="M33" s="41">
        <f t="shared" si="2"/>
        <v>-1603553.6895899996</v>
      </c>
      <c r="N33" s="41">
        <f t="shared" si="8"/>
        <v>692757.08990000095</v>
      </c>
      <c r="O33" s="8">
        <f t="shared" si="3"/>
        <v>52.181464668778311</v>
      </c>
      <c r="P33" s="8">
        <f t="shared" si="3"/>
        <v>95.761677584908867</v>
      </c>
      <c r="Q33" s="8">
        <f t="shared" si="3"/>
        <v>106.6124283721999</v>
      </c>
      <c r="R33" s="8">
        <f t="shared" si="4"/>
        <v>75.170009443446716</v>
      </c>
      <c r="S33" s="8">
        <f t="shared" si="5"/>
        <v>97.931990357107196</v>
      </c>
    </row>
    <row r="34" spans="1:19" x14ac:dyDescent="0.25">
      <c r="B34" s="35" t="s">
        <v>41</v>
      </c>
      <c r="C34" s="41">
        <v>198554</v>
      </c>
      <c r="D34" s="41">
        <v>389627.95900000003</v>
      </c>
      <c r="E34" s="41">
        <v>134142</v>
      </c>
      <c r="F34" s="41">
        <f t="shared" si="6"/>
        <v>722323.95900000003</v>
      </c>
      <c r="G34" s="41">
        <v>120488.58426</v>
      </c>
      <c r="H34" s="41">
        <v>170954.14017</v>
      </c>
      <c r="I34" s="41">
        <v>426782.79120000004</v>
      </c>
      <c r="J34" s="41">
        <f t="shared" si="7"/>
        <v>718225.51563000004</v>
      </c>
      <c r="K34" s="41">
        <f t="shared" si="2"/>
        <v>78065.415739999997</v>
      </c>
      <c r="L34" s="41">
        <f t="shared" si="2"/>
        <v>218673.81883000003</v>
      </c>
      <c r="M34" s="41">
        <f t="shared" si="2"/>
        <v>-292640.79120000004</v>
      </c>
      <c r="N34" s="41">
        <f t="shared" si="8"/>
        <v>4098.4433699999936</v>
      </c>
      <c r="O34" s="8">
        <f t="shared" si="3"/>
        <v>60.683030440081801</v>
      </c>
      <c r="P34" s="8">
        <f t="shared" si="3"/>
        <v>43.876250721011523</v>
      </c>
      <c r="Q34" s="8">
        <f t="shared" si="3"/>
        <v>318.15746835443042</v>
      </c>
      <c r="R34" s="8">
        <f t="shared" si="4"/>
        <v>49.549755814594782</v>
      </c>
      <c r="S34" s="8">
        <f t="shared" si="5"/>
        <v>99.43260315279116</v>
      </c>
    </row>
    <row r="35" spans="1:19" x14ac:dyDescent="0.25">
      <c r="B35" s="35" t="s">
        <v>42</v>
      </c>
      <c r="C35" s="41">
        <v>780571.03</v>
      </c>
      <c r="D35" s="41">
        <v>711000.42999999993</v>
      </c>
      <c r="E35" s="41">
        <v>1180929.0869999998</v>
      </c>
      <c r="F35" s="41">
        <f t="shared" si="6"/>
        <v>2672500.5469999998</v>
      </c>
      <c r="G35" s="41">
        <v>528104.22276999999</v>
      </c>
      <c r="H35" s="41">
        <v>672780.64594000007</v>
      </c>
      <c r="I35" s="41">
        <v>1462028.5829900005</v>
      </c>
      <c r="J35" s="41">
        <f t="shared" si="7"/>
        <v>2662913.4517000006</v>
      </c>
      <c r="K35" s="41">
        <f t="shared" si="2"/>
        <v>252466.80723000003</v>
      </c>
      <c r="L35" s="41">
        <f t="shared" si="2"/>
        <v>38219.78405999986</v>
      </c>
      <c r="M35" s="41">
        <f t="shared" si="2"/>
        <v>-281099.49599000067</v>
      </c>
      <c r="N35" s="41">
        <f t="shared" si="8"/>
        <v>9587.0952999992296</v>
      </c>
      <c r="O35" s="8">
        <f t="shared" si="3"/>
        <v>67.656139220283379</v>
      </c>
      <c r="P35" s="8">
        <f t="shared" si="3"/>
        <v>94.624506196149582</v>
      </c>
      <c r="Q35" s="8">
        <f t="shared" si="3"/>
        <v>123.80324941475513</v>
      </c>
      <c r="R35" s="8">
        <f t="shared" si="4"/>
        <v>80.511386877166458</v>
      </c>
      <c r="S35" s="8">
        <f t="shared" si="5"/>
        <v>99.641268724499938</v>
      </c>
    </row>
    <row r="36" spans="1:19" x14ac:dyDescent="0.25">
      <c r="B36" s="35" t="s">
        <v>303</v>
      </c>
      <c r="C36" s="41">
        <v>2833097.605</v>
      </c>
      <c r="D36" s="41">
        <v>5309136.1720000003</v>
      </c>
      <c r="E36" s="41">
        <v>4885518.8689999999</v>
      </c>
      <c r="F36" s="41">
        <f t="shared" si="6"/>
        <v>13027752.646000002</v>
      </c>
      <c r="G36" s="41">
        <v>2478951.55321</v>
      </c>
      <c r="H36" s="41">
        <v>5067136.561900001</v>
      </c>
      <c r="I36" s="41">
        <v>5462111.6503799986</v>
      </c>
      <c r="J36" s="41">
        <f t="shared" si="7"/>
        <v>13008199.765489999</v>
      </c>
      <c r="K36" s="41">
        <f t="shared" si="2"/>
        <v>354146.05178999994</v>
      </c>
      <c r="L36" s="41">
        <f t="shared" si="2"/>
        <v>241999.61009999923</v>
      </c>
      <c r="M36" s="41">
        <f t="shared" si="2"/>
        <v>-576592.78137999866</v>
      </c>
      <c r="N36" s="41">
        <f t="shared" si="8"/>
        <v>19552.880510000512</v>
      </c>
      <c r="O36" s="8">
        <f t="shared" si="3"/>
        <v>87.499687579948386</v>
      </c>
      <c r="P36" s="8">
        <f t="shared" si="3"/>
        <v>95.441827026846894</v>
      </c>
      <c r="Q36" s="8">
        <f t="shared" si="3"/>
        <v>111.80207869093788</v>
      </c>
      <c r="R36" s="8">
        <f t="shared" si="4"/>
        <v>92.678352424933081</v>
      </c>
      <c r="S36" s="8">
        <f t="shared" si="5"/>
        <v>99.849913634060243</v>
      </c>
    </row>
    <row r="37" spans="1:19" x14ac:dyDescent="0.25">
      <c r="B37" s="46" t="s">
        <v>43</v>
      </c>
      <c r="C37" s="41">
        <v>652695</v>
      </c>
      <c r="D37" s="41">
        <v>940777.0120000001</v>
      </c>
      <c r="E37" s="41">
        <v>734486.59799999977</v>
      </c>
      <c r="F37" s="41">
        <f t="shared" si="6"/>
        <v>2327958.61</v>
      </c>
      <c r="G37" s="41">
        <v>252443.52324000001</v>
      </c>
      <c r="H37" s="41">
        <v>862541.83617999987</v>
      </c>
      <c r="I37" s="41">
        <v>1173048.1288300005</v>
      </c>
      <c r="J37" s="41">
        <f t="shared" si="7"/>
        <v>2288033.4882500004</v>
      </c>
      <c r="K37" s="41">
        <f t="shared" si="2"/>
        <v>400251.47675999999</v>
      </c>
      <c r="L37" s="41">
        <f t="shared" si="2"/>
        <v>78235.175820000237</v>
      </c>
      <c r="M37" s="41">
        <f t="shared" si="2"/>
        <v>-438561.53083000076</v>
      </c>
      <c r="N37" s="41">
        <f t="shared" si="8"/>
        <v>39925.121749999467</v>
      </c>
      <c r="O37" s="8">
        <f t="shared" si="3"/>
        <v>38.677103890791258</v>
      </c>
      <c r="P37" s="8">
        <f t="shared" si="3"/>
        <v>91.683983045708146</v>
      </c>
      <c r="Q37" s="8">
        <f t="shared" si="3"/>
        <v>159.70994324800475</v>
      </c>
      <c r="R37" s="8">
        <f t="shared" si="4"/>
        <v>69.972070486544553</v>
      </c>
      <c r="S37" s="8">
        <f t="shared" si="5"/>
        <v>98.284972869427463</v>
      </c>
    </row>
    <row r="38" spans="1:19" x14ac:dyDescent="0.25">
      <c r="B38" s="35" t="s">
        <v>44</v>
      </c>
      <c r="C38" s="41">
        <v>109477.005</v>
      </c>
      <c r="D38" s="41">
        <v>115196</v>
      </c>
      <c r="E38" s="41">
        <v>107731</v>
      </c>
      <c r="F38" s="41">
        <f t="shared" si="6"/>
        <v>332404.005</v>
      </c>
      <c r="G38" s="41">
        <v>79312.748139999996</v>
      </c>
      <c r="H38" s="41">
        <v>98256.373459999988</v>
      </c>
      <c r="I38" s="41">
        <v>131677.80241999999</v>
      </c>
      <c r="J38" s="41">
        <f t="shared" si="7"/>
        <v>309246.92401999998</v>
      </c>
      <c r="K38" s="41">
        <f t="shared" si="2"/>
        <v>30164.256860000009</v>
      </c>
      <c r="L38" s="41">
        <f t="shared" si="2"/>
        <v>16939.626540000012</v>
      </c>
      <c r="M38" s="41">
        <f t="shared" si="2"/>
        <v>-23946.802419999993</v>
      </c>
      <c r="N38" s="41">
        <f t="shared" si="8"/>
        <v>23157.080980000028</v>
      </c>
      <c r="O38" s="8">
        <f t="shared" si="3"/>
        <v>72.446947320124437</v>
      </c>
      <c r="P38" s="8">
        <f t="shared" si="3"/>
        <v>85.294952480988911</v>
      </c>
      <c r="Q38" s="8">
        <f t="shared" si="3"/>
        <v>122.22833021135978</v>
      </c>
      <c r="R38" s="8">
        <f t="shared" si="4"/>
        <v>79.034471275265133</v>
      </c>
      <c r="S38" s="8">
        <f t="shared" si="5"/>
        <v>93.033453077678757</v>
      </c>
    </row>
    <row r="39" spans="1:19" x14ac:dyDescent="0.25">
      <c r="B39" s="35" t="s">
        <v>45</v>
      </c>
      <c r="C39" s="41">
        <v>1140339.7390000001</v>
      </c>
      <c r="D39" s="41">
        <v>1998318.0839999998</v>
      </c>
      <c r="E39" s="41">
        <v>2392023.8449999997</v>
      </c>
      <c r="F39" s="41">
        <f t="shared" si="6"/>
        <v>5530681.6679999996</v>
      </c>
      <c r="G39" s="41">
        <v>490656.90427000006</v>
      </c>
      <c r="H39" s="41">
        <v>744551.42832999979</v>
      </c>
      <c r="I39" s="41">
        <v>3664325.6949200002</v>
      </c>
      <c r="J39" s="41">
        <f t="shared" si="7"/>
        <v>4899534.02752</v>
      </c>
      <c r="K39" s="41">
        <f t="shared" si="2"/>
        <v>649682.83473</v>
      </c>
      <c r="L39" s="41">
        <f t="shared" si="2"/>
        <v>1253766.65567</v>
      </c>
      <c r="M39" s="41">
        <f t="shared" si="2"/>
        <v>-1272301.8499200004</v>
      </c>
      <c r="N39" s="41">
        <f t="shared" si="8"/>
        <v>631147.64047999959</v>
      </c>
      <c r="O39" s="8">
        <f t="shared" si="3"/>
        <v>43.027256482377133</v>
      </c>
      <c r="P39" s="8">
        <f t="shared" si="3"/>
        <v>37.258904590386514</v>
      </c>
      <c r="Q39" s="8">
        <f t="shared" si="3"/>
        <v>153.18934644315806</v>
      </c>
      <c r="R39" s="8">
        <f t="shared" si="4"/>
        <v>39.354666939110935</v>
      </c>
      <c r="S39" s="8">
        <f t="shared" si="5"/>
        <v>88.588248639733507</v>
      </c>
    </row>
    <row r="40" spans="1:19" x14ac:dyDescent="0.25">
      <c r="B40" s="35" t="s">
        <v>46</v>
      </c>
      <c r="C40" s="41">
        <v>269</v>
      </c>
      <c r="D40" s="41">
        <v>414.14499999999998</v>
      </c>
      <c r="E40" s="41">
        <v>276</v>
      </c>
      <c r="F40" s="41">
        <f t="shared" si="6"/>
        <v>959.14499999999998</v>
      </c>
      <c r="G40" s="41">
        <v>163.36712</v>
      </c>
      <c r="H40" s="41">
        <v>252.66831000000002</v>
      </c>
      <c r="I40" s="41">
        <v>526.5249</v>
      </c>
      <c r="J40" s="41">
        <f t="shared" si="7"/>
        <v>942.56033000000002</v>
      </c>
      <c r="K40" s="41">
        <f t="shared" si="2"/>
        <v>105.63288</v>
      </c>
      <c r="L40" s="41">
        <f t="shared" si="2"/>
        <v>161.47668999999996</v>
      </c>
      <c r="M40" s="41">
        <f t="shared" si="2"/>
        <v>-250.5249</v>
      </c>
      <c r="N40" s="41">
        <f t="shared" si="8"/>
        <v>16.58466999999996</v>
      </c>
      <c r="O40" s="8">
        <f t="shared" si="3"/>
        <v>60.731271375464679</v>
      </c>
      <c r="P40" s="8">
        <f t="shared" si="3"/>
        <v>61.009624648371954</v>
      </c>
      <c r="Q40" s="8">
        <f t="shared" si="3"/>
        <v>190.76989130434782</v>
      </c>
      <c r="R40" s="8">
        <f t="shared" si="4"/>
        <v>60.900018297725964</v>
      </c>
      <c r="S40" s="8">
        <f t="shared" si="5"/>
        <v>98.270890219935467</v>
      </c>
    </row>
    <row r="41" spans="1:19" x14ac:dyDescent="0.25">
      <c r="B41" s="35" t="s">
        <v>47</v>
      </c>
      <c r="C41" s="41">
        <v>3044718</v>
      </c>
      <c r="D41" s="41">
        <v>3113939.6409999998</v>
      </c>
      <c r="E41" s="41">
        <v>3041858.0310000004</v>
      </c>
      <c r="F41" s="41">
        <f t="shared" si="6"/>
        <v>9200515.6720000003</v>
      </c>
      <c r="G41" s="41">
        <v>1720080.9495300001</v>
      </c>
      <c r="H41" s="41">
        <v>1471991.6405499999</v>
      </c>
      <c r="I41" s="41">
        <v>6000916.0759599991</v>
      </c>
      <c r="J41" s="41">
        <f t="shared" si="7"/>
        <v>9192988.6660399996</v>
      </c>
      <c r="K41" s="41">
        <f t="shared" si="2"/>
        <v>1324637.0504699999</v>
      </c>
      <c r="L41" s="41">
        <f t="shared" si="2"/>
        <v>1641948.0004499999</v>
      </c>
      <c r="M41" s="41">
        <f t="shared" si="2"/>
        <v>-2959058.0449599987</v>
      </c>
      <c r="N41" s="41">
        <f t="shared" si="8"/>
        <v>7527.0059600011446</v>
      </c>
      <c r="O41" s="8">
        <f t="shared" si="3"/>
        <v>56.493933084443292</v>
      </c>
      <c r="P41" s="8">
        <f t="shared" si="3"/>
        <v>47.271039591418976</v>
      </c>
      <c r="Q41" s="8">
        <f t="shared" si="3"/>
        <v>197.27797993212781</v>
      </c>
      <c r="R41" s="8">
        <f t="shared" si="4"/>
        <v>51.830654927616557</v>
      </c>
      <c r="S41" s="8">
        <f t="shared" si="5"/>
        <v>99.918189303422338</v>
      </c>
    </row>
    <row r="42" spans="1:19" x14ac:dyDescent="0.25">
      <c r="B42" s="35" t="s">
        <v>48</v>
      </c>
      <c r="C42" s="41">
        <v>134086</v>
      </c>
      <c r="D42" s="41">
        <v>134689</v>
      </c>
      <c r="E42" s="41">
        <v>135378</v>
      </c>
      <c r="F42" s="41">
        <f t="shared" si="6"/>
        <v>404153</v>
      </c>
      <c r="G42" s="41">
        <v>70052.025840000002</v>
      </c>
      <c r="H42" s="41">
        <v>84392.928839999964</v>
      </c>
      <c r="I42" s="41">
        <v>249690.30709000002</v>
      </c>
      <c r="J42" s="41">
        <f t="shared" si="7"/>
        <v>404135.26176999998</v>
      </c>
      <c r="K42" s="41">
        <f t="shared" si="2"/>
        <v>64033.974159999998</v>
      </c>
      <c r="L42" s="41">
        <f t="shared" si="2"/>
        <v>50296.071160000036</v>
      </c>
      <c r="M42" s="41">
        <f t="shared" si="2"/>
        <v>-114312.30709000002</v>
      </c>
      <c r="N42" s="41">
        <f t="shared" si="8"/>
        <v>17.738230000017211</v>
      </c>
      <c r="O42" s="8">
        <f t="shared" si="3"/>
        <v>52.244101427442089</v>
      </c>
      <c r="P42" s="8">
        <f t="shared" si="3"/>
        <v>62.65762522551951</v>
      </c>
      <c r="Q42" s="8">
        <f t="shared" si="3"/>
        <v>184.43935284167296</v>
      </c>
      <c r="R42" s="8">
        <f t="shared" si="4"/>
        <v>57.46254476048739</v>
      </c>
      <c r="S42" s="8">
        <f t="shared" si="5"/>
        <v>99.99561101117645</v>
      </c>
    </row>
    <row r="43" spans="1:19" x14ac:dyDescent="0.25">
      <c r="B43" s="35" t="s">
        <v>49</v>
      </c>
      <c r="C43" s="41">
        <v>555548</v>
      </c>
      <c r="D43" s="41">
        <v>557591.66400000011</v>
      </c>
      <c r="E43" s="41">
        <v>543255.32899999991</v>
      </c>
      <c r="F43" s="41">
        <f t="shared" si="6"/>
        <v>1656394.993</v>
      </c>
      <c r="G43" s="41">
        <v>462424.18228999997</v>
      </c>
      <c r="H43" s="41">
        <v>597252.76236000028</v>
      </c>
      <c r="I43" s="41">
        <v>587585.65278999973</v>
      </c>
      <c r="J43" s="41">
        <f t="shared" si="7"/>
        <v>1647262.5974399999</v>
      </c>
      <c r="K43" s="41">
        <f t="shared" si="2"/>
        <v>93123.817710000032</v>
      </c>
      <c r="L43" s="41">
        <f t="shared" si="2"/>
        <v>-39661.098360000178</v>
      </c>
      <c r="M43" s="41">
        <f t="shared" si="2"/>
        <v>-44330.32378999982</v>
      </c>
      <c r="N43" s="41">
        <f t="shared" si="8"/>
        <v>9132.3955600000336</v>
      </c>
      <c r="O43" s="8">
        <f t="shared" si="3"/>
        <v>83.237484841993847</v>
      </c>
      <c r="P43" s="8">
        <f t="shared" si="3"/>
        <v>107.11292885468966</v>
      </c>
      <c r="Q43" s="8">
        <f t="shared" si="3"/>
        <v>108.16012681764229</v>
      </c>
      <c r="R43" s="8">
        <f t="shared" si="4"/>
        <v>95.197123857945655</v>
      </c>
      <c r="S43" s="8">
        <f t="shared" si="5"/>
        <v>99.448658345467479</v>
      </c>
    </row>
    <row r="44" spans="1:19" x14ac:dyDescent="0.25">
      <c r="B44" s="35" t="s">
        <v>50</v>
      </c>
      <c r="C44" s="41">
        <v>583830</v>
      </c>
      <c r="D44" s="41">
        <v>566063</v>
      </c>
      <c r="E44" s="41">
        <v>566064</v>
      </c>
      <c r="F44" s="41">
        <f t="shared" si="6"/>
        <v>1715957</v>
      </c>
      <c r="G44" s="41">
        <v>194698.99012</v>
      </c>
      <c r="H44" s="41">
        <v>353534.96719999996</v>
      </c>
      <c r="I44" s="41">
        <v>776753.17035000015</v>
      </c>
      <c r="J44" s="41">
        <f t="shared" si="7"/>
        <v>1324987.1276700001</v>
      </c>
      <c r="K44" s="41">
        <f t="shared" si="2"/>
        <v>389131.00988000003</v>
      </c>
      <c r="L44" s="41">
        <f t="shared" si="2"/>
        <v>212528.03280000004</v>
      </c>
      <c r="M44" s="41">
        <f t="shared" si="2"/>
        <v>-210689.17035000015</v>
      </c>
      <c r="N44" s="41">
        <f t="shared" si="8"/>
        <v>390969.87232999993</v>
      </c>
      <c r="O44" s="8">
        <f t="shared" si="3"/>
        <v>33.348575804600657</v>
      </c>
      <c r="P44" s="8">
        <f t="shared" si="3"/>
        <v>62.455056627972496</v>
      </c>
      <c r="Q44" s="8">
        <f t="shared" si="3"/>
        <v>137.22002641927418</v>
      </c>
      <c r="R44" s="8">
        <f t="shared" si="4"/>
        <v>47.676954057464471</v>
      </c>
      <c r="S44" s="8">
        <f t="shared" si="5"/>
        <v>77.215636969341304</v>
      </c>
    </row>
    <row r="45" spans="1:19" x14ac:dyDescent="0.25">
      <c r="B45" s="35" t="s">
        <v>51</v>
      </c>
      <c r="C45" s="41">
        <v>235041</v>
      </c>
      <c r="D45" s="41">
        <v>235040</v>
      </c>
      <c r="E45" s="41">
        <v>240040</v>
      </c>
      <c r="F45" s="41">
        <f t="shared" si="6"/>
        <v>710121</v>
      </c>
      <c r="G45" s="41">
        <v>59279.280970000007</v>
      </c>
      <c r="H45" s="41">
        <v>109907.61670999996</v>
      </c>
      <c r="I45" s="41">
        <v>540918.12974</v>
      </c>
      <c r="J45" s="41">
        <f t="shared" si="7"/>
        <v>710105.02741999994</v>
      </c>
      <c r="K45" s="41">
        <f t="shared" si="2"/>
        <v>175761.71902999998</v>
      </c>
      <c r="L45" s="41">
        <f t="shared" si="2"/>
        <v>125132.38329000004</v>
      </c>
      <c r="M45" s="41">
        <f t="shared" si="2"/>
        <v>-300878.12974</v>
      </c>
      <c r="N45" s="41">
        <f t="shared" si="8"/>
        <v>15.972580000001471</v>
      </c>
      <c r="O45" s="8">
        <f t="shared" si="3"/>
        <v>25.220825715513467</v>
      </c>
      <c r="P45" s="8">
        <f t="shared" si="3"/>
        <v>46.761239240129321</v>
      </c>
      <c r="Q45" s="8">
        <f t="shared" si="3"/>
        <v>225.34499655890684</v>
      </c>
      <c r="R45" s="8">
        <f t="shared" si="4"/>
        <v>35.991009566436418</v>
      </c>
      <c r="S45" s="8">
        <f t="shared" si="5"/>
        <v>99.997750724172349</v>
      </c>
    </row>
    <row r="46" spans="1:19" x14ac:dyDescent="0.25">
      <c r="B46" s="35" t="s">
        <v>52</v>
      </c>
      <c r="C46" s="41">
        <v>63986.305</v>
      </c>
      <c r="D46" s="41">
        <v>63936.781999999999</v>
      </c>
      <c r="E46" s="41">
        <v>65004</v>
      </c>
      <c r="F46" s="41">
        <f t="shared" si="6"/>
        <v>192927.087</v>
      </c>
      <c r="G46" s="41">
        <v>46549.668599999997</v>
      </c>
      <c r="H46" s="41">
        <v>78052.903230000025</v>
      </c>
      <c r="I46" s="41">
        <v>65746.516679999986</v>
      </c>
      <c r="J46" s="41">
        <f t="shared" si="7"/>
        <v>190349.08851000003</v>
      </c>
      <c r="K46" s="41">
        <f t="shared" si="2"/>
        <v>17436.636400000003</v>
      </c>
      <c r="L46" s="41">
        <f t="shared" si="2"/>
        <v>-14116.121230000026</v>
      </c>
      <c r="M46" s="41">
        <f t="shared" si="2"/>
        <v>-742.51667999998608</v>
      </c>
      <c r="N46" s="41">
        <f t="shared" si="8"/>
        <v>2577.9984899999909</v>
      </c>
      <c r="O46" s="8">
        <f t="shared" si="3"/>
        <v>72.749424427617754</v>
      </c>
      <c r="P46" s="8">
        <f t="shared" si="3"/>
        <v>122.07824790118468</v>
      </c>
      <c r="Q46" s="8">
        <f t="shared" si="3"/>
        <v>101.14226306073471</v>
      </c>
      <c r="R46" s="8">
        <f t="shared" si="4"/>
        <v>97.40428780459311</v>
      </c>
      <c r="S46" s="8">
        <f t="shared" si="5"/>
        <v>98.663744666398259</v>
      </c>
    </row>
    <row r="47" spans="1:19" x14ac:dyDescent="0.25">
      <c r="C47" s="41"/>
      <c r="D47" s="41"/>
      <c r="E47" s="41"/>
      <c r="F47" s="41"/>
      <c r="G47" s="41"/>
      <c r="H47" s="41"/>
      <c r="I47" s="41"/>
      <c r="J47" s="41"/>
      <c r="K47" s="41"/>
      <c r="L47" s="41"/>
      <c r="M47" s="41"/>
      <c r="N47" s="41"/>
      <c r="O47" s="8"/>
      <c r="P47" s="8"/>
      <c r="Q47" s="8"/>
      <c r="R47" s="8"/>
      <c r="S47" s="8"/>
    </row>
    <row r="48" spans="1:19" ht="15" x14ac:dyDescent="0.4">
      <c r="A48" s="35" t="s">
        <v>53</v>
      </c>
      <c r="C48" s="45">
        <f t="shared" ref="C48:N48" si="9">SUM(C50:C52)</f>
        <v>67739837.217000008</v>
      </c>
      <c r="D48" s="45">
        <f t="shared" si="9"/>
        <v>131219756.28999999</v>
      </c>
      <c r="E48" s="45">
        <f>SUM(E50:E52)</f>
        <v>75478947.09800002</v>
      </c>
      <c r="F48" s="45">
        <f t="shared" si="9"/>
        <v>274438540.60500002</v>
      </c>
      <c r="G48" s="45">
        <f t="shared" si="9"/>
        <v>64313760.042449996</v>
      </c>
      <c r="H48" s="45">
        <f t="shared" si="9"/>
        <v>125768767.24856001</v>
      </c>
      <c r="I48" s="45">
        <f>SUM(I50:I52)</f>
        <v>76042433.126099974</v>
      </c>
      <c r="J48" s="45">
        <f t="shared" si="9"/>
        <v>266124960.41710997</v>
      </c>
      <c r="K48" s="45">
        <f t="shared" si="9"/>
        <v>3426077.1745500057</v>
      </c>
      <c r="L48" s="45">
        <f t="shared" si="9"/>
        <v>5450989.0414399728</v>
      </c>
      <c r="M48" s="45">
        <f>SUM(M50:M52)</f>
        <v>-563486.02809996158</v>
      </c>
      <c r="N48" s="45">
        <f t="shared" si="9"/>
        <v>8313580.1878900174</v>
      </c>
      <c r="O48" s="8">
        <f>+G48/C48*100</f>
        <v>94.942300844959519</v>
      </c>
      <c r="P48" s="8">
        <f>+H48/D48*100</f>
        <v>95.845908272079768</v>
      </c>
      <c r="Q48" s="8">
        <f>+I48/E48*100</f>
        <v>100.74654728207632</v>
      </c>
      <c r="R48" s="8">
        <f t="shared" si="4"/>
        <v>95.538256758813873</v>
      </c>
      <c r="S48" s="8">
        <f>+J48/F48*100</f>
        <v>96.970695089121676</v>
      </c>
    </row>
    <row r="49" spans="1:19" x14ac:dyDescent="0.25">
      <c r="C49" s="41"/>
      <c r="D49" s="41"/>
      <c r="E49" s="41"/>
      <c r="F49" s="41"/>
      <c r="G49" s="41"/>
      <c r="H49" s="41"/>
      <c r="I49" s="41"/>
      <c r="J49" s="41"/>
      <c r="K49" s="41"/>
      <c r="L49" s="41"/>
      <c r="M49" s="41"/>
      <c r="N49" s="41"/>
      <c r="O49" s="8"/>
      <c r="P49" s="8"/>
      <c r="Q49" s="8"/>
      <c r="R49" s="8"/>
      <c r="S49" s="8"/>
    </row>
    <row r="50" spans="1:19" x14ac:dyDescent="0.25">
      <c r="B50" s="35" t="s">
        <v>54</v>
      </c>
      <c r="C50" s="41">
        <v>3401499.3670000001</v>
      </c>
      <c r="D50" s="41">
        <v>58475488.963</v>
      </c>
      <c r="E50" s="41">
        <v>4228151.9160000011</v>
      </c>
      <c r="F50" s="41">
        <f>SUM(C50:E50)</f>
        <v>66105140.245999999</v>
      </c>
      <c r="G50" s="41">
        <v>29344</v>
      </c>
      <c r="H50" s="41">
        <v>53213219.921799995</v>
      </c>
      <c r="I50" s="41">
        <v>5315279.9188300073</v>
      </c>
      <c r="J50" s="41">
        <f>SUM(G50:I50)</f>
        <v>58557843.840630002</v>
      </c>
      <c r="K50" s="41">
        <f>+C50-G50</f>
        <v>3372155.3670000001</v>
      </c>
      <c r="L50" s="41">
        <f>+D50-H50</f>
        <v>5262269.0412000045</v>
      </c>
      <c r="M50" s="41">
        <f>+E50-I50</f>
        <v>-1087128.0028300062</v>
      </c>
      <c r="N50" s="41">
        <f>SUM(K50:M50)</f>
        <v>7547296.4053699989</v>
      </c>
      <c r="O50" s="8">
        <f>+G50/C50*100</f>
        <v>0.8626783907321538</v>
      </c>
      <c r="P50" s="8">
        <f>+H50/D50*100</f>
        <v>91.000897753023196</v>
      </c>
      <c r="Q50" s="8">
        <f>+I50/E50*100</f>
        <v>125.71165900440191</v>
      </c>
      <c r="R50" s="8">
        <f t="shared" si="4"/>
        <v>86.045823106077464</v>
      </c>
      <c r="S50" s="8">
        <f>+J50/F50*100</f>
        <v>88.582890260448877</v>
      </c>
    </row>
    <row r="51" spans="1:19" ht="15.6" x14ac:dyDescent="0.25">
      <c r="B51" s="35" t="s">
        <v>285</v>
      </c>
      <c r="C51" s="41"/>
      <c r="D51" s="41"/>
      <c r="E51" s="41"/>
      <c r="F51" s="41"/>
      <c r="G51" s="41"/>
      <c r="H51" s="41"/>
      <c r="I51" s="41"/>
      <c r="J51" s="41"/>
      <c r="K51" s="41"/>
      <c r="L51" s="41"/>
      <c r="M51" s="41"/>
      <c r="N51" s="41"/>
      <c r="O51" s="8"/>
      <c r="P51" s="8"/>
      <c r="Q51" s="8"/>
      <c r="R51" s="8"/>
      <c r="S51" s="8"/>
    </row>
    <row r="52" spans="1:19" ht="15.6" x14ac:dyDescent="0.25">
      <c r="B52" s="35" t="s">
        <v>286</v>
      </c>
      <c r="C52" s="41">
        <v>64338337.850000001</v>
      </c>
      <c r="D52" s="41">
        <v>72744267.326999992</v>
      </c>
      <c r="E52" s="41">
        <v>71250795.182000011</v>
      </c>
      <c r="F52" s="41">
        <f>SUM(C52:E52)</f>
        <v>208333400.359</v>
      </c>
      <c r="G52" s="41">
        <v>64284416.042449996</v>
      </c>
      <c r="H52" s="41">
        <v>72555547.326760024</v>
      </c>
      <c r="I52" s="41">
        <v>70727153.207269967</v>
      </c>
      <c r="J52" s="41">
        <f>SUM(G52:I52)</f>
        <v>207567116.57647997</v>
      </c>
      <c r="K52" s="41">
        <f t="shared" ref="K52:M53" si="10">+C52-G52</f>
        <v>53921.807550005615</v>
      </c>
      <c r="L52" s="41">
        <f t="shared" si="10"/>
        <v>188720.0002399683</v>
      </c>
      <c r="M52" s="41">
        <f t="shared" si="10"/>
        <v>523641.9747300446</v>
      </c>
      <c r="N52" s="41">
        <f>SUM(K52:M52)</f>
        <v>766283.78252001852</v>
      </c>
      <c r="O52" s="8">
        <f t="shared" ref="O52:Q53" si="11">+G52/C52*100</f>
        <v>99.916190238430275</v>
      </c>
      <c r="P52" s="8">
        <f t="shared" si="11"/>
        <v>99.74057062202354</v>
      </c>
      <c r="Q52" s="8">
        <f t="shared" si="11"/>
        <v>99.265072097241188</v>
      </c>
      <c r="R52" s="8">
        <f t="shared" si="4"/>
        <v>99.822995917332705</v>
      </c>
      <c r="S52" s="8">
        <f>+J52/F52*100</f>
        <v>99.632183902725359</v>
      </c>
    </row>
    <row r="53" spans="1:19" ht="26.4" x14ac:dyDescent="0.25">
      <c r="B53" s="47" t="s">
        <v>55</v>
      </c>
      <c r="C53" s="41">
        <v>182601</v>
      </c>
      <c r="D53" s="41">
        <v>180321</v>
      </c>
      <c r="E53" s="41">
        <v>181033</v>
      </c>
      <c r="F53" s="41">
        <f>SUM(C53:E53)</f>
        <v>543955</v>
      </c>
      <c r="G53" s="41">
        <v>165895.61144999997</v>
      </c>
      <c r="H53" s="41">
        <v>184118.19238999998</v>
      </c>
      <c r="I53" s="41">
        <v>193941.18455999997</v>
      </c>
      <c r="J53" s="41">
        <f>SUM(G53:I53)</f>
        <v>543954.98839999991</v>
      </c>
      <c r="K53" s="41">
        <f t="shared" si="10"/>
        <v>16705.388550000032</v>
      </c>
      <c r="L53" s="41">
        <f t="shared" si="10"/>
        <v>-3797.192389999982</v>
      </c>
      <c r="M53" s="41">
        <f t="shared" si="10"/>
        <v>-12908.184559999965</v>
      </c>
      <c r="N53" s="41">
        <f>SUM(K53:M53)</f>
        <v>1.1600000085309148E-2</v>
      </c>
      <c r="O53" s="8">
        <f t="shared" si="11"/>
        <v>90.851425485074003</v>
      </c>
      <c r="P53" s="8">
        <f t="shared" si="11"/>
        <v>102.10579599159276</v>
      </c>
      <c r="Q53" s="8">
        <f t="shared" si="11"/>
        <v>107.13029368126253</v>
      </c>
      <c r="R53" s="8">
        <f t="shared" si="4"/>
        <v>96.443258837987216</v>
      </c>
      <c r="S53" s="8">
        <f>+J53/F53*100</f>
        <v>99.99999786747064</v>
      </c>
    </row>
    <row r="54" spans="1:19" x14ac:dyDescent="0.25">
      <c r="C54" s="41"/>
      <c r="D54" s="41"/>
      <c r="E54" s="41"/>
      <c r="F54" s="41"/>
      <c r="G54" s="41"/>
      <c r="H54" s="41"/>
      <c r="I54" s="41"/>
      <c r="J54" s="41"/>
      <c r="K54" s="41"/>
      <c r="L54" s="41"/>
      <c r="M54" s="41"/>
      <c r="N54" s="41"/>
    </row>
    <row r="55" spans="1:19" x14ac:dyDescent="0.25">
      <c r="C55" s="41"/>
      <c r="D55" s="41"/>
      <c r="E55" s="41"/>
      <c r="F55" s="41"/>
      <c r="G55" s="41"/>
      <c r="H55" s="41"/>
      <c r="I55" s="41"/>
      <c r="J55" s="41"/>
      <c r="K55" s="41"/>
      <c r="L55" s="41"/>
      <c r="M55" s="41"/>
      <c r="N55" s="41"/>
    </row>
    <row r="56" spans="1:19" x14ac:dyDescent="0.25">
      <c r="A56" s="48"/>
      <c r="B56" s="48"/>
      <c r="C56" s="49"/>
      <c r="D56" s="49"/>
      <c r="E56" s="49"/>
      <c r="F56" s="49"/>
      <c r="G56" s="49"/>
      <c r="H56" s="49"/>
      <c r="I56" s="49"/>
      <c r="J56" s="49"/>
      <c r="K56" s="49"/>
      <c r="L56" s="49"/>
      <c r="M56" s="49"/>
      <c r="N56" s="49"/>
      <c r="O56" s="10"/>
      <c r="P56" s="10"/>
      <c r="Q56" s="10"/>
      <c r="R56" s="10"/>
      <c r="S56" s="10"/>
    </row>
    <row r="57" spans="1:19" x14ac:dyDescent="0.25">
      <c r="A57" s="50"/>
      <c r="B57" s="50"/>
      <c r="C57" s="51"/>
      <c r="D57" s="51"/>
      <c r="E57" s="51"/>
      <c r="F57" s="51"/>
      <c r="G57" s="51"/>
      <c r="H57" s="51"/>
      <c r="I57" s="51"/>
      <c r="J57" s="51"/>
      <c r="K57" s="51"/>
      <c r="L57" s="51"/>
      <c r="M57" s="51"/>
      <c r="N57" s="51"/>
      <c r="O57" s="11"/>
      <c r="P57" s="11"/>
      <c r="Q57" s="11"/>
      <c r="R57" s="11"/>
      <c r="S57" s="11"/>
    </row>
    <row r="58" spans="1:19" ht="15.6" x14ac:dyDescent="0.25">
      <c r="A58" s="52" t="s">
        <v>56</v>
      </c>
      <c r="B58" s="114" t="s">
        <v>304</v>
      </c>
      <c r="C58" s="114"/>
      <c r="D58" s="114"/>
      <c r="E58" s="114"/>
      <c r="F58" s="114"/>
      <c r="G58" s="51"/>
      <c r="H58" s="51"/>
      <c r="I58" s="51"/>
      <c r="J58" s="51"/>
      <c r="K58" s="51"/>
      <c r="L58" s="11"/>
      <c r="M58" s="11"/>
      <c r="N58" s="11"/>
      <c r="O58" s="34"/>
      <c r="P58" s="34"/>
      <c r="Q58" s="34"/>
      <c r="R58" s="34"/>
      <c r="S58" s="34"/>
    </row>
    <row r="59" spans="1:19" ht="15.6" customHeight="1" x14ac:dyDescent="0.25">
      <c r="A59" s="52" t="s">
        <v>57</v>
      </c>
      <c r="B59" s="53" t="s">
        <v>58</v>
      </c>
      <c r="C59" s="53"/>
      <c r="D59" s="53"/>
      <c r="E59" s="53"/>
      <c r="F59" s="53"/>
      <c r="G59" s="51"/>
      <c r="H59" s="51"/>
      <c r="I59" s="51"/>
      <c r="J59" s="51"/>
      <c r="K59" s="51"/>
      <c r="L59" s="11"/>
      <c r="M59" s="11"/>
      <c r="N59" s="11"/>
      <c r="O59" s="34"/>
      <c r="P59" s="34"/>
      <c r="Q59" s="34"/>
      <c r="R59" s="34"/>
      <c r="S59" s="34"/>
    </row>
    <row r="60" spans="1:19" ht="15.6" x14ac:dyDescent="0.25">
      <c r="A60" s="54" t="s">
        <v>59</v>
      </c>
      <c r="B60" s="50" t="s">
        <v>60</v>
      </c>
      <c r="C60" s="51"/>
      <c r="D60" s="51"/>
      <c r="E60" s="51"/>
      <c r="F60" s="51"/>
      <c r="G60" s="51"/>
      <c r="H60" s="51"/>
      <c r="I60" s="51"/>
      <c r="J60" s="51"/>
      <c r="K60" s="51"/>
      <c r="L60" s="11"/>
      <c r="M60" s="11"/>
      <c r="N60" s="11"/>
      <c r="O60" s="34"/>
      <c r="P60" s="34"/>
      <c r="Q60" s="34"/>
      <c r="R60" s="34"/>
      <c r="S60" s="34"/>
    </row>
    <row r="61" spans="1:19" ht="15.6" x14ac:dyDescent="0.25">
      <c r="A61" s="54" t="s">
        <v>61</v>
      </c>
      <c r="B61" s="50" t="s">
        <v>62</v>
      </c>
      <c r="C61" s="51"/>
      <c r="D61" s="51"/>
      <c r="E61" s="51"/>
      <c r="F61" s="51"/>
      <c r="G61" s="51"/>
      <c r="H61" s="51"/>
      <c r="I61" s="51"/>
      <c r="J61" s="51"/>
      <c r="K61" s="51"/>
      <c r="L61" s="11"/>
      <c r="M61" s="11"/>
      <c r="N61" s="11"/>
      <c r="O61" s="34"/>
      <c r="P61" s="34"/>
      <c r="Q61" s="34"/>
      <c r="R61" s="34"/>
      <c r="S61" s="34"/>
    </row>
    <row r="62" spans="1:19" ht="15.6" x14ac:dyDescent="0.25">
      <c r="A62" s="54" t="s">
        <v>63</v>
      </c>
      <c r="B62" s="50" t="s">
        <v>65</v>
      </c>
      <c r="C62" s="51"/>
      <c r="D62" s="51"/>
      <c r="E62" s="51"/>
      <c r="F62" s="51"/>
      <c r="G62" s="51"/>
      <c r="H62" s="51"/>
      <c r="I62" s="51"/>
      <c r="J62" s="51"/>
      <c r="K62" s="51"/>
      <c r="L62" s="11"/>
      <c r="M62" s="11"/>
      <c r="N62" s="11"/>
      <c r="O62" s="34"/>
      <c r="P62" s="34"/>
      <c r="Q62" s="34"/>
      <c r="R62" s="34"/>
      <c r="S62" s="34"/>
    </row>
    <row r="63" spans="1:19" ht="15.6" x14ac:dyDescent="0.25">
      <c r="A63" s="54" t="s">
        <v>64</v>
      </c>
      <c r="B63" s="50" t="s">
        <v>67</v>
      </c>
      <c r="C63" s="51"/>
      <c r="D63" s="51"/>
      <c r="E63" s="51"/>
      <c r="F63" s="51"/>
      <c r="G63" s="51"/>
      <c r="H63" s="51"/>
      <c r="I63" s="51"/>
      <c r="J63" s="51"/>
      <c r="K63" s="51"/>
      <c r="L63" s="11"/>
      <c r="M63" s="11"/>
      <c r="N63" s="11"/>
      <c r="O63" s="34"/>
      <c r="P63" s="34"/>
      <c r="Q63" s="34"/>
      <c r="R63" s="34"/>
      <c r="S63" s="34"/>
    </row>
    <row r="64" spans="1:19" ht="15.6" x14ac:dyDescent="0.25">
      <c r="A64" s="54" t="s">
        <v>66</v>
      </c>
      <c r="B64" s="50" t="s">
        <v>305</v>
      </c>
      <c r="C64" s="41"/>
      <c r="D64" s="41"/>
      <c r="E64" s="41"/>
      <c r="F64" s="41"/>
      <c r="G64" s="41"/>
      <c r="H64" s="41"/>
      <c r="I64" s="41"/>
      <c r="J64" s="41"/>
      <c r="K64" s="41"/>
      <c r="L64" s="6"/>
      <c r="M64" s="6"/>
      <c r="N64" s="6"/>
      <c r="O64" s="34"/>
      <c r="P64" s="34"/>
      <c r="Q64" s="34"/>
      <c r="R64" s="34"/>
      <c r="S64" s="34"/>
    </row>
    <row r="65" spans="3:14" x14ac:dyDescent="0.25">
      <c r="C65" s="41"/>
      <c r="D65" s="41"/>
      <c r="E65" s="41"/>
      <c r="F65" s="41"/>
      <c r="G65" s="41"/>
      <c r="H65" s="41"/>
      <c r="I65" s="41"/>
      <c r="J65" s="41"/>
      <c r="K65" s="41"/>
      <c r="L65" s="41"/>
      <c r="M65" s="41"/>
      <c r="N65" s="41"/>
    </row>
    <row r="66" spans="3:14" x14ac:dyDescent="0.25">
      <c r="C66" s="41"/>
      <c r="D66" s="41"/>
      <c r="E66" s="41"/>
      <c r="F66" s="41"/>
      <c r="G66" s="41"/>
      <c r="H66" s="41"/>
      <c r="I66" s="41"/>
      <c r="J66" s="41"/>
      <c r="K66" s="41"/>
      <c r="L66" s="41"/>
      <c r="M66" s="41"/>
      <c r="N66" s="41"/>
    </row>
    <row r="67" spans="3:14" x14ac:dyDescent="0.25">
      <c r="C67" s="41">
        <v>0</v>
      </c>
      <c r="D67" s="41">
        <v>0</v>
      </c>
      <c r="E67" s="41">
        <v>0</v>
      </c>
      <c r="F67" s="41">
        <v>0</v>
      </c>
      <c r="G67" s="41">
        <v>0</v>
      </c>
      <c r="H67" s="41">
        <v>0</v>
      </c>
      <c r="I67" s="41">
        <v>0</v>
      </c>
      <c r="J67" s="41">
        <v>0</v>
      </c>
      <c r="K67" s="41"/>
      <c r="L67" s="41"/>
      <c r="M67" s="41"/>
      <c r="N67" s="41"/>
    </row>
    <row r="68" spans="3:14" x14ac:dyDescent="0.25">
      <c r="C68" s="41"/>
      <c r="D68" s="41"/>
      <c r="E68" s="41"/>
      <c r="F68" s="41"/>
      <c r="G68" s="41"/>
      <c r="H68" s="41"/>
      <c r="I68" s="41"/>
      <c r="J68" s="41"/>
      <c r="K68" s="41"/>
      <c r="L68" s="41"/>
      <c r="M68" s="41"/>
      <c r="N68" s="41"/>
    </row>
    <row r="69" spans="3:14" x14ac:dyDescent="0.25">
      <c r="C69" s="41"/>
      <c r="D69" s="41"/>
      <c r="E69" s="41"/>
      <c r="F69" s="41"/>
      <c r="G69" s="41"/>
      <c r="H69" s="41"/>
      <c r="I69" s="41"/>
      <c r="J69" s="41"/>
      <c r="K69" s="41"/>
      <c r="L69" s="41"/>
      <c r="M69" s="41"/>
      <c r="N69" s="41"/>
    </row>
    <row r="70" spans="3:14" x14ac:dyDescent="0.25">
      <c r="C70" s="41"/>
      <c r="D70" s="41"/>
      <c r="E70" s="41"/>
      <c r="F70" s="41"/>
      <c r="G70" s="41"/>
      <c r="H70" s="41"/>
      <c r="I70" s="41"/>
      <c r="J70" s="41"/>
      <c r="K70" s="41"/>
      <c r="L70" s="41"/>
      <c r="M70" s="41"/>
      <c r="N70" s="41"/>
    </row>
    <row r="71" spans="3:14" x14ac:dyDescent="0.25">
      <c r="C71" s="41"/>
      <c r="D71" s="41"/>
      <c r="E71" s="41"/>
      <c r="F71" s="41"/>
      <c r="G71" s="41"/>
      <c r="H71" s="41"/>
      <c r="I71" s="41"/>
      <c r="J71" s="41"/>
      <c r="K71" s="41"/>
      <c r="L71" s="41"/>
      <c r="M71" s="41"/>
      <c r="N71" s="41"/>
    </row>
    <row r="72" spans="3:14" x14ac:dyDescent="0.25">
      <c r="C72" s="41"/>
      <c r="D72" s="41"/>
      <c r="E72" s="41"/>
      <c r="F72" s="41"/>
      <c r="G72" s="41"/>
      <c r="H72" s="41"/>
      <c r="I72" s="41"/>
      <c r="J72" s="41"/>
      <c r="K72" s="41"/>
      <c r="L72" s="41"/>
      <c r="M72" s="41"/>
      <c r="N72" s="41"/>
    </row>
    <row r="73" spans="3:14" x14ac:dyDescent="0.25">
      <c r="C73" s="41"/>
      <c r="D73" s="41"/>
      <c r="E73" s="41"/>
      <c r="F73" s="41"/>
      <c r="G73" s="41"/>
      <c r="H73" s="41"/>
      <c r="I73" s="41"/>
      <c r="J73" s="41"/>
      <c r="K73" s="41"/>
      <c r="L73" s="41"/>
      <c r="M73" s="41"/>
      <c r="N73" s="41"/>
    </row>
    <row r="74" spans="3:14" x14ac:dyDescent="0.25">
      <c r="C74" s="41"/>
      <c r="D74" s="41"/>
      <c r="E74" s="41"/>
      <c r="F74" s="41"/>
      <c r="G74" s="41"/>
      <c r="H74" s="41"/>
      <c r="I74" s="41"/>
      <c r="J74" s="41"/>
      <c r="K74" s="41"/>
      <c r="L74" s="41"/>
      <c r="M74" s="41"/>
      <c r="N74" s="41"/>
    </row>
    <row r="75" spans="3:14" x14ac:dyDescent="0.25">
      <c r="C75" s="41"/>
      <c r="D75" s="41"/>
      <c r="E75" s="41"/>
      <c r="F75" s="41"/>
      <c r="G75" s="41"/>
      <c r="H75" s="41"/>
      <c r="I75" s="41"/>
      <c r="J75" s="41"/>
      <c r="K75" s="41"/>
      <c r="L75" s="41"/>
      <c r="M75" s="41"/>
      <c r="N75" s="41"/>
    </row>
    <row r="76" spans="3:14" x14ac:dyDescent="0.25">
      <c r="C76" s="41"/>
      <c r="D76" s="41"/>
      <c r="E76" s="41"/>
      <c r="F76" s="41"/>
      <c r="G76" s="41"/>
      <c r="H76" s="41"/>
      <c r="I76" s="41"/>
      <c r="J76" s="41"/>
      <c r="K76" s="41"/>
      <c r="L76" s="41"/>
      <c r="M76" s="41"/>
      <c r="N76" s="41"/>
    </row>
  </sheetData>
  <mergeCells count="6">
    <mergeCell ref="B58:F58"/>
    <mergeCell ref="A5:B6"/>
    <mergeCell ref="C5:F5"/>
    <mergeCell ref="G5:J5"/>
    <mergeCell ref="K5:N5"/>
    <mergeCell ref="O5:S5"/>
  </mergeCells>
  <pageMargins left="0.2" right="0.2" top="0.63" bottom="0.23" header="0.17" footer="0.17"/>
  <pageSetup paperSize="9" scale="58"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B6785-A9FF-4E8D-9951-0C6D0876C52C}">
  <dimension ref="A1:V330"/>
  <sheetViews>
    <sheetView view="pageBreakPreview" topLeftCell="A261" zoomScaleNormal="100" zoomScaleSheetLayoutView="100" workbookViewId="0">
      <selection activeCell="K285" sqref="K285"/>
    </sheetView>
  </sheetViews>
  <sheetFormatPr defaultColWidth="9.109375" defaultRowHeight="10.199999999999999" x14ac:dyDescent="0.2"/>
  <cols>
    <col min="1" max="1" width="25" style="72" customWidth="1"/>
    <col min="2" max="3" width="13.6640625" style="72" customWidth="1"/>
    <col min="4" max="4" width="12.44140625" style="72" customWidth="1"/>
    <col min="5" max="5" width="11.6640625" style="101" customWidth="1"/>
    <col min="6" max="6" width="12" style="102" bestFit="1" customWidth="1"/>
    <col min="7" max="7" width="12" style="103" bestFit="1" customWidth="1"/>
    <col min="8" max="8" width="8.33203125" style="102" customWidth="1"/>
    <col min="9" max="16384" width="9.109375" style="102"/>
  </cols>
  <sheetData>
    <row r="1" spans="1:22" s="57" customFormat="1" ht="9" customHeight="1" x14ac:dyDescent="0.25">
      <c r="A1" s="56"/>
      <c r="F1" s="58"/>
      <c r="G1" s="58"/>
    </row>
    <row r="2" spans="1:22" s="61" customFormat="1" ht="15" x14ac:dyDescent="0.4">
      <c r="A2" s="59" t="s">
        <v>307</v>
      </c>
      <c r="B2" s="60"/>
      <c r="C2" s="60"/>
      <c r="D2" s="60"/>
      <c r="E2" s="60"/>
      <c r="F2" s="60"/>
      <c r="G2" s="60"/>
    </row>
    <row r="3" spans="1:22" s="61" customFormat="1" x14ac:dyDescent="0.2">
      <c r="A3" s="62" t="s">
        <v>68</v>
      </c>
      <c r="B3" s="60"/>
      <c r="C3" s="60"/>
      <c r="D3" s="60"/>
      <c r="E3" s="60"/>
      <c r="F3" s="63"/>
      <c r="G3" s="63"/>
    </row>
    <row r="4" spans="1:22" s="61" customFormat="1" x14ac:dyDescent="0.2">
      <c r="A4" s="64" t="s">
        <v>69</v>
      </c>
      <c r="B4" s="65"/>
      <c r="C4" s="65"/>
      <c r="D4" s="65"/>
      <c r="E4" s="65"/>
      <c r="F4" s="65"/>
      <c r="G4" s="65"/>
    </row>
    <row r="5" spans="1:22" s="68" customFormat="1" ht="6" customHeight="1" x14ac:dyDescent="0.25">
      <c r="A5" s="116" t="s">
        <v>70</v>
      </c>
      <c r="B5" s="66"/>
      <c r="C5" s="127" t="s">
        <v>308</v>
      </c>
      <c r="D5" s="128"/>
      <c r="E5" s="129"/>
      <c r="F5" s="66"/>
      <c r="G5" s="67"/>
      <c r="H5" s="67"/>
    </row>
    <row r="6" spans="1:22" s="68" customFormat="1" ht="12" customHeight="1" x14ac:dyDescent="0.25">
      <c r="A6" s="117"/>
      <c r="B6" s="119" t="s">
        <v>71</v>
      </c>
      <c r="C6" s="130"/>
      <c r="D6" s="131"/>
      <c r="E6" s="132"/>
      <c r="F6" s="121" t="s">
        <v>72</v>
      </c>
      <c r="G6" s="123" t="s">
        <v>73</v>
      </c>
      <c r="H6" s="125" t="s">
        <v>74</v>
      </c>
    </row>
    <row r="7" spans="1:22" s="68" customFormat="1" ht="42.75" customHeight="1" x14ac:dyDescent="0.25">
      <c r="A7" s="118"/>
      <c r="B7" s="120"/>
      <c r="C7" s="69" t="s">
        <v>75</v>
      </c>
      <c r="D7" s="69" t="s">
        <v>76</v>
      </c>
      <c r="E7" s="69" t="s">
        <v>19</v>
      </c>
      <c r="F7" s="122"/>
      <c r="G7" s="124"/>
      <c r="H7" s="126"/>
    </row>
    <row r="8" spans="1:22" s="72" customFormat="1" x14ac:dyDescent="0.2">
      <c r="A8" s="70"/>
      <c r="B8" s="71"/>
      <c r="C8" s="71"/>
      <c r="D8" s="71"/>
      <c r="E8" s="71"/>
      <c r="F8" s="71"/>
      <c r="G8" s="71"/>
      <c r="H8" s="71"/>
    </row>
    <row r="9" spans="1:22" s="72" customFormat="1" ht="13.8" x14ac:dyDescent="0.25">
      <c r="A9" s="73" t="s">
        <v>77</v>
      </c>
      <c r="B9" s="71"/>
      <c r="C9" s="71"/>
      <c r="D9" s="71"/>
      <c r="E9" s="71"/>
      <c r="F9" s="71"/>
      <c r="G9" s="71"/>
      <c r="H9" s="71"/>
    </row>
    <row r="10" spans="1:22" s="72" customFormat="1" ht="11.25" customHeight="1" x14ac:dyDescent="0.2">
      <c r="A10" s="74" t="s">
        <v>78</v>
      </c>
      <c r="B10" s="12">
        <f t="shared" ref="B10:G10" si="0">SUM(B11:B15)</f>
        <v>4978794</v>
      </c>
      <c r="C10" s="12">
        <v>3885077.9791700002</v>
      </c>
      <c r="D10" s="12">
        <f t="shared" si="0"/>
        <v>931318.90572000004</v>
      </c>
      <c r="E10" s="12">
        <f t="shared" si="0"/>
        <v>4816396.8848900003</v>
      </c>
      <c r="F10" s="12">
        <f t="shared" si="0"/>
        <v>162397.11510999969</v>
      </c>
      <c r="G10" s="12">
        <f t="shared" si="0"/>
        <v>1093716.0208299996</v>
      </c>
      <c r="H10" s="13">
        <f t="shared" ref="H10:H15" si="1">E10/B10*100</f>
        <v>96.738223852804524</v>
      </c>
      <c r="I10" s="75"/>
      <c r="J10" s="75"/>
      <c r="K10" s="75"/>
      <c r="L10" s="75"/>
      <c r="M10" s="75"/>
      <c r="N10" s="75"/>
      <c r="O10" s="75"/>
      <c r="P10" s="75"/>
      <c r="Q10" s="75"/>
      <c r="R10" s="75"/>
      <c r="S10" s="75"/>
      <c r="T10" s="75"/>
      <c r="U10" s="75"/>
      <c r="V10" s="75"/>
    </row>
    <row r="11" spans="1:22" s="72" customFormat="1" ht="11.25" customHeight="1" x14ac:dyDescent="0.2">
      <c r="A11" s="76" t="s">
        <v>79</v>
      </c>
      <c r="B11" s="14">
        <v>1097692</v>
      </c>
      <c r="C11" s="15">
        <v>895716.91895000078</v>
      </c>
      <c r="D11" s="14">
        <v>85998.528819999934</v>
      </c>
      <c r="E11" s="15">
        <f>SUM(C11:D11)</f>
        <v>981715.44777000067</v>
      </c>
      <c r="F11" s="15">
        <f>B11-E11</f>
        <v>115976.55222999933</v>
      </c>
      <c r="G11" s="15">
        <f>B11-C11</f>
        <v>201975.08104999922</v>
      </c>
      <c r="H11" s="16">
        <f t="shared" si="1"/>
        <v>89.434508748355697</v>
      </c>
      <c r="J11" s="75"/>
    </row>
    <row r="12" spans="1:22" s="72" customFormat="1" ht="11.25" customHeight="1" x14ac:dyDescent="0.2">
      <c r="A12" s="77" t="s">
        <v>80</v>
      </c>
      <c r="B12" s="14">
        <v>72183</v>
      </c>
      <c r="C12" s="15">
        <v>44657.164240000006</v>
      </c>
      <c r="D12" s="14">
        <v>4234.5964599999998</v>
      </c>
      <c r="E12" s="15">
        <f>SUM(C12:D12)</f>
        <v>48891.760700000006</v>
      </c>
      <c r="F12" s="15">
        <f>B12-E12</f>
        <v>23291.239299999994</v>
      </c>
      <c r="G12" s="15">
        <f>B12-C12</f>
        <v>27525.835759999994</v>
      </c>
      <c r="H12" s="16">
        <f t="shared" si="1"/>
        <v>67.733068312483553</v>
      </c>
      <c r="J12" s="75"/>
    </row>
    <row r="13" spans="1:22" s="72" customFormat="1" ht="11.25" customHeight="1" x14ac:dyDescent="0.2">
      <c r="A13" s="76" t="s">
        <v>81</v>
      </c>
      <c r="B13" s="14">
        <v>184547</v>
      </c>
      <c r="C13" s="15">
        <v>139072.20749</v>
      </c>
      <c r="D13" s="14">
        <v>37175.396119999998</v>
      </c>
      <c r="E13" s="15">
        <f>SUM(C13:D13)</f>
        <v>176247.60360999999</v>
      </c>
      <c r="F13" s="15">
        <f>B13-E13</f>
        <v>8299.396390000009</v>
      </c>
      <c r="G13" s="15">
        <f>B13-C13</f>
        <v>45474.792509999999</v>
      </c>
      <c r="H13" s="16">
        <f t="shared" si="1"/>
        <v>95.502827794545553</v>
      </c>
      <c r="J13" s="75"/>
    </row>
    <row r="14" spans="1:22" s="72" customFormat="1" ht="11.25" customHeight="1" x14ac:dyDescent="0.2">
      <c r="A14" s="76" t="s">
        <v>82</v>
      </c>
      <c r="B14" s="14">
        <v>3572683</v>
      </c>
      <c r="C14" s="15">
        <v>2769581.5924899997</v>
      </c>
      <c r="D14" s="14">
        <v>803100.52445000003</v>
      </c>
      <c r="E14" s="15">
        <f>SUM(C14:D14)</f>
        <v>3572682.1169399996</v>
      </c>
      <c r="F14" s="15">
        <f>B14-E14</f>
        <v>0.88306000037118793</v>
      </c>
      <c r="G14" s="15">
        <f>B14-C14</f>
        <v>803101.40751000028</v>
      </c>
      <c r="H14" s="16">
        <f t="shared" si="1"/>
        <v>99.999975283001589</v>
      </c>
      <c r="J14" s="75"/>
    </row>
    <row r="15" spans="1:22" s="72" customFormat="1" ht="11.25" customHeight="1" x14ac:dyDescent="0.2">
      <c r="A15" s="76" t="s">
        <v>83</v>
      </c>
      <c r="B15" s="14">
        <v>51689</v>
      </c>
      <c r="C15" s="15">
        <v>36050.095999999998</v>
      </c>
      <c r="D15" s="14">
        <v>809.85987</v>
      </c>
      <c r="E15" s="15">
        <f>SUM(C15:D15)</f>
        <v>36859.955869999998</v>
      </c>
      <c r="F15" s="15">
        <f>B15-E15</f>
        <v>14829.044130000002</v>
      </c>
      <c r="G15" s="15">
        <f>B15-C15</f>
        <v>15638.904000000002</v>
      </c>
      <c r="H15" s="16">
        <f t="shared" si="1"/>
        <v>71.311025305190654</v>
      </c>
      <c r="J15" s="75"/>
    </row>
    <row r="16" spans="1:22" s="72" customFormat="1" ht="11.25" customHeight="1" x14ac:dyDescent="0.2">
      <c r="B16" s="18"/>
      <c r="C16" s="18"/>
      <c r="D16" s="18"/>
      <c r="E16" s="18"/>
      <c r="F16" s="18"/>
      <c r="G16" s="18"/>
      <c r="H16" s="13"/>
      <c r="J16" s="75"/>
    </row>
    <row r="17" spans="1:10" s="72" customFormat="1" ht="11.25" customHeight="1" x14ac:dyDescent="0.2">
      <c r="A17" s="74" t="s">
        <v>84</v>
      </c>
      <c r="B17" s="14">
        <v>1918406.6329999999</v>
      </c>
      <c r="C17" s="15">
        <v>1485520.1683499999</v>
      </c>
      <c r="D17" s="14">
        <v>48669.302329999999</v>
      </c>
      <c r="E17" s="15">
        <f>SUM(C17:D17)</f>
        <v>1534189.47068</v>
      </c>
      <c r="F17" s="15">
        <f>B17-E17</f>
        <v>384217.16231999989</v>
      </c>
      <c r="G17" s="15">
        <f>B17-C17</f>
        <v>432886.46464999998</v>
      </c>
      <c r="H17" s="16">
        <f>E17/B17*100</f>
        <v>79.972068710002219</v>
      </c>
      <c r="J17" s="75"/>
    </row>
    <row r="18" spans="1:10" s="72" customFormat="1" ht="11.25" customHeight="1" x14ac:dyDescent="0.2">
      <c r="A18" s="76"/>
      <c r="B18" s="19"/>
      <c r="C18" s="18"/>
      <c r="D18" s="19"/>
      <c r="E18" s="18"/>
      <c r="F18" s="18"/>
      <c r="G18" s="18"/>
      <c r="H18" s="13"/>
      <c r="J18" s="75"/>
    </row>
    <row r="19" spans="1:10" s="72" customFormat="1" ht="11.25" customHeight="1" x14ac:dyDescent="0.2">
      <c r="A19" s="74" t="s">
        <v>85</v>
      </c>
      <c r="B19" s="14">
        <v>157778.91500000001</v>
      </c>
      <c r="C19" s="15">
        <v>135554.96436000001</v>
      </c>
      <c r="D19" s="14">
        <v>8146.2628299999997</v>
      </c>
      <c r="E19" s="15">
        <f>SUM(C19:D19)</f>
        <v>143701.22719000001</v>
      </c>
      <c r="F19" s="15">
        <f>B19-E19</f>
        <v>14077.687810000003</v>
      </c>
      <c r="G19" s="15">
        <f>B19-C19</f>
        <v>22223.950639999995</v>
      </c>
      <c r="H19" s="16">
        <f>E19/B19*100</f>
        <v>91.077586121060591</v>
      </c>
      <c r="J19" s="75"/>
    </row>
    <row r="20" spans="1:10" s="72" customFormat="1" ht="11.25" customHeight="1" x14ac:dyDescent="0.2">
      <c r="A20" s="76"/>
      <c r="B20" s="19"/>
      <c r="C20" s="18"/>
      <c r="D20" s="19"/>
      <c r="E20" s="18"/>
      <c r="F20" s="18"/>
      <c r="G20" s="18"/>
      <c r="H20" s="13"/>
      <c r="J20" s="75"/>
    </row>
    <row r="21" spans="1:10" s="72" customFormat="1" ht="11.25" customHeight="1" x14ac:dyDescent="0.2">
      <c r="A21" s="74" t="s">
        <v>86</v>
      </c>
      <c r="B21" s="14">
        <v>1684560.102</v>
      </c>
      <c r="C21" s="15">
        <v>1626858.82791</v>
      </c>
      <c r="D21" s="14">
        <v>52509.999880000003</v>
      </c>
      <c r="E21" s="15">
        <f>SUM(C21:D21)</f>
        <v>1679368.82779</v>
      </c>
      <c r="F21" s="15">
        <f>B21-E21</f>
        <v>5191.274209999945</v>
      </c>
      <c r="G21" s="15">
        <f>B21-C21</f>
        <v>57701.274089999963</v>
      </c>
      <c r="H21" s="16">
        <f>E21/B21*100</f>
        <v>99.691832057292785</v>
      </c>
      <c r="J21" s="75"/>
    </row>
    <row r="22" spans="1:10" s="72" customFormat="1" ht="11.25" customHeight="1" x14ac:dyDescent="0.2">
      <c r="A22" s="76"/>
      <c r="B22" s="18"/>
      <c r="C22" s="18"/>
      <c r="D22" s="18"/>
      <c r="E22" s="18"/>
      <c r="F22" s="18"/>
      <c r="G22" s="18"/>
      <c r="H22" s="13"/>
      <c r="J22" s="75"/>
    </row>
    <row r="23" spans="1:10" s="72" customFormat="1" ht="11.25" customHeight="1" x14ac:dyDescent="0.2">
      <c r="A23" s="74" t="s">
        <v>87</v>
      </c>
      <c r="B23" s="12">
        <f>SUM(B24:B33)</f>
        <v>16743385.92</v>
      </c>
      <c r="C23" s="12">
        <v>15395939.625540001</v>
      </c>
      <c r="D23" s="12">
        <f t="shared" ref="D23:G23" si="2">SUM(D24:D33)</f>
        <v>1081079.7282099994</v>
      </c>
      <c r="E23" s="12">
        <f t="shared" si="2"/>
        <v>16477019.35375</v>
      </c>
      <c r="F23" s="12">
        <f t="shared" si="2"/>
        <v>266366.56624999974</v>
      </c>
      <c r="G23" s="12">
        <f t="shared" si="2"/>
        <v>1347446.2944599991</v>
      </c>
      <c r="H23" s="13">
        <f t="shared" ref="H23:H33" si="3">E23/B23*100</f>
        <v>98.409123653228207</v>
      </c>
      <c r="J23" s="75"/>
    </row>
    <row r="24" spans="1:10" s="72" customFormat="1" ht="11.25" customHeight="1" x14ac:dyDescent="0.2">
      <c r="A24" s="76" t="s">
        <v>88</v>
      </c>
      <c r="B24" s="14">
        <v>14639194.942</v>
      </c>
      <c r="C24" s="15">
        <v>13516984.747920001</v>
      </c>
      <c r="D24" s="14">
        <v>860707.39237999986</v>
      </c>
      <c r="E24" s="15">
        <f t="shared" ref="E24:E33" si="4">SUM(C24:D24)</f>
        <v>14377692.1403</v>
      </c>
      <c r="F24" s="15">
        <f t="shared" ref="F24:F33" si="5">B24-E24</f>
        <v>261502.80169999972</v>
      </c>
      <c r="G24" s="15">
        <f t="shared" ref="G24:G33" si="6">B24-C24</f>
        <v>1122210.1940799989</v>
      </c>
      <c r="H24" s="16">
        <f t="shared" si="3"/>
        <v>98.21368044666346</v>
      </c>
      <c r="J24" s="75"/>
    </row>
    <row r="25" spans="1:10" s="72" customFormat="1" ht="11.25" customHeight="1" x14ac:dyDescent="0.2">
      <c r="A25" s="76" t="s">
        <v>89</v>
      </c>
      <c r="B25" s="14">
        <v>718972</v>
      </c>
      <c r="C25" s="15">
        <v>536501.41286000004</v>
      </c>
      <c r="D25" s="14">
        <v>182470.47427999999</v>
      </c>
      <c r="E25" s="15">
        <f t="shared" si="4"/>
        <v>718971.88714000001</v>
      </c>
      <c r="F25" s="15">
        <f t="shared" si="5"/>
        <v>0.11285999999381602</v>
      </c>
      <c r="G25" s="15">
        <f t="shared" si="6"/>
        <v>182470.58713999996</v>
      </c>
      <c r="H25" s="16">
        <f t="shared" si="3"/>
        <v>99.999984302587592</v>
      </c>
      <c r="J25" s="75"/>
    </row>
    <row r="26" spans="1:10" s="72" customFormat="1" ht="11.25" customHeight="1" x14ac:dyDescent="0.2">
      <c r="A26" s="76" t="s">
        <v>90</v>
      </c>
      <c r="B26" s="14">
        <v>681646.62300000002</v>
      </c>
      <c r="C26" s="15">
        <v>667939.94213999994</v>
      </c>
      <c r="D26" s="14">
        <v>13699.629499999999</v>
      </c>
      <c r="E26" s="15">
        <f t="shared" si="4"/>
        <v>681639.57163999998</v>
      </c>
      <c r="F26" s="15">
        <f t="shared" si="5"/>
        <v>7.0513600000413135</v>
      </c>
      <c r="G26" s="15">
        <f t="shared" si="6"/>
        <v>13706.68086000008</v>
      </c>
      <c r="H26" s="16">
        <f t="shared" si="3"/>
        <v>99.998965540242978</v>
      </c>
      <c r="J26" s="75"/>
    </row>
    <row r="27" spans="1:10" s="72" customFormat="1" ht="11.25" customHeight="1" x14ac:dyDescent="0.2">
      <c r="A27" s="76" t="s">
        <v>289</v>
      </c>
      <c r="B27" s="14">
        <v>33818</v>
      </c>
      <c r="C27" s="15">
        <v>33700.351969999996</v>
      </c>
      <c r="D27" s="14">
        <v>108.31986000000001</v>
      </c>
      <c r="E27" s="15">
        <f t="shared" si="4"/>
        <v>33808.671829999999</v>
      </c>
      <c r="F27" s="15">
        <f t="shared" si="5"/>
        <v>9.3281700000006822</v>
      </c>
      <c r="G27" s="15">
        <f t="shared" si="6"/>
        <v>117.64803000000393</v>
      </c>
      <c r="H27" s="16">
        <f t="shared" si="3"/>
        <v>99.972416553314801</v>
      </c>
      <c r="J27" s="75"/>
    </row>
    <row r="28" spans="1:10" s="72" customFormat="1" ht="11.25" customHeight="1" x14ac:dyDescent="0.2">
      <c r="A28" s="76" t="s">
        <v>91</v>
      </c>
      <c r="B28" s="14">
        <v>75826</v>
      </c>
      <c r="C28" s="15">
        <v>75820.599159999998</v>
      </c>
      <c r="D28" s="14">
        <v>5.2073599999999995</v>
      </c>
      <c r="E28" s="15">
        <f t="shared" si="4"/>
        <v>75825.806519999998</v>
      </c>
      <c r="F28" s="15">
        <f t="shared" si="5"/>
        <v>0.1934800000017276</v>
      </c>
      <c r="G28" s="15">
        <f t="shared" si="6"/>
        <v>5.4008400000020629</v>
      </c>
      <c r="H28" s="16">
        <f t="shared" si="3"/>
        <v>99.999744836863343</v>
      </c>
      <c r="J28" s="75"/>
    </row>
    <row r="29" spans="1:10" s="72" customFormat="1" ht="11.25" customHeight="1" x14ac:dyDescent="0.2">
      <c r="A29" s="76" t="s">
        <v>92</v>
      </c>
      <c r="B29" s="14">
        <v>223451.033</v>
      </c>
      <c r="C29" s="15">
        <v>221347.40853000002</v>
      </c>
      <c r="D29" s="14">
        <v>2103.6244700000002</v>
      </c>
      <c r="E29" s="15">
        <f t="shared" si="4"/>
        <v>223451.03300000002</v>
      </c>
      <c r="F29" s="15">
        <f t="shared" si="5"/>
        <v>0</v>
      </c>
      <c r="G29" s="15">
        <f t="shared" si="6"/>
        <v>2103.6244699999806</v>
      </c>
      <c r="H29" s="16">
        <f t="shared" si="3"/>
        <v>100.00000000000003</v>
      </c>
      <c r="J29" s="75"/>
    </row>
    <row r="30" spans="1:10" s="72" customFormat="1" ht="11.25" customHeight="1" x14ac:dyDescent="0.2">
      <c r="A30" s="76" t="s">
        <v>93</v>
      </c>
      <c r="B30" s="14">
        <v>71814</v>
      </c>
      <c r="C30" s="15">
        <v>48555.728710000003</v>
      </c>
      <c r="D30" s="14">
        <v>18439.631010000001</v>
      </c>
      <c r="E30" s="15">
        <f t="shared" si="4"/>
        <v>66995.359720000008</v>
      </c>
      <c r="F30" s="15">
        <f t="shared" si="5"/>
        <v>4818.6402799999923</v>
      </c>
      <c r="G30" s="15">
        <f t="shared" si="6"/>
        <v>23258.271289999997</v>
      </c>
      <c r="H30" s="16">
        <f t="shared" si="3"/>
        <v>93.290110173503777</v>
      </c>
      <c r="J30" s="75"/>
    </row>
    <row r="31" spans="1:10" s="72" customFormat="1" ht="11.25" customHeight="1" x14ac:dyDescent="0.2">
      <c r="A31" s="76" t="s">
        <v>94</v>
      </c>
      <c r="B31" s="14">
        <v>78874</v>
      </c>
      <c r="C31" s="15">
        <v>78823.867859999998</v>
      </c>
      <c r="D31" s="14">
        <v>22.5</v>
      </c>
      <c r="E31" s="15">
        <f t="shared" si="4"/>
        <v>78846.367859999998</v>
      </c>
      <c r="F31" s="15">
        <f t="shared" si="5"/>
        <v>27.632140000001527</v>
      </c>
      <c r="G31" s="15">
        <f t="shared" si="6"/>
        <v>50.132140000001527</v>
      </c>
      <c r="H31" s="16">
        <f t="shared" si="3"/>
        <v>99.964966731749371</v>
      </c>
      <c r="J31" s="75"/>
    </row>
    <row r="32" spans="1:10" s="72" customFormat="1" ht="11.25" customHeight="1" x14ac:dyDescent="0.2">
      <c r="A32" s="76" t="s">
        <v>95</v>
      </c>
      <c r="B32" s="14">
        <v>51127</v>
      </c>
      <c r="C32" s="15">
        <v>47911.193740000002</v>
      </c>
      <c r="D32" s="14">
        <v>3215</v>
      </c>
      <c r="E32" s="15">
        <f t="shared" si="4"/>
        <v>51126.193740000002</v>
      </c>
      <c r="F32" s="15">
        <f t="shared" si="5"/>
        <v>0.80625999999756459</v>
      </c>
      <c r="G32" s="15">
        <f t="shared" si="6"/>
        <v>3215.8062599999976</v>
      </c>
      <c r="H32" s="16">
        <f t="shared" si="3"/>
        <v>99.998423025016137</v>
      </c>
      <c r="J32" s="75"/>
    </row>
    <row r="33" spans="1:10" s="72" customFormat="1" ht="11.25" customHeight="1" x14ac:dyDescent="0.2">
      <c r="A33" s="76" t="s">
        <v>309</v>
      </c>
      <c r="B33" s="14">
        <v>168662.32199999999</v>
      </c>
      <c r="C33" s="15">
        <v>168354.37265</v>
      </c>
      <c r="D33" s="14">
        <v>307.94934999999998</v>
      </c>
      <c r="E33" s="15">
        <f t="shared" si="4"/>
        <v>168662.32200000001</v>
      </c>
      <c r="F33" s="15">
        <f t="shared" si="5"/>
        <v>0</v>
      </c>
      <c r="G33" s="15">
        <f t="shared" si="6"/>
        <v>307.94934999998077</v>
      </c>
      <c r="H33" s="16">
        <f t="shared" si="3"/>
        <v>100.00000000000003</v>
      </c>
      <c r="J33" s="75"/>
    </row>
    <row r="34" spans="1:10" s="72" customFormat="1" ht="11.25" customHeight="1" x14ac:dyDescent="0.2">
      <c r="A34" s="76"/>
      <c r="B34" s="18"/>
      <c r="C34" s="18"/>
      <c r="D34" s="18"/>
      <c r="E34" s="18"/>
      <c r="F34" s="18"/>
      <c r="G34" s="18"/>
      <c r="H34" s="13"/>
      <c r="J34" s="75"/>
    </row>
    <row r="35" spans="1:10" s="72" customFormat="1" ht="11.25" customHeight="1" x14ac:dyDescent="0.2">
      <c r="A35" s="74" t="s">
        <v>96</v>
      </c>
      <c r="B35" s="20">
        <f t="shared" ref="B35:G35" si="7">+B36+B37</f>
        <v>1559911.0009999999</v>
      </c>
      <c r="C35" s="20">
        <v>1426919.4184099999</v>
      </c>
      <c r="D35" s="20">
        <f t="shared" si="7"/>
        <v>8097.94506</v>
      </c>
      <c r="E35" s="20">
        <f t="shared" si="7"/>
        <v>1435017.36347</v>
      </c>
      <c r="F35" s="20">
        <f t="shared" si="7"/>
        <v>124893.63753000005</v>
      </c>
      <c r="G35" s="20">
        <f t="shared" si="7"/>
        <v>132991.58259000003</v>
      </c>
      <c r="H35" s="13">
        <f>E35/B35*100</f>
        <v>91.993540820602234</v>
      </c>
      <c r="J35" s="75"/>
    </row>
    <row r="36" spans="1:10" s="72" customFormat="1" ht="11.25" customHeight="1" x14ac:dyDescent="0.2">
      <c r="A36" s="76" t="s">
        <v>97</v>
      </c>
      <c r="B36" s="14">
        <v>1545036.0009999999</v>
      </c>
      <c r="C36" s="15">
        <v>1417303.8307699999</v>
      </c>
      <c r="D36" s="14">
        <v>4712.25324</v>
      </c>
      <c r="E36" s="15">
        <f t="shared" ref="E36:E37" si="8">SUM(C36:D36)</f>
        <v>1422016.0840099999</v>
      </c>
      <c r="F36" s="15">
        <f>B36-E36</f>
        <v>123019.91699000006</v>
      </c>
      <c r="G36" s="15">
        <f>B36-C36</f>
        <v>127732.17023000005</v>
      </c>
      <c r="H36" s="16">
        <f>E36/B36*100</f>
        <v>92.037731359633213</v>
      </c>
      <c r="J36" s="75"/>
    </row>
    <row r="37" spans="1:10" s="72" customFormat="1" ht="11.25" customHeight="1" x14ac:dyDescent="0.2">
      <c r="A37" s="76" t="s">
        <v>98</v>
      </c>
      <c r="B37" s="14">
        <v>14875</v>
      </c>
      <c r="C37" s="15">
        <v>9615.5876399999997</v>
      </c>
      <c r="D37" s="14">
        <v>3385.69182</v>
      </c>
      <c r="E37" s="15">
        <f t="shared" si="8"/>
        <v>13001.27946</v>
      </c>
      <c r="F37" s="15">
        <f>B37-E37</f>
        <v>1873.7205400000003</v>
      </c>
      <c r="G37" s="15">
        <f>B37-C37</f>
        <v>5259.4123600000003</v>
      </c>
      <c r="H37" s="16">
        <f>E37/B37*100</f>
        <v>87.403559394957981</v>
      </c>
      <c r="J37" s="75"/>
    </row>
    <row r="38" spans="1:10" s="72" customFormat="1" ht="11.25" customHeight="1" x14ac:dyDescent="0.2">
      <c r="A38" s="76"/>
      <c r="B38" s="18"/>
      <c r="C38" s="18"/>
      <c r="D38" s="18"/>
      <c r="E38" s="18"/>
      <c r="F38" s="18"/>
      <c r="G38" s="18"/>
      <c r="H38" s="13"/>
      <c r="J38" s="75"/>
    </row>
    <row r="39" spans="1:10" s="72" customFormat="1" ht="11.25" customHeight="1" x14ac:dyDescent="0.2">
      <c r="A39" s="74" t="s">
        <v>99</v>
      </c>
      <c r="B39" s="20">
        <f t="shared" ref="B39:G39" si="9">SUM(B40:B45)</f>
        <v>113781612.74100001</v>
      </c>
      <c r="C39" s="20">
        <v>109771674.26223999</v>
      </c>
      <c r="D39" s="20">
        <f t="shared" ref="D39" si="10">SUM(D40:D45)</f>
        <v>3822520.2030400005</v>
      </c>
      <c r="E39" s="20">
        <f t="shared" si="9"/>
        <v>113594194.46528</v>
      </c>
      <c r="F39" s="20">
        <f t="shared" si="9"/>
        <v>187418.27572001217</v>
      </c>
      <c r="G39" s="20">
        <f t="shared" si="9"/>
        <v>4009938.4787600101</v>
      </c>
      <c r="H39" s="13">
        <f t="shared" ref="H39:H45" si="11">E39/B39*100</f>
        <v>99.83528245803069</v>
      </c>
      <c r="J39" s="75"/>
    </row>
    <row r="40" spans="1:10" s="72" customFormat="1" ht="11.25" customHeight="1" x14ac:dyDescent="0.2">
      <c r="A40" s="76" t="s">
        <v>100</v>
      </c>
      <c r="B40" s="14">
        <v>113601853.25600001</v>
      </c>
      <c r="C40" s="15">
        <v>109601666.64134</v>
      </c>
      <c r="D40" s="14">
        <v>3815724.4451900003</v>
      </c>
      <c r="E40" s="15">
        <f t="shared" ref="E40:E45" si="12">SUM(C40:D40)</f>
        <v>113417391.08653</v>
      </c>
      <c r="F40" s="15">
        <f t="shared" ref="F40:F45" si="13">B40-E40</f>
        <v>184462.16947001219</v>
      </c>
      <c r="G40" s="15">
        <f t="shared" ref="G40:G45" si="14">B40-C40</f>
        <v>4000186.6146600097</v>
      </c>
      <c r="H40" s="16">
        <f t="shared" si="11"/>
        <v>99.837623978673719</v>
      </c>
      <c r="J40" s="75"/>
    </row>
    <row r="41" spans="1:10" s="72" customFormat="1" ht="11.25" customHeight="1" x14ac:dyDescent="0.2">
      <c r="A41" s="78" t="s">
        <v>101</v>
      </c>
      <c r="B41" s="14">
        <v>8232</v>
      </c>
      <c r="C41" s="15">
        <v>7202.0576500000006</v>
      </c>
      <c r="D41" s="14">
        <v>650.54208999999992</v>
      </c>
      <c r="E41" s="15">
        <f t="shared" si="12"/>
        <v>7852.5997400000006</v>
      </c>
      <c r="F41" s="15">
        <f t="shared" si="13"/>
        <v>379.40025999999943</v>
      </c>
      <c r="G41" s="15">
        <f t="shared" si="14"/>
        <v>1029.9423499999994</v>
      </c>
      <c r="H41" s="16">
        <f t="shared" si="11"/>
        <v>95.391153304178829</v>
      </c>
      <c r="J41" s="75"/>
    </row>
    <row r="42" spans="1:10" s="72" customFormat="1" ht="11.25" customHeight="1" x14ac:dyDescent="0.2">
      <c r="A42" s="78" t="s">
        <v>102</v>
      </c>
      <c r="B42" s="14">
        <v>5818.4849999999997</v>
      </c>
      <c r="C42" s="15">
        <v>5762.7650599999997</v>
      </c>
      <c r="D42" s="14">
        <v>32.702500000000001</v>
      </c>
      <c r="E42" s="15">
        <f t="shared" si="12"/>
        <v>5795.46756</v>
      </c>
      <c r="F42" s="15">
        <f t="shared" si="13"/>
        <v>23.017439999999624</v>
      </c>
      <c r="G42" s="15">
        <f t="shared" si="14"/>
        <v>55.719939999999951</v>
      </c>
      <c r="H42" s="16">
        <f t="shared" si="11"/>
        <v>99.604408364032921</v>
      </c>
      <c r="J42" s="75"/>
    </row>
    <row r="43" spans="1:10" s="72" customFormat="1" ht="11.25" customHeight="1" x14ac:dyDescent="0.2">
      <c r="A43" s="76" t="s">
        <v>103</v>
      </c>
      <c r="B43" s="14">
        <v>122489</v>
      </c>
      <c r="C43" s="15">
        <v>116498.20537000001</v>
      </c>
      <c r="D43" s="14">
        <v>5914.7718199999999</v>
      </c>
      <c r="E43" s="15">
        <f t="shared" si="12"/>
        <v>122412.97719000001</v>
      </c>
      <c r="F43" s="15">
        <f t="shared" si="13"/>
        <v>76.022809999994934</v>
      </c>
      <c r="G43" s="15">
        <f t="shared" si="14"/>
        <v>5990.7946299999894</v>
      </c>
      <c r="H43" s="16">
        <f t="shared" si="11"/>
        <v>99.937934990080748</v>
      </c>
      <c r="J43" s="75"/>
    </row>
    <row r="44" spans="1:10" s="72" customFormat="1" ht="11.25" customHeight="1" x14ac:dyDescent="0.2">
      <c r="A44" s="76" t="s">
        <v>104</v>
      </c>
      <c r="B44" s="14">
        <v>19300</v>
      </c>
      <c r="C44" s="15">
        <v>19231.370050000001</v>
      </c>
      <c r="D44" s="14">
        <v>68.629949999999994</v>
      </c>
      <c r="E44" s="15">
        <f t="shared" si="12"/>
        <v>19300</v>
      </c>
      <c r="F44" s="15">
        <f t="shared" si="13"/>
        <v>0</v>
      </c>
      <c r="G44" s="15">
        <f t="shared" si="14"/>
        <v>68.629949999998644</v>
      </c>
      <c r="H44" s="16">
        <f t="shared" si="11"/>
        <v>100</v>
      </c>
      <c r="J44" s="75"/>
    </row>
    <row r="45" spans="1:10" s="72" customFormat="1" ht="11.25" customHeight="1" x14ac:dyDescent="0.2">
      <c r="A45" s="76" t="s">
        <v>105</v>
      </c>
      <c r="B45" s="14">
        <v>23920</v>
      </c>
      <c r="C45" s="15">
        <v>21313.22277</v>
      </c>
      <c r="D45" s="14">
        <v>129.11149</v>
      </c>
      <c r="E45" s="15">
        <f t="shared" si="12"/>
        <v>21442.33426</v>
      </c>
      <c r="F45" s="15">
        <f t="shared" si="13"/>
        <v>2477.6657400000004</v>
      </c>
      <c r="G45" s="15">
        <f t="shared" si="14"/>
        <v>2606.7772299999997</v>
      </c>
      <c r="H45" s="16">
        <f t="shared" si="11"/>
        <v>89.641865635451495</v>
      </c>
      <c r="J45" s="75"/>
    </row>
    <row r="46" spans="1:10" s="72" customFormat="1" ht="11.25" customHeight="1" x14ac:dyDescent="0.2">
      <c r="A46" s="76"/>
      <c r="B46" s="15"/>
      <c r="C46" s="15"/>
      <c r="D46" s="15"/>
      <c r="E46" s="15"/>
      <c r="F46" s="15"/>
      <c r="G46" s="15"/>
      <c r="H46" s="16"/>
      <c r="J46" s="75"/>
    </row>
    <row r="47" spans="1:10" s="72" customFormat="1" ht="11.25" customHeight="1" x14ac:dyDescent="0.2">
      <c r="A47" s="74" t="s">
        <v>106</v>
      </c>
      <c r="B47" s="14">
        <v>15729011.957</v>
      </c>
      <c r="C47" s="15">
        <v>14693590.391369998</v>
      </c>
      <c r="D47" s="14">
        <v>793139.72779999999</v>
      </c>
      <c r="E47" s="15">
        <f t="shared" ref="E47" si="15">SUM(C47:D47)</f>
        <v>15486730.119169999</v>
      </c>
      <c r="F47" s="15">
        <f>B47-E47</f>
        <v>242281.83783000149</v>
      </c>
      <c r="G47" s="15">
        <f>B47-C47</f>
        <v>1035421.5656300019</v>
      </c>
      <c r="H47" s="16">
        <f>E47/B47*100</f>
        <v>98.459649986328756</v>
      </c>
      <c r="J47" s="75"/>
    </row>
    <row r="48" spans="1:10" s="72" customFormat="1" ht="11.25" customHeight="1" x14ac:dyDescent="0.2">
      <c r="A48" s="79"/>
      <c r="B48" s="18"/>
      <c r="C48" s="18"/>
      <c r="D48" s="18"/>
      <c r="E48" s="18"/>
      <c r="F48" s="18"/>
      <c r="G48" s="18"/>
      <c r="H48" s="13"/>
      <c r="J48" s="75"/>
    </row>
    <row r="49" spans="1:10" s="72" customFormat="1" ht="11.25" customHeight="1" x14ac:dyDescent="0.2">
      <c r="A49" s="74" t="s">
        <v>107</v>
      </c>
      <c r="B49" s="14">
        <v>254498</v>
      </c>
      <c r="C49" s="15">
        <v>245409.25297</v>
      </c>
      <c r="D49" s="14">
        <v>8857.6183199999996</v>
      </c>
      <c r="E49" s="15">
        <f>SUM(C49:D49)</f>
        <v>254266.87129000001</v>
      </c>
      <c r="F49" s="15">
        <f>B49-E49</f>
        <v>231.12870999998995</v>
      </c>
      <c r="G49" s="15">
        <f>B49-C49</f>
        <v>9088.7470299999986</v>
      </c>
      <c r="H49" s="16">
        <f>E49/B49*100</f>
        <v>99.909182504381178</v>
      </c>
      <c r="J49" s="75"/>
    </row>
    <row r="50" spans="1:10" s="72" customFormat="1" ht="11.25" customHeight="1" x14ac:dyDescent="0.2">
      <c r="A50" s="76"/>
      <c r="B50" s="18"/>
      <c r="C50" s="18"/>
      <c r="D50" s="18"/>
      <c r="E50" s="18"/>
      <c r="F50" s="18"/>
      <c r="G50" s="18"/>
      <c r="H50" s="13"/>
      <c r="J50" s="75"/>
    </row>
    <row r="51" spans="1:10" s="72" customFormat="1" ht="11.25" customHeight="1" x14ac:dyDescent="0.2">
      <c r="A51" s="74" t="s">
        <v>108</v>
      </c>
      <c r="B51" s="20">
        <f t="shared" ref="B51:G51" si="16">SUM(B52:B57)</f>
        <v>4431554.1050000004</v>
      </c>
      <c r="C51" s="20">
        <v>4194730.1230799994</v>
      </c>
      <c r="D51" s="20">
        <f t="shared" ref="D51" si="17">SUM(D52:D57)</f>
        <v>225731.92227999997</v>
      </c>
      <c r="E51" s="20">
        <f t="shared" si="16"/>
        <v>4420462.0453600008</v>
      </c>
      <c r="F51" s="20">
        <f t="shared" si="16"/>
        <v>11092.05964000036</v>
      </c>
      <c r="G51" s="20">
        <f t="shared" si="16"/>
        <v>236823.98192000022</v>
      </c>
      <c r="H51" s="13">
        <f t="shared" ref="H51:H57" si="18">E51/B51*100</f>
        <v>99.749702714280644</v>
      </c>
      <c r="J51" s="75"/>
    </row>
    <row r="52" spans="1:10" s="72" customFormat="1" ht="11.25" customHeight="1" x14ac:dyDescent="0.2">
      <c r="A52" s="76" t="s">
        <v>88</v>
      </c>
      <c r="B52" s="14">
        <v>3411617.0848000003</v>
      </c>
      <c r="C52" s="15">
        <v>3229762.8267700002</v>
      </c>
      <c r="D52" s="14">
        <v>174152.18166999999</v>
      </c>
      <c r="E52" s="15">
        <f t="shared" ref="E52:E57" si="19">SUM(C52:D52)</f>
        <v>3403915.00844</v>
      </c>
      <c r="F52" s="15">
        <f t="shared" ref="F52:F57" si="20">B52-E52</f>
        <v>7702.0763600002974</v>
      </c>
      <c r="G52" s="15">
        <f t="shared" ref="G52:G57" si="21">B52-C52</f>
        <v>181854.25803000014</v>
      </c>
      <c r="H52" s="16">
        <f t="shared" si="18"/>
        <v>99.774239717748046</v>
      </c>
      <c r="J52" s="75"/>
    </row>
    <row r="53" spans="1:10" s="72" customFormat="1" ht="11.25" customHeight="1" x14ac:dyDescent="0.2">
      <c r="A53" s="76" t="s">
        <v>109</v>
      </c>
      <c r="B53" s="14">
        <v>492600.29700000002</v>
      </c>
      <c r="C53" s="15">
        <v>457219.81008999998</v>
      </c>
      <c r="D53" s="14">
        <v>35114.471030000001</v>
      </c>
      <c r="E53" s="15">
        <f t="shared" si="19"/>
        <v>492334.28112</v>
      </c>
      <c r="F53" s="15">
        <f t="shared" si="20"/>
        <v>266.01588000002084</v>
      </c>
      <c r="G53" s="15">
        <f t="shared" si="21"/>
        <v>35380.486910000036</v>
      </c>
      <c r="H53" s="16">
        <f t="shared" si="18"/>
        <v>99.945997620866237</v>
      </c>
      <c r="J53" s="75"/>
    </row>
    <row r="54" spans="1:10" s="72" customFormat="1" ht="11.25" customHeight="1" x14ac:dyDescent="0.2">
      <c r="A54" s="76" t="s">
        <v>110</v>
      </c>
      <c r="B54" s="14">
        <v>240593.67619999999</v>
      </c>
      <c r="C54" s="15">
        <v>232019.62288999997</v>
      </c>
      <c r="D54" s="14">
        <v>7280.5451200000016</v>
      </c>
      <c r="E54" s="15">
        <f t="shared" si="19"/>
        <v>239300.16800999996</v>
      </c>
      <c r="F54" s="15">
        <f t="shared" si="20"/>
        <v>1293.5081900000223</v>
      </c>
      <c r="G54" s="15">
        <f t="shared" si="21"/>
        <v>8574.0533100000175</v>
      </c>
      <c r="H54" s="16">
        <f t="shared" si="18"/>
        <v>99.462368167596907</v>
      </c>
      <c r="J54" s="75"/>
    </row>
    <row r="55" spans="1:10" s="72" customFormat="1" ht="11.25" customHeight="1" x14ac:dyDescent="0.2">
      <c r="A55" s="76" t="s">
        <v>111</v>
      </c>
      <c r="B55" s="14">
        <v>235050.75700000001</v>
      </c>
      <c r="C55" s="15">
        <v>229304.617</v>
      </c>
      <c r="D55" s="14">
        <v>5745.7094999999999</v>
      </c>
      <c r="E55" s="15">
        <f t="shared" si="19"/>
        <v>235050.3265</v>
      </c>
      <c r="F55" s="15">
        <f t="shared" si="20"/>
        <v>0.43050000001676381</v>
      </c>
      <c r="G55" s="15">
        <f t="shared" si="21"/>
        <v>5746.140000000014</v>
      </c>
      <c r="H55" s="16">
        <f t="shared" si="18"/>
        <v>99.999816848069116</v>
      </c>
      <c r="J55" s="75"/>
    </row>
    <row r="56" spans="1:10" s="72" customFormat="1" ht="11.25" customHeight="1" x14ac:dyDescent="0.2">
      <c r="A56" s="76" t="s">
        <v>112</v>
      </c>
      <c r="B56" s="14">
        <v>25007.535</v>
      </c>
      <c r="C56" s="15">
        <v>25007.229809999997</v>
      </c>
      <c r="D56" s="14">
        <v>0</v>
      </c>
      <c r="E56" s="15">
        <f t="shared" si="19"/>
        <v>25007.229809999997</v>
      </c>
      <c r="F56" s="15">
        <f t="shared" si="20"/>
        <v>0.30519000000276719</v>
      </c>
      <c r="G56" s="15">
        <f t="shared" si="21"/>
        <v>0.30519000000276719</v>
      </c>
      <c r="H56" s="16">
        <f t="shared" si="18"/>
        <v>99.998779607826194</v>
      </c>
      <c r="J56" s="75"/>
    </row>
    <row r="57" spans="1:10" s="72" customFormat="1" ht="11.25" customHeight="1" x14ac:dyDescent="0.2">
      <c r="A57" s="76" t="s">
        <v>113</v>
      </c>
      <c r="B57" s="14">
        <v>26684.755000000001</v>
      </c>
      <c r="C57" s="15">
        <v>21416.016520000001</v>
      </c>
      <c r="D57" s="14">
        <v>3439.01496</v>
      </c>
      <c r="E57" s="15">
        <f t="shared" si="19"/>
        <v>24855.031480000001</v>
      </c>
      <c r="F57" s="15">
        <f t="shared" si="20"/>
        <v>1829.7235199999996</v>
      </c>
      <c r="G57" s="15">
        <f t="shared" si="21"/>
        <v>5268.73848</v>
      </c>
      <c r="H57" s="16">
        <f t="shared" si="18"/>
        <v>93.14318786138378</v>
      </c>
      <c r="J57" s="75"/>
    </row>
    <row r="58" spans="1:10" s="72" customFormat="1" ht="11.25" customHeight="1" x14ac:dyDescent="0.2">
      <c r="A58" s="76"/>
      <c r="B58" s="18"/>
      <c r="C58" s="18"/>
      <c r="D58" s="18"/>
      <c r="E58" s="18"/>
      <c r="F58" s="18"/>
      <c r="G58" s="18"/>
      <c r="H58" s="13"/>
      <c r="J58" s="75"/>
    </row>
    <row r="59" spans="1:10" s="72" customFormat="1" ht="11.25" customHeight="1" x14ac:dyDescent="0.2">
      <c r="A59" s="74" t="s">
        <v>114</v>
      </c>
      <c r="B59" s="21">
        <f t="shared" ref="B59:G59" si="22">SUM(B60:B69)</f>
        <v>3869500.2203099979</v>
      </c>
      <c r="C59" s="21">
        <v>3127661.4293600162</v>
      </c>
      <c r="D59" s="21">
        <f t="shared" si="22"/>
        <v>626364.16279999993</v>
      </c>
      <c r="E59" s="21">
        <f t="shared" si="22"/>
        <v>3754025.5921600163</v>
      </c>
      <c r="F59" s="21">
        <f t="shared" si="22"/>
        <v>115474.62814998167</v>
      </c>
      <c r="G59" s="21">
        <f t="shared" si="22"/>
        <v>741838.79094998154</v>
      </c>
      <c r="H59" s="13">
        <f t="shared" ref="H59:H68" si="23">E59/B59*100</f>
        <v>97.015774090310543</v>
      </c>
      <c r="J59" s="75"/>
    </row>
    <row r="60" spans="1:10" s="72" customFormat="1" ht="11.25" customHeight="1" x14ac:dyDescent="0.2">
      <c r="A60" s="76" t="s">
        <v>115</v>
      </c>
      <c r="B60" s="14">
        <v>201812.46299999714</v>
      </c>
      <c r="C60" s="15">
        <v>151662.51867001571</v>
      </c>
      <c r="D60" s="14">
        <v>8654.2144300000473</v>
      </c>
      <c r="E60" s="15">
        <f t="shared" ref="E60:E69" si="24">SUM(C60:D60)</f>
        <v>160316.73310001576</v>
      </c>
      <c r="F60" s="15">
        <f t="shared" ref="F60:F69" si="25">B60-E60</f>
        <v>41495.729899981379</v>
      </c>
      <c r="G60" s="15">
        <f t="shared" ref="G60:G69" si="26">B60-C60</f>
        <v>50149.94432998143</v>
      </c>
      <c r="H60" s="16">
        <f t="shared" si="23"/>
        <v>79.438470110747346</v>
      </c>
      <c r="J60" s="75"/>
    </row>
    <row r="61" spans="1:10" s="72" customFormat="1" ht="11.25" customHeight="1" x14ac:dyDescent="0.2">
      <c r="A61" s="76" t="s">
        <v>116</v>
      </c>
      <c r="B61" s="14">
        <v>1103690.503</v>
      </c>
      <c r="C61" s="15">
        <v>628559.45215999999</v>
      </c>
      <c r="D61" s="14">
        <v>473527.38774000003</v>
      </c>
      <c r="E61" s="15">
        <f t="shared" si="24"/>
        <v>1102086.8399</v>
      </c>
      <c r="F61" s="15">
        <f t="shared" si="25"/>
        <v>1603.6631000000052</v>
      </c>
      <c r="G61" s="15">
        <f t="shared" si="26"/>
        <v>475131.05084000004</v>
      </c>
      <c r="H61" s="16">
        <f t="shared" si="23"/>
        <v>99.854699927593742</v>
      </c>
      <c r="J61" s="75"/>
    </row>
    <row r="62" spans="1:10" s="72" customFormat="1" ht="11.25" customHeight="1" x14ac:dyDescent="0.2">
      <c r="A62" s="76" t="s">
        <v>117</v>
      </c>
      <c r="B62" s="14">
        <v>2207380.4943100004</v>
      </c>
      <c r="C62" s="15">
        <v>2073595.7971300003</v>
      </c>
      <c r="D62" s="14">
        <v>74752.22613000001</v>
      </c>
      <c r="E62" s="15">
        <f t="shared" si="24"/>
        <v>2148348.0232600002</v>
      </c>
      <c r="F62" s="15">
        <f t="shared" si="25"/>
        <v>59032.471050000284</v>
      </c>
      <c r="G62" s="15">
        <f t="shared" si="26"/>
        <v>133784.69718000013</v>
      </c>
      <c r="H62" s="16">
        <f t="shared" si="23"/>
        <v>97.325677598303997</v>
      </c>
      <c r="J62" s="75"/>
    </row>
    <row r="63" spans="1:10" s="72" customFormat="1" ht="11.25" customHeight="1" x14ac:dyDescent="0.2">
      <c r="A63" s="76" t="s">
        <v>118</v>
      </c>
      <c r="B63" s="14">
        <v>59356.129000000001</v>
      </c>
      <c r="C63" s="15">
        <v>52353.259060000004</v>
      </c>
      <c r="D63" s="14">
        <v>3962.8392100000001</v>
      </c>
      <c r="E63" s="15">
        <f t="shared" si="24"/>
        <v>56316.098270000002</v>
      </c>
      <c r="F63" s="15">
        <f t="shared" si="25"/>
        <v>3040.0307299999986</v>
      </c>
      <c r="G63" s="15">
        <f t="shared" si="26"/>
        <v>7002.8699399999969</v>
      </c>
      <c r="H63" s="16">
        <f t="shared" si="23"/>
        <v>94.878320434272254</v>
      </c>
      <c r="J63" s="75"/>
    </row>
    <row r="64" spans="1:10" s="72" customFormat="1" ht="11.25" customHeight="1" x14ac:dyDescent="0.2">
      <c r="A64" s="76" t="s">
        <v>119</v>
      </c>
      <c r="B64" s="14">
        <v>217529.63099999999</v>
      </c>
      <c r="C64" s="15">
        <v>153709.49292999998</v>
      </c>
      <c r="D64" s="14">
        <v>58309.803810000012</v>
      </c>
      <c r="E64" s="15">
        <f t="shared" si="24"/>
        <v>212019.29673999999</v>
      </c>
      <c r="F64" s="15">
        <f t="shared" si="25"/>
        <v>5510.3342600000033</v>
      </c>
      <c r="G64" s="15">
        <f t="shared" si="26"/>
        <v>63820.138070000015</v>
      </c>
      <c r="H64" s="16">
        <f t="shared" si="23"/>
        <v>97.466858085186558</v>
      </c>
      <c r="J64" s="75"/>
    </row>
    <row r="65" spans="1:10" s="72" customFormat="1" ht="11.25" customHeight="1" x14ac:dyDescent="0.2">
      <c r="A65" s="76" t="s">
        <v>120</v>
      </c>
      <c r="B65" s="14">
        <v>3524</v>
      </c>
      <c r="C65" s="15">
        <v>3443.44605</v>
      </c>
      <c r="D65" s="14">
        <v>80.351740000000007</v>
      </c>
      <c r="E65" s="15">
        <f t="shared" si="24"/>
        <v>3523.7977900000001</v>
      </c>
      <c r="F65" s="15">
        <f t="shared" si="25"/>
        <v>0.20220999999992273</v>
      </c>
      <c r="G65" s="15">
        <f t="shared" si="26"/>
        <v>80.553949999999986</v>
      </c>
      <c r="H65" s="16">
        <f t="shared" si="23"/>
        <v>99.994261918274688</v>
      </c>
      <c r="J65" s="75"/>
    </row>
    <row r="66" spans="1:10" s="72" customFormat="1" ht="11.25" customHeight="1" x14ac:dyDescent="0.2">
      <c r="A66" s="76" t="s">
        <v>121</v>
      </c>
      <c r="B66" s="14">
        <v>46122</v>
      </c>
      <c r="C66" s="15">
        <v>35609.634859999998</v>
      </c>
      <c r="D66" s="14">
        <v>5751.9299700000001</v>
      </c>
      <c r="E66" s="15">
        <f t="shared" si="24"/>
        <v>41361.564829999996</v>
      </c>
      <c r="F66" s="15">
        <f t="shared" si="25"/>
        <v>4760.4351700000043</v>
      </c>
      <c r="G66" s="15">
        <f t="shared" si="26"/>
        <v>10512.365140000002</v>
      </c>
      <c r="H66" s="16">
        <f t="shared" si="23"/>
        <v>89.678602033736595</v>
      </c>
      <c r="J66" s="75"/>
    </row>
    <row r="67" spans="1:10" s="72" customFormat="1" ht="11.25" customHeight="1" x14ac:dyDescent="0.2">
      <c r="A67" s="76" t="s">
        <v>122</v>
      </c>
      <c r="B67" s="14">
        <v>14388</v>
      </c>
      <c r="C67" s="15">
        <v>14327.032080000001</v>
      </c>
      <c r="D67" s="14">
        <v>29.23874</v>
      </c>
      <c r="E67" s="15">
        <f t="shared" si="24"/>
        <v>14356.270820000002</v>
      </c>
      <c r="F67" s="15">
        <f t="shared" si="25"/>
        <v>31.729179999998451</v>
      </c>
      <c r="G67" s="15">
        <f t="shared" si="26"/>
        <v>60.96791999999914</v>
      </c>
      <c r="H67" s="16">
        <f t="shared" si="23"/>
        <v>99.779474701139847</v>
      </c>
      <c r="J67" s="75"/>
    </row>
    <row r="68" spans="1:10" s="72" customFormat="1" ht="11.25" customHeight="1" x14ac:dyDescent="0.2">
      <c r="A68" s="78" t="s">
        <v>123</v>
      </c>
      <c r="B68" s="14">
        <v>15697</v>
      </c>
      <c r="C68" s="15">
        <v>14400.796420000001</v>
      </c>
      <c r="D68" s="14">
        <v>1296.17103</v>
      </c>
      <c r="E68" s="15">
        <f t="shared" si="24"/>
        <v>15696.96745</v>
      </c>
      <c r="F68" s="15">
        <f t="shared" si="25"/>
        <v>3.2549999999901047E-2</v>
      </c>
      <c r="G68" s="15">
        <f t="shared" si="26"/>
        <v>1296.2035799999994</v>
      </c>
      <c r="H68" s="16">
        <f t="shared" si="23"/>
        <v>99.999792635535456</v>
      </c>
      <c r="J68" s="75"/>
    </row>
    <row r="69" spans="1:10" s="72" customFormat="1" ht="11.25" customHeight="1" x14ac:dyDescent="0.2">
      <c r="A69" s="76" t="s">
        <v>124</v>
      </c>
      <c r="B69" s="14">
        <v>0</v>
      </c>
      <c r="C69" s="15">
        <v>0</v>
      </c>
      <c r="D69" s="14">
        <v>0</v>
      </c>
      <c r="E69" s="15">
        <f t="shared" si="24"/>
        <v>0</v>
      </c>
      <c r="F69" s="15">
        <f t="shared" si="25"/>
        <v>0</v>
      </c>
      <c r="G69" s="15">
        <f t="shared" si="26"/>
        <v>0</v>
      </c>
      <c r="H69" s="16"/>
      <c r="J69" s="75"/>
    </row>
    <row r="70" spans="1:10" s="72" customFormat="1" ht="11.25" customHeight="1" x14ac:dyDescent="0.2">
      <c r="A70" s="76"/>
      <c r="B70" s="18"/>
      <c r="C70" s="18"/>
      <c r="D70" s="18"/>
      <c r="E70" s="18"/>
      <c r="F70" s="18"/>
      <c r="G70" s="18"/>
      <c r="H70" s="13"/>
      <c r="J70" s="75"/>
    </row>
    <row r="71" spans="1:10" s="72" customFormat="1" ht="11.25" customHeight="1" x14ac:dyDescent="0.2">
      <c r="A71" s="74" t="s">
        <v>125</v>
      </c>
      <c r="B71" s="20">
        <f t="shared" ref="B71:G71" si="27">SUM(B72:B76)</f>
        <v>4980421.6039999994</v>
      </c>
      <c r="C71" s="20">
        <v>2864465.8867199998</v>
      </c>
      <c r="D71" s="20">
        <f t="shared" si="27"/>
        <v>68945.301270000011</v>
      </c>
      <c r="E71" s="20">
        <f t="shared" si="27"/>
        <v>2933411.1879900005</v>
      </c>
      <c r="F71" s="20">
        <f t="shared" si="27"/>
        <v>2047010.4160099991</v>
      </c>
      <c r="G71" s="20">
        <f t="shared" si="27"/>
        <v>2115955.7172799995</v>
      </c>
      <c r="H71" s="13">
        <f t="shared" ref="H71:H76" si="28">E71/B71*100</f>
        <v>58.898852772505172</v>
      </c>
      <c r="J71" s="75"/>
    </row>
    <row r="72" spans="1:10" s="72" customFormat="1" ht="11.25" customHeight="1" x14ac:dyDescent="0.2">
      <c r="A72" s="76" t="s">
        <v>88</v>
      </c>
      <c r="B72" s="14">
        <v>4951972.8039999995</v>
      </c>
      <c r="C72" s="15">
        <v>2841176.0881500002</v>
      </c>
      <c r="D72" s="14">
        <v>68278.229219999994</v>
      </c>
      <c r="E72" s="15">
        <f t="shared" ref="E72:E76" si="29">SUM(C72:D72)</f>
        <v>2909454.3173700003</v>
      </c>
      <c r="F72" s="15">
        <f>B72-E72</f>
        <v>2042518.4866299992</v>
      </c>
      <c r="G72" s="15">
        <f>B72-C72</f>
        <v>2110796.7158499993</v>
      </c>
      <c r="H72" s="16">
        <f t="shared" si="28"/>
        <v>58.753438932860512</v>
      </c>
      <c r="J72" s="75"/>
    </row>
    <row r="73" spans="1:10" s="72" customFormat="1" ht="11.25" customHeight="1" x14ac:dyDescent="0.2">
      <c r="A73" s="76" t="s">
        <v>126</v>
      </c>
      <c r="B73" s="14">
        <v>14169</v>
      </c>
      <c r="C73" s="15">
        <v>13851.128060000001</v>
      </c>
      <c r="D73" s="14">
        <v>317.45819</v>
      </c>
      <c r="E73" s="15">
        <f t="shared" si="29"/>
        <v>14168.58625</v>
      </c>
      <c r="F73" s="15">
        <f>B73-E73</f>
        <v>0.41374999999970896</v>
      </c>
      <c r="G73" s="15">
        <f>B73-C73</f>
        <v>317.87193999999909</v>
      </c>
      <c r="H73" s="16">
        <f t="shared" si="28"/>
        <v>99.997079892723548</v>
      </c>
      <c r="J73" s="75"/>
    </row>
    <row r="74" spans="1:10" s="72" customFormat="1" ht="11.25" customHeight="1" x14ac:dyDescent="0.2">
      <c r="A74" s="76" t="s">
        <v>127</v>
      </c>
      <c r="B74" s="14">
        <v>660.3</v>
      </c>
      <c r="C74" s="15">
        <v>633.00867000000005</v>
      </c>
      <c r="D74" s="14">
        <v>9.4378099999999989</v>
      </c>
      <c r="E74" s="15">
        <f t="shared" si="29"/>
        <v>642.44648000000007</v>
      </c>
      <c r="F74" s="15">
        <f>B74-E74</f>
        <v>17.853519999999889</v>
      </c>
      <c r="G74" s="15">
        <f>B74-C74</f>
        <v>27.291329999999903</v>
      </c>
      <c r="H74" s="16">
        <f t="shared" si="28"/>
        <v>97.296150234741802</v>
      </c>
      <c r="J74" s="75"/>
    </row>
    <row r="75" spans="1:10" s="72" customFormat="1" ht="11.25" customHeight="1" x14ac:dyDescent="0.2">
      <c r="A75" s="76" t="s">
        <v>128</v>
      </c>
      <c r="B75" s="14">
        <v>5431.5</v>
      </c>
      <c r="C75" s="15">
        <v>2936.7702200000003</v>
      </c>
      <c r="D75" s="14">
        <v>175.57604999999998</v>
      </c>
      <c r="E75" s="15">
        <f t="shared" si="29"/>
        <v>3112.3462700000005</v>
      </c>
      <c r="F75" s="15">
        <f>B75-E75</f>
        <v>2319.1537299999995</v>
      </c>
      <c r="G75" s="15">
        <f>B75-C75</f>
        <v>2494.7297799999997</v>
      </c>
      <c r="H75" s="16">
        <f t="shared" si="28"/>
        <v>57.301781644113049</v>
      </c>
      <c r="J75" s="75"/>
    </row>
    <row r="76" spans="1:10" s="72" customFormat="1" ht="11.25" customHeight="1" x14ac:dyDescent="0.2">
      <c r="A76" s="76" t="s">
        <v>310</v>
      </c>
      <c r="B76" s="14">
        <v>8188</v>
      </c>
      <c r="C76" s="15">
        <v>5868.8916200000003</v>
      </c>
      <c r="D76" s="14">
        <v>164.6</v>
      </c>
      <c r="E76" s="15">
        <f t="shared" si="29"/>
        <v>6033.4916200000007</v>
      </c>
      <c r="F76" s="15">
        <f>B76-E76</f>
        <v>2154.5083799999993</v>
      </c>
      <c r="G76" s="15">
        <f>B76-C76</f>
        <v>2319.1083799999997</v>
      </c>
      <c r="H76" s="16">
        <f t="shared" si="28"/>
        <v>73.68700073277968</v>
      </c>
      <c r="J76" s="75"/>
    </row>
    <row r="77" spans="1:10" s="72" customFormat="1" ht="11.25" customHeight="1" x14ac:dyDescent="0.2">
      <c r="A77" s="76"/>
      <c r="B77" s="18"/>
      <c r="C77" s="18"/>
      <c r="D77" s="18"/>
      <c r="E77" s="18"/>
      <c r="F77" s="18"/>
      <c r="G77" s="18"/>
      <c r="H77" s="13"/>
      <c r="J77" s="75"/>
    </row>
    <row r="78" spans="1:10" s="72" customFormat="1" ht="11.25" customHeight="1" x14ac:dyDescent="0.2">
      <c r="A78" s="74" t="s">
        <v>129</v>
      </c>
      <c r="B78" s="20">
        <f t="shared" ref="B78:G78" si="30">SUM(B79:B80)</f>
        <v>34412128.203999996</v>
      </c>
      <c r="C78" s="20">
        <v>26361108.397590004</v>
      </c>
      <c r="D78" s="20">
        <f t="shared" si="30"/>
        <v>2220501.0639699996</v>
      </c>
      <c r="E78" s="20">
        <f t="shared" si="30"/>
        <v>28581609.461560003</v>
      </c>
      <c r="F78" s="20">
        <f t="shared" si="30"/>
        <v>5830518.7424399918</v>
      </c>
      <c r="G78" s="20">
        <f t="shared" si="30"/>
        <v>8051019.8064099923</v>
      </c>
      <c r="H78" s="13">
        <f>E78/B78*100</f>
        <v>83.056791175844026</v>
      </c>
      <c r="J78" s="75"/>
    </row>
    <row r="79" spans="1:10" s="72" customFormat="1" ht="11.25" customHeight="1" x14ac:dyDescent="0.2">
      <c r="A79" s="76" t="s">
        <v>130</v>
      </c>
      <c r="B79" s="14">
        <v>34297100.203999996</v>
      </c>
      <c r="C79" s="15">
        <v>26304249.959330004</v>
      </c>
      <c r="D79" s="14">
        <v>2216615.9449099996</v>
      </c>
      <c r="E79" s="15">
        <f t="shared" ref="E79:E80" si="31">SUM(C79:D79)</f>
        <v>28520865.904240005</v>
      </c>
      <c r="F79" s="15">
        <f>B79-E79</f>
        <v>5776234.2997599915</v>
      </c>
      <c r="G79" s="15">
        <f>B79-C79</f>
        <v>7992850.2446699925</v>
      </c>
      <c r="H79" s="16">
        <f>E79/B79*100</f>
        <v>83.158242926070116</v>
      </c>
      <c r="J79" s="75"/>
    </row>
    <row r="80" spans="1:10" s="72" customFormat="1" ht="11.25" customHeight="1" x14ac:dyDescent="0.2">
      <c r="A80" s="76" t="s">
        <v>131</v>
      </c>
      <c r="B80" s="14">
        <v>115028</v>
      </c>
      <c r="C80" s="15">
        <v>56858.438259999995</v>
      </c>
      <c r="D80" s="14">
        <v>3885.11906</v>
      </c>
      <c r="E80" s="15">
        <f t="shared" si="31"/>
        <v>60743.557319999993</v>
      </c>
      <c r="F80" s="15">
        <f>B80-E80</f>
        <v>54284.442680000007</v>
      </c>
      <c r="G80" s="15">
        <f>B80-C80</f>
        <v>58169.561740000005</v>
      </c>
      <c r="H80" s="16">
        <f>E80/B80*100</f>
        <v>52.807627116875885</v>
      </c>
      <c r="J80" s="75"/>
    </row>
    <row r="81" spans="1:10" s="72" customFormat="1" ht="11.25" customHeight="1" x14ac:dyDescent="0.2">
      <c r="A81" s="76"/>
      <c r="B81" s="18"/>
      <c r="C81" s="18"/>
      <c r="D81" s="18"/>
      <c r="E81" s="18"/>
      <c r="F81" s="18"/>
      <c r="G81" s="18"/>
      <c r="H81" s="13"/>
      <c r="J81" s="75"/>
    </row>
    <row r="82" spans="1:10" s="72" customFormat="1" ht="11.25" customHeight="1" x14ac:dyDescent="0.2">
      <c r="A82" s="74" t="s">
        <v>290</v>
      </c>
      <c r="B82" s="20">
        <f t="shared" ref="B82:G82" si="32">+B83+B84</f>
        <v>133804.32199999999</v>
      </c>
      <c r="C82" s="20">
        <v>113004.49286000001</v>
      </c>
      <c r="D82" s="20">
        <f t="shared" si="32"/>
        <v>12288.104359999999</v>
      </c>
      <c r="E82" s="20">
        <f t="shared" si="32"/>
        <v>125292.59722000003</v>
      </c>
      <c r="F82" s="20">
        <f t="shared" si="32"/>
        <v>8511.7247799999823</v>
      </c>
      <c r="G82" s="20">
        <f t="shared" si="32"/>
        <v>20799.829139999991</v>
      </c>
      <c r="H82" s="13">
        <f>E82/B82*100</f>
        <v>93.638677246912877</v>
      </c>
      <c r="J82" s="75"/>
    </row>
    <row r="83" spans="1:10" s="72" customFormat="1" ht="11.25" customHeight="1" x14ac:dyDescent="0.2">
      <c r="A83" s="76" t="s">
        <v>97</v>
      </c>
      <c r="B83" s="14">
        <v>93100.722999999998</v>
      </c>
      <c r="C83" s="15">
        <v>81253.744490000012</v>
      </c>
      <c r="D83" s="14">
        <v>8985.0736499999985</v>
      </c>
      <c r="E83" s="15">
        <f t="shared" ref="E83:E84" si="33">SUM(C83:D83)</f>
        <v>90238.818140000018</v>
      </c>
      <c r="F83" s="15">
        <f>B83-E83</f>
        <v>2861.9048599999805</v>
      </c>
      <c r="G83" s="15">
        <f>B83-C83</f>
        <v>11846.978509999986</v>
      </c>
      <c r="H83" s="16">
        <f>E83/B83*100</f>
        <v>96.926012207230684</v>
      </c>
      <c r="J83" s="75"/>
    </row>
    <row r="84" spans="1:10" s="72" customFormat="1" ht="11.25" customHeight="1" x14ac:dyDescent="0.2">
      <c r="A84" s="76" t="s">
        <v>291</v>
      </c>
      <c r="B84" s="14">
        <v>40703.599000000002</v>
      </c>
      <c r="C84" s="15">
        <v>31750.748369999998</v>
      </c>
      <c r="D84" s="14">
        <v>3303.0307100000005</v>
      </c>
      <c r="E84" s="15">
        <f t="shared" si="33"/>
        <v>35053.77908</v>
      </c>
      <c r="F84" s="15">
        <f>B84-E84</f>
        <v>5649.8199200000017</v>
      </c>
      <c r="G84" s="15">
        <f>B84-C84</f>
        <v>8952.8506300000045</v>
      </c>
      <c r="H84" s="16">
        <f>E84/B84*100</f>
        <v>86.119605983736221</v>
      </c>
      <c r="J84" s="75"/>
    </row>
    <row r="85" spans="1:10" s="72" customFormat="1" ht="11.25" customHeight="1" x14ac:dyDescent="0.2">
      <c r="A85" s="76"/>
      <c r="B85" s="18"/>
      <c r="C85" s="18"/>
      <c r="D85" s="18"/>
      <c r="E85" s="18"/>
      <c r="F85" s="18"/>
      <c r="G85" s="18"/>
      <c r="H85" s="13"/>
      <c r="J85" s="75"/>
    </row>
    <row r="86" spans="1:10" s="72" customFormat="1" ht="11.25" customHeight="1" x14ac:dyDescent="0.2">
      <c r="A86" s="74" t="s">
        <v>132</v>
      </c>
      <c r="B86" s="20">
        <f t="shared" ref="B86:G86" si="34">SUM(B87:B90)</f>
        <v>2667402.25</v>
      </c>
      <c r="C86" s="20">
        <v>2230505.08837</v>
      </c>
      <c r="D86" s="20">
        <f t="shared" ref="D86" si="35">SUM(D87:D90)</f>
        <v>81493.667350000003</v>
      </c>
      <c r="E86" s="20">
        <f t="shared" si="34"/>
        <v>2311998.7557199998</v>
      </c>
      <c r="F86" s="20">
        <f t="shared" si="34"/>
        <v>355403.49428000022</v>
      </c>
      <c r="G86" s="20">
        <f t="shared" si="34"/>
        <v>436897.1616300001</v>
      </c>
      <c r="H86" s="13">
        <f>E86/B86*100</f>
        <v>86.676044294406651</v>
      </c>
      <c r="J86" s="75"/>
    </row>
    <row r="87" spans="1:10" s="72" customFormat="1" ht="11.25" customHeight="1" x14ac:dyDescent="0.2">
      <c r="A87" s="76" t="s">
        <v>100</v>
      </c>
      <c r="B87" s="14">
        <v>2270748</v>
      </c>
      <c r="C87" s="15">
        <v>1967987.4356799999</v>
      </c>
      <c r="D87" s="14">
        <v>75923.721250000002</v>
      </c>
      <c r="E87" s="15">
        <f t="shared" ref="E87:E90" si="36">SUM(C87:D87)</f>
        <v>2043911.1569299998</v>
      </c>
      <c r="F87" s="15">
        <f>B87-E87</f>
        <v>226836.84307000018</v>
      </c>
      <c r="G87" s="15">
        <f>B87-C87</f>
        <v>302760.56432000012</v>
      </c>
      <c r="H87" s="16">
        <f>E87/B87*100</f>
        <v>90.01047923107275</v>
      </c>
      <c r="J87" s="75"/>
    </row>
    <row r="88" spans="1:10" s="72" customFormat="1" ht="11.25" customHeight="1" x14ac:dyDescent="0.2">
      <c r="A88" s="76" t="s">
        <v>133</v>
      </c>
      <c r="B88" s="14">
        <v>4577</v>
      </c>
      <c r="C88" s="15">
        <v>4072.5725299999999</v>
      </c>
      <c r="D88" s="14">
        <v>319.25202000000002</v>
      </c>
      <c r="E88" s="15">
        <f t="shared" si="36"/>
        <v>4391.8245500000003</v>
      </c>
      <c r="F88" s="15">
        <f>B88-E88</f>
        <v>185.17544999999973</v>
      </c>
      <c r="G88" s="15">
        <f>B88-C88</f>
        <v>504.42747000000008</v>
      </c>
      <c r="H88" s="16">
        <f>E88/B88*100</f>
        <v>95.954217828271808</v>
      </c>
      <c r="J88" s="75"/>
    </row>
    <row r="89" spans="1:10" s="72" customFormat="1" ht="11.25" customHeight="1" x14ac:dyDescent="0.2">
      <c r="A89" s="76" t="s">
        <v>134</v>
      </c>
      <c r="B89" s="14">
        <v>36732</v>
      </c>
      <c r="C89" s="15">
        <v>36208.30977</v>
      </c>
      <c r="D89" s="14">
        <v>487.20989000000003</v>
      </c>
      <c r="E89" s="15">
        <f t="shared" si="36"/>
        <v>36695.519659999998</v>
      </c>
      <c r="F89" s="15">
        <f>B89-E89</f>
        <v>36.480340000001888</v>
      </c>
      <c r="G89" s="15">
        <f>B89-C89</f>
        <v>523.69023000000016</v>
      </c>
      <c r="H89" s="16">
        <f>E89/B89*100</f>
        <v>99.900685124686916</v>
      </c>
      <c r="J89" s="75"/>
    </row>
    <row r="90" spans="1:10" s="72" customFormat="1" ht="11.25" customHeight="1" x14ac:dyDescent="0.2">
      <c r="A90" s="76" t="s">
        <v>135</v>
      </c>
      <c r="B90" s="14">
        <v>355345.25</v>
      </c>
      <c r="C90" s="15">
        <v>222236.77038999999</v>
      </c>
      <c r="D90" s="14">
        <v>4763.4841899999992</v>
      </c>
      <c r="E90" s="15">
        <f t="shared" si="36"/>
        <v>227000.25457999998</v>
      </c>
      <c r="F90" s="15">
        <f>B90-E90</f>
        <v>128344.99542000002</v>
      </c>
      <c r="G90" s="15">
        <f>B90-C90</f>
        <v>133108.47961000001</v>
      </c>
      <c r="H90" s="16">
        <f>E90/B90*100</f>
        <v>63.881606572762685</v>
      </c>
      <c r="J90" s="75"/>
    </row>
    <row r="91" spans="1:10" s="72" customFormat="1" ht="11.25" customHeight="1" x14ac:dyDescent="0.25">
      <c r="A91" s="22"/>
      <c r="B91" s="14"/>
      <c r="C91" s="15"/>
      <c r="D91" s="14"/>
      <c r="E91" s="15"/>
      <c r="F91" s="15"/>
      <c r="G91" s="15"/>
      <c r="H91" s="16"/>
      <c r="J91" s="75"/>
    </row>
    <row r="92" spans="1:10" s="72" customFormat="1" ht="11.25" customHeight="1" x14ac:dyDescent="0.2">
      <c r="A92" s="74" t="s">
        <v>136</v>
      </c>
      <c r="B92" s="20">
        <f t="shared" ref="B92:G92" si="37">SUM(B93:B102)</f>
        <v>62616379.648999996</v>
      </c>
      <c r="C92" s="20">
        <v>57125824.757300004</v>
      </c>
      <c r="D92" s="20">
        <f t="shared" ref="D92" si="38">SUM(D93:D102)</f>
        <v>5238250.3209800003</v>
      </c>
      <c r="E92" s="20">
        <f t="shared" si="37"/>
        <v>62364075.078279994</v>
      </c>
      <c r="F92" s="20">
        <f t="shared" si="37"/>
        <v>252304.57071999417</v>
      </c>
      <c r="G92" s="20">
        <f t="shared" si="37"/>
        <v>5490554.891699994</v>
      </c>
      <c r="H92" s="13">
        <f t="shared" ref="H92:H102" si="39">E92/B92*100</f>
        <v>99.597062985540987</v>
      </c>
      <c r="J92" s="75"/>
    </row>
    <row r="93" spans="1:10" s="72" customFormat="1" ht="11.25" customHeight="1" x14ac:dyDescent="0.2">
      <c r="A93" s="76" t="s">
        <v>115</v>
      </c>
      <c r="B93" s="14">
        <v>1883687.5053600001</v>
      </c>
      <c r="C93" s="15">
        <v>1791941.75385</v>
      </c>
      <c r="D93" s="14">
        <v>60335.284519999987</v>
      </c>
      <c r="E93" s="15">
        <f t="shared" ref="E93:E102" si="40">SUM(C93:D93)</f>
        <v>1852277.03837</v>
      </c>
      <c r="F93" s="15">
        <f t="shared" ref="F93:F102" si="41">B93-E93</f>
        <v>31410.466990000103</v>
      </c>
      <c r="G93" s="15">
        <f t="shared" ref="G93:G102" si="42">B93-C93</f>
        <v>91745.751510000089</v>
      </c>
      <c r="H93" s="16">
        <f t="shared" si="39"/>
        <v>98.332501176515635</v>
      </c>
      <c r="J93" s="75"/>
    </row>
    <row r="94" spans="1:10" s="72" customFormat="1" ht="11.25" customHeight="1" x14ac:dyDescent="0.2">
      <c r="A94" s="76" t="s">
        <v>137</v>
      </c>
      <c r="B94" s="14">
        <v>5432973.5590000004</v>
      </c>
      <c r="C94" s="15">
        <v>5421626.9555000002</v>
      </c>
      <c r="D94" s="14">
        <v>11145.137280000001</v>
      </c>
      <c r="E94" s="15">
        <f t="shared" si="40"/>
        <v>5432772.0927800005</v>
      </c>
      <c r="F94" s="15">
        <f t="shared" si="41"/>
        <v>201.46621999982744</v>
      </c>
      <c r="G94" s="15">
        <f t="shared" si="42"/>
        <v>11346.603500000201</v>
      </c>
      <c r="H94" s="16">
        <f t="shared" si="39"/>
        <v>99.996291787217217</v>
      </c>
      <c r="J94" s="75"/>
    </row>
    <row r="95" spans="1:10" s="72" customFormat="1" ht="11.25" customHeight="1" x14ac:dyDescent="0.2">
      <c r="A95" s="76" t="s">
        <v>138</v>
      </c>
      <c r="B95" s="14">
        <v>4216881.648</v>
      </c>
      <c r="C95" s="15">
        <v>4095759.5009100004</v>
      </c>
      <c r="D95" s="14">
        <v>120704.57157999999</v>
      </c>
      <c r="E95" s="15">
        <f t="shared" si="40"/>
        <v>4216464.0724900002</v>
      </c>
      <c r="F95" s="15">
        <f t="shared" si="41"/>
        <v>417.5755099998787</v>
      </c>
      <c r="G95" s="15">
        <f t="shared" si="42"/>
        <v>121122.14708999963</v>
      </c>
      <c r="H95" s="16">
        <f t="shared" si="39"/>
        <v>99.990097528343057</v>
      </c>
      <c r="J95" s="75"/>
    </row>
    <row r="96" spans="1:10" s="72" customFormat="1" ht="11.25" customHeight="1" x14ac:dyDescent="0.2">
      <c r="A96" s="76" t="s">
        <v>139</v>
      </c>
      <c r="B96" s="14">
        <v>47006.572999999997</v>
      </c>
      <c r="C96" s="15">
        <v>31800.915840000001</v>
      </c>
      <c r="D96" s="14">
        <v>9182.6828699999987</v>
      </c>
      <c r="E96" s="15">
        <f t="shared" si="40"/>
        <v>40983.598709999998</v>
      </c>
      <c r="F96" s="15">
        <f t="shared" si="41"/>
        <v>6022.9742899999983</v>
      </c>
      <c r="G96" s="15">
        <f t="shared" si="42"/>
        <v>15205.657159999995</v>
      </c>
      <c r="H96" s="16">
        <f t="shared" si="39"/>
        <v>87.186953003359775</v>
      </c>
      <c r="J96" s="75"/>
    </row>
    <row r="97" spans="1:10" s="72" customFormat="1" ht="11.25" customHeight="1" x14ac:dyDescent="0.2">
      <c r="A97" s="76" t="s">
        <v>140</v>
      </c>
      <c r="B97" s="14">
        <v>209664</v>
      </c>
      <c r="C97" s="15">
        <v>197716.85567999995</v>
      </c>
      <c r="D97" s="14">
        <v>7081.8611700000001</v>
      </c>
      <c r="E97" s="15">
        <f t="shared" si="40"/>
        <v>204798.71684999994</v>
      </c>
      <c r="F97" s="15">
        <f t="shared" si="41"/>
        <v>4865.2831500000611</v>
      </c>
      <c r="G97" s="15">
        <f t="shared" si="42"/>
        <v>11947.14432000005</v>
      </c>
      <c r="H97" s="16">
        <f t="shared" si="39"/>
        <v>97.679485677083306</v>
      </c>
      <c r="J97" s="75"/>
    </row>
    <row r="98" spans="1:10" s="72" customFormat="1" ht="11.25" customHeight="1" x14ac:dyDescent="0.2">
      <c r="A98" s="76" t="s">
        <v>141</v>
      </c>
      <c r="B98" s="14">
        <v>50416551.231639996</v>
      </c>
      <c r="C98" s="15">
        <v>45199655.708360001</v>
      </c>
      <c r="D98" s="14">
        <v>5019632.8342700005</v>
      </c>
      <c r="E98" s="15">
        <f t="shared" si="40"/>
        <v>50219288.542630002</v>
      </c>
      <c r="F98" s="15">
        <f t="shared" si="41"/>
        <v>197262.68900999427</v>
      </c>
      <c r="G98" s="15">
        <f t="shared" si="42"/>
        <v>5216895.5232799947</v>
      </c>
      <c r="H98" s="16">
        <f t="shared" si="39"/>
        <v>99.60873426644423</v>
      </c>
      <c r="J98" s="75"/>
    </row>
    <row r="99" spans="1:10" s="72" customFormat="1" ht="11.25" customHeight="1" x14ac:dyDescent="0.2">
      <c r="A99" s="76" t="s">
        <v>142</v>
      </c>
      <c r="B99" s="14">
        <v>191537.96299999999</v>
      </c>
      <c r="C99" s="15">
        <v>189520.51744</v>
      </c>
      <c r="D99" s="14">
        <v>2017.4337800000001</v>
      </c>
      <c r="E99" s="15">
        <f t="shared" si="40"/>
        <v>191537.95121999999</v>
      </c>
      <c r="F99" s="15">
        <f t="shared" si="41"/>
        <v>1.1780000000726432E-2</v>
      </c>
      <c r="G99" s="15">
        <f t="shared" si="42"/>
        <v>2017.4455599999928</v>
      </c>
      <c r="H99" s="16">
        <f t="shared" si="39"/>
        <v>99.999993849783181</v>
      </c>
      <c r="J99" s="75"/>
    </row>
    <row r="100" spans="1:10" s="72" customFormat="1" ht="11.25" customHeight="1" x14ac:dyDescent="0.2">
      <c r="A100" s="76" t="s">
        <v>292</v>
      </c>
      <c r="B100" s="14">
        <v>163025.58300000001</v>
      </c>
      <c r="C100" s="15">
        <v>156204.97865</v>
      </c>
      <c r="D100" s="14">
        <v>6815.6322699999992</v>
      </c>
      <c r="E100" s="15">
        <f t="shared" si="40"/>
        <v>163020.61092000001</v>
      </c>
      <c r="F100" s="15">
        <f t="shared" si="41"/>
        <v>4.9720800000068266</v>
      </c>
      <c r="G100" s="15">
        <f t="shared" si="42"/>
        <v>6820.6043500000087</v>
      </c>
      <c r="H100" s="16">
        <f t="shared" si="39"/>
        <v>99.996950122852795</v>
      </c>
      <c r="J100" s="75"/>
    </row>
    <row r="101" spans="1:10" s="72" customFormat="1" ht="11.25" customHeight="1" x14ac:dyDescent="0.2">
      <c r="A101" s="76" t="s">
        <v>293</v>
      </c>
      <c r="B101" s="14">
        <v>23820</v>
      </c>
      <c r="C101" s="15">
        <v>22963.51109</v>
      </c>
      <c r="D101" s="14">
        <v>856.45540000000005</v>
      </c>
      <c r="E101" s="15">
        <f t="shared" si="40"/>
        <v>23819.966489999999</v>
      </c>
      <c r="F101" s="15">
        <f t="shared" si="41"/>
        <v>3.3510000001115259E-2</v>
      </c>
      <c r="G101" s="15">
        <f t="shared" si="42"/>
        <v>856.48891000000003</v>
      </c>
      <c r="H101" s="16">
        <f t="shared" si="39"/>
        <v>99.999859319899244</v>
      </c>
      <c r="J101" s="75"/>
    </row>
    <row r="102" spans="1:10" s="72" customFormat="1" ht="11.25" customHeight="1" x14ac:dyDescent="0.2">
      <c r="A102" s="76" t="s">
        <v>251</v>
      </c>
      <c r="B102" s="14">
        <v>31231.585999999999</v>
      </c>
      <c r="C102" s="15">
        <v>18634.059980000002</v>
      </c>
      <c r="D102" s="14">
        <v>478.42784</v>
      </c>
      <c r="E102" s="15">
        <f t="shared" si="40"/>
        <v>19112.487820000002</v>
      </c>
      <c r="F102" s="15">
        <f t="shared" si="41"/>
        <v>12119.098179999997</v>
      </c>
      <c r="G102" s="15">
        <f t="shared" si="42"/>
        <v>12597.526019999998</v>
      </c>
      <c r="H102" s="16">
        <f t="shared" si="39"/>
        <v>61.196020656779972</v>
      </c>
      <c r="J102" s="75"/>
    </row>
    <row r="103" spans="1:10" s="72" customFormat="1" ht="11.25" customHeight="1" x14ac:dyDescent="0.2">
      <c r="A103" s="76"/>
      <c r="B103" s="14"/>
      <c r="C103" s="15"/>
      <c r="D103" s="14"/>
      <c r="E103" s="15"/>
      <c r="F103" s="15"/>
      <c r="G103" s="15"/>
      <c r="H103" s="16"/>
      <c r="J103" s="75"/>
    </row>
    <row r="104" spans="1:10" s="72" customFormat="1" ht="11.25" customHeight="1" x14ac:dyDescent="0.2">
      <c r="A104" s="74" t="s">
        <v>143</v>
      </c>
      <c r="B104" s="27">
        <f t="shared" ref="B104:G104" si="43">SUM(B105:B114)</f>
        <v>5348375.5460000001</v>
      </c>
      <c r="C104" s="20">
        <v>4620483.0706599997</v>
      </c>
      <c r="D104" s="27">
        <f t="shared" si="43"/>
        <v>227708.05248999997</v>
      </c>
      <c r="E104" s="20">
        <f t="shared" si="43"/>
        <v>4848191.1231500003</v>
      </c>
      <c r="F104" s="20">
        <f t="shared" si="43"/>
        <v>500184.42284999992</v>
      </c>
      <c r="G104" s="20">
        <f t="shared" si="43"/>
        <v>727892.47534</v>
      </c>
      <c r="H104" s="16">
        <f t="shared" ref="H104:H114" si="44">E104/B104*100</f>
        <v>90.64791882043356</v>
      </c>
      <c r="J104" s="75"/>
    </row>
    <row r="105" spans="1:10" s="72" customFormat="1" ht="11.25" customHeight="1" x14ac:dyDescent="0.2">
      <c r="A105" s="76" t="s">
        <v>88</v>
      </c>
      <c r="B105" s="14">
        <v>1951588.9069999999</v>
      </c>
      <c r="C105" s="15">
        <v>1597588.7564300001</v>
      </c>
      <c r="D105" s="14">
        <v>80227.688439999998</v>
      </c>
      <c r="E105" s="15">
        <f t="shared" ref="E105:E114" si="45">SUM(C105:D105)</f>
        <v>1677816.44487</v>
      </c>
      <c r="F105" s="15">
        <f t="shared" ref="F105:F114" si="46">B105-E105</f>
        <v>273772.46212999988</v>
      </c>
      <c r="G105" s="15">
        <f t="shared" ref="G105:G114" si="47">B105-C105</f>
        <v>354000.15056999982</v>
      </c>
      <c r="H105" s="16">
        <f t="shared" si="44"/>
        <v>85.9718170590114</v>
      </c>
      <c r="J105" s="75"/>
    </row>
    <row r="106" spans="1:10" s="72" customFormat="1" ht="11.25" customHeight="1" x14ac:dyDescent="0.2">
      <c r="A106" s="76" t="s">
        <v>144</v>
      </c>
      <c r="B106" s="14">
        <v>760189.45299999998</v>
      </c>
      <c r="C106" s="15">
        <v>733525.43917999999</v>
      </c>
      <c r="D106" s="14">
        <v>8311.3483699999997</v>
      </c>
      <c r="E106" s="15">
        <f t="shared" si="45"/>
        <v>741836.78755000001</v>
      </c>
      <c r="F106" s="15">
        <f t="shared" si="46"/>
        <v>18352.665449999971</v>
      </c>
      <c r="G106" s="15">
        <f t="shared" si="47"/>
        <v>26664.013819999993</v>
      </c>
      <c r="H106" s="16">
        <f t="shared" si="44"/>
        <v>97.585777416725094</v>
      </c>
      <c r="J106" s="75"/>
    </row>
    <row r="107" spans="1:10" s="72" customFormat="1" ht="11.25" customHeight="1" x14ac:dyDescent="0.2">
      <c r="A107" s="76" t="s">
        <v>145</v>
      </c>
      <c r="B107" s="14">
        <v>332855.67</v>
      </c>
      <c r="C107" s="15">
        <v>249086.49896999999</v>
      </c>
      <c r="D107" s="14">
        <v>3337.07314</v>
      </c>
      <c r="E107" s="15">
        <f t="shared" si="45"/>
        <v>252423.57210999998</v>
      </c>
      <c r="F107" s="15">
        <f t="shared" si="46"/>
        <v>80432.097890000005</v>
      </c>
      <c r="G107" s="15">
        <f t="shared" si="47"/>
        <v>83769.171029999998</v>
      </c>
      <c r="H107" s="16">
        <f t="shared" si="44"/>
        <v>75.835743495071</v>
      </c>
      <c r="J107" s="75"/>
    </row>
    <row r="108" spans="1:10" s="72" customFormat="1" ht="11.25" customHeight="1" x14ac:dyDescent="0.2">
      <c r="A108" s="76" t="s">
        <v>146</v>
      </c>
      <c r="B108" s="14">
        <v>317940.223</v>
      </c>
      <c r="C108" s="15">
        <v>278696.40018</v>
      </c>
      <c r="D108" s="14">
        <v>31044.952370000003</v>
      </c>
      <c r="E108" s="15">
        <f t="shared" si="45"/>
        <v>309741.35255000001</v>
      </c>
      <c r="F108" s="15">
        <f t="shared" si="46"/>
        <v>8198.8704499999876</v>
      </c>
      <c r="G108" s="15">
        <f t="shared" si="47"/>
        <v>39243.822820000001</v>
      </c>
      <c r="H108" s="16">
        <f t="shared" si="44"/>
        <v>97.421254104737798</v>
      </c>
      <c r="J108" s="75"/>
    </row>
    <row r="109" spans="1:10" s="72" customFormat="1" ht="11.25" customHeight="1" x14ac:dyDescent="0.2">
      <c r="A109" s="76" t="s">
        <v>147</v>
      </c>
      <c r="B109" s="14">
        <v>432730.08199999999</v>
      </c>
      <c r="C109" s="15">
        <v>317404.15743000002</v>
      </c>
      <c r="D109" s="14">
        <v>46401.707849999999</v>
      </c>
      <c r="E109" s="15">
        <f t="shared" si="45"/>
        <v>363805.86528000003</v>
      </c>
      <c r="F109" s="15">
        <f t="shared" si="46"/>
        <v>68924.216719999968</v>
      </c>
      <c r="G109" s="15">
        <f t="shared" si="47"/>
        <v>115325.92456999997</v>
      </c>
      <c r="H109" s="16">
        <f t="shared" si="44"/>
        <v>84.072238194893984</v>
      </c>
      <c r="J109" s="75"/>
    </row>
    <row r="110" spans="1:10" s="72" customFormat="1" ht="11.25" customHeight="1" x14ac:dyDescent="0.2">
      <c r="A110" s="76" t="s">
        <v>148</v>
      </c>
      <c r="B110" s="14">
        <v>44394.351999999999</v>
      </c>
      <c r="C110" s="15">
        <v>37134.333630000001</v>
      </c>
      <c r="D110" s="14">
        <v>3650.9490699999997</v>
      </c>
      <c r="E110" s="15">
        <f t="shared" si="45"/>
        <v>40785.282700000003</v>
      </c>
      <c r="F110" s="15">
        <f t="shared" si="46"/>
        <v>3609.0692999999956</v>
      </c>
      <c r="G110" s="15">
        <f t="shared" si="47"/>
        <v>7260.018369999998</v>
      </c>
      <c r="H110" s="16">
        <f t="shared" si="44"/>
        <v>91.87043140082325</v>
      </c>
      <c r="J110" s="75"/>
    </row>
    <row r="111" spans="1:10" s="72" customFormat="1" ht="11.25" customHeight="1" x14ac:dyDescent="0.2">
      <c r="A111" s="76" t="s">
        <v>149</v>
      </c>
      <c r="B111" s="14">
        <v>252992.641</v>
      </c>
      <c r="C111" s="15">
        <v>224347.87080999999</v>
      </c>
      <c r="D111" s="14">
        <v>0</v>
      </c>
      <c r="E111" s="15">
        <f t="shared" si="45"/>
        <v>224347.87080999999</v>
      </c>
      <c r="F111" s="15">
        <f t="shared" si="46"/>
        <v>28644.77019000001</v>
      </c>
      <c r="G111" s="15">
        <f t="shared" si="47"/>
        <v>28644.77019000001</v>
      </c>
      <c r="H111" s="16">
        <f t="shared" si="44"/>
        <v>88.677627113272422</v>
      </c>
      <c r="J111" s="75"/>
    </row>
    <row r="112" spans="1:10" s="72" customFormat="1" ht="11.25" customHeight="1" x14ac:dyDescent="0.2">
      <c r="A112" s="76" t="s">
        <v>150</v>
      </c>
      <c r="B112" s="14">
        <v>208322.93100000001</v>
      </c>
      <c r="C112" s="15">
        <v>182393.41085999989</v>
      </c>
      <c r="D112" s="14">
        <v>11461.254180000022</v>
      </c>
      <c r="E112" s="15">
        <f t="shared" si="45"/>
        <v>193854.66503999991</v>
      </c>
      <c r="F112" s="15">
        <f t="shared" si="46"/>
        <v>14468.265960000106</v>
      </c>
      <c r="G112" s="15">
        <f t="shared" si="47"/>
        <v>25929.520140000124</v>
      </c>
      <c r="H112" s="16">
        <f t="shared" si="44"/>
        <v>93.054885561301887</v>
      </c>
      <c r="J112" s="75"/>
    </row>
    <row r="113" spans="1:10" s="72" customFormat="1" ht="11.25" customHeight="1" x14ac:dyDescent="0.2">
      <c r="A113" s="76" t="s">
        <v>151</v>
      </c>
      <c r="B113" s="14">
        <v>35044</v>
      </c>
      <c r="C113" s="15">
        <v>27998.951149999997</v>
      </c>
      <c r="D113" s="14">
        <v>3263.1627200000003</v>
      </c>
      <c r="E113" s="15">
        <f t="shared" si="45"/>
        <v>31262.113869999997</v>
      </c>
      <c r="F113" s="15">
        <f t="shared" si="46"/>
        <v>3781.8861300000026</v>
      </c>
      <c r="G113" s="15">
        <f t="shared" si="47"/>
        <v>7045.0488500000029</v>
      </c>
      <c r="H113" s="16">
        <f t="shared" si="44"/>
        <v>89.208177919187307</v>
      </c>
      <c r="J113" s="75"/>
    </row>
    <row r="114" spans="1:10" s="72" customFormat="1" ht="11.25" customHeight="1" x14ac:dyDescent="0.2">
      <c r="A114" s="76" t="s">
        <v>152</v>
      </c>
      <c r="B114" s="14">
        <v>1012317.287</v>
      </c>
      <c r="C114" s="15">
        <v>972307.25202000001</v>
      </c>
      <c r="D114" s="14">
        <v>40009.91635</v>
      </c>
      <c r="E114" s="15">
        <f t="shared" si="45"/>
        <v>1012317.16837</v>
      </c>
      <c r="F114" s="15">
        <f t="shared" si="46"/>
        <v>0.11863000004086643</v>
      </c>
      <c r="G114" s="15">
        <f t="shared" si="47"/>
        <v>40010.034979999997</v>
      </c>
      <c r="H114" s="16">
        <f t="shared" si="44"/>
        <v>99.99998828134207</v>
      </c>
      <c r="J114" s="75"/>
    </row>
    <row r="115" spans="1:10" s="72" customFormat="1" ht="11.25" customHeight="1" x14ac:dyDescent="0.2">
      <c r="A115" s="76"/>
      <c r="B115" s="14"/>
      <c r="C115" s="15"/>
      <c r="D115" s="14"/>
      <c r="E115" s="15"/>
      <c r="F115" s="15"/>
      <c r="G115" s="15"/>
      <c r="H115" s="16"/>
      <c r="J115" s="75"/>
    </row>
    <row r="116" spans="1:10" s="72" customFormat="1" ht="11.25" customHeight="1" x14ac:dyDescent="0.2">
      <c r="A116" s="74" t="s">
        <v>153</v>
      </c>
      <c r="B116" s="27">
        <f t="shared" ref="B116:G116" si="48">SUM(B117:B125)</f>
        <v>8722585.9299999997</v>
      </c>
      <c r="C116" s="20">
        <v>7688152.3647300005</v>
      </c>
      <c r="D116" s="27">
        <f t="shared" si="48"/>
        <v>940852.53666999983</v>
      </c>
      <c r="E116" s="20">
        <f t="shared" si="48"/>
        <v>8629004.9013999999</v>
      </c>
      <c r="F116" s="20">
        <f t="shared" si="48"/>
        <v>93581.028599998521</v>
      </c>
      <c r="G116" s="20">
        <f t="shared" si="48"/>
        <v>1034433.565269999</v>
      </c>
      <c r="H116" s="16">
        <f t="shared" ref="H116:H125" si="49">E116/B116*100</f>
        <v>98.927141224506116</v>
      </c>
      <c r="J116" s="75"/>
    </row>
    <row r="117" spans="1:10" s="72" customFormat="1" ht="11.25" customHeight="1" x14ac:dyDescent="0.2">
      <c r="A117" s="76" t="s">
        <v>88</v>
      </c>
      <c r="B117" s="14">
        <v>3898855.8749999995</v>
      </c>
      <c r="C117" s="15">
        <v>3267190.8525800002</v>
      </c>
      <c r="D117" s="14">
        <v>631656.35076000006</v>
      </c>
      <c r="E117" s="15">
        <f t="shared" ref="E117:E125" si="50">SUM(C117:D117)</f>
        <v>3898847.2033400005</v>
      </c>
      <c r="F117" s="15">
        <f t="shared" ref="F117:F125" si="51">B117-E117</f>
        <v>8.6716599990613759</v>
      </c>
      <c r="G117" s="15">
        <f t="shared" ref="G117:G125" si="52">B117-C117</f>
        <v>631665.02241999935</v>
      </c>
      <c r="H117" s="16">
        <f t="shared" si="49"/>
        <v>99.999777584494609</v>
      </c>
      <c r="J117" s="75"/>
    </row>
    <row r="118" spans="1:10" s="72" customFormat="1" ht="11.25" customHeight="1" x14ac:dyDescent="0.2">
      <c r="A118" s="76" t="s">
        <v>154</v>
      </c>
      <c r="B118" s="14">
        <v>11514.74</v>
      </c>
      <c r="C118" s="15">
        <v>11386.8866</v>
      </c>
      <c r="D118" s="14">
        <v>126.49695</v>
      </c>
      <c r="E118" s="15">
        <f t="shared" si="50"/>
        <v>11513.38355</v>
      </c>
      <c r="F118" s="15">
        <f t="shared" si="51"/>
        <v>1.3564499999993131</v>
      </c>
      <c r="G118" s="15">
        <f t="shared" si="52"/>
        <v>127.85339999999997</v>
      </c>
      <c r="H118" s="16">
        <f t="shared" si="49"/>
        <v>99.988219881647353</v>
      </c>
      <c r="J118" s="75"/>
    </row>
    <row r="119" spans="1:10" s="72" customFormat="1" ht="11.25" customHeight="1" x14ac:dyDescent="0.2">
      <c r="A119" s="76" t="s">
        <v>155</v>
      </c>
      <c r="B119" s="14">
        <v>54541</v>
      </c>
      <c r="C119" s="15">
        <v>48382.689160000002</v>
      </c>
      <c r="D119" s="14">
        <v>3615.0827499999996</v>
      </c>
      <c r="E119" s="15">
        <f t="shared" si="50"/>
        <v>51997.771910000003</v>
      </c>
      <c r="F119" s="15">
        <f t="shared" si="51"/>
        <v>2543.2280899999969</v>
      </c>
      <c r="G119" s="15">
        <f t="shared" si="52"/>
        <v>6158.3108399999983</v>
      </c>
      <c r="H119" s="16">
        <f t="shared" si="49"/>
        <v>95.337034359472696</v>
      </c>
      <c r="J119" s="75"/>
    </row>
    <row r="120" spans="1:10" s="72" customFormat="1" ht="11.25" customHeight="1" x14ac:dyDescent="0.2">
      <c r="A120" s="76" t="s">
        <v>156</v>
      </c>
      <c r="B120" s="14">
        <v>350732.18900000001</v>
      </c>
      <c r="C120" s="15">
        <v>341645.76618000004</v>
      </c>
      <c r="D120" s="14">
        <v>3106.5422299999996</v>
      </c>
      <c r="E120" s="15">
        <f t="shared" si="50"/>
        <v>344752.30841000006</v>
      </c>
      <c r="F120" s="15">
        <f t="shared" si="51"/>
        <v>5979.880589999957</v>
      </c>
      <c r="G120" s="15">
        <f t="shared" si="52"/>
        <v>9086.4228199999779</v>
      </c>
      <c r="H120" s="16">
        <f t="shared" si="49"/>
        <v>98.295029433411955</v>
      </c>
      <c r="J120" s="75"/>
    </row>
    <row r="121" spans="1:10" s="72" customFormat="1" ht="11.25" customHeight="1" x14ac:dyDescent="0.2">
      <c r="A121" s="76" t="s">
        <v>157</v>
      </c>
      <c r="B121" s="14">
        <v>26347.721000000001</v>
      </c>
      <c r="C121" s="15">
        <v>23308.315540000003</v>
      </c>
      <c r="D121" s="14">
        <v>3039.3745699999999</v>
      </c>
      <c r="E121" s="15">
        <f t="shared" si="50"/>
        <v>26347.690110000003</v>
      </c>
      <c r="F121" s="15">
        <f t="shared" si="51"/>
        <v>3.0889999998180429E-2</v>
      </c>
      <c r="G121" s="15">
        <f t="shared" si="52"/>
        <v>3039.4054599999981</v>
      </c>
      <c r="H121" s="16">
        <f t="shared" si="49"/>
        <v>99.999882760258473</v>
      </c>
      <c r="J121" s="75"/>
    </row>
    <row r="122" spans="1:10" s="72" customFormat="1" ht="11.25" customHeight="1" x14ac:dyDescent="0.2">
      <c r="A122" s="76" t="s">
        <v>158</v>
      </c>
      <c r="B122" s="14">
        <v>54592</v>
      </c>
      <c r="C122" s="15">
        <v>48246.437109999999</v>
      </c>
      <c r="D122" s="14">
        <v>2957.73182</v>
      </c>
      <c r="E122" s="15">
        <f t="shared" si="50"/>
        <v>51204.16893</v>
      </c>
      <c r="F122" s="15">
        <f t="shared" si="51"/>
        <v>3387.8310700000002</v>
      </c>
      <c r="G122" s="15">
        <f t="shared" si="52"/>
        <v>6345.5628900000011</v>
      </c>
      <c r="H122" s="16">
        <f t="shared" si="49"/>
        <v>93.794271926289568</v>
      </c>
      <c r="J122" s="75"/>
    </row>
    <row r="123" spans="1:10" s="72" customFormat="1" ht="11.25" customHeight="1" x14ac:dyDescent="0.2">
      <c r="A123" s="76" t="s">
        <v>280</v>
      </c>
      <c r="B123" s="14">
        <v>3889000.4369999999</v>
      </c>
      <c r="C123" s="15">
        <v>3593504.7178200004</v>
      </c>
      <c r="D123" s="14">
        <v>295495.60243999999</v>
      </c>
      <c r="E123" s="15">
        <f t="shared" si="50"/>
        <v>3889000.3202600004</v>
      </c>
      <c r="F123" s="15">
        <f t="shared" si="51"/>
        <v>0.11673999950289726</v>
      </c>
      <c r="G123" s="15">
        <f t="shared" si="52"/>
        <v>295495.71917999955</v>
      </c>
      <c r="H123" s="16">
        <f t="shared" si="49"/>
        <v>99.999996998200402</v>
      </c>
      <c r="J123" s="75"/>
    </row>
    <row r="124" spans="1:10" s="72" customFormat="1" ht="11.4" x14ac:dyDescent="0.2">
      <c r="A124" s="76" t="s">
        <v>159</v>
      </c>
      <c r="B124" s="14">
        <v>102227.03200000001</v>
      </c>
      <c r="C124" s="15">
        <v>101959.68935</v>
      </c>
      <c r="D124" s="14">
        <v>167.86720000000003</v>
      </c>
      <c r="E124" s="15">
        <f t="shared" si="50"/>
        <v>102127.55654999999</v>
      </c>
      <c r="F124" s="15">
        <f t="shared" si="51"/>
        <v>99.475450000012643</v>
      </c>
      <c r="G124" s="15">
        <f t="shared" si="52"/>
        <v>267.34265000000596</v>
      </c>
      <c r="H124" s="16">
        <f t="shared" si="49"/>
        <v>99.90269163835255</v>
      </c>
      <c r="J124" s="75"/>
    </row>
    <row r="125" spans="1:10" s="72" customFormat="1" ht="11.25" customHeight="1" x14ac:dyDescent="0.2">
      <c r="A125" s="76" t="s">
        <v>160</v>
      </c>
      <c r="B125" s="14">
        <v>334774.93599999999</v>
      </c>
      <c r="C125" s="15">
        <v>252527.01038999998</v>
      </c>
      <c r="D125" s="14">
        <v>687.48794999999996</v>
      </c>
      <c r="E125" s="15">
        <f t="shared" si="50"/>
        <v>253214.49833999999</v>
      </c>
      <c r="F125" s="15">
        <f t="shared" si="51"/>
        <v>81560.437659999996</v>
      </c>
      <c r="G125" s="15">
        <f t="shared" si="52"/>
        <v>82247.925610000006</v>
      </c>
      <c r="H125" s="16">
        <f t="shared" si="49"/>
        <v>75.637232991659815</v>
      </c>
      <c r="J125" s="75"/>
    </row>
    <row r="126" spans="1:10" s="72" customFormat="1" ht="11.25" customHeight="1" x14ac:dyDescent="0.2">
      <c r="A126" s="79"/>
      <c r="B126" s="14"/>
      <c r="C126" s="15"/>
      <c r="D126" s="14"/>
      <c r="E126" s="15"/>
      <c r="F126" s="15"/>
      <c r="G126" s="15"/>
      <c r="H126" s="16"/>
      <c r="J126" s="75"/>
    </row>
    <row r="127" spans="1:10" s="72" customFormat="1" ht="11.25" customHeight="1" x14ac:dyDescent="0.2">
      <c r="A127" s="80" t="s">
        <v>161</v>
      </c>
      <c r="B127" s="27">
        <f t="shared" ref="B127:G127" si="53">+B128+B136</f>
        <v>58479336.186499998</v>
      </c>
      <c r="C127" s="20">
        <v>55879670.754679993</v>
      </c>
      <c r="D127" s="27">
        <f t="shared" si="53"/>
        <v>1806470.4759699998</v>
      </c>
      <c r="E127" s="20">
        <f t="shared" si="53"/>
        <v>57686141.23065</v>
      </c>
      <c r="F127" s="20">
        <f t="shared" si="53"/>
        <v>793194.95584999945</v>
      </c>
      <c r="G127" s="20">
        <f t="shared" si="53"/>
        <v>2599665.4318200001</v>
      </c>
      <c r="H127" s="16">
        <f t="shared" ref="H127:H139" si="54">E127/B127*100</f>
        <v>98.643632080021618</v>
      </c>
      <c r="J127" s="75"/>
    </row>
    <row r="128" spans="1:10" s="72" customFormat="1" ht="22.5" customHeight="1" x14ac:dyDescent="0.2">
      <c r="A128" s="81" t="s">
        <v>162</v>
      </c>
      <c r="B128" s="25">
        <f t="shared" ref="B128:G128" si="55">SUM(B129:B133)</f>
        <v>4530724.5530000003</v>
      </c>
      <c r="C128" s="23">
        <v>4392902.2917500008</v>
      </c>
      <c r="D128" s="25">
        <f t="shared" ref="D128" si="56">SUM(D129:D133)</f>
        <v>117405.02621000001</v>
      </c>
      <c r="E128" s="23">
        <f t="shared" si="55"/>
        <v>4510307.3179600006</v>
      </c>
      <c r="F128" s="23">
        <f t="shared" si="55"/>
        <v>20417.235039999578</v>
      </c>
      <c r="G128" s="23">
        <f t="shared" si="55"/>
        <v>137822.26124999986</v>
      </c>
      <c r="H128" s="16">
        <f t="shared" si="54"/>
        <v>99.549360487463744</v>
      </c>
      <c r="J128" s="75"/>
    </row>
    <row r="129" spans="1:10" s="72" customFormat="1" ht="11.25" customHeight="1" x14ac:dyDescent="0.2">
      <c r="A129" s="82" t="s">
        <v>163</v>
      </c>
      <c r="B129" s="14">
        <v>105147.827</v>
      </c>
      <c r="C129" s="15">
        <v>104820.04892</v>
      </c>
      <c r="D129" s="14">
        <v>327.61439000000001</v>
      </c>
      <c r="E129" s="15">
        <f t="shared" ref="E129:E135" si="57">SUM(C129:D129)</f>
        <v>105147.66331</v>
      </c>
      <c r="F129" s="15">
        <f t="shared" ref="F129:F135" si="58">B129-E129</f>
        <v>0.16369000000122469</v>
      </c>
      <c r="G129" s="15">
        <f t="shared" ref="G129:G135" si="59">B129-C129</f>
        <v>327.77808000000368</v>
      </c>
      <c r="H129" s="16">
        <f t="shared" si="54"/>
        <v>99.999844323934525</v>
      </c>
      <c r="J129" s="75"/>
    </row>
    <row r="130" spans="1:10" s="72" customFormat="1" ht="11.25" customHeight="1" x14ac:dyDescent="0.2">
      <c r="A130" s="82" t="s">
        <v>164</v>
      </c>
      <c r="B130" s="14">
        <v>447981.69900000002</v>
      </c>
      <c r="C130" s="15">
        <v>341955.08137999999</v>
      </c>
      <c r="D130" s="14">
        <v>86029.310400000002</v>
      </c>
      <c r="E130" s="15">
        <f t="shared" si="57"/>
        <v>427984.39178000001</v>
      </c>
      <c r="F130" s="15">
        <f t="shared" si="58"/>
        <v>19997.307220000017</v>
      </c>
      <c r="G130" s="15">
        <f t="shared" si="59"/>
        <v>106026.61762000003</v>
      </c>
      <c r="H130" s="16">
        <f t="shared" si="54"/>
        <v>95.536133001718895</v>
      </c>
      <c r="J130" s="75"/>
    </row>
    <row r="131" spans="1:10" s="72" customFormat="1" ht="11.25" customHeight="1" x14ac:dyDescent="0.2">
      <c r="A131" s="82" t="s">
        <v>165</v>
      </c>
      <c r="B131" s="14">
        <v>22539.7</v>
      </c>
      <c r="C131" s="15">
        <v>22442.93735</v>
      </c>
      <c r="D131" s="14">
        <v>24.108250000000002</v>
      </c>
      <c r="E131" s="15">
        <f t="shared" si="57"/>
        <v>22467.045600000001</v>
      </c>
      <c r="F131" s="15">
        <f t="shared" si="58"/>
        <v>72.654399999999441</v>
      </c>
      <c r="G131" s="15">
        <f t="shared" si="59"/>
        <v>96.762650000000576</v>
      </c>
      <c r="H131" s="16">
        <f t="shared" si="54"/>
        <v>99.677660306037794</v>
      </c>
      <c r="J131" s="75"/>
    </row>
    <row r="132" spans="1:10" s="72" customFormat="1" ht="11.4" x14ac:dyDescent="0.2">
      <c r="A132" s="82" t="s">
        <v>166</v>
      </c>
      <c r="B132" s="14">
        <v>941289.22699999996</v>
      </c>
      <c r="C132" s="15">
        <v>935378.30083000008</v>
      </c>
      <c r="D132" s="14">
        <v>5909.9548600000007</v>
      </c>
      <c r="E132" s="15">
        <f t="shared" si="57"/>
        <v>941288.25569000014</v>
      </c>
      <c r="F132" s="15">
        <f t="shared" si="58"/>
        <v>0.97130999981891364</v>
      </c>
      <c r="G132" s="15">
        <f t="shared" si="59"/>
        <v>5910.9261699998751</v>
      </c>
      <c r="H132" s="16">
        <f t="shared" si="54"/>
        <v>99.999896810674983</v>
      </c>
      <c r="J132" s="75"/>
    </row>
    <row r="133" spans="1:10" s="72" customFormat="1" ht="11.25" customHeight="1" x14ac:dyDescent="0.2">
      <c r="A133" s="81" t="s">
        <v>167</v>
      </c>
      <c r="B133" s="26">
        <f>SUM(B134:B135)</f>
        <v>3013766.1</v>
      </c>
      <c r="C133" s="20">
        <v>2988305.9232700001</v>
      </c>
      <c r="D133" s="26">
        <f>SUM(D134:D135)</f>
        <v>25114.03831</v>
      </c>
      <c r="E133" s="20">
        <f t="shared" si="57"/>
        <v>3013419.9615800004</v>
      </c>
      <c r="F133" s="20">
        <f t="shared" si="58"/>
        <v>346.13841999974102</v>
      </c>
      <c r="G133" s="20">
        <f t="shared" si="59"/>
        <v>25460.176729999948</v>
      </c>
      <c r="H133" s="16">
        <f t="shared" si="54"/>
        <v>99.988514755010357</v>
      </c>
      <c r="J133" s="75"/>
    </row>
    <row r="134" spans="1:10" s="72" customFormat="1" ht="11.25" customHeight="1" x14ac:dyDescent="0.2">
      <c r="A134" s="83" t="s">
        <v>167</v>
      </c>
      <c r="B134" s="14">
        <v>2624391.1</v>
      </c>
      <c r="C134" s="15">
        <v>2606091.0588600002</v>
      </c>
      <c r="D134" s="14">
        <v>18299.81755</v>
      </c>
      <c r="E134" s="15">
        <f t="shared" si="57"/>
        <v>2624390.87641</v>
      </c>
      <c r="F134" s="15">
        <f t="shared" si="58"/>
        <v>0.22359000006690621</v>
      </c>
      <c r="G134" s="15">
        <f t="shared" si="59"/>
        <v>18300.04113999987</v>
      </c>
      <c r="H134" s="16">
        <f t="shared" si="54"/>
        <v>99.999991480309475</v>
      </c>
      <c r="J134" s="75"/>
    </row>
    <row r="135" spans="1:10" s="72" customFormat="1" ht="11.25" customHeight="1" x14ac:dyDescent="0.2">
      <c r="A135" s="83" t="s">
        <v>168</v>
      </c>
      <c r="B135" s="14">
        <v>389375</v>
      </c>
      <c r="C135" s="15">
        <v>382214.86441000004</v>
      </c>
      <c r="D135" s="14">
        <v>6814.2207600000002</v>
      </c>
      <c r="E135" s="15">
        <f t="shared" si="57"/>
        <v>389029.08517000003</v>
      </c>
      <c r="F135" s="15">
        <f t="shared" si="58"/>
        <v>345.91482999996515</v>
      </c>
      <c r="G135" s="15">
        <f t="shared" si="59"/>
        <v>7160.1355899999617</v>
      </c>
      <c r="H135" s="16">
        <f t="shared" si="54"/>
        <v>99.911161520385235</v>
      </c>
      <c r="J135" s="75"/>
    </row>
    <row r="136" spans="1:10" s="72" customFormat="1" ht="11.25" customHeight="1" x14ac:dyDescent="0.2">
      <c r="A136" s="81" t="s">
        <v>169</v>
      </c>
      <c r="B136" s="24">
        <f t="shared" ref="B136:G136" si="60">SUM(B137:B140)</f>
        <v>53948611.633499995</v>
      </c>
      <c r="C136" s="24">
        <v>51486768.462929994</v>
      </c>
      <c r="D136" s="24">
        <f t="shared" si="60"/>
        <v>1689065.4497599998</v>
      </c>
      <c r="E136" s="24">
        <f t="shared" si="60"/>
        <v>53175833.912689999</v>
      </c>
      <c r="F136" s="24">
        <f t="shared" si="60"/>
        <v>772777.72080999985</v>
      </c>
      <c r="G136" s="24">
        <f t="shared" si="60"/>
        <v>2461843.1705700001</v>
      </c>
      <c r="H136" s="16">
        <f t="shared" si="54"/>
        <v>98.567566991232582</v>
      </c>
      <c r="J136" s="75"/>
    </row>
    <row r="137" spans="1:10" s="72" customFormat="1" ht="11.25" customHeight="1" x14ac:dyDescent="0.2">
      <c r="A137" s="83" t="s">
        <v>170</v>
      </c>
      <c r="B137" s="14">
        <v>19897877.236749995</v>
      </c>
      <c r="C137" s="15">
        <v>19194272.831929997</v>
      </c>
      <c r="D137" s="14">
        <v>703603.14930999989</v>
      </c>
      <c r="E137" s="15">
        <f t="shared" ref="E137:E139" si="61">SUM(C137:D137)</f>
        <v>19897875.981239997</v>
      </c>
      <c r="F137" s="15">
        <f>B137-E137</f>
        <v>1.2555099986493587</v>
      </c>
      <c r="G137" s="15">
        <f>B137-C137</f>
        <v>703604.40481999889</v>
      </c>
      <c r="H137" s="16">
        <f t="shared" si="54"/>
        <v>99.999993690231463</v>
      </c>
      <c r="J137" s="75"/>
    </row>
    <row r="138" spans="1:10" s="72" customFormat="1" ht="11.25" customHeight="1" x14ac:dyDescent="0.2">
      <c r="A138" s="83" t="s">
        <v>171</v>
      </c>
      <c r="B138" s="14">
        <v>4437342.2919700006</v>
      </c>
      <c r="C138" s="15">
        <v>4370891.2663400006</v>
      </c>
      <c r="D138" s="14">
        <v>66450.705880000009</v>
      </c>
      <c r="E138" s="15">
        <f t="shared" si="61"/>
        <v>4437341.9722200008</v>
      </c>
      <c r="F138" s="15">
        <f>B138-E138</f>
        <v>0.31974999979138374</v>
      </c>
      <c r="G138" s="15">
        <f>B138-C138</f>
        <v>66451.025630000047</v>
      </c>
      <c r="H138" s="16">
        <f t="shared" si="54"/>
        <v>99.999992794110099</v>
      </c>
      <c r="J138" s="75"/>
    </row>
    <row r="139" spans="1:10" s="72" customFormat="1" ht="11.25" customHeight="1" x14ac:dyDescent="0.2">
      <c r="A139" s="83" t="s">
        <v>172</v>
      </c>
      <c r="B139" s="14">
        <v>6364866.9744800013</v>
      </c>
      <c r="C139" s="15">
        <v>6116124.7589299995</v>
      </c>
      <c r="D139" s="14">
        <v>248737.37674999997</v>
      </c>
      <c r="E139" s="15">
        <f t="shared" si="61"/>
        <v>6364862.1356799994</v>
      </c>
      <c r="F139" s="15">
        <f>B139-E139</f>
        <v>4.8388000018894672</v>
      </c>
      <c r="G139" s="15">
        <f>B139-C139</f>
        <v>248742.21555000171</v>
      </c>
      <c r="H139" s="16">
        <f t="shared" si="54"/>
        <v>99.999923976415829</v>
      </c>
      <c r="J139" s="75"/>
    </row>
    <row r="140" spans="1:10" s="72" customFormat="1" ht="22.5" customHeight="1" x14ac:dyDescent="0.2">
      <c r="A140" s="84" t="s">
        <v>173</v>
      </c>
      <c r="B140" s="20">
        <f t="shared" ref="B140:G140" si="62">SUM(B141)</f>
        <v>23248525.1303</v>
      </c>
      <c r="C140" s="20">
        <v>21805479.605730001</v>
      </c>
      <c r="D140" s="20">
        <f t="shared" si="62"/>
        <v>670274.21782000002</v>
      </c>
      <c r="E140" s="20">
        <f t="shared" si="62"/>
        <v>22475753.823550001</v>
      </c>
      <c r="F140" s="20">
        <f t="shared" si="62"/>
        <v>772771.30674999952</v>
      </c>
      <c r="G140" s="20">
        <f t="shared" si="62"/>
        <v>1443045.5245699994</v>
      </c>
      <c r="H140" s="30">
        <f>+H141</f>
        <v>96.676041587933497</v>
      </c>
      <c r="J140" s="75"/>
    </row>
    <row r="141" spans="1:10" s="72" customFormat="1" ht="11.25" customHeight="1" x14ac:dyDescent="0.2">
      <c r="A141" s="83" t="s">
        <v>174</v>
      </c>
      <c r="B141" s="14">
        <v>23248525.1303</v>
      </c>
      <c r="C141" s="15">
        <v>21805479.605730001</v>
      </c>
      <c r="D141" s="14">
        <v>670274.21782000002</v>
      </c>
      <c r="E141" s="15">
        <f t="shared" ref="E141" si="63">SUM(C141:D141)</f>
        <v>22475753.823550001</v>
      </c>
      <c r="F141" s="15">
        <f>B141-E141</f>
        <v>772771.30674999952</v>
      </c>
      <c r="G141" s="15">
        <f>B141-C141</f>
        <v>1443045.5245699994</v>
      </c>
      <c r="H141" s="16">
        <f>E141/B141*100</f>
        <v>96.676041587933497</v>
      </c>
      <c r="J141" s="75"/>
    </row>
    <row r="142" spans="1:10" s="72" customFormat="1" ht="11.25" customHeight="1" x14ac:dyDescent="0.2">
      <c r="A142" s="79"/>
      <c r="B142" s="19"/>
      <c r="C142" s="18"/>
      <c r="D142" s="19"/>
      <c r="E142" s="18"/>
      <c r="F142" s="18"/>
      <c r="G142" s="18"/>
      <c r="H142" s="16"/>
      <c r="J142" s="75"/>
    </row>
    <row r="143" spans="1:10" s="72" customFormat="1" ht="11.25" customHeight="1" x14ac:dyDescent="0.2">
      <c r="A143" s="74" t="s">
        <v>175</v>
      </c>
      <c r="B143" s="14">
        <v>114620455.80272001</v>
      </c>
      <c r="C143" s="15">
        <v>107543160.84298998</v>
      </c>
      <c r="D143" s="14">
        <v>6937556.3867199998</v>
      </c>
      <c r="E143" s="15">
        <f t="shared" ref="E143" si="64">SUM(C143:D143)</f>
        <v>114480717.22970998</v>
      </c>
      <c r="F143" s="15">
        <f>B143-E143</f>
        <v>139738.57301002741</v>
      </c>
      <c r="G143" s="15">
        <f>B143-C143</f>
        <v>7077294.9597300291</v>
      </c>
      <c r="H143" s="16">
        <f>E143/B143*100</f>
        <v>99.878085833779494</v>
      </c>
      <c r="J143" s="75"/>
    </row>
    <row r="144" spans="1:10" s="72" customFormat="1" ht="11.25" customHeight="1" x14ac:dyDescent="0.2">
      <c r="A144" s="79"/>
      <c r="B144" s="14"/>
      <c r="C144" s="15"/>
      <c r="D144" s="14"/>
      <c r="E144" s="15"/>
      <c r="F144" s="15"/>
      <c r="G144" s="15"/>
      <c r="H144" s="16"/>
      <c r="J144" s="75"/>
    </row>
    <row r="145" spans="1:10" s="72" customFormat="1" ht="11.25" customHeight="1" x14ac:dyDescent="0.2">
      <c r="A145" s="74" t="s">
        <v>176</v>
      </c>
      <c r="B145" s="27">
        <f t="shared" ref="B145:G145" si="65">SUM(B146:B164)</f>
        <v>7159554.4929999989</v>
      </c>
      <c r="C145" s="20">
        <v>6739426.8732499992</v>
      </c>
      <c r="D145" s="27">
        <f t="shared" ref="D145" si="66">SUM(D146:D164)</f>
        <v>261907.47508999993</v>
      </c>
      <c r="E145" s="20">
        <f t="shared" si="65"/>
        <v>7001334.3483399982</v>
      </c>
      <c r="F145" s="20">
        <f t="shared" si="65"/>
        <v>158220.14466000075</v>
      </c>
      <c r="G145" s="20">
        <f t="shared" si="65"/>
        <v>420127.61975000042</v>
      </c>
      <c r="H145" s="16">
        <f t="shared" ref="H145:H164" si="67">E145/B145*100</f>
        <v>97.790083938676702</v>
      </c>
      <c r="J145" s="75"/>
    </row>
    <row r="146" spans="1:10" s="72" customFormat="1" ht="11.25" customHeight="1" x14ac:dyDescent="0.2">
      <c r="A146" s="85" t="s">
        <v>177</v>
      </c>
      <c r="B146" s="14">
        <v>1760619.51</v>
      </c>
      <c r="C146" s="15">
        <v>1643202.5801799996</v>
      </c>
      <c r="D146" s="14">
        <v>88011.861689999962</v>
      </c>
      <c r="E146" s="15">
        <f t="shared" ref="E146:E164" si="68">SUM(C146:D146)</f>
        <v>1731214.4418699995</v>
      </c>
      <c r="F146" s="15">
        <f t="shared" ref="F146:F164" si="69">B146-E146</f>
        <v>29405.068130000494</v>
      </c>
      <c r="G146" s="15">
        <f t="shared" ref="G146:G164" si="70">B146-C146</f>
        <v>117416.92982000043</v>
      </c>
      <c r="H146" s="16">
        <f t="shared" si="67"/>
        <v>98.329845377551194</v>
      </c>
      <c r="J146" s="75"/>
    </row>
    <row r="147" spans="1:10" s="72" customFormat="1" ht="11.25" customHeight="1" x14ac:dyDescent="0.2">
      <c r="A147" s="85" t="s">
        <v>178</v>
      </c>
      <c r="B147" s="14">
        <v>177011</v>
      </c>
      <c r="C147" s="15">
        <v>72182.405639999997</v>
      </c>
      <c r="D147" s="14">
        <v>26298.034379999997</v>
      </c>
      <c r="E147" s="15">
        <f t="shared" si="68"/>
        <v>98480.440019999995</v>
      </c>
      <c r="F147" s="15">
        <f t="shared" si="69"/>
        <v>78530.559980000005</v>
      </c>
      <c r="G147" s="15">
        <f t="shared" si="70"/>
        <v>104828.59436</v>
      </c>
      <c r="H147" s="16">
        <f t="shared" si="67"/>
        <v>55.635209122596898</v>
      </c>
      <c r="J147" s="75"/>
    </row>
    <row r="148" spans="1:10" s="72" customFormat="1" ht="11.25" customHeight="1" x14ac:dyDescent="0.2">
      <c r="A148" s="76" t="s">
        <v>179</v>
      </c>
      <c r="B148" s="14">
        <v>108448</v>
      </c>
      <c r="C148" s="15">
        <v>89859.503519999998</v>
      </c>
      <c r="D148" s="14">
        <v>228.74748000000002</v>
      </c>
      <c r="E148" s="15">
        <f t="shared" si="68"/>
        <v>90088.251000000004</v>
      </c>
      <c r="F148" s="15">
        <f t="shared" si="69"/>
        <v>18359.748999999996</v>
      </c>
      <c r="G148" s="15">
        <f t="shared" si="70"/>
        <v>18588.496480000002</v>
      </c>
      <c r="H148" s="16">
        <f t="shared" si="67"/>
        <v>83.070458652994986</v>
      </c>
      <c r="J148" s="75"/>
    </row>
    <row r="149" spans="1:10" s="72" customFormat="1" ht="11.25" customHeight="1" x14ac:dyDescent="0.2">
      <c r="A149" s="76" t="s">
        <v>180</v>
      </c>
      <c r="B149" s="14">
        <v>47223</v>
      </c>
      <c r="C149" s="15">
        <v>38414.680679999998</v>
      </c>
      <c r="D149" s="14">
        <v>2334.36186</v>
      </c>
      <c r="E149" s="15">
        <f t="shared" si="68"/>
        <v>40749.042539999995</v>
      </c>
      <c r="F149" s="15">
        <f t="shared" si="69"/>
        <v>6473.9574600000051</v>
      </c>
      <c r="G149" s="15">
        <f t="shared" si="70"/>
        <v>8808.3193200000023</v>
      </c>
      <c r="H149" s="16">
        <f t="shared" si="67"/>
        <v>86.290668826631077</v>
      </c>
      <c r="J149" s="75"/>
    </row>
    <row r="150" spans="1:10" s="72" customFormat="1" ht="11.25" customHeight="1" x14ac:dyDescent="0.2">
      <c r="A150" s="76" t="s">
        <v>181</v>
      </c>
      <c r="B150" s="14">
        <v>156398.97099999999</v>
      </c>
      <c r="C150" s="15">
        <v>142581.30662000002</v>
      </c>
      <c r="D150" s="14">
        <v>11703.99037</v>
      </c>
      <c r="E150" s="15">
        <f t="shared" si="68"/>
        <v>154285.29699</v>
      </c>
      <c r="F150" s="15">
        <f t="shared" si="69"/>
        <v>2113.6740099999879</v>
      </c>
      <c r="G150" s="15">
        <f t="shared" si="70"/>
        <v>13817.664379999973</v>
      </c>
      <c r="H150" s="16">
        <f t="shared" si="67"/>
        <v>98.648537137753934</v>
      </c>
      <c r="J150" s="75"/>
    </row>
    <row r="151" spans="1:10" s="72" customFormat="1" ht="11.25" customHeight="1" x14ac:dyDescent="0.2">
      <c r="A151" s="76" t="s">
        <v>182</v>
      </c>
      <c r="B151" s="14">
        <v>51532</v>
      </c>
      <c r="C151" s="15">
        <v>47784.794549999999</v>
      </c>
      <c r="D151" s="14">
        <v>3747.1900099999998</v>
      </c>
      <c r="E151" s="15">
        <f t="shared" si="68"/>
        <v>51531.984559999997</v>
      </c>
      <c r="F151" s="15">
        <f t="shared" si="69"/>
        <v>1.5440000002854504E-2</v>
      </c>
      <c r="G151" s="15">
        <f t="shared" si="70"/>
        <v>3747.2054500000013</v>
      </c>
      <c r="H151" s="16">
        <f t="shared" si="67"/>
        <v>99.999970038034618</v>
      </c>
      <c r="J151" s="75"/>
    </row>
    <row r="152" spans="1:10" s="72" customFormat="1" ht="11.25" customHeight="1" x14ac:dyDescent="0.2">
      <c r="A152" s="76" t="s">
        <v>183</v>
      </c>
      <c r="B152" s="14">
        <v>18637</v>
      </c>
      <c r="C152" s="15">
        <v>16537.310839999998</v>
      </c>
      <c r="D152" s="14">
        <v>479.26463000000001</v>
      </c>
      <c r="E152" s="15">
        <f t="shared" si="68"/>
        <v>17016.57547</v>
      </c>
      <c r="F152" s="15">
        <f t="shared" si="69"/>
        <v>1620.4245300000002</v>
      </c>
      <c r="G152" s="15">
        <f t="shared" si="70"/>
        <v>2099.6891600000017</v>
      </c>
      <c r="H152" s="16">
        <f t="shared" si="67"/>
        <v>91.305335998282985</v>
      </c>
      <c r="J152" s="75"/>
    </row>
    <row r="153" spans="1:10" s="72" customFormat="1" ht="11.25" customHeight="1" x14ac:dyDescent="0.2">
      <c r="A153" s="85" t="s">
        <v>184</v>
      </c>
      <c r="B153" s="14">
        <v>66854</v>
      </c>
      <c r="C153" s="15">
        <v>66735.919380000007</v>
      </c>
      <c r="D153" s="14">
        <v>118.08062</v>
      </c>
      <c r="E153" s="15">
        <f t="shared" si="68"/>
        <v>66854</v>
      </c>
      <c r="F153" s="15">
        <f t="shared" si="69"/>
        <v>0</v>
      </c>
      <c r="G153" s="15">
        <f t="shared" si="70"/>
        <v>118.08061999999336</v>
      </c>
      <c r="H153" s="16">
        <f t="shared" si="67"/>
        <v>100</v>
      </c>
      <c r="J153" s="75"/>
    </row>
    <row r="154" spans="1:10" s="72" customFormat="1" ht="11.25" customHeight="1" x14ac:dyDescent="0.2">
      <c r="A154" s="76" t="s">
        <v>185</v>
      </c>
      <c r="B154" s="14">
        <v>307823</v>
      </c>
      <c r="C154" s="15">
        <v>297223.96672000003</v>
      </c>
      <c r="D154" s="14">
        <v>10595.830800000002</v>
      </c>
      <c r="E154" s="15">
        <f t="shared" si="68"/>
        <v>307819.79752000002</v>
      </c>
      <c r="F154" s="15">
        <f t="shared" si="69"/>
        <v>3.2024799999780953</v>
      </c>
      <c r="G154" s="15">
        <f t="shared" si="70"/>
        <v>10599.033279999974</v>
      </c>
      <c r="H154" s="16">
        <f t="shared" si="67"/>
        <v>99.998959635894664</v>
      </c>
      <c r="J154" s="75"/>
    </row>
    <row r="155" spans="1:10" s="72" customFormat="1" ht="11.25" customHeight="1" x14ac:dyDescent="0.2">
      <c r="A155" s="76" t="s">
        <v>186</v>
      </c>
      <c r="B155" s="14">
        <v>393324</v>
      </c>
      <c r="C155" s="15">
        <v>393297.63352999999</v>
      </c>
      <c r="D155" s="14">
        <v>26.057500000000001</v>
      </c>
      <c r="E155" s="15">
        <f t="shared" si="68"/>
        <v>393323.69102999999</v>
      </c>
      <c r="F155" s="15">
        <f t="shared" si="69"/>
        <v>0.30897000001277775</v>
      </c>
      <c r="G155" s="15">
        <f t="shared" si="70"/>
        <v>26.366470000008121</v>
      </c>
      <c r="H155" s="16">
        <f t="shared" si="67"/>
        <v>99.999921446441093</v>
      </c>
      <c r="J155" s="75"/>
    </row>
    <row r="156" spans="1:10" s="72" customFormat="1" ht="11.25" customHeight="1" x14ac:dyDescent="0.2">
      <c r="A156" s="76" t="s">
        <v>187</v>
      </c>
      <c r="B156" s="14">
        <v>311428</v>
      </c>
      <c r="C156" s="15">
        <v>258567.93312999999</v>
      </c>
      <c r="D156" s="14">
        <v>52860.066869999995</v>
      </c>
      <c r="E156" s="15">
        <f t="shared" si="68"/>
        <v>311428</v>
      </c>
      <c r="F156" s="15">
        <f t="shared" si="69"/>
        <v>0</v>
      </c>
      <c r="G156" s="15">
        <f t="shared" si="70"/>
        <v>52860.06687000001</v>
      </c>
      <c r="H156" s="16">
        <f t="shared" si="67"/>
        <v>100</v>
      </c>
      <c r="J156" s="75"/>
    </row>
    <row r="157" spans="1:10" s="72" customFormat="1" ht="11.25" customHeight="1" x14ac:dyDescent="0.2">
      <c r="A157" s="76" t="s">
        <v>188</v>
      </c>
      <c r="B157" s="14">
        <v>197188</v>
      </c>
      <c r="C157" s="15">
        <v>195801.21644999998</v>
      </c>
      <c r="D157" s="14">
        <v>1386.7835500000001</v>
      </c>
      <c r="E157" s="15">
        <f t="shared" si="68"/>
        <v>197187.99999999997</v>
      </c>
      <c r="F157" s="15">
        <f t="shared" si="69"/>
        <v>0</v>
      </c>
      <c r="G157" s="15">
        <f t="shared" si="70"/>
        <v>1386.7835500000219</v>
      </c>
      <c r="H157" s="16">
        <f t="shared" si="67"/>
        <v>99.999999999999986</v>
      </c>
      <c r="J157" s="75"/>
    </row>
    <row r="158" spans="1:10" s="72" customFormat="1" ht="11.25" customHeight="1" x14ac:dyDescent="0.2">
      <c r="A158" s="76" t="s">
        <v>189</v>
      </c>
      <c r="B158" s="14">
        <v>102913</v>
      </c>
      <c r="C158" s="15">
        <v>79359.497189999995</v>
      </c>
      <c r="D158" s="14">
        <v>16660.733359999998</v>
      </c>
      <c r="E158" s="15">
        <f t="shared" si="68"/>
        <v>96020.230549999993</v>
      </c>
      <c r="F158" s="15">
        <f t="shared" si="69"/>
        <v>6892.7694500000071</v>
      </c>
      <c r="G158" s="15">
        <f t="shared" si="70"/>
        <v>23553.502810000005</v>
      </c>
      <c r="H158" s="16">
        <f t="shared" si="67"/>
        <v>93.302333573017975</v>
      </c>
      <c r="J158" s="75"/>
    </row>
    <row r="159" spans="1:10" s="72" customFormat="1" ht="11.25" customHeight="1" x14ac:dyDescent="0.2">
      <c r="A159" s="76" t="s">
        <v>190</v>
      </c>
      <c r="B159" s="14">
        <v>51718</v>
      </c>
      <c r="C159" s="15">
        <v>47558.09004000001</v>
      </c>
      <c r="D159" s="14">
        <v>4089.3048199999998</v>
      </c>
      <c r="E159" s="15">
        <f t="shared" si="68"/>
        <v>51647.394860000008</v>
      </c>
      <c r="F159" s="15">
        <f t="shared" si="69"/>
        <v>70.605139999992389</v>
      </c>
      <c r="G159" s="15">
        <f t="shared" si="70"/>
        <v>4159.90995999999</v>
      </c>
      <c r="H159" s="16">
        <f t="shared" si="67"/>
        <v>99.863480529022794</v>
      </c>
      <c r="J159" s="75"/>
    </row>
    <row r="160" spans="1:10" s="72" customFormat="1" ht="11.25" customHeight="1" x14ac:dyDescent="0.2">
      <c r="A160" s="76" t="s">
        <v>191</v>
      </c>
      <c r="B160" s="14">
        <v>522991.89299999998</v>
      </c>
      <c r="C160" s="15">
        <v>479620.91996999999</v>
      </c>
      <c r="D160" s="14">
        <v>33392.221910000007</v>
      </c>
      <c r="E160" s="15">
        <f t="shared" si="68"/>
        <v>513013.14188000001</v>
      </c>
      <c r="F160" s="15">
        <f t="shared" si="69"/>
        <v>9978.7511199999717</v>
      </c>
      <c r="G160" s="15">
        <f t="shared" si="70"/>
        <v>43370.973029999994</v>
      </c>
      <c r="H160" s="16">
        <f t="shared" si="67"/>
        <v>98.091987418244742</v>
      </c>
      <c r="J160" s="75"/>
    </row>
    <row r="161" spans="1:10" s="72" customFormat="1" ht="11.25" customHeight="1" x14ac:dyDescent="0.2">
      <c r="A161" s="76" t="s">
        <v>192</v>
      </c>
      <c r="B161" s="14">
        <v>18494.89</v>
      </c>
      <c r="C161" s="15">
        <v>18065.007730000001</v>
      </c>
      <c r="D161" s="14">
        <v>429.88227000000001</v>
      </c>
      <c r="E161" s="15">
        <f t="shared" si="68"/>
        <v>18494.89</v>
      </c>
      <c r="F161" s="15">
        <f t="shared" si="69"/>
        <v>0</v>
      </c>
      <c r="G161" s="15">
        <f t="shared" si="70"/>
        <v>429.88226999999824</v>
      </c>
      <c r="H161" s="16">
        <f t="shared" si="67"/>
        <v>100</v>
      </c>
      <c r="J161" s="75"/>
    </row>
    <row r="162" spans="1:10" s="72" customFormat="1" ht="11.25" customHeight="1" x14ac:dyDescent="0.2">
      <c r="A162" s="76" t="s">
        <v>193</v>
      </c>
      <c r="B162" s="14">
        <v>2820803.2289999998</v>
      </c>
      <c r="C162" s="15">
        <v>2815586.6017199997</v>
      </c>
      <c r="D162" s="14">
        <v>5009.7200700000003</v>
      </c>
      <c r="E162" s="15">
        <f t="shared" si="68"/>
        <v>2820596.3217899995</v>
      </c>
      <c r="F162" s="15">
        <f t="shared" si="69"/>
        <v>206.90721000032499</v>
      </c>
      <c r="G162" s="15">
        <f t="shared" si="70"/>
        <v>5216.6272800001316</v>
      </c>
      <c r="H162" s="16">
        <f t="shared" si="67"/>
        <v>99.992664954156567</v>
      </c>
      <c r="J162" s="75"/>
    </row>
    <row r="163" spans="1:10" s="72" customFormat="1" ht="11.25" customHeight="1" x14ac:dyDescent="0.2">
      <c r="A163" s="76" t="s">
        <v>194</v>
      </c>
      <c r="B163" s="14">
        <v>16481</v>
      </c>
      <c r="C163" s="15">
        <v>15518.822779999999</v>
      </c>
      <c r="D163" s="14">
        <v>962.00300000000004</v>
      </c>
      <c r="E163" s="15">
        <f t="shared" si="68"/>
        <v>16480.825779999999</v>
      </c>
      <c r="F163" s="15">
        <f t="shared" si="69"/>
        <v>0.17422000000078697</v>
      </c>
      <c r="G163" s="15">
        <f t="shared" si="70"/>
        <v>962.1772200000014</v>
      </c>
      <c r="H163" s="16">
        <f t="shared" si="67"/>
        <v>99.998942903949995</v>
      </c>
      <c r="J163" s="75"/>
    </row>
    <row r="164" spans="1:10" s="72" customFormat="1" ht="11.25" customHeight="1" x14ac:dyDescent="0.2">
      <c r="A164" s="76" t="s">
        <v>195</v>
      </c>
      <c r="B164" s="14">
        <v>29666</v>
      </c>
      <c r="C164" s="15">
        <v>21528.682579999997</v>
      </c>
      <c r="D164" s="14">
        <v>3573.3398999999999</v>
      </c>
      <c r="E164" s="15">
        <f t="shared" si="68"/>
        <v>25102.022479999996</v>
      </c>
      <c r="F164" s="15">
        <f t="shared" si="69"/>
        <v>4563.977520000004</v>
      </c>
      <c r="G164" s="15">
        <f t="shared" si="70"/>
        <v>8137.317420000003</v>
      </c>
      <c r="H164" s="16">
        <f t="shared" si="67"/>
        <v>84.615460392368362</v>
      </c>
      <c r="J164" s="75"/>
    </row>
    <row r="165" spans="1:10" s="72" customFormat="1" ht="11.25" customHeight="1" x14ac:dyDescent="0.2">
      <c r="A165" s="79"/>
      <c r="B165" s="14"/>
      <c r="C165" s="15"/>
      <c r="D165" s="14"/>
      <c r="E165" s="15"/>
      <c r="F165" s="15"/>
      <c r="G165" s="15"/>
      <c r="H165" s="16"/>
      <c r="J165" s="75"/>
    </row>
    <row r="166" spans="1:10" s="72" customFormat="1" ht="11.25" customHeight="1" x14ac:dyDescent="0.2">
      <c r="A166" s="74" t="s">
        <v>196</v>
      </c>
      <c r="B166" s="27">
        <f t="shared" ref="B166:G166" si="71">SUM(B167:B174)</f>
        <v>33498735.960000001</v>
      </c>
      <c r="C166" s="20">
        <v>30051757.65583</v>
      </c>
      <c r="D166" s="27">
        <f t="shared" si="71"/>
        <v>2754221.2142699999</v>
      </c>
      <c r="E166" s="20">
        <f t="shared" si="71"/>
        <v>32805978.870099999</v>
      </c>
      <c r="F166" s="20">
        <f t="shared" si="71"/>
        <v>692757.08990000025</v>
      </c>
      <c r="G166" s="20">
        <f t="shared" si="71"/>
        <v>3446978.3041700013</v>
      </c>
      <c r="H166" s="16">
        <f t="shared" ref="H166:H174" si="72">E166/B166*100</f>
        <v>97.931990357107196</v>
      </c>
      <c r="J166" s="75"/>
    </row>
    <row r="167" spans="1:10" s="72" customFormat="1" ht="11.25" customHeight="1" x14ac:dyDescent="0.2">
      <c r="A167" s="76" t="s">
        <v>88</v>
      </c>
      <c r="B167" s="14">
        <v>33129180.945</v>
      </c>
      <c r="C167" s="15">
        <v>29741677.355969999</v>
      </c>
      <c r="D167" s="14">
        <v>2725287.3111100001</v>
      </c>
      <c r="E167" s="15">
        <f t="shared" ref="E167:E174" si="73">SUM(C167:D167)</f>
        <v>32466964.66708</v>
      </c>
      <c r="F167" s="15">
        <f t="shared" ref="F167:F174" si="74">B167-E167</f>
        <v>662216.27792000026</v>
      </c>
      <c r="G167" s="15">
        <f t="shared" ref="G167:G174" si="75">B167-C167</f>
        <v>3387503.5890300013</v>
      </c>
      <c r="H167" s="16">
        <f t="shared" si="72"/>
        <v>98.001108813950495</v>
      </c>
      <c r="J167" s="75"/>
    </row>
    <row r="168" spans="1:10" s="72" customFormat="1" ht="11.25" customHeight="1" x14ac:dyDescent="0.2">
      <c r="A168" s="76" t="s">
        <v>197</v>
      </c>
      <c r="B168" s="14">
        <v>18290.512999999999</v>
      </c>
      <c r="C168" s="15">
        <v>12168.313249999999</v>
      </c>
      <c r="D168" s="14">
        <v>231.51425</v>
      </c>
      <c r="E168" s="15">
        <f t="shared" si="73"/>
        <v>12399.827499999999</v>
      </c>
      <c r="F168" s="15">
        <f t="shared" si="74"/>
        <v>5890.6854999999996</v>
      </c>
      <c r="G168" s="15">
        <f t="shared" si="75"/>
        <v>6122.1997499999998</v>
      </c>
      <c r="H168" s="16">
        <f t="shared" si="72"/>
        <v>67.793765543918866</v>
      </c>
      <c r="J168" s="75"/>
    </row>
    <row r="169" spans="1:10" s="72" customFormat="1" ht="11.25" customHeight="1" x14ac:dyDescent="0.2">
      <c r="A169" s="76" t="s">
        <v>198</v>
      </c>
      <c r="B169" s="14">
        <v>9675</v>
      </c>
      <c r="C169" s="15">
        <v>9591.8932299999997</v>
      </c>
      <c r="D169" s="14">
        <v>63</v>
      </c>
      <c r="E169" s="15">
        <f t="shared" si="73"/>
        <v>9654.8932299999997</v>
      </c>
      <c r="F169" s="15">
        <f t="shared" si="74"/>
        <v>20.106770000000324</v>
      </c>
      <c r="G169" s="15">
        <f t="shared" si="75"/>
        <v>83.106770000000324</v>
      </c>
      <c r="H169" s="16">
        <f t="shared" si="72"/>
        <v>99.792178087855305</v>
      </c>
      <c r="J169" s="75"/>
    </row>
    <row r="170" spans="1:10" s="72" customFormat="1" ht="11.25" customHeight="1" x14ac:dyDescent="0.2">
      <c r="A170" s="76" t="s">
        <v>199</v>
      </c>
      <c r="B170" s="14">
        <v>10106</v>
      </c>
      <c r="C170" s="15">
        <v>8315.2261299999991</v>
      </c>
      <c r="D170" s="14">
        <v>614.63333</v>
      </c>
      <c r="E170" s="15">
        <f t="shared" si="73"/>
        <v>8929.8594599999997</v>
      </c>
      <c r="F170" s="15">
        <f t="shared" si="74"/>
        <v>1176.1405400000003</v>
      </c>
      <c r="G170" s="15">
        <f t="shared" si="75"/>
        <v>1790.7738700000009</v>
      </c>
      <c r="H170" s="16">
        <f t="shared" si="72"/>
        <v>88.361957846823671</v>
      </c>
      <c r="J170" s="75"/>
    </row>
    <row r="171" spans="1:10" s="72" customFormat="1" ht="11.25" customHeight="1" x14ac:dyDescent="0.2">
      <c r="A171" s="76" t="s">
        <v>200</v>
      </c>
      <c r="B171" s="14">
        <v>23945</v>
      </c>
      <c r="C171" s="15">
        <v>18152.960579999999</v>
      </c>
      <c r="D171" s="14">
        <v>178.52248</v>
      </c>
      <c r="E171" s="15">
        <f t="shared" si="73"/>
        <v>18331.483059999999</v>
      </c>
      <c r="F171" s="15">
        <f t="shared" si="74"/>
        <v>5613.5169400000013</v>
      </c>
      <c r="G171" s="15">
        <f t="shared" si="75"/>
        <v>5792.039420000001</v>
      </c>
      <c r="H171" s="16">
        <f t="shared" si="72"/>
        <v>76.556621674671106</v>
      </c>
      <c r="J171" s="75"/>
    </row>
    <row r="172" spans="1:10" s="72" customFormat="1" ht="11.25" customHeight="1" x14ac:dyDescent="0.2">
      <c r="A172" s="76" t="s">
        <v>294</v>
      </c>
      <c r="B172" s="14">
        <v>56115</v>
      </c>
      <c r="C172" s="15">
        <v>40286.028939999997</v>
      </c>
      <c r="D172" s="14">
        <v>2420.9418100000003</v>
      </c>
      <c r="E172" s="15">
        <f t="shared" si="73"/>
        <v>42706.970749999993</v>
      </c>
      <c r="F172" s="15">
        <f t="shared" si="74"/>
        <v>13408.029250000007</v>
      </c>
      <c r="G172" s="15">
        <f t="shared" si="75"/>
        <v>15828.971060000003</v>
      </c>
      <c r="H172" s="16">
        <f t="shared" si="72"/>
        <v>76.106158335560892</v>
      </c>
      <c r="J172" s="75"/>
    </row>
    <row r="173" spans="1:10" s="72" customFormat="1" ht="11.25" customHeight="1" x14ac:dyDescent="0.2">
      <c r="A173" s="76" t="s">
        <v>248</v>
      </c>
      <c r="B173" s="14">
        <v>217479.50200000001</v>
      </c>
      <c r="C173" s="15">
        <v>189545.96508000002</v>
      </c>
      <c r="D173" s="14">
        <v>25420.604729999999</v>
      </c>
      <c r="E173" s="15">
        <f t="shared" si="73"/>
        <v>214966.56981000002</v>
      </c>
      <c r="F173" s="15">
        <f t="shared" si="74"/>
        <v>2512.9321899999923</v>
      </c>
      <c r="G173" s="15">
        <f t="shared" si="75"/>
        <v>27933.536919999984</v>
      </c>
      <c r="H173" s="16">
        <f t="shared" si="72"/>
        <v>98.844519981473937</v>
      </c>
      <c r="J173" s="75"/>
    </row>
    <row r="174" spans="1:10" s="72" customFormat="1" ht="11.25" customHeight="1" x14ac:dyDescent="0.2">
      <c r="A174" s="76" t="s">
        <v>256</v>
      </c>
      <c r="B174" s="14">
        <v>33944</v>
      </c>
      <c r="C174" s="15">
        <v>32019.912649999998</v>
      </c>
      <c r="D174" s="14">
        <v>4.6865600000000001</v>
      </c>
      <c r="E174" s="15">
        <f t="shared" si="73"/>
        <v>32024.599209999997</v>
      </c>
      <c r="F174" s="15">
        <f t="shared" si="74"/>
        <v>1919.4007900000033</v>
      </c>
      <c r="G174" s="15">
        <f t="shared" si="75"/>
        <v>1924.0873500000016</v>
      </c>
      <c r="H174" s="16">
        <f t="shared" si="72"/>
        <v>94.345390083667198</v>
      </c>
      <c r="J174" s="75"/>
    </row>
    <row r="175" spans="1:10" s="72" customFormat="1" ht="11.25" customHeight="1" x14ac:dyDescent="0.2">
      <c r="A175" s="79"/>
      <c r="B175" s="19"/>
      <c r="C175" s="18"/>
      <c r="D175" s="19"/>
      <c r="E175" s="18"/>
      <c r="F175" s="18"/>
      <c r="G175" s="18"/>
      <c r="H175" s="16"/>
      <c r="J175" s="75"/>
    </row>
    <row r="176" spans="1:10" s="72" customFormat="1" ht="11.25" customHeight="1" x14ac:dyDescent="0.2">
      <c r="A176" s="74" t="s">
        <v>201</v>
      </c>
      <c r="B176" s="27">
        <f t="shared" ref="B176:G176" si="76">SUM(B177:B179)</f>
        <v>722323.95900000003</v>
      </c>
      <c r="C176" s="20">
        <v>688999.04504</v>
      </c>
      <c r="D176" s="27">
        <f t="shared" si="76"/>
        <v>29226.470590000001</v>
      </c>
      <c r="E176" s="20">
        <f t="shared" si="76"/>
        <v>718225.51563000004</v>
      </c>
      <c r="F176" s="20">
        <f t="shared" si="76"/>
        <v>4098.4433700000427</v>
      </c>
      <c r="G176" s="20">
        <f t="shared" si="76"/>
        <v>33324.913959999991</v>
      </c>
      <c r="H176" s="16">
        <f>E176/B176*100</f>
        <v>99.43260315279116</v>
      </c>
      <c r="J176" s="75"/>
    </row>
    <row r="177" spans="1:10" s="72" customFormat="1" ht="11.25" customHeight="1" x14ac:dyDescent="0.2">
      <c r="A177" s="76" t="s">
        <v>177</v>
      </c>
      <c r="B177" s="14">
        <v>664159.95900000003</v>
      </c>
      <c r="C177" s="15">
        <v>634223.59663000004</v>
      </c>
      <c r="D177" s="14">
        <v>25861.52288</v>
      </c>
      <c r="E177" s="15">
        <f t="shared" ref="E177:E179" si="77">SUM(C177:D177)</f>
        <v>660085.11950999999</v>
      </c>
      <c r="F177" s="15">
        <f>B177-E177</f>
        <v>4074.8394900000421</v>
      </c>
      <c r="G177" s="15">
        <f>B177-C177</f>
        <v>29936.362369999988</v>
      </c>
      <c r="H177" s="16">
        <f>E177/B177*100</f>
        <v>99.386467155271546</v>
      </c>
      <c r="J177" s="75"/>
    </row>
    <row r="178" spans="1:10" s="72" customFormat="1" ht="11.4" customHeight="1" x14ac:dyDescent="0.2">
      <c r="A178" s="76" t="s">
        <v>202</v>
      </c>
      <c r="B178" s="14">
        <v>11782</v>
      </c>
      <c r="C178" s="15">
        <v>11668.653269999999</v>
      </c>
      <c r="D178" s="14">
        <v>112.91467999999999</v>
      </c>
      <c r="E178" s="15">
        <f t="shared" si="77"/>
        <v>11781.567949999999</v>
      </c>
      <c r="F178" s="15">
        <f>B178-E178</f>
        <v>0.43205000000125438</v>
      </c>
      <c r="G178" s="15">
        <f>B178-C178</f>
        <v>113.34673000000112</v>
      </c>
      <c r="H178" s="16">
        <f>E178/B178*100</f>
        <v>99.996332965540645</v>
      </c>
      <c r="J178" s="75"/>
    </row>
    <row r="179" spans="1:10" s="72" customFormat="1" ht="11.25" customHeight="1" x14ac:dyDescent="0.2">
      <c r="A179" s="76" t="s">
        <v>203</v>
      </c>
      <c r="B179" s="14">
        <v>46382</v>
      </c>
      <c r="C179" s="15">
        <v>43106.795140000002</v>
      </c>
      <c r="D179" s="14">
        <v>3252.0330299999996</v>
      </c>
      <c r="E179" s="15">
        <f t="shared" si="77"/>
        <v>46358.828170000001</v>
      </c>
      <c r="F179" s="15">
        <f>B179-E179</f>
        <v>23.171829999999318</v>
      </c>
      <c r="G179" s="15">
        <f>B179-C179</f>
        <v>3275.204859999998</v>
      </c>
      <c r="H179" s="16">
        <f>E179/B179*100</f>
        <v>99.950041330688634</v>
      </c>
      <c r="J179" s="75"/>
    </row>
    <row r="180" spans="1:10" s="72" customFormat="1" ht="11.25" customHeight="1" x14ac:dyDescent="0.2">
      <c r="A180" s="79" t="s">
        <v>204</v>
      </c>
      <c r="B180" s="18"/>
      <c r="C180" s="18"/>
      <c r="D180" s="18"/>
      <c r="E180" s="18"/>
      <c r="F180" s="18"/>
      <c r="G180" s="18"/>
      <c r="H180" s="13"/>
      <c r="J180" s="75"/>
    </row>
    <row r="181" spans="1:10" s="72" customFormat="1" ht="11.25" customHeight="1" x14ac:dyDescent="0.2">
      <c r="A181" s="74" t="s">
        <v>205</v>
      </c>
      <c r="B181" s="20">
        <f t="shared" ref="B181:G181" si="78">SUM(B182:B188)</f>
        <v>2672500.5470000003</v>
      </c>
      <c r="C181" s="20">
        <v>2563962.4969899999</v>
      </c>
      <c r="D181" s="20">
        <f t="shared" ref="D181" si="79">SUM(D182:D188)</f>
        <v>98950.95471000002</v>
      </c>
      <c r="E181" s="20">
        <f t="shared" si="78"/>
        <v>2662913.4517000001</v>
      </c>
      <c r="F181" s="20">
        <f t="shared" si="78"/>
        <v>9587.0952999999117</v>
      </c>
      <c r="G181" s="20">
        <f t="shared" si="78"/>
        <v>108538.05000999993</v>
      </c>
      <c r="H181" s="13">
        <f t="shared" ref="H181:H188" si="80">E181/B181*100</f>
        <v>99.641268724499895</v>
      </c>
      <c r="J181" s="75"/>
    </row>
    <row r="182" spans="1:10" s="72" customFormat="1" ht="11.25" customHeight="1" x14ac:dyDescent="0.2">
      <c r="A182" s="76" t="s">
        <v>177</v>
      </c>
      <c r="B182" s="14">
        <v>1060061.524</v>
      </c>
      <c r="C182" s="15">
        <v>1030893.4600500007</v>
      </c>
      <c r="D182" s="14">
        <v>28913.132090000003</v>
      </c>
      <c r="E182" s="15">
        <f t="shared" ref="E182:E188" si="81">SUM(C182:D182)</f>
        <v>1059806.5921400008</v>
      </c>
      <c r="F182" s="15">
        <f t="shared" ref="F182:F188" si="82">B182-E182</f>
        <v>254.9318599991966</v>
      </c>
      <c r="G182" s="15">
        <f t="shared" ref="G182:G188" si="83">B182-C182</f>
        <v>29168.063949999283</v>
      </c>
      <c r="H182" s="16">
        <f t="shared" si="80"/>
        <v>99.975951220355853</v>
      </c>
      <c r="J182" s="75"/>
    </row>
    <row r="183" spans="1:10" s="72" customFormat="1" ht="11.25" customHeight="1" x14ac:dyDescent="0.2">
      <c r="A183" s="76" t="s">
        <v>206</v>
      </c>
      <c r="B183" s="14">
        <v>80757</v>
      </c>
      <c r="C183" s="15">
        <v>75194.212360000005</v>
      </c>
      <c r="D183" s="14">
        <v>906.11913000000004</v>
      </c>
      <c r="E183" s="15">
        <f t="shared" si="81"/>
        <v>76100.331490000011</v>
      </c>
      <c r="F183" s="15">
        <f t="shared" si="82"/>
        <v>4656.6685099999886</v>
      </c>
      <c r="G183" s="15">
        <f t="shared" si="83"/>
        <v>5562.787639999995</v>
      </c>
      <c r="H183" s="16">
        <f t="shared" si="80"/>
        <v>94.233727714006235</v>
      </c>
      <c r="J183" s="75"/>
    </row>
    <row r="184" spans="1:10" s="72" customFormat="1" ht="11.25" customHeight="1" x14ac:dyDescent="0.2">
      <c r="A184" s="76" t="s">
        <v>207</v>
      </c>
      <c r="B184" s="14">
        <v>10871</v>
      </c>
      <c r="C184" s="15">
        <v>9850.7941999999985</v>
      </c>
      <c r="D184" s="14">
        <v>1020.18007</v>
      </c>
      <c r="E184" s="15">
        <f t="shared" si="81"/>
        <v>10870.974269999999</v>
      </c>
      <c r="F184" s="15">
        <f t="shared" si="82"/>
        <v>2.5730000001203734E-2</v>
      </c>
      <c r="G184" s="15">
        <f t="shared" si="83"/>
        <v>1020.2058000000015</v>
      </c>
      <c r="H184" s="16">
        <f t="shared" si="80"/>
        <v>99.999763315242376</v>
      </c>
      <c r="J184" s="75"/>
    </row>
    <row r="185" spans="1:10" s="72" customFormat="1" ht="11.25" customHeight="1" x14ac:dyDescent="0.2">
      <c r="A185" s="76" t="s">
        <v>281</v>
      </c>
      <c r="B185" s="14">
        <v>13073</v>
      </c>
      <c r="C185" s="15">
        <v>13063.545169999999</v>
      </c>
      <c r="D185" s="14">
        <v>9.3653600000000008</v>
      </c>
      <c r="E185" s="15">
        <f t="shared" si="81"/>
        <v>13072.910529999999</v>
      </c>
      <c r="F185" s="15">
        <f t="shared" si="82"/>
        <v>8.9470000000801519E-2</v>
      </c>
      <c r="G185" s="15">
        <f t="shared" si="83"/>
        <v>9.4548300000005838</v>
      </c>
      <c r="H185" s="16">
        <f t="shared" si="80"/>
        <v>99.999315612330747</v>
      </c>
      <c r="J185" s="75"/>
    </row>
    <row r="186" spans="1:10" s="72" customFormat="1" ht="11.25" customHeight="1" x14ac:dyDescent="0.2">
      <c r="A186" s="76" t="s">
        <v>208</v>
      </c>
      <c r="B186" s="14">
        <v>28408</v>
      </c>
      <c r="C186" s="15">
        <v>22853.85814</v>
      </c>
      <c r="D186" s="14">
        <v>5520.1555199999993</v>
      </c>
      <c r="E186" s="15">
        <f t="shared" si="81"/>
        <v>28374.013660000001</v>
      </c>
      <c r="F186" s="15">
        <f t="shared" si="82"/>
        <v>33.986339999999473</v>
      </c>
      <c r="G186" s="15">
        <f t="shared" si="83"/>
        <v>5554.1418599999997</v>
      </c>
      <c r="H186" s="16">
        <f t="shared" si="80"/>
        <v>99.880363489157986</v>
      </c>
      <c r="J186" s="75"/>
    </row>
    <row r="187" spans="1:10" s="72" customFormat="1" ht="11.4" x14ac:dyDescent="0.2">
      <c r="A187" s="76" t="s">
        <v>235</v>
      </c>
      <c r="B187" s="14">
        <v>123623</v>
      </c>
      <c r="C187" s="15">
        <v>115507.19179</v>
      </c>
      <c r="D187" s="14">
        <v>6469.084679999999</v>
      </c>
      <c r="E187" s="15">
        <f t="shared" si="81"/>
        <v>121976.27647</v>
      </c>
      <c r="F187" s="15">
        <f t="shared" si="82"/>
        <v>1646.7235300000029</v>
      </c>
      <c r="G187" s="15">
        <f t="shared" si="83"/>
        <v>8115.8082100000029</v>
      </c>
      <c r="H187" s="16">
        <f t="shared" si="80"/>
        <v>98.667947283272525</v>
      </c>
      <c r="J187" s="75"/>
    </row>
    <row r="188" spans="1:10" s="72" customFormat="1" ht="11.4" hidden="1" x14ac:dyDescent="0.2">
      <c r="A188" s="76" t="s">
        <v>295</v>
      </c>
      <c r="B188" s="14">
        <v>1355707.023</v>
      </c>
      <c r="C188" s="15">
        <v>1296599.4352799994</v>
      </c>
      <c r="D188" s="14">
        <v>56112.917860000016</v>
      </c>
      <c r="E188" s="15">
        <f t="shared" si="81"/>
        <v>1352712.3531399993</v>
      </c>
      <c r="F188" s="15">
        <f t="shared" si="82"/>
        <v>2994.6698600007221</v>
      </c>
      <c r="G188" s="15">
        <f t="shared" si="83"/>
        <v>59107.587720000651</v>
      </c>
      <c r="H188" s="16">
        <f t="shared" si="80"/>
        <v>99.779106413908366</v>
      </c>
      <c r="J188" s="75"/>
    </row>
    <row r="189" spans="1:10" s="72" customFormat="1" ht="11.4" x14ac:dyDescent="0.2">
      <c r="A189" s="79"/>
      <c r="B189" s="18"/>
      <c r="C189" s="18"/>
      <c r="D189" s="18"/>
      <c r="E189" s="18"/>
      <c r="F189" s="18"/>
      <c r="G189" s="18"/>
      <c r="H189" s="13"/>
      <c r="J189" s="75"/>
    </row>
    <row r="190" spans="1:10" s="72" customFormat="1" ht="11.25" customHeight="1" x14ac:dyDescent="0.2">
      <c r="A190" s="74" t="s">
        <v>209</v>
      </c>
      <c r="B190" s="31">
        <f t="shared" ref="B190:G190" si="84">SUM(B191:B197)</f>
        <v>13027752.646</v>
      </c>
      <c r="C190" s="31">
        <v>12665109.241260001</v>
      </c>
      <c r="D190" s="31">
        <f t="shared" si="84"/>
        <v>343090.52422999998</v>
      </c>
      <c r="E190" s="31">
        <f t="shared" si="84"/>
        <v>13008199.765490001</v>
      </c>
      <c r="F190" s="31">
        <f t="shared" si="84"/>
        <v>19552.880510000003</v>
      </c>
      <c r="G190" s="31">
        <f t="shared" si="84"/>
        <v>362643.40473999997</v>
      </c>
      <c r="H190" s="13">
        <f t="shared" ref="H190:H197" si="85">E190/B190*100</f>
        <v>99.849913634060272</v>
      </c>
      <c r="J190" s="75"/>
    </row>
    <row r="191" spans="1:10" s="72" customFormat="1" ht="11.25" customHeight="1" x14ac:dyDescent="0.2">
      <c r="A191" s="76" t="s">
        <v>177</v>
      </c>
      <c r="B191" s="14">
        <v>9470317.659</v>
      </c>
      <c r="C191" s="15">
        <v>9127271.5528100003</v>
      </c>
      <c r="D191" s="14">
        <v>324565.49398000003</v>
      </c>
      <c r="E191" s="15">
        <f t="shared" ref="E191:E197" si="86">SUM(C191:D191)</f>
        <v>9451837.0467900001</v>
      </c>
      <c r="F191" s="15">
        <f t="shared" ref="F191:F197" si="87">B191-E191</f>
        <v>18480.612209999934</v>
      </c>
      <c r="G191" s="15">
        <f t="shared" ref="G191:G197" si="88">B191-C191</f>
        <v>343046.10618999973</v>
      </c>
      <c r="H191" s="16">
        <f t="shared" si="85"/>
        <v>99.804857525634986</v>
      </c>
      <c r="J191" s="75"/>
    </row>
    <row r="192" spans="1:10" s="72" customFormat="1" ht="11.25" customHeight="1" x14ac:dyDescent="0.2">
      <c r="A192" s="76" t="s">
        <v>210</v>
      </c>
      <c r="B192" s="14">
        <v>32223</v>
      </c>
      <c r="C192" s="15">
        <v>32146.834340000001</v>
      </c>
      <c r="D192" s="14">
        <v>75.785200000000003</v>
      </c>
      <c r="E192" s="15">
        <f t="shared" si="86"/>
        <v>32222.61954</v>
      </c>
      <c r="F192" s="15">
        <f t="shared" si="87"/>
        <v>0.38046000000031199</v>
      </c>
      <c r="G192" s="15">
        <f t="shared" si="88"/>
        <v>76.165659999998752</v>
      </c>
      <c r="H192" s="16">
        <f t="shared" si="85"/>
        <v>99.998819290568846</v>
      </c>
      <c r="J192" s="75"/>
    </row>
    <row r="193" spans="1:10" s="72" customFormat="1" ht="11.25" customHeight="1" x14ac:dyDescent="0.2">
      <c r="A193" s="76" t="s">
        <v>211</v>
      </c>
      <c r="B193" s="14">
        <v>183354.60500000001</v>
      </c>
      <c r="C193" s="15">
        <v>171521.30893999999</v>
      </c>
      <c r="D193" s="14">
        <v>11730.376319999998</v>
      </c>
      <c r="E193" s="15">
        <f t="shared" si="86"/>
        <v>183251.68526</v>
      </c>
      <c r="F193" s="15">
        <f t="shared" si="87"/>
        <v>102.9197400000121</v>
      </c>
      <c r="G193" s="15">
        <f t="shared" si="88"/>
        <v>11833.296060000022</v>
      </c>
      <c r="H193" s="16">
        <f t="shared" si="85"/>
        <v>99.943868472788012</v>
      </c>
      <c r="J193" s="75"/>
    </row>
    <row r="194" spans="1:10" s="72" customFormat="1" ht="11.25" customHeight="1" x14ac:dyDescent="0.2">
      <c r="A194" s="76" t="s">
        <v>212</v>
      </c>
      <c r="B194" s="14">
        <v>8016</v>
      </c>
      <c r="C194" s="15">
        <v>7556.9058199999999</v>
      </c>
      <c r="D194" s="14">
        <v>459.09417999999999</v>
      </c>
      <c r="E194" s="15">
        <f t="shared" si="86"/>
        <v>8016</v>
      </c>
      <c r="F194" s="15">
        <f t="shared" si="87"/>
        <v>0</v>
      </c>
      <c r="G194" s="15">
        <f t="shared" si="88"/>
        <v>459.09418000000005</v>
      </c>
      <c r="H194" s="16">
        <f t="shared" si="85"/>
        <v>100</v>
      </c>
      <c r="J194" s="75"/>
    </row>
    <row r="195" spans="1:10" s="72" customFormat="1" ht="11.25" customHeight="1" x14ac:dyDescent="0.2">
      <c r="A195" s="76" t="s">
        <v>213</v>
      </c>
      <c r="B195" s="14">
        <v>197266.38200000001</v>
      </c>
      <c r="C195" s="15">
        <v>195047.79931999999</v>
      </c>
      <c r="D195" s="14">
        <v>2210.0459500000002</v>
      </c>
      <c r="E195" s="15">
        <f t="shared" si="86"/>
        <v>197257.84526999999</v>
      </c>
      <c r="F195" s="15">
        <f t="shared" si="87"/>
        <v>8.5367300000216346</v>
      </c>
      <c r="G195" s="15">
        <f t="shared" si="88"/>
        <v>2218.5826800000214</v>
      </c>
      <c r="H195" s="16">
        <f t="shared" si="85"/>
        <v>99.995672486151236</v>
      </c>
      <c r="J195" s="75"/>
    </row>
    <row r="196" spans="1:10" s="72" customFormat="1" ht="11.25" customHeight="1" x14ac:dyDescent="0.2">
      <c r="A196" s="76" t="s">
        <v>214</v>
      </c>
      <c r="B196" s="14">
        <v>3128633</v>
      </c>
      <c r="C196" s="15">
        <v>3125571.7439199998</v>
      </c>
      <c r="D196" s="14">
        <v>3042.2997400000004</v>
      </c>
      <c r="E196" s="15">
        <f t="shared" si="86"/>
        <v>3128614.04366</v>
      </c>
      <c r="F196" s="15">
        <f t="shared" si="87"/>
        <v>18.956340000033379</v>
      </c>
      <c r="G196" s="15">
        <f t="shared" si="88"/>
        <v>3061.2560800001957</v>
      </c>
      <c r="H196" s="16">
        <f t="shared" si="85"/>
        <v>99.999394101513346</v>
      </c>
      <c r="J196" s="75"/>
    </row>
    <row r="197" spans="1:10" s="72" customFormat="1" ht="11.25" customHeight="1" x14ac:dyDescent="0.2">
      <c r="A197" s="76" t="s">
        <v>215</v>
      </c>
      <c r="B197" s="14">
        <v>7942</v>
      </c>
      <c r="C197" s="15">
        <v>5993.0961100000004</v>
      </c>
      <c r="D197" s="14">
        <v>1007.42886</v>
      </c>
      <c r="E197" s="15">
        <f t="shared" si="86"/>
        <v>7000.5249700000004</v>
      </c>
      <c r="F197" s="15">
        <f t="shared" si="87"/>
        <v>941.47502999999961</v>
      </c>
      <c r="G197" s="15">
        <f t="shared" si="88"/>
        <v>1948.9038899999996</v>
      </c>
      <c r="H197" s="16">
        <f t="shared" si="85"/>
        <v>88.145617854444723</v>
      </c>
      <c r="J197" s="75"/>
    </row>
    <row r="198" spans="1:10" s="72" customFormat="1" ht="11.25" customHeight="1" x14ac:dyDescent="0.2">
      <c r="A198" s="79"/>
      <c r="B198" s="18"/>
      <c r="C198" s="18"/>
      <c r="D198" s="18"/>
      <c r="E198" s="18"/>
      <c r="F198" s="18"/>
      <c r="G198" s="18"/>
      <c r="H198" s="13"/>
      <c r="J198" s="75"/>
    </row>
    <row r="199" spans="1:10" s="72" customFormat="1" ht="11.25" customHeight="1" x14ac:dyDescent="0.2">
      <c r="A199" s="74" t="s">
        <v>216</v>
      </c>
      <c r="B199" s="28">
        <f>SUM(B200:B206)</f>
        <v>2327958.61</v>
      </c>
      <c r="C199" s="28">
        <v>2160766.7640999998</v>
      </c>
      <c r="D199" s="28">
        <f>SUM(D200:D206)</f>
        <v>127266.72414999997</v>
      </c>
      <c r="E199" s="28">
        <f t="shared" ref="E199:G199" si="89">SUM(E200:E206)</f>
        <v>2288033.4882499999</v>
      </c>
      <c r="F199" s="28">
        <f t="shared" si="89"/>
        <v>39925.12175000002</v>
      </c>
      <c r="G199" s="28">
        <f t="shared" si="89"/>
        <v>167191.84590000007</v>
      </c>
      <c r="H199" s="16">
        <f t="shared" ref="H199:H206" si="90">E199/B199*100</f>
        <v>98.284972869427435</v>
      </c>
      <c r="J199" s="75"/>
    </row>
    <row r="200" spans="1:10" s="72" customFormat="1" ht="11.25" customHeight="1" x14ac:dyDescent="0.2">
      <c r="A200" s="76" t="s">
        <v>217</v>
      </c>
      <c r="B200" s="14">
        <v>612194.38600000029</v>
      </c>
      <c r="C200" s="15">
        <v>497056.07598000014</v>
      </c>
      <c r="D200" s="14">
        <v>80646.009129999977</v>
      </c>
      <c r="E200" s="15">
        <f t="shared" ref="E200:E206" si="91">SUM(C200:D200)</f>
        <v>577702.0851100001</v>
      </c>
      <c r="F200" s="15">
        <f t="shared" ref="F200:F206" si="92">B200-E200</f>
        <v>34492.300890000188</v>
      </c>
      <c r="G200" s="15">
        <f t="shared" ref="G200:G206" si="93">B200-C200</f>
        <v>115138.31002000015</v>
      </c>
      <c r="H200" s="16">
        <f t="shared" si="90"/>
        <v>94.36579268304493</v>
      </c>
      <c r="J200" s="75"/>
    </row>
    <row r="201" spans="1:10" s="72" customFormat="1" ht="11.25" customHeight="1" x14ac:dyDescent="0.2">
      <c r="A201" s="76" t="s">
        <v>218</v>
      </c>
      <c r="B201" s="14">
        <v>5786</v>
      </c>
      <c r="C201" s="15">
        <v>5445.4713600000005</v>
      </c>
      <c r="D201" s="14">
        <v>340.48440000000005</v>
      </c>
      <c r="E201" s="15">
        <f t="shared" si="91"/>
        <v>5785.9557600000007</v>
      </c>
      <c r="F201" s="15">
        <f t="shared" si="92"/>
        <v>4.4239999999263091E-2</v>
      </c>
      <c r="G201" s="15">
        <f t="shared" si="93"/>
        <v>340.52863999999954</v>
      </c>
      <c r="H201" s="16">
        <f t="shared" si="90"/>
        <v>99.999235395782932</v>
      </c>
      <c r="J201" s="75"/>
    </row>
    <row r="202" spans="1:10" s="72" customFormat="1" ht="11.25" customHeight="1" x14ac:dyDescent="0.2">
      <c r="A202" s="76" t="s">
        <v>219</v>
      </c>
      <c r="B202" s="14">
        <v>43156</v>
      </c>
      <c r="C202" s="15">
        <v>42993.45768</v>
      </c>
      <c r="D202" s="14">
        <v>127.77096</v>
      </c>
      <c r="E202" s="15">
        <f t="shared" si="91"/>
        <v>43121.228640000001</v>
      </c>
      <c r="F202" s="15">
        <f t="shared" si="92"/>
        <v>34.771359999998822</v>
      </c>
      <c r="G202" s="15">
        <f t="shared" si="93"/>
        <v>162.54232000000047</v>
      </c>
      <c r="H202" s="16">
        <f t="shared" si="90"/>
        <v>99.919428677356564</v>
      </c>
      <c r="J202" s="75"/>
    </row>
    <row r="203" spans="1:10" s="72" customFormat="1" ht="11.25" customHeight="1" x14ac:dyDescent="0.2">
      <c r="A203" s="76" t="s">
        <v>282</v>
      </c>
      <c r="B203" s="14">
        <v>11073</v>
      </c>
      <c r="C203" s="15">
        <v>10216.662039999999</v>
      </c>
      <c r="D203" s="14">
        <v>840.06372999999996</v>
      </c>
      <c r="E203" s="15">
        <f t="shared" si="91"/>
        <v>11056.725769999999</v>
      </c>
      <c r="F203" s="15">
        <f t="shared" si="92"/>
        <v>16.274230000000898</v>
      </c>
      <c r="G203" s="15">
        <f t="shared" si="93"/>
        <v>856.33796000000075</v>
      </c>
      <c r="H203" s="16">
        <f t="shared" si="90"/>
        <v>99.853027815406833</v>
      </c>
      <c r="J203" s="75"/>
    </row>
    <row r="204" spans="1:10" s="72" customFormat="1" ht="11.25" customHeight="1" x14ac:dyDescent="0.2">
      <c r="A204" s="76" t="s">
        <v>220</v>
      </c>
      <c r="B204" s="14">
        <v>20174</v>
      </c>
      <c r="C204" s="15">
        <v>16359.312960000001</v>
      </c>
      <c r="D204" s="14">
        <v>824.54804000000001</v>
      </c>
      <c r="E204" s="15">
        <f t="shared" si="91"/>
        <v>17183.861000000001</v>
      </c>
      <c r="F204" s="15">
        <f t="shared" si="92"/>
        <v>2990.1389999999992</v>
      </c>
      <c r="G204" s="15">
        <f t="shared" si="93"/>
        <v>3814.6870399999989</v>
      </c>
      <c r="H204" s="16">
        <f t="shared" si="90"/>
        <v>85.178254188559535</v>
      </c>
      <c r="J204" s="75"/>
    </row>
    <row r="205" spans="1:10" s="72" customFormat="1" ht="11.25" customHeight="1" x14ac:dyDescent="0.2">
      <c r="A205" s="76" t="s">
        <v>221</v>
      </c>
      <c r="B205" s="14">
        <v>1505461.9999999998</v>
      </c>
      <c r="C205" s="15">
        <v>1468341.1086499998</v>
      </c>
      <c r="D205" s="14">
        <v>37112.085570000003</v>
      </c>
      <c r="E205" s="15">
        <f t="shared" si="91"/>
        <v>1505453.1942199999</v>
      </c>
      <c r="F205" s="15">
        <f t="shared" si="92"/>
        <v>8.8057799998205155</v>
      </c>
      <c r="G205" s="15">
        <f t="shared" si="93"/>
        <v>37120.891349999933</v>
      </c>
      <c r="H205" s="16">
        <f t="shared" si="90"/>
        <v>99.999415077896373</v>
      </c>
      <c r="J205" s="75"/>
    </row>
    <row r="206" spans="1:10" s="72" customFormat="1" ht="11.25" customHeight="1" x14ac:dyDescent="0.2">
      <c r="A206" s="76" t="s">
        <v>296</v>
      </c>
      <c r="B206" s="14">
        <v>130113.22399999999</v>
      </c>
      <c r="C206" s="15">
        <v>120354.67542999999</v>
      </c>
      <c r="D206" s="14">
        <v>7375.7623200000016</v>
      </c>
      <c r="E206" s="15">
        <f t="shared" si="91"/>
        <v>127730.43774999998</v>
      </c>
      <c r="F206" s="15">
        <f t="shared" si="92"/>
        <v>2382.7862500000047</v>
      </c>
      <c r="G206" s="15">
        <f t="shared" si="93"/>
        <v>9758.548569999999</v>
      </c>
      <c r="H206" s="16">
        <f t="shared" si="90"/>
        <v>98.168682493026225</v>
      </c>
      <c r="J206" s="75"/>
    </row>
    <row r="207" spans="1:10" s="72" customFormat="1" ht="11.25" customHeight="1" x14ac:dyDescent="0.2">
      <c r="A207" s="79"/>
      <c r="B207" s="18"/>
      <c r="C207" s="18"/>
      <c r="D207" s="18"/>
      <c r="E207" s="18"/>
      <c r="F207" s="18"/>
      <c r="G207" s="18"/>
      <c r="H207" s="13"/>
      <c r="J207" s="75"/>
    </row>
    <row r="208" spans="1:10" s="72" customFormat="1" ht="11.25" customHeight="1" x14ac:dyDescent="0.2">
      <c r="A208" s="74" t="s">
        <v>222</v>
      </c>
      <c r="B208" s="31">
        <f t="shared" ref="B208:G208" si="94">SUM(B209:B215)</f>
        <v>332404.005</v>
      </c>
      <c r="C208" s="31">
        <v>296061.59014000004</v>
      </c>
      <c r="D208" s="31">
        <f t="shared" si="94"/>
        <v>13185.333880000004</v>
      </c>
      <c r="E208" s="31">
        <f t="shared" si="94"/>
        <v>309246.92402000003</v>
      </c>
      <c r="F208" s="31">
        <f t="shared" si="94"/>
        <v>23157.080979999948</v>
      </c>
      <c r="G208" s="31">
        <f t="shared" si="94"/>
        <v>36342.414859999968</v>
      </c>
      <c r="H208" s="13">
        <f>E208/B208*100</f>
        <v>93.033453077678786</v>
      </c>
      <c r="J208" s="75"/>
    </row>
    <row r="209" spans="1:10" s="72" customFormat="1" ht="11.25" customHeight="1" x14ac:dyDescent="0.2">
      <c r="A209" s="76" t="s">
        <v>223</v>
      </c>
      <c r="B209" s="14">
        <v>102157</v>
      </c>
      <c r="C209" s="15">
        <v>76001.706700000024</v>
      </c>
      <c r="D209" s="14">
        <v>8436.2436200000011</v>
      </c>
      <c r="E209" s="15">
        <f t="shared" ref="E209:E215" si="95">SUM(C209:D209)</f>
        <v>84437.950320000033</v>
      </c>
      <c r="F209" s="15">
        <f t="shared" ref="F209:F215" si="96">B209-E209</f>
        <v>17719.049679999967</v>
      </c>
      <c r="G209" s="15">
        <f t="shared" ref="G209:G215" si="97">B209-C209</f>
        <v>26155.293299999976</v>
      </c>
      <c r="H209" s="16">
        <f>E209/B209*100</f>
        <v>82.655080239239638</v>
      </c>
      <c r="J209" s="75"/>
    </row>
    <row r="210" spans="1:10" s="72" customFormat="1" ht="11.25" customHeight="1" x14ac:dyDescent="0.2">
      <c r="A210" s="76" t="s">
        <v>224</v>
      </c>
      <c r="B210" s="14">
        <v>85591.115000000005</v>
      </c>
      <c r="C210" s="15">
        <v>85525.164340000003</v>
      </c>
      <c r="D210" s="14">
        <v>65.77597999999999</v>
      </c>
      <c r="E210" s="15">
        <f t="shared" si="95"/>
        <v>85590.940320000009</v>
      </c>
      <c r="F210" s="15">
        <f t="shared" si="96"/>
        <v>0.17467999999644235</v>
      </c>
      <c r="G210" s="15">
        <f t="shared" si="97"/>
        <v>65.950660000002244</v>
      </c>
      <c r="H210" s="16">
        <f>E210/B210*100</f>
        <v>99.999795913395914</v>
      </c>
      <c r="J210" s="75"/>
    </row>
    <row r="211" spans="1:10" s="72" customFormat="1" ht="11.25" customHeight="1" x14ac:dyDescent="0.2">
      <c r="A211" s="76" t="s">
        <v>225</v>
      </c>
      <c r="B211" s="14">
        <v>14281</v>
      </c>
      <c r="C211" s="15">
        <v>13547.25798</v>
      </c>
      <c r="D211" s="14">
        <v>733.33845999999994</v>
      </c>
      <c r="E211" s="15">
        <f t="shared" si="95"/>
        <v>14280.596440000001</v>
      </c>
      <c r="F211" s="15">
        <f t="shared" si="96"/>
        <v>0.40355999999883352</v>
      </c>
      <c r="G211" s="15">
        <f t="shared" si="97"/>
        <v>733.74201999999968</v>
      </c>
      <c r="H211" s="16">
        <f>E211/B211*100</f>
        <v>99.99717414746867</v>
      </c>
      <c r="J211" s="75"/>
    </row>
    <row r="212" spans="1:10" s="72" customFormat="1" ht="11.25" customHeight="1" x14ac:dyDescent="0.2">
      <c r="A212" s="76" t="s">
        <v>226</v>
      </c>
      <c r="B212" s="14">
        <v>0</v>
      </c>
      <c r="C212" s="15">
        <v>0</v>
      </c>
      <c r="D212" s="14">
        <v>0</v>
      </c>
      <c r="E212" s="15">
        <f t="shared" si="95"/>
        <v>0</v>
      </c>
      <c r="F212" s="15">
        <f t="shared" si="96"/>
        <v>0</v>
      </c>
      <c r="G212" s="15">
        <f t="shared" si="97"/>
        <v>0</v>
      </c>
      <c r="H212" s="16"/>
      <c r="J212" s="75"/>
    </row>
    <row r="213" spans="1:10" s="72" customFormat="1" ht="11.25" customHeight="1" x14ac:dyDescent="0.2">
      <c r="A213" s="76" t="s">
        <v>227</v>
      </c>
      <c r="B213" s="14">
        <v>27941.091</v>
      </c>
      <c r="C213" s="15">
        <v>25764.659199999998</v>
      </c>
      <c r="D213" s="14">
        <v>2127.8502200000003</v>
      </c>
      <c r="E213" s="15">
        <f t="shared" si="95"/>
        <v>27892.509419999998</v>
      </c>
      <c r="F213" s="15">
        <f t="shared" si="96"/>
        <v>48.58158000000185</v>
      </c>
      <c r="G213" s="15">
        <f t="shared" si="97"/>
        <v>2176.4318000000021</v>
      </c>
      <c r="H213" s="16">
        <f>E213/B213*100</f>
        <v>99.826128550241648</v>
      </c>
      <c r="J213" s="75"/>
    </row>
    <row r="214" spans="1:10" s="72" customFormat="1" ht="11.25" customHeight="1" x14ac:dyDescent="0.2">
      <c r="A214" s="76" t="s">
        <v>228</v>
      </c>
      <c r="B214" s="14">
        <v>66567.798999999999</v>
      </c>
      <c r="C214" s="15">
        <v>66118.491130000009</v>
      </c>
      <c r="D214" s="14">
        <v>255.77654000000001</v>
      </c>
      <c r="E214" s="15">
        <f t="shared" si="95"/>
        <v>66374.267670000016</v>
      </c>
      <c r="F214" s="15">
        <f t="shared" si="96"/>
        <v>193.53132999998343</v>
      </c>
      <c r="G214" s="15">
        <f t="shared" si="97"/>
        <v>449.30786999998963</v>
      </c>
      <c r="H214" s="16">
        <f>E214/B214*100</f>
        <v>99.70927185079384</v>
      </c>
      <c r="J214" s="75"/>
    </row>
    <row r="215" spans="1:10" s="72" customFormat="1" ht="11.25" customHeight="1" x14ac:dyDescent="0.2">
      <c r="A215" s="76" t="s">
        <v>229</v>
      </c>
      <c r="B215" s="14">
        <v>35866</v>
      </c>
      <c r="C215" s="15">
        <v>29104.31079</v>
      </c>
      <c r="D215" s="14">
        <v>1566.34906</v>
      </c>
      <c r="E215" s="15">
        <f t="shared" si="95"/>
        <v>30670.65985</v>
      </c>
      <c r="F215" s="15">
        <f t="shared" si="96"/>
        <v>5195.34015</v>
      </c>
      <c r="G215" s="15">
        <f t="shared" si="97"/>
        <v>6761.6892100000005</v>
      </c>
      <c r="H215" s="16">
        <f>E215/B215*100</f>
        <v>85.514581637205154</v>
      </c>
      <c r="J215" s="75"/>
    </row>
    <row r="216" spans="1:10" s="72" customFormat="1" ht="11.25" customHeight="1" x14ac:dyDescent="0.2">
      <c r="A216" s="79"/>
      <c r="B216" s="14"/>
      <c r="C216" s="15"/>
      <c r="D216" s="14"/>
      <c r="E216" s="15"/>
      <c r="F216" s="15"/>
      <c r="G216" s="15"/>
      <c r="H216" s="16"/>
      <c r="J216" s="75"/>
    </row>
    <row r="217" spans="1:10" s="72" customFormat="1" ht="11.25" customHeight="1" x14ac:dyDescent="0.2">
      <c r="A217" s="74" t="s">
        <v>230</v>
      </c>
      <c r="B217" s="28">
        <f t="shared" ref="B217:G217" si="98">SUM(B218:B230)+SUM(B235:B247)</f>
        <v>5530681.6679999996</v>
      </c>
      <c r="C217" s="28">
        <v>3292696.7621400012</v>
      </c>
      <c r="D217" s="28">
        <f t="shared" si="98"/>
        <v>1606837.2653800002</v>
      </c>
      <c r="E217" s="28">
        <f t="shared" si="98"/>
        <v>4899534.0275200009</v>
      </c>
      <c r="F217" s="28">
        <f t="shared" si="98"/>
        <v>631147.64047999878</v>
      </c>
      <c r="G217" s="28">
        <f t="shared" si="98"/>
        <v>2237984.9058599989</v>
      </c>
      <c r="H217" s="16">
        <f t="shared" ref="H217:H247" si="99">E217/B217*100</f>
        <v>88.588248639733521</v>
      </c>
      <c r="J217" s="75"/>
    </row>
    <row r="218" spans="1:10" s="72" customFormat="1" ht="11.25" customHeight="1" x14ac:dyDescent="0.2">
      <c r="A218" s="76" t="s">
        <v>231</v>
      </c>
      <c r="B218" s="14">
        <v>18619</v>
      </c>
      <c r="C218" s="15">
        <v>18508.635329999997</v>
      </c>
      <c r="D218" s="14">
        <v>0</v>
      </c>
      <c r="E218" s="15">
        <f t="shared" ref="E218:E229" si="100">SUM(C218:D218)</f>
        <v>18508.635329999997</v>
      </c>
      <c r="F218" s="15">
        <f t="shared" ref="F218:F229" si="101">B218-E218</f>
        <v>110.36467000000266</v>
      </c>
      <c r="G218" s="15">
        <f t="shared" ref="G218:G229" si="102">B218-C218</f>
        <v>110.36467000000266</v>
      </c>
      <c r="H218" s="16">
        <f t="shared" si="99"/>
        <v>99.407247059455386</v>
      </c>
      <c r="J218" s="75"/>
    </row>
    <row r="219" spans="1:10" s="72" customFormat="1" ht="11.25" customHeight="1" x14ac:dyDescent="0.2">
      <c r="A219" s="76" t="s">
        <v>232</v>
      </c>
      <c r="B219" s="14">
        <v>28293.394</v>
      </c>
      <c r="C219" s="15">
        <v>23433.64848</v>
      </c>
      <c r="D219" s="14">
        <v>98.636420000000001</v>
      </c>
      <c r="E219" s="15">
        <f t="shared" si="100"/>
        <v>23532.284899999999</v>
      </c>
      <c r="F219" s="15">
        <f t="shared" si="101"/>
        <v>4761.1091000000015</v>
      </c>
      <c r="G219" s="15">
        <f t="shared" si="102"/>
        <v>4859.7455200000004</v>
      </c>
      <c r="H219" s="16">
        <f t="shared" si="99"/>
        <v>83.172364899029077</v>
      </c>
      <c r="J219" s="75"/>
    </row>
    <row r="220" spans="1:10" s="72" customFormat="1" ht="11.25" customHeight="1" x14ac:dyDescent="0.2">
      <c r="A220" s="76" t="s">
        <v>233</v>
      </c>
      <c r="B220" s="14">
        <v>32889</v>
      </c>
      <c r="C220" s="15">
        <v>21739.220100000002</v>
      </c>
      <c r="D220" s="14">
        <v>6284.4428699999999</v>
      </c>
      <c r="E220" s="15">
        <f t="shared" si="100"/>
        <v>28023.662970000001</v>
      </c>
      <c r="F220" s="15">
        <f t="shared" si="101"/>
        <v>4865.3370299999988</v>
      </c>
      <c r="G220" s="15">
        <f t="shared" si="102"/>
        <v>11149.779899999998</v>
      </c>
      <c r="H220" s="16">
        <f t="shared" si="99"/>
        <v>85.206795493934152</v>
      </c>
      <c r="J220" s="75"/>
    </row>
    <row r="221" spans="1:10" s="72" customFormat="1" ht="11.25" customHeight="1" x14ac:dyDescent="0.2">
      <c r="A221" s="76" t="s">
        <v>234</v>
      </c>
      <c r="B221" s="14">
        <v>2483722.3829999999</v>
      </c>
      <c r="C221" s="15">
        <v>1369088.2712700008</v>
      </c>
      <c r="D221" s="14">
        <v>774831.64497000014</v>
      </c>
      <c r="E221" s="15">
        <f t="shared" si="100"/>
        <v>2143919.9162400011</v>
      </c>
      <c r="F221" s="15">
        <f t="shared" si="101"/>
        <v>339802.46675999882</v>
      </c>
      <c r="G221" s="15">
        <f t="shared" si="102"/>
        <v>1114634.1117299991</v>
      </c>
      <c r="H221" s="16">
        <f t="shared" si="99"/>
        <v>86.318822542897749</v>
      </c>
      <c r="J221" s="75"/>
    </row>
    <row r="222" spans="1:10" s="72" customFormat="1" ht="11.25" customHeight="1" x14ac:dyDescent="0.2">
      <c r="A222" s="76" t="s">
        <v>236</v>
      </c>
      <c r="B222" s="14">
        <v>17368.975999999999</v>
      </c>
      <c r="C222" s="15">
        <v>11436.442010000001</v>
      </c>
      <c r="D222" s="14">
        <v>61.512680000000003</v>
      </c>
      <c r="E222" s="15">
        <f t="shared" si="100"/>
        <v>11497.95469</v>
      </c>
      <c r="F222" s="15">
        <f t="shared" si="101"/>
        <v>5871.0213099999983</v>
      </c>
      <c r="G222" s="15">
        <f t="shared" si="102"/>
        <v>5932.5339899999981</v>
      </c>
      <c r="H222" s="16">
        <f t="shared" si="99"/>
        <v>66.198230051098008</v>
      </c>
      <c r="J222" s="75"/>
    </row>
    <row r="223" spans="1:10" s="72" customFormat="1" ht="11.25" customHeight="1" x14ac:dyDescent="0.2">
      <c r="A223" s="76" t="s">
        <v>237</v>
      </c>
      <c r="B223" s="14">
        <v>68096.009000000005</v>
      </c>
      <c r="C223" s="15">
        <v>68078.278709999999</v>
      </c>
      <c r="D223" s="14">
        <v>17.166150000000002</v>
      </c>
      <c r="E223" s="15">
        <f t="shared" si="100"/>
        <v>68095.444860000003</v>
      </c>
      <c r="F223" s="15">
        <f t="shared" si="101"/>
        <v>0.56414000000222586</v>
      </c>
      <c r="G223" s="15">
        <f t="shared" si="102"/>
        <v>17.730290000006789</v>
      </c>
      <c r="H223" s="16">
        <f t="shared" si="99"/>
        <v>99.999171552036188</v>
      </c>
      <c r="J223" s="75"/>
    </row>
    <row r="224" spans="1:10" s="72" customFormat="1" ht="11.25" customHeight="1" x14ac:dyDescent="0.2">
      <c r="A224" s="76" t="s">
        <v>238</v>
      </c>
      <c r="B224" s="14">
        <v>128455.36900000001</v>
      </c>
      <c r="C224" s="15">
        <v>86158.11712000001</v>
      </c>
      <c r="D224" s="14">
        <v>35825.503079999995</v>
      </c>
      <c r="E224" s="15">
        <f t="shared" si="100"/>
        <v>121983.6202</v>
      </c>
      <c r="F224" s="15">
        <f t="shared" si="101"/>
        <v>6471.7488000000012</v>
      </c>
      <c r="G224" s="15">
        <f t="shared" si="102"/>
        <v>42297.251879999996</v>
      </c>
      <c r="H224" s="16">
        <f t="shared" si="99"/>
        <v>94.961869752598659</v>
      </c>
      <c r="J224" s="75"/>
    </row>
    <row r="225" spans="1:10" s="72" customFormat="1" ht="11.25" customHeight="1" x14ac:dyDescent="0.2">
      <c r="A225" s="76" t="s">
        <v>239</v>
      </c>
      <c r="B225" s="14">
        <v>45948.76</v>
      </c>
      <c r="C225" s="15">
        <v>19917.345870000001</v>
      </c>
      <c r="D225" s="14">
        <v>7655.85718</v>
      </c>
      <c r="E225" s="15">
        <f t="shared" si="100"/>
        <v>27573.20305</v>
      </c>
      <c r="F225" s="15">
        <f t="shared" si="101"/>
        <v>18375.556950000002</v>
      </c>
      <c r="G225" s="15">
        <f t="shared" si="102"/>
        <v>26031.414130000001</v>
      </c>
      <c r="H225" s="16">
        <f t="shared" si="99"/>
        <v>60.008590112116188</v>
      </c>
      <c r="J225" s="75"/>
    </row>
    <row r="226" spans="1:10" s="72" customFormat="1" ht="11.25" customHeight="1" x14ac:dyDescent="0.2">
      <c r="A226" s="76" t="s">
        <v>240</v>
      </c>
      <c r="B226" s="14">
        <v>24185</v>
      </c>
      <c r="C226" s="15">
        <v>18545.12948</v>
      </c>
      <c r="D226" s="14">
        <v>822.53029000000004</v>
      </c>
      <c r="E226" s="15">
        <f t="shared" si="100"/>
        <v>19367.659769999998</v>
      </c>
      <c r="F226" s="15">
        <f t="shared" si="101"/>
        <v>4817.3402300000016</v>
      </c>
      <c r="G226" s="15">
        <f t="shared" si="102"/>
        <v>5639.8705200000004</v>
      </c>
      <c r="H226" s="16">
        <f t="shared" si="99"/>
        <v>80.081289104817031</v>
      </c>
      <c r="J226" s="75"/>
    </row>
    <row r="227" spans="1:10" s="72" customFormat="1" ht="11.25" customHeight="1" x14ac:dyDescent="0.2">
      <c r="A227" s="76" t="s">
        <v>241</v>
      </c>
      <c r="B227" s="14">
        <v>42321</v>
      </c>
      <c r="C227" s="15">
        <v>27697.36577</v>
      </c>
      <c r="D227" s="14">
        <v>1581.2393500000001</v>
      </c>
      <c r="E227" s="15">
        <f t="shared" si="100"/>
        <v>29278.60512</v>
      </c>
      <c r="F227" s="15">
        <f t="shared" si="101"/>
        <v>13042.39488</v>
      </c>
      <c r="G227" s="15">
        <f t="shared" si="102"/>
        <v>14623.63423</v>
      </c>
      <c r="H227" s="16">
        <f t="shared" si="99"/>
        <v>69.182214786985185</v>
      </c>
      <c r="J227" s="75"/>
    </row>
    <row r="228" spans="1:10" s="72" customFormat="1" ht="11.25" customHeight="1" x14ac:dyDescent="0.2">
      <c r="A228" s="76" t="s">
        <v>242</v>
      </c>
      <c r="B228" s="14">
        <v>37048</v>
      </c>
      <c r="C228" s="15">
        <v>34770.644070000002</v>
      </c>
      <c r="D228" s="14">
        <v>2277.11717</v>
      </c>
      <c r="E228" s="15">
        <f t="shared" si="100"/>
        <v>37047.76124</v>
      </c>
      <c r="F228" s="15">
        <f t="shared" si="101"/>
        <v>0.23876000000018394</v>
      </c>
      <c r="G228" s="15">
        <f t="shared" si="102"/>
        <v>2277.3559299999979</v>
      </c>
      <c r="H228" s="16">
        <f t="shared" si="99"/>
        <v>99.999355538760526</v>
      </c>
      <c r="J228" s="75"/>
    </row>
    <row r="229" spans="1:10" s="72" customFormat="1" ht="11.25" customHeight="1" x14ac:dyDescent="0.2">
      <c r="A229" s="76" t="s">
        <v>243</v>
      </c>
      <c r="B229" s="14">
        <v>19576.57</v>
      </c>
      <c r="C229" s="15">
        <v>13025.884529999999</v>
      </c>
      <c r="D229" s="14">
        <v>472.43586000000005</v>
      </c>
      <c r="E229" s="15">
        <f t="shared" si="100"/>
        <v>13498.320389999999</v>
      </c>
      <c r="F229" s="15">
        <f t="shared" si="101"/>
        <v>6078.2496100000008</v>
      </c>
      <c r="G229" s="15">
        <f t="shared" si="102"/>
        <v>6550.6854700000004</v>
      </c>
      <c r="H229" s="16">
        <f t="shared" si="99"/>
        <v>68.95140665601788</v>
      </c>
      <c r="J229" s="75"/>
    </row>
    <row r="230" spans="1:10" s="72" customFormat="1" ht="11.25" customHeight="1" x14ac:dyDescent="0.2">
      <c r="A230" s="76" t="s">
        <v>244</v>
      </c>
      <c r="B230" s="27">
        <f t="shared" ref="B230:G230" si="103">SUM(B231:B234)</f>
        <v>256917.18799999999</v>
      </c>
      <c r="C230" s="20">
        <v>239459.85665</v>
      </c>
      <c r="D230" s="27">
        <f t="shared" si="103"/>
        <v>17012.422139999999</v>
      </c>
      <c r="E230" s="20">
        <f t="shared" si="103"/>
        <v>256472.27879000001</v>
      </c>
      <c r="F230" s="20">
        <f t="shared" si="103"/>
        <v>444.90920999999071</v>
      </c>
      <c r="G230" s="20">
        <f t="shared" si="103"/>
        <v>17457.331349999993</v>
      </c>
      <c r="H230" s="16">
        <f t="shared" si="99"/>
        <v>99.826827775337478</v>
      </c>
      <c r="J230" s="75"/>
    </row>
    <row r="231" spans="1:10" s="72" customFormat="1" ht="11.25" customHeight="1" x14ac:dyDescent="0.2">
      <c r="A231" s="76" t="s">
        <v>245</v>
      </c>
      <c r="B231" s="14">
        <v>125069.62699999999</v>
      </c>
      <c r="C231" s="15">
        <v>111673.16962</v>
      </c>
      <c r="D231" s="14">
        <v>13303.55884</v>
      </c>
      <c r="E231" s="15">
        <f t="shared" ref="E231:E247" si="104">SUM(C231:D231)</f>
        <v>124976.72846</v>
      </c>
      <c r="F231" s="15">
        <f t="shared" ref="F231:F247" si="105">B231-E231</f>
        <v>92.898539999994682</v>
      </c>
      <c r="G231" s="15">
        <f t="shared" ref="G231:G247" si="106">B231-C231</f>
        <v>13396.457379999993</v>
      </c>
      <c r="H231" s="16">
        <f t="shared" si="99"/>
        <v>99.925722541732696</v>
      </c>
      <c r="J231" s="75"/>
    </row>
    <row r="232" spans="1:10" s="72" customFormat="1" ht="11.25" customHeight="1" x14ac:dyDescent="0.2">
      <c r="A232" s="76" t="s">
        <v>246</v>
      </c>
      <c r="B232" s="14">
        <v>62124.042999999998</v>
      </c>
      <c r="C232" s="15">
        <v>61189.500590000003</v>
      </c>
      <c r="D232" s="14">
        <v>934.29386999999997</v>
      </c>
      <c r="E232" s="15">
        <f t="shared" si="104"/>
        <v>62123.794460000005</v>
      </c>
      <c r="F232" s="15">
        <f t="shared" si="105"/>
        <v>0.24853999999322696</v>
      </c>
      <c r="G232" s="15">
        <f t="shared" si="106"/>
        <v>934.54240999999456</v>
      </c>
      <c r="H232" s="16">
        <f t="shared" si="99"/>
        <v>99.999599929450838</v>
      </c>
      <c r="J232" s="75"/>
    </row>
    <row r="233" spans="1:10" s="72" customFormat="1" ht="11.25" customHeight="1" x14ac:dyDescent="0.2">
      <c r="A233" s="76" t="s">
        <v>247</v>
      </c>
      <c r="B233" s="14">
        <v>34548.853000000003</v>
      </c>
      <c r="C233" s="15">
        <v>32902.955889999997</v>
      </c>
      <c r="D233" s="14">
        <v>1619.1958200000001</v>
      </c>
      <c r="E233" s="15">
        <f t="shared" si="104"/>
        <v>34522.151709999998</v>
      </c>
      <c r="F233" s="15">
        <f t="shared" si="105"/>
        <v>26.701290000004519</v>
      </c>
      <c r="G233" s="15">
        <f t="shared" si="106"/>
        <v>1645.8971100000053</v>
      </c>
      <c r="H233" s="16">
        <f t="shared" si="99"/>
        <v>99.922714395178318</v>
      </c>
      <c r="J233" s="75"/>
    </row>
    <row r="234" spans="1:10" s="72" customFormat="1" ht="11.25" customHeight="1" x14ac:dyDescent="0.2">
      <c r="A234" s="76" t="s">
        <v>311</v>
      </c>
      <c r="B234" s="14">
        <v>35174.665000000001</v>
      </c>
      <c r="C234" s="15">
        <v>33694.23055</v>
      </c>
      <c r="D234" s="14">
        <v>1155.3736100000001</v>
      </c>
      <c r="E234" s="15">
        <f t="shared" si="104"/>
        <v>34849.604160000003</v>
      </c>
      <c r="F234" s="15">
        <f t="shared" si="105"/>
        <v>325.06083999999828</v>
      </c>
      <c r="G234" s="15">
        <f t="shared" si="106"/>
        <v>1480.4344500000007</v>
      </c>
      <c r="H234" s="16">
        <f t="shared" si="99"/>
        <v>99.075866564756197</v>
      </c>
      <c r="J234" s="75"/>
    </row>
    <row r="235" spans="1:10" s="72" customFormat="1" ht="11.25" customHeight="1" x14ac:dyDescent="0.2">
      <c r="A235" s="76" t="s">
        <v>312</v>
      </c>
      <c r="B235" s="14">
        <v>12177.963</v>
      </c>
      <c r="C235" s="15">
        <v>5915.9092499999997</v>
      </c>
      <c r="D235" s="14">
        <v>463.5582</v>
      </c>
      <c r="E235" s="15">
        <f t="shared" si="104"/>
        <v>6379.4674500000001</v>
      </c>
      <c r="F235" s="15">
        <f t="shared" si="105"/>
        <v>5798.4955499999996</v>
      </c>
      <c r="G235" s="15">
        <f t="shared" si="106"/>
        <v>6262.05375</v>
      </c>
      <c r="H235" s="16">
        <f t="shared" si="99"/>
        <v>52.385341045953247</v>
      </c>
      <c r="J235" s="75"/>
    </row>
    <row r="236" spans="1:10" s="72" customFormat="1" ht="11.25" customHeight="1" x14ac:dyDescent="0.2">
      <c r="A236" s="76" t="s">
        <v>249</v>
      </c>
      <c r="B236" s="14">
        <v>203744.93700000001</v>
      </c>
      <c r="C236" s="15">
        <v>154523.76871999999</v>
      </c>
      <c r="D236" s="14">
        <v>40554.093959999998</v>
      </c>
      <c r="E236" s="15">
        <f t="shared" si="104"/>
        <v>195077.86267999999</v>
      </c>
      <c r="F236" s="15">
        <f t="shared" si="105"/>
        <v>8667.0743200000143</v>
      </c>
      <c r="G236" s="15">
        <f t="shared" si="106"/>
        <v>49221.168280000013</v>
      </c>
      <c r="H236" s="16">
        <f t="shared" si="99"/>
        <v>95.746115487522516</v>
      </c>
      <c r="J236" s="75"/>
    </row>
    <row r="237" spans="1:10" s="72" customFormat="1" ht="11.25" customHeight="1" x14ac:dyDescent="0.2">
      <c r="A237" s="76" t="s">
        <v>250</v>
      </c>
      <c r="B237" s="14">
        <v>46499</v>
      </c>
      <c r="C237" s="15">
        <v>38631.828270000005</v>
      </c>
      <c r="D237" s="14">
        <v>4894.4624699999995</v>
      </c>
      <c r="E237" s="15">
        <f t="shared" si="104"/>
        <v>43526.290740000004</v>
      </c>
      <c r="F237" s="15">
        <f t="shared" si="105"/>
        <v>2972.709259999996</v>
      </c>
      <c r="G237" s="15">
        <f t="shared" si="106"/>
        <v>7867.1717299999946</v>
      </c>
      <c r="H237" s="16">
        <f t="shared" si="99"/>
        <v>93.606939375040326</v>
      </c>
      <c r="J237" s="75"/>
    </row>
    <row r="238" spans="1:10" s="72" customFormat="1" ht="11.25" customHeight="1" x14ac:dyDescent="0.2">
      <c r="A238" s="76" t="s">
        <v>252</v>
      </c>
      <c r="B238" s="14">
        <v>1124566.649</v>
      </c>
      <c r="C238" s="15">
        <v>266084.30576000002</v>
      </c>
      <c r="D238" s="14">
        <v>675677.15812000004</v>
      </c>
      <c r="E238" s="15">
        <f t="shared" si="104"/>
        <v>941761.46388000005</v>
      </c>
      <c r="F238" s="15">
        <f t="shared" si="105"/>
        <v>182805.18511999992</v>
      </c>
      <c r="G238" s="15">
        <f t="shared" si="106"/>
        <v>858482.34323999996</v>
      </c>
      <c r="H238" s="16">
        <f t="shared" si="99"/>
        <v>83.744388535570039</v>
      </c>
      <c r="J238" s="75"/>
    </row>
    <row r="239" spans="1:10" s="72" customFormat="1" ht="11.25" customHeight="1" x14ac:dyDescent="0.2">
      <c r="A239" s="76" t="s">
        <v>313</v>
      </c>
      <c r="B239" s="14">
        <v>19265.861000000001</v>
      </c>
      <c r="C239" s="15">
        <v>18091.955489999997</v>
      </c>
      <c r="D239" s="14">
        <v>204.05526</v>
      </c>
      <c r="E239" s="15">
        <f t="shared" si="104"/>
        <v>18296.010749999998</v>
      </c>
      <c r="F239" s="15">
        <f t="shared" si="105"/>
        <v>969.85025000000314</v>
      </c>
      <c r="G239" s="15">
        <f t="shared" si="106"/>
        <v>1173.9055100000041</v>
      </c>
      <c r="H239" s="16">
        <f t="shared" si="99"/>
        <v>94.965964666723153</v>
      </c>
      <c r="J239" s="75"/>
    </row>
    <row r="240" spans="1:10" s="72" customFormat="1" ht="11.25" customHeight="1" x14ac:dyDescent="0.2">
      <c r="A240" s="86" t="s">
        <v>92</v>
      </c>
      <c r="B240" s="14">
        <v>110323</v>
      </c>
      <c r="C240" s="15">
        <v>99594.109689999997</v>
      </c>
      <c r="D240" s="14">
        <v>4952.4034499999998</v>
      </c>
      <c r="E240" s="15">
        <f t="shared" si="104"/>
        <v>104546.51314</v>
      </c>
      <c r="F240" s="15">
        <f t="shared" si="105"/>
        <v>5776.4868600000045</v>
      </c>
      <c r="G240" s="15">
        <f t="shared" si="106"/>
        <v>10728.890310000003</v>
      </c>
      <c r="H240" s="16">
        <f t="shared" si="99"/>
        <v>94.764023041432878</v>
      </c>
      <c r="J240" s="75"/>
    </row>
    <row r="241" spans="1:10" s="72" customFormat="1" ht="11.25" customHeight="1" x14ac:dyDescent="0.2">
      <c r="A241" s="86" t="s">
        <v>253</v>
      </c>
      <c r="B241" s="14">
        <v>499097</v>
      </c>
      <c r="C241" s="15">
        <v>495035.14111999999</v>
      </c>
      <c r="D241" s="14">
        <v>4051.7006699999997</v>
      </c>
      <c r="E241" s="15">
        <f t="shared" si="104"/>
        <v>499086.84178999998</v>
      </c>
      <c r="F241" s="15">
        <f t="shared" si="105"/>
        <v>10.158210000023246</v>
      </c>
      <c r="G241" s="15">
        <f t="shared" si="106"/>
        <v>4061.8588800000143</v>
      </c>
      <c r="H241" s="16">
        <f t="shared" si="99"/>
        <v>99.997964682216079</v>
      </c>
      <c r="J241" s="75"/>
    </row>
    <row r="242" spans="1:10" s="72" customFormat="1" ht="11.25" customHeight="1" x14ac:dyDescent="0.2">
      <c r="A242" s="86" t="s">
        <v>254</v>
      </c>
      <c r="B242" s="14">
        <v>43734</v>
      </c>
      <c r="C242" s="15">
        <v>35594.283579999996</v>
      </c>
      <c r="D242" s="14">
        <v>7970.9421500000008</v>
      </c>
      <c r="E242" s="15">
        <f t="shared" si="104"/>
        <v>43565.225729999998</v>
      </c>
      <c r="F242" s="15">
        <f t="shared" si="105"/>
        <v>168.77427000000171</v>
      </c>
      <c r="G242" s="15">
        <f t="shared" si="106"/>
        <v>8139.7164200000043</v>
      </c>
      <c r="H242" s="16">
        <f t="shared" si="99"/>
        <v>99.614089106873365</v>
      </c>
      <c r="J242" s="75"/>
    </row>
    <row r="243" spans="1:10" s="72" customFormat="1" ht="11.25" customHeight="1" x14ac:dyDescent="0.2">
      <c r="A243" s="86" t="s">
        <v>314</v>
      </c>
      <c r="B243" s="14">
        <v>17854.188999999998</v>
      </c>
      <c r="C243" s="15">
        <v>6315.3561</v>
      </c>
      <c r="D243" s="14">
        <v>32.889120000000005</v>
      </c>
      <c r="E243" s="15">
        <f t="shared" si="104"/>
        <v>6348.2452199999998</v>
      </c>
      <c r="F243" s="15">
        <f t="shared" si="105"/>
        <v>11505.943779999998</v>
      </c>
      <c r="G243" s="15">
        <f t="shared" si="106"/>
        <v>11538.832899999998</v>
      </c>
      <c r="H243" s="16">
        <f t="shared" si="99"/>
        <v>35.556054772356227</v>
      </c>
      <c r="J243" s="75"/>
    </row>
    <row r="244" spans="1:10" s="72" customFormat="1" ht="11.25" customHeight="1" x14ac:dyDescent="0.2">
      <c r="A244" s="86" t="s">
        <v>255</v>
      </c>
      <c r="B244" s="14">
        <v>54100.313999999998</v>
      </c>
      <c r="C244" s="15">
        <v>48295.566039999998</v>
      </c>
      <c r="D244" s="14">
        <v>5793.7225599999992</v>
      </c>
      <c r="E244" s="15">
        <f t="shared" si="104"/>
        <v>54089.2886</v>
      </c>
      <c r="F244" s="15">
        <f t="shared" si="105"/>
        <v>11.025399999998626</v>
      </c>
      <c r="G244" s="15">
        <f t="shared" si="106"/>
        <v>5804.7479600000006</v>
      </c>
      <c r="H244" s="16">
        <f t="shared" si="99"/>
        <v>99.979620451001452</v>
      </c>
      <c r="J244" s="75"/>
    </row>
    <row r="245" spans="1:10" s="72" customFormat="1" ht="11.25" customHeight="1" x14ac:dyDescent="0.2">
      <c r="A245" s="86" t="s">
        <v>257</v>
      </c>
      <c r="B245" s="14">
        <v>23909</v>
      </c>
      <c r="C245" s="15">
        <v>19488.118409999999</v>
      </c>
      <c r="D245" s="14">
        <v>266.28053000000006</v>
      </c>
      <c r="E245" s="15">
        <f t="shared" si="104"/>
        <v>19754.398939999999</v>
      </c>
      <c r="F245" s="15">
        <f t="shared" si="105"/>
        <v>4154.6010600000009</v>
      </c>
      <c r="G245" s="15">
        <f t="shared" si="106"/>
        <v>4420.8815900000009</v>
      </c>
      <c r="H245" s="16">
        <f t="shared" si="99"/>
        <v>82.623275502948673</v>
      </c>
      <c r="J245" s="75"/>
    </row>
    <row r="246" spans="1:10" s="72" customFormat="1" ht="11.25" customHeight="1" x14ac:dyDescent="0.2">
      <c r="A246" s="86" t="s">
        <v>258</v>
      </c>
      <c r="B246" s="14">
        <v>139389.106</v>
      </c>
      <c r="C246" s="15">
        <v>127002.74836</v>
      </c>
      <c r="D246" s="14">
        <v>12381.60584</v>
      </c>
      <c r="E246" s="15">
        <f t="shared" si="104"/>
        <v>139384.3542</v>
      </c>
      <c r="F246" s="15">
        <f t="shared" si="105"/>
        <v>4.7517999999981839</v>
      </c>
      <c r="G246" s="15">
        <f t="shared" si="106"/>
        <v>12386.357640000002</v>
      </c>
      <c r="H246" s="16">
        <f t="shared" si="99"/>
        <v>99.996590981794526</v>
      </c>
      <c r="J246" s="75"/>
    </row>
    <row r="247" spans="1:10" s="72" customFormat="1" ht="11.25" customHeight="1" x14ac:dyDescent="0.2">
      <c r="A247" s="76" t="s">
        <v>297</v>
      </c>
      <c r="B247" s="14">
        <v>32580</v>
      </c>
      <c r="C247" s="15">
        <v>26264.83196</v>
      </c>
      <c r="D247" s="14">
        <v>2653.8848900000003</v>
      </c>
      <c r="E247" s="15">
        <f t="shared" si="104"/>
        <v>28918.716850000001</v>
      </c>
      <c r="F247" s="15">
        <f t="shared" si="105"/>
        <v>3661.2831499999993</v>
      </c>
      <c r="G247" s="15">
        <f t="shared" si="106"/>
        <v>6315.1680400000005</v>
      </c>
      <c r="H247" s="16">
        <f t="shared" si="99"/>
        <v>88.762175721301418</v>
      </c>
      <c r="J247" s="75"/>
    </row>
    <row r="248" spans="1:10" s="72" customFormat="1" ht="11.25" customHeight="1" x14ac:dyDescent="0.2">
      <c r="A248" s="79"/>
      <c r="B248" s="14"/>
      <c r="C248" s="15"/>
      <c r="D248" s="14"/>
      <c r="E248" s="15"/>
      <c r="F248" s="15"/>
      <c r="G248" s="15"/>
      <c r="H248" s="16"/>
      <c r="J248" s="75"/>
    </row>
    <row r="249" spans="1:10" s="72" customFormat="1" ht="11.25" customHeight="1" x14ac:dyDescent="0.2">
      <c r="A249" s="74" t="s">
        <v>259</v>
      </c>
      <c r="B249" s="14">
        <v>959.14499999999998</v>
      </c>
      <c r="C249" s="15">
        <v>832.38986</v>
      </c>
      <c r="D249" s="14">
        <v>110.17046999999999</v>
      </c>
      <c r="E249" s="15">
        <f t="shared" ref="E249" si="107">SUM(C249:D249)</f>
        <v>942.56033000000002</v>
      </c>
      <c r="F249" s="15">
        <f>B249-E249</f>
        <v>16.58466999999996</v>
      </c>
      <c r="G249" s="15">
        <f>B249-C249</f>
        <v>126.75513999999998</v>
      </c>
      <c r="H249" s="16">
        <f>E249/B249*100</f>
        <v>98.270890219935467</v>
      </c>
      <c r="J249" s="75"/>
    </row>
    <row r="250" spans="1:10" s="72" customFormat="1" ht="11.25" customHeight="1" x14ac:dyDescent="0.2">
      <c r="A250" s="79"/>
      <c r="B250" s="19"/>
      <c r="C250" s="18"/>
      <c r="D250" s="19"/>
      <c r="E250" s="18"/>
      <c r="F250" s="18"/>
      <c r="G250" s="18"/>
      <c r="H250" s="16"/>
      <c r="J250" s="75"/>
    </row>
    <row r="251" spans="1:10" s="72" customFormat="1" ht="11.25" customHeight="1" x14ac:dyDescent="0.2">
      <c r="A251" s="74" t="s">
        <v>260</v>
      </c>
      <c r="B251" s="27">
        <f t="shared" ref="B251:G251" si="108">SUM(B252:B256)</f>
        <v>9200515.6720000003</v>
      </c>
      <c r="C251" s="20">
        <v>8991106.4387999978</v>
      </c>
      <c r="D251" s="27">
        <f t="shared" ref="D251" si="109">SUM(D252:D256)</f>
        <v>201882.22724000004</v>
      </c>
      <c r="E251" s="20">
        <f t="shared" si="108"/>
        <v>9192988.6660399996</v>
      </c>
      <c r="F251" s="20">
        <f t="shared" si="108"/>
        <v>7527.0059600005115</v>
      </c>
      <c r="G251" s="20">
        <f t="shared" si="108"/>
        <v>209409.23320000048</v>
      </c>
      <c r="H251" s="16">
        <f t="shared" ref="H251:H256" si="110">E251/B251*100</f>
        <v>99.918189303422338</v>
      </c>
      <c r="J251" s="75"/>
    </row>
    <row r="252" spans="1:10" s="72" customFormat="1" ht="11.25" customHeight="1" x14ac:dyDescent="0.2">
      <c r="A252" s="86" t="s">
        <v>261</v>
      </c>
      <c r="B252" s="14">
        <v>8296614.3119999999</v>
      </c>
      <c r="C252" s="15">
        <v>8168845.7135999994</v>
      </c>
      <c r="D252" s="14">
        <v>125265.09136000002</v>
      </c>
      <c r="E252" s="15">
        <f t="shared" ref="E252:E256" si="111">SUM(C252:D252)</f>
        <v>8294110.8049599994</v>
      </c>
      <c r="F252" s="15">
        <f>B252-E252</f>
        <v>2503.5070400005206</v>
      </c>
      <c r="G252" s="15">
        <f>B252-C252</f>
        <v>127768.59840000048</v>
      </c>
      <c r="H252" s="16">
        <f t="shared" si="110"/>
        <v>99.969824955748763</v>
      </c>
      <c r="J252" s="75"/>
    </row>
    <row r="253" spans="1:10" s="72" customFormat="1" ht="11.25" customHeight="1" x14ac:dyDescent="0.2">
      <c r="A253" s="86" t="s">
        <v>262</v>
      </c>
      <c r="B253" s="14">
        <v>30776.36</v>
      </c>
      <c r="C253" s="15">
        <v>28286.693289999999</v>
      </c>
      <c r="D253" s="14">
        <v>680.66131000000007</v>
      </c>
      <c r="E253" s="15">
        <f t="shared" si="111"/>
        <v>28967.354599999999</v>
      </c>
      <c r="F253" s="15">
        <f>B253-E253</f>
        <v>1809.0054000000018</v>
      </c>
      <c r="G253" s="15">
        <f>B253-C253</f>
        <v>2489.6667100000013</v>
      </c>
      <c r="H253" s="16">
        <f t="shared" si="110"/>
        <v>94.122094360736611</v>
      </c>
      <c r="J253" s="75"/>
    </row>
    <row r="254" spans="1:10" s="72" customFormat="1" ht="11.25" customHeight="1" x14ac:dyDescent="0.2">
      <c r="A254" s="86" t="s">
        <v>263</v>
      </c>
      <c r="B254" s="14">
        <v>211269</v>
      </c>
      <c r="C254" s="15">
        <v>207316.19313</v>
      </c>
      <c r="D254" s="14">
        <v>738.31335000000001</v>
      </c>
      <c r="E254" s="15">
        <f t="shared" si="111"/>
        <v>208054.50648000001</v>
      </c>
      <c r="F254" s="15">
        <f>B254-E254</f>
        <v>3214.4935199999891</v>
      </c>
      <c r="G254" s="15">
        <f>B254-C254</f>
        <v>3952.8068700000003</v>
      </c>
      <c r="H254" s="16">
        <f t="shared" si="110"/>
        <v>98.478483109211496</v>
      </c>
      <c r="J254" s="75"/>
    </row>
    <row r="255" spans="1:10" s="72" customFormat="1" ht="11.25" customHeight="1" x14ac:dyDescent="0.2">
      <c r="A255" s="86" t="s">
        <v>264</v>
      </c>
      <c r="B255" s="14">
        <v>566589</v>
      </c>
      <c r="C255" s="15">
        <v>531203.90865</v>
      </c>
      <c r="D255" s="14">
        <v>35385.091350000002</v>
      </c>
      <c r="E255" s="15">
        <f t="shared" si="111"/>
        <v>566589</v>
      </c>
      <c r="F255" s="15">
        <f>B255-E255</f>
        <v>0</v>
      </c>
      <c r="G255" s="15">
        <f>B255-C255</f>
        <v>35385.091350000002</v>
      </c>
      <c r="H255" s="16">
        <f t="shared" si="110"/>
        <v>100</v>
      </c>
      <c r="J255" s="75"/>
    </row>
    <row r="256" spans="1:10" s="72" customFormat="1" ht="11.25" customHeight="1" x14ac:dyDescent="0.2">
      <c r="A256" s="86" t="s">
        <v>265</v>
      </c>
      <c r="B256" s="14">
        <v>95267</v>
      </c>
      <c r="C256" s="15">
        <v>55453.930130000001</v>
      </c>
      <c r="D256" s="14">
        <v>39813.069869999999</v>
      </c>
      <c r="E256" s="15">
        <f t="shared" si="111"/>
        <v>95267</v>
      </c>
      <c r="F256" s="15">
        <f>B256-E256</f>
        <v>0</v>
      </c>
      <c r="G256" s="15">
        <f>B256-C256</f>
        <v>39813.069869999999</v>
      </c>
      <c r="H256" s="16">
        <f t="shared" si="110"/>
        <v>100</v>
      </c>
      <c r="J256" s="75"/>
    </row>
    <row r="257" spans="1:13" s="72" customFormat="1" ht="11.25" customHeight="1" x14ac:dyDescent="0.2">
      <c r="A257" s="79"/>
      <c r="B257" s="14"/>
      <c r="C257" s="15"/>
      <c r="D257" s="14"/>
      <c r="E257" s="15"/>
      <c r="F257" s="15"/>
      <c r="G257" s="15"/>
      <c r="H257" s="13"/>
      <c r="J257" s="75"/>
    </row>
    <row r="258" spans="1:13" s="72" customFormat="1" ht="11.25" customHeight="1" x14ac:dyDescent="0.2">
      <c r="A258" s="74" t="s">
        <v>266</v>
      </c>
      <c r="B258" s="20">
        <f t="shared" ref="B258:G258" si="112">+B259+B260</f>
        <v>404153</v>
      </c>
      <c r="C258" s="20">
        <v>391751.02152999997</v>
      </c>
      <c r="D258" s="20">
        <f t="shared" si="112"/>
        <v>12384.240239999999</v>
      </c>
      <c r="E258" s="20">
        <f t="shared" si="112"/>
        <v>404135.26176999998</v>
      </c>
      <c r="F258" s="20">
        <f t="shared" si="112"/>
        <v>17.738230000039039</v>
      </c>
      <c r="G258" s="20">
        <f t="shared" si="112"/>
        <v>12401.978470000033</v>
      </c>
      <c r="H258" s="13">
        <f>E258/B258*100</f>
        <v>99.99561101117645</v>
      </c>
      <c r="J258" s="75"/>
    </row>
    <row r="259" spans="1:13" s="72" customFormat="1" ht="11.25" customHeight="1" x14ac:dyDescent="0.2">
      <c r="A259" s="86" t="s">
        <v>267</v>
      </c>
      <c r="B259" s="14">
        <v>385084</v>
      </c>
      <c r="C259" s="15">
        <v>378963.25260999997</v>
      </c>
      <c r="D259" s="14">
        <v>6103.7171900000003</v>
      </c>
      <c r="E259" s="15">
        <f t="shared" ref="E259:E260" si="113">SUM(C259:D259)</f>
        <v>385066.96979999996</v>
      </c>
      <c r="F259" s="15">
        <f>B259-E259</f>
        <v>17.030200000037439</v>
      </c>
      <c r="G259" s="15">
        <f>B259-C259</f>
        <v>6120.7473900000332</v>
      </c>
      <c r="H259" s="16">
        <f>E259/B259*100</f>
        <v>99.995577536329733</v>
      </c>
      <c r="J259" s="75"/>
    </row>
    <row r="260" spans="1:13" s="72" customFormat="1" ht="11.25" customHeight="1" x14ac:dyDescent="0.2">
      <c r="A260" s="86" t="s">
        <v>268</v>
      </c>
      <c r="B260" s="14">
        <v>19069</v>
      </c>
      <c r="C260" s="15">
        <v>12787.76892</v>
      </c>
      <c r="D260" s="14">
        <v>6280.5230499999998</v>
      </c>
      <c r="E260" s="15">
        <f t="shared" si="113"/>
        <v>19068.291969999998</v>
      </c>
      <c r="F260" s="15">
        <f>B260-E260</f>
        <v>0.70803000000159955</v>
      </c>
      <c r="G260" s="15">
        <f>B260-C260</f>
        <v>6281.2310799999996</v>
      </c>
      <c r="H260" s="16">
        <f>E260/B260*100</f>
        <v>99.996287010330903</v>
      </c>
      <c r="J260" s="75"/>
    </row>
    <row r="261" spans="1:13" s="72" customFormat="1" ht="11.4" x14ac:dyDescent="0.2">
      <c r="A261" s="79"/>
      <c r="B261" s="18"/>
      <c r="C261" s="18"/>
      <c r="D261" s="18"/>
      <c r="E261" s="18"/>
      <c r="F261" s="18"/>
      <c r="G261" s="18"/>
      <c r="H261" s="13"/>
      <c r="J261" s="75"/>
    </row>
    <row r="262" spans="1:13" s="72" customFormat="1" ht="11.25" customHeight="1" x14ac:dyDescent="0.2">
      <c r="A262" s="87" t="s">
        <v>269</v>
      </c>
      <c r="B262" s="14">
        <v>1656394.993</v>
      </c>
      <c r="C262" s="15">
        <v>1640244.73223</v>
      </c>
      <c r="D262" s="14">
        <v>7017.8652099999999</v>
      </c>
      <c r="E262" s="15">
        <f t="shared" ref="E262" si="114">SUM(C262:D262)</f>
        <v>1647262.5974399999</v>
      </c>
      <c r="F262" s="15">
        <f>B262-E262</f>
        <v>9132.3955600000918</v>
      </c>
      <c r="G262" s="15">
        <f>B262-C262</f>
        <v>16150.260770000052</v>
      </c>
      <c r="H262" s="16">
        <f>E262/B262*100</f>
        <v>99.448658345467479</v>
      </c>
      <c r="J262" s="75"/>
    </row>
    <row r="263" spans="1:13" s="72" customFormat="1" ht="11.25" customHeight="1" x14ac:dyDescent="0.2">
      <c r="A263" s="79"/>
      <c r="B263" s="18"/>
      <c r="C263" s="18"/>
      <c r="D263" s="18"/>
      <c r="E263" s="18"/>
      <c r="F263" s="18"/>
      <c r="G263" s="18"/>
      <c r="H263" s="13"/>
      <c r="J263" s="75"/>
    </row>
    <row r="264" spans="1:13" s="72" customFormat="1" ht="11.25" customHeight="1" x14ac:dyDescent="0.2">
      <c r="A264" s="74" t="s">
        <v>270</v>
      </c>
      <c r="B264" s="14">
        <v>1715957</v>
      </c>
      <c r="C264" s="15">
        <v>1293402.7686900001</v>
      </c>
      <c r="D264" s="14">
        <v>31584.358980000001</v>
      </c>
      <c r="E264" s="15">
        <f t="shared" ref="E264" si="115">SUM(C264:D264)</f>
        <v>1324987.1276700001</v>
      </c>
      <c r="F264" s="15">
        <f>B264-E264</f>
        <v>390969.87232999993</v>
      </c>
      <c r="G264" s="15">
        <f>B264-C264</f>
        <v>422554.23130999994</v>
      </c>
      <c r="H264" s="16">
        <f>E264/B264*100</f>
        <v>77.215636969341304</v>
      </c>
      <c r="J264" s="75"/>
    </row>
    <row r="265" spans="1:13" s="72" customFormat="1" ht="11.25" customHeight="1" x14ac:dyDescent="0.2">
      <c r="A265" s="79"/>
      <c r="B265" s="18"/>
      <c r="C265" s="18"/>
      <c r="D265" s="18"/>
      <c r="E265" s="18"/>
      <c r="F265" s="18"/>
      <c r="G265" s="18"/>
      <c r="H265" s="13"/>
      <c r="J265" s="75"/>
    </row>
    <row r="266" spans="1:13" s="72" customFormat="1" ht="11.25" customHeight="1" x14ac:dyDescent="0.2">
      <c r="A266" s="74" t="s">
        <v>271</v>
      </c>
      <c r="B266" s="14">
        <v>710121</v>
      </c>
      <c r="C266" s="15">
        <v>704285.07874999999</v>
      </c>
      <c r="D266" s="14">
        <v>5819.9486699999998</v>
      </c>
      <c r="E266" s="15">
        <f t="shared" ref="E266" si="116">SUM(C266:D266)</f>
        <v>710105.02741999994</v>
      </c>
      <c r="F266" s="15">
        <f>B266-E266</f>
        <v>15.972580000059679</v>
      </c>
      <c r="G266" s="15">
        <f>B266-C266</f>
        <v>5835.921250000014</v>
      </c>
      <c r="H266" s="16">
        <f>E266/B266*100</f>
        <v>99.997750724172349</v>
      </c>
      <c r="J266" s="75"/>
    </row>
    <row r="267" spans="1:13" s="72" customFormat="1" ht="11.25" customHeight="1" x14ac:dyDescent="0.2">
      <c r="A267" s="88"/>
      <c r="B267" s="14"/>
      <c r="C267" s="14"/>
      <c r="D267" s="14"/>
      <c r="E267" s="14"/>
      <c r="F267" s="14"/>
      <c r="G267" s="14"/>
      <c r="H267" s="17"/>
      <c r="I267" s="75"/>
      <c r="J267" s="75"/>
      <c r="K267" s="75"/>
      <c r="L267" s="75"/>
      <c r="M267" s="75"/>
    </row>
    <row r="268" spans="1:13" s="72" customFormat="1" ht="11.25" customHeight="1" x14ac:dyDescent="0.2">
      <c r="A268" s="80" t="s">
        <v>272</v>
      </c>
      <c r="B268" s="27">
        <f t="shared" ref="B268:G268" si="117">+B269+B270</f>
        <v>192927.087</v>
      </c>
      <c r="C268" s="27">
        <v>185746.61197000003</v>
      </c>
      <c r="D268" s="27">
        <f t="shared" si="117"/>
        <v>4602.4765399999997</v>
      </c>
      <c r="E268" s="27">
        <f t="shared" si="117"/>
        <v>190349.08851</v>
      </c>
      <c r="F268" s="27">
        <f t="shared" si="117"/>
        <v>2577.9984899999954</v>
      </c>
      <c r="G268" s="27">
        <f t="shared" si="117"/>
        <v>7180.4750299999841</v>
      </c>
      <c r="H268" s="17">
        <f>E268/B268*100</f>
        <v>98.663744666398244</v>
      </c>
      <c r="J268" s="75"/>
    </row>
    <row r="269" spans="1:13" s="72" customFormat="1" ht="11.25" customHeight="1" x14ac:dyDescent="0.2">
      <c r="A269" s="85" t="s">
        <v>298</v>
      </c>
      <c r="B269" s="14">
        <v>184133.087</v>
      </c>
      <c r="C269" s="15">
        <v>180800.26380000002</v>
      </c>
      <c r="D269" s="14">
        <v>3331.1726799999997</v>
      </c>
      <c r="E269" s="15">
        <f t="shared" ref="E269:E270" si="118">SUM(C269:D269)</f>
        <v>184131.43648</v>
      </c>
      <c r="F269" s="15">
        <f>B269-E269</f>
        <v>1.6505199999955948</v>
      </c>
      <c r="G269" s="15">
        <f>B269-C269</f>
        <v>3332.8231999999844</v>
      </c>
      <c r="H269" s="16">
        <f>E269/B269*100</f>
        <v>99.999103626606782</v>
      </c>
      <c r="J269" s="75"/>
    </row>
    <row r="270" spans="1:13" s="72" customFormat="1" ht="11.25" customHeight="1" x14ac:dyDescent="0.2">
      <c r="A270" s="85" t="s">
        <v>299</v>
      </c>
      <c r="B270" s="14">
        <v>8794</v>
      </c>
      <c r="C270" s="15">
        <v>4946.3481700000002</v>
      </c>
      <c r="D270" s="14">
        <v>1271.3038600000002</v>
      </c>
      <c r="E270" s="15">
        <f t="shared" si="118"/>
        <v>6217.6520300000002</v>
      </c>
      <c r="F270" s="15">
        <f>B270-E270</f>
        <v>2576.3479699999998</v>
      </c>
      <c r="G270" s="15">
        <f>B270-C270</f>
        <v>3847.6518299999998</v>
      </c>
      <c r="H270" s="16">
        <f>E270/B270*100</f>
        <v>70.70334352967933</v>
      </c>
      <c r="J270" s="75"/>
    </row>
    <row r="271" spans="1:13" s="72" customFormat="1" ht="12" customHeight="1" x14ac:dyDescent="0.2">
      <c r="A271" s="89"/>
      <c r="B271" s="14"/>
      <c r="C271" s="14"/>
      <c r="D271" s="14"/>
      <c r="E271" s="14"/>
      <c r="F271" s="14"/>
      <c r="G271" s="14"/>
      <c r="H271" s="17"/>
      <c r="J271" s="75"/>
    </row>
    <row r="272" spans="1:13" s="72" customFormat="1" ht="11.25" customHeight="1" x14ac:dyDescent="0.2">
      <c r="A272" s="90" t="s">
        <v>273</v>
      </c>
      <c r="B272" s="32">
        <f>B10+B17+B19+B21+B23+B35+B39+B47+B49+B51+B59+B71+B78+B82+B86+B92+B104+B116+B127+B143+B145+B166+B176+B181+B190+B199+B208+B217+B249+B251+B258+B262+B264+B266+B268</f>
        <v>536242842.87352991</v>
      </c>
      <c r="C272" s="32">
        <v>492081461.56923991</v>
      </c>
      <c r="D272" s="32">
        <f t="shared" ref="D272:G272" si="119">D10+D17+D19+D21+D23+D35+D39+D47+D49+D51+D59+D71+D78+D82+D86+D92+D104+D116+D127+D143+D145+D166+D176+D181+D190+D199+D208+D217+D249+D251+D258+D262+D264+D266+D268</f>
        <v>30638588.937699988</v>
      </c>
      <c r="E272" s="32">
        <f t="shared" si="119"/>
        <v>522720050.50693995</v>
      </c>
      <c r="F272" s="32">
        <f t="shared" si="119"/>
        <v>13522792.366590006</v>
      </c>
      <c r="G272" s="32">
        <f t="shared" si="119"/>
        <v>44161381.304290019</v>
      </c>
      <c r="H272" s="91">
        <f>E272/B272*100</f>
        <v>97.478233500679238</v>
      </c>
      <c r="J272" s="75"/>
    </row>
    <row r="273" spans="1:10" s="72" customFormat="1" ht="11.25" customHeight="1" x14ac:dyDescent="0.2">
      <c r="A273" s="92"/>
      <c r="B273" s="15"/>
      <c r="C273" s="15"/>
      <c r="D273" s="15"/>
      <c r="E273" s="15"/>
      <c r="F273" s="15"/>
      <c r="G273" s="15"/>
      <c r="H273" s="13"/>
      <c r="J273" s="75"/>
    </row>
    <row r="274" spans="1:10" s="72" customFormat="1" ht="11.25" customHeight="1" x14ac:dyDescent="0.2">
      <c r="A274" s="73" t="s">
        <v>274</v>
      </c>
      <c r="B274" s="15"/>
      <c r="C274" s="15"/>
      <c r="D274" s="15"/>
      <c r="E274" s="15"/>
      <c r="F274" s="15"/>
      <c r="G274" s="15"/>
      <c r="H274" s="16"/>
      <c r="J274" s="75"/>
    </row>
    <row r="275" spans="1:10" s="72" customFormat="1" ht="11.25" customHeight="1" x14ac:dyDescent="0.2">
      <c r="A275" s="76" t="s">
        <v>275</v>
      </c>
      <c r="B275" s="14">
        <v>66105140.245999999</v>
      </c>
      <c r="C275" s="15">
        <v>58516534.48827</v>
      </c>
      <c r="D275" s="14">
        <v>41309.352359999997</v>
      </c>
      <c r="E275" s="15">
        <f t="shared" ref="E275" si="120">SUM(C275:D275)</f>
        <v>58557843.840630002</v>
      </c>
      <c r="F275" s="15">
        <f>B275-E275</f>
        <v>7547296.405369997</v>
      </c>
      <c r="G275" s="15">
        <f>B275-C275</f>
        <v>7588605.7577299997</v>
      </c>
      <c r="H275" s="16">
        <f>E275/B275*100</f>
        <v>88.582890260448877</v>
      </c>
      <c r="J275" s="75"/>
    </row>
    <row r="276" spans="1:10" s="72" customFormat="1" ht="11.4" x14ac:dyDescent="0.2">
      <c r="A276" s="93"/>
      <c r="B276" s="15"/>
      <c r="C276" s="15"/>
      <c r="D276" s="15"/>
      <c r="E276" s="15"/>
      <c r="F276" s="15"/>
      <c r="G276" s="15"/>
      <c r="H276" s="16"/>
      <c r="J276" s="75"/>
    </row>
    <row r="277" spans="1:10" s="72" customFormat="1" ht="11.25" customHeight="1" x14ac:dyDescent="0.2">
      <c r="A277" s="76" t="s">
        <v>276</v>
      </c>
      <c r="B277" s="15">
        <f t="shared" ref="B277:G277" si="121">SUM(B278:B279)</f>
        <v>208333400.35900003</v>
      </c>
      <c r="C277" s="15">
        <v>207447443.33884999</v>
      </c>
      <c r="D277" s="15">
        <f t="shared" si="121"/>
        <v>119673.23762999999</v>
      </c>
      <c r="E277" s="15">
        <f t="shared" si="121"/>
        <v>207567116.57648</v>
      </c>
      <c r="F277" s="15">
        <f t="shared" si="121"/>
        <v>766283.78252003831</v>
      </c>
      <c r="G277" s="15">
        <f t="shared" si="121"/>
        <v>885957.02015003515</v>
      </c>
      <c r="H277" s="13">
        <f>E277/B277*100</f>
        <v>99.632183902725359</v>
      </c>
      <c r="J277" s="75"/>
    </row>
    <row r="278" spans="1:10" s="72" customFormat="1" ht="11.25" customHeight="1" x14ac:dyDescent="0.2">
      <c r="A278" s="76" t="s">
        <v>283</v>
      </c>
      <c r="B278" s="14">
        <v>207789445.35900003</v>
      </c>
      <c r="C278" s="15">
        <v>206975978.50727999</v>
      </c>
      <c r="D278" s="14">
        <v>47183.080799999996</v>
      </c>
      <c r="E278" s="15">
        <f t="shared" ref="E278:E279" si="122">SUM(C278:D278)</f>
        <v>207023161.58807999</v>
      </c>
      <c r="F278" s="15">
        <f>B278-E278</f>
        <v>766283.77092003822</v>
      </c>
      <c r="G278" s="15">
        <f>B278-C278</f>
        <v>813466.85172003508</v>
      </c>
      <c r="H278" s="16">
        <f>E278/B278*100</f>
        <v>99.631221032619763</v>
      </c>
      <c r="J278" s="75"/>
    </row>
    <row r="279" spans="1:10" s="72" customFormat="1" ht="11.25" customHeight="1" x14ac:dyDescent="0.2">
      <c r="A279" s="94" t="s">
        <v>277</v>
      </c>
      <c r="B279" s="14">
        <v>543955</v>
      </c>
      <c r="C279" s="15">
        <v>471464.83156999998</v>
      </c>
      <c r="D279" s="14">
        <v>72490.156829999993</v>
      </c>
      <c r="E279" s="15">
        <f t="shared" si="122"/>
        <v>543954.98839999991</v>
      </c>
      <c r="F279" s="15">
        <f>B279-E279</f>
        <v>1.1600000085309148E-2</v>
      </c>
      <c r="G279" s="15">
        <f>B279-C279</f>
        <v>72490.16843000002</v>
      </c>
      <c r="H279" s="13">
        <f>E279/B279*100</f>
        <v>99.99999786747064</v>
      </c>
      <c r="J279" s="75"/>
    </row>
    <row r="280" spans="1:10" s="72" customFormat="1" ht="11.25" customHeight="1" x14ac:dyDescent="0.2">
      <c r="A280" s="94"/>
      <c r="B280" s="15"/>
      <c r="C280" s="15"/>
      <c r="D280" s="15"/>
      <c r="E280" s="15"/>
      <c r="F280" s="15"/>
      <c r="G280" s="15"/>
      <c r="H280" s="16"/>
      <c r="J280" s="75"/>
    </row>
    <row r="281" spans="1:10" s="72" customFormat="1" ht="11.25" customHeight="1" x14ac:dyDescent="0.2">
      <c r="A281" s="73" t="s">
        <v>278</v>
      </c>
      <c r="B281" s="29">
        <f t="shared" ref="B281:G281" si="123">B275+B277</f>
        <v>274438540.60500002</v>
      </c>
      <c r="C281" s="29">
        <f t="shared" si="123"/>
        <v>265963977.82712001</v>
      </c>
      <c r="D281" s="29">
        <f t="shared" si="123"/>
        <v>160982.58998999998</v>
      </c>
      <c r="E281" s="29">
        <f t="shared" si="123"/>
        <v>266124960.41711</v>
      </c>
      <c r="F281" s="29">
        <f t="shared" si="123"/>
        <v>8313580.1878900351</v>
      </c>
      <c r="G281" s="29">
        <f t="shared" si="123"/>
        <v>8474562.7778800353</v>
      </c>
      <c r="H281" s="16">
        <f>E281/B281*100</f>
        <v>96.970695089121691</v>
      </c>
      <c r="J281" s="75"/>
    </row>
    <row r="282" spans="1:10" s="72" customFormat="1" ht="11.25" customHeight="1" x14ac:dyDescent="0.2">
      <c r="A282" s="76"/>
      <c r="B282" s="15"/>
      <c r="C282" s="15"/>
      <c r="D282" s="15"/>
      <c r="E282" s="15"/>
      <c r="F282" s="15"/>
      <c r="G282" s="15"/>
      <c r="H282" s="16"/>
      <c r="J282" s="75"/>
    </row>
    <row r="283" spans="1:10" s="100" customFormat="1" ht="16.5" customHeight="1" thickBot="1" x14ac:dyDescent="0.25">
      <c r="A283" s="95" t="s">
        <v>279</v>
      </c>
      <c r="B283" s="96">
        <f t="shared" ref="B283:G283" si="124">+B281+B272</f>
        <v>810681383.47852993</v>
      </c>
      <c r="C283" s="96">
        <f t="shared" si="124"/>
        <v>758045439.39635992</v>
      </c>
      <c r="D283" s="96">
        <f t="shared" si="124"/>
        <v>30799571.52768999</v>
      </c>
      <c r="E283" s="97">
        <f t="shared" si="124"/>
        <v>788845010.92404997</v>
      </c>
      <c r="F283" s="96">
        <f t="shared" si="124"/>
        <v>21836372.554480042</v>
      </c>
      <c r="G283" s="98">
        <f t="shared" si="124"/>
        <v>52635944.082170054</v>
      </c>
      <c r="H283" s="99">
        <f>E283/B283*100</f>
        <v>97.306417416324166</v>
      </c>
      <c r="J283" s="75"/>
    </row>
    <row r="284" spans="1:10" s="72" customFormat="1" ht="12" customHeight="1" thickTop="1" x14ac:dyDescent="0.2">
      <c r="A284" s="76"/>
      <c r="B284" s="15"/>
      <c r="C284" s="18"/>
      <c r="D284" s="15"/>
      <c r="E284" s="18"/>
      <c r="F284" s="18"/>
      <c r="G284" s="18"/>
      <c r="H284" s="13"/>
    </row>
    <row r="285" spans="1:10" ht="24.6" customHeight="1" x14ac:dyDescent="0.2">
      <c r="A285" s="115" t="s">
        <v>321</v>
      </c>
      <c r="B285" s="115"/>
      <c r="C285" s="115"/>
      <c r="D285" s="115"/>
      <c r="E285" s="115"/>
      <c r="F285" s="115"/>
      <c r="G285" s="115"/>
      <c r="H285" s="115"/>
    </row>
    <row r="286" spans="1:10" ht="11.4" x14ac:dyDescent="0.2">
      <c r="A286" s="72" t="s">
        <v>315</v>
      </c>
    </row>
    <row r="287" spans="1:10" ht="24.6" customHeight="1" x14ac:dyDescent="0.2">
      <c r="A287" s="115" t="s">
        <v>320</v>
      </c>
      <c r="B287" s="115"/>
      <c r="C287" s="115"/>
      <c r="D287" s="115"/>
      <c r="E287" s="115"/>
      <c r="F287" s="115"/>
      <c r="G287" s="115"/>
      <c r="H287" s="115"/>
    </row>
    <row r="288" spans="1:10" ht="11.4" x14ac:dyDescent="0.2">
      <c r="A288" s="72" t="s">
        <v>316</v>
      </c>
    </row>
    <row r="289" spans="1:9" ht="11.4" x14ac:dyDescent="0.2">
      <c r="A289" s="72" t="s">
        <v>317</v>
      </c>
    </row>
    <row r="290" spans="1:9" ht="11.4" x14ac:dyDescent="0.2">
      <c r="A290" s="72" t="s">
        <v>318</v>
      </c>
    </row>
    <row r="291" spans="1:9" ht="11.4" x14ac:dyDescent="0.2">
      <c r="A291" s="72" t="s">
        <v>319</v>
      </c>
    </row>
    <row r="292" spans="1:9" x14ac:dyDescent="0.2">
      <c r="G292" s="104"/>
    </row>
    <row r="293" spans="1:9" x14ac:dyDescent="0.2">
      <c r="E293" s="72"/>
      <c r="F293" s="72"/>
      <c r="G293" s="101"/>
      <c r="I293" s="103"/>
    </row>
    <row r="294" spans="1:9" x14ac:dyDescent="0.2">
      <c r="E294" s="72"/>
      <c r="F294" s="72"/>
      <c r="G294" s="101"/>
      <c r="I294" s="103"/>
    </row>
    <row r="295" spans="1:9" x14ac:dyDescent="0.2">
      <c r="E295" s="72"/>
      <c r="F295" s="72"/>
      <c r="G295" s="101"/>
      <c r="I295" s="103"/>
    </row>
    <row r="296" spans="1:9" x14ac:dyDescent="0.2">
      <c r="E296" s="72"/>
      <c r="F296" s="72"/>
      <c r="G296" s="101"/>
      <c r="I296" s="103"/>
    </row>
    <row r="297" spans="1:9" x14ac:dyDescent="0.2">
      <c r="E297" s="72"/>
      <c r="F297" s="72"/>
      <c r="G297" s="101"/>
      <c r="I297" s="103"/>
    </row>
    <row r="298" spans="1:9" x14ac:dyDescent="0.2">
      <c r="E298" s="72"/>
      <c r="F298" s="72"/>
      <c r="G298" s="101"/>
      <c r="I298" s="103"/>
    </row>
    <row r="299" spans="1:9" x14ac:dyDescent="0.2">
      <c r="E299" s="72"/>
      <c r="F299" s="72"/>
      <c r="G299" s="101"/>
      <c r="I299" s="103"/>
    </row>
    <row r="300" spans="1:9" x14ac:dyDescent="0.2">
      <c r="E300" s="72"/>
      <c r="F300" s="72"/>
      <c r="G300" s="101"/>
      <c r="I300" s="103"/>
    </row>
    <row r="301" spans="1:9" x14ac:dyDescent="0.2">
      <c r="E301" s="72"/>
      <c r="F301" s="72"/>
      <c r="G301" s="101"/>
      <c r="I301" s="103"/>
    </row>
    <row r="302" spans="1:9" x14ac:dyDescent="0.2">
      <c r="E302" s="72"/>
      <c r="F302" s="72"/>
      <c r="G302" s="101"/>
      <c r="I302" s="103"/>
    </row>
    <row r="303" spans="1:9" x14ac:dyDescent="0.2">
      <c r="E303" s="72"/>
      <c r="F303" s="72"/>
      <c r="G303" s="101"/>
      <c r="I303" s="103"/>
    </row>
    <row r="304" spans="1:9" x14ac:dyDescent="0.2">
      <c r="E304" s="72"/>
      <c r="F304" s="72"/>
      <c r="G304" s="101"/>
      <c r="I304" s="103"/>
    </row>
    <row r="305" spans="5:9" x14ac:dyDescent="0.2">
      <c r="E305" s="72"/>
      <c r="F305" s="72"/>
      <c r="G305" s="101"/>
      <c r="I305" s="103"/>
    </row>
    <row r="306" spans="5:9" x14ac:dyDescent="0.2">
      <c r="E306" s="72"/>
      <c r="F306" s="72"/>
      <c r="G306" s="101"/>
      <c r="I306" s="103"/>
    </row>
    <row r="307" spans="5:9" x14ac:dyDescent="0.2">
      <c r="E307" s="72"/>
      <c r="F307" s="72"/>
      <c r="G307" s="101"/>
      <c r="I307" s="103"/>
    </row>
    <row r="308" spans="5:9" x14ac:dyDescent="0.2">
      <c r="E308" s="72"/>
      <c r="F308" s="72"/>
      <c r="G308" s="101"/>
      <c r="I308" s="103"/>
    </row>
    <row r="309" spans="5:9" x14ac:dyDescent="0.2">
      <c r="E309" s="72"/>
      <c r="F309" s="72"/>
      <c r="G309" s="101"/>
      <c r="I309" s="103"/>
    </row>
    <row r="310" spans="5:9" x14ac:dyDescent="0.2">
      <c r="E310" s="72"/>
      <c r="F310" s="72"/>
      <c r="G310" s="101"/>
      <c r="I310" s="103"/>
    </row>
    <row r="311" spans="5:9" x14ac:dyDescent="0.2">
      <c r="E311" s="72"/>
      <c r="F311" s="72"/>
      <c r="G311" s="101"/>
      <c r="I311" s="103"/>
    </row>
    <row r="312" spans="5:9" x14ac:dyDescent="0.2">
      <c r="E312" s="72"/>
      <c r="F312" s="72"/>
      <c r="G312" s="101"/>
      <c r="I312" s="103"/>
    </row>
    <row r="313" spans="5:9" x14ac:dyDescent="0.2">
      <c r="E313" s="72"/>
      <c r="F313" s="72"/>
      <c r="G313" s="101"/>
      <c r="I313" s="103"/>
    </row>
    <row r="314" spans="5:9" x14ac:dyDescent="0.2">
      <c r="E314" s="72"/>
      <c r="F314" s="72"/>
      <c r="G314" s="101"/>
      <c r="I314" s="103"/>
    </row>
    <row r="315" spans="5:9" x14ac:dyDescent="0.2">
      <c r="E315" s="72"/>
      <c r="F315" s="72"/>
      <c r="G315" s="101"/>
      <c r="I315" s="103"/>
    </row>
    <row r="316" spans="5:9" x14ac:dyDescent="0.2">
      <c r="E316" s="72"/>
      <c r="F316" s="72"/>
      <c r="G316" s="101"/>
      <c r="I316" s="103"/>
    </row>
    <row r="317" spans="5:9" x14ac:dyDescent="0.2">
      <c r="E317" s="72"/>
      <c r="F317" s="72"/>
      <c r="G317" s="101"/>
      <c r="I317" s="103"/>
    </row>
    <row r="318" spans="5:9" x14ac:dyDescent="0.2">
      <c r="E318" s="72"/>
      <c r="F318" s="72"/>
      <c r="G318" s="101"/>
      <c r="I318" s="103"/>
    </row>
    <row r="319" spans="5:9" x14ac:dyDescent="0.2">
      <c r="E319" s="72"/>
      <c r="F319" s="72"/>
      <c r="G319" s="101"/>
      <c r="I319" s="103"/>
    </row>
    <row r="320" spans="5:9" x14ac:dyDescent="0.2">
      <c r="E320" s="72"/>
      <c r="F320" s="72"/>
      <c r="G320" s="101"/>
      <c r="I320" s="103"/>
    </row>
    <row r="321" spans="5:9" x14ac:dyDescent="0.2">
      <c r="E321" s="72"/>
      <c r="F321" s="72"/>
      <c r="G321" s="101"/>
      <c r="I321" s="103"/>
    </row>
    <row r="322" spans="5:9" x14ac:dyDescent="0.2">
      <c r="E322" s="72"/>
      <c r="F322" s="72"/>
      <c r="G322" s="101"/>
      <c r="I322" s="103"/>
    </row>
    <row r="323" spans="5:9" x14ac:dyDescent="0.2">
      <c r="E323" s="72"/>
      <c r="F323" s="72"/>
      <c r="G323" s="101"/>
      <c r="I323" s="103"/>
    </row>
    <row r="324" spans="5:9" x14ac:dyDescent="0.2">
      <c r="E324" s="72"/>
      <c r="F324" s="72"/>
      <c r="G324" s="101"/>
      <c r="I324" s="103"/>
    </row>
    <row r="325" spans="5:9" x14ac:dyDescent="0.2">
      <c r="E325" s="72"/>
      <c r="F325" s="72"/>
      <c r="G325" s="101"/>
      <c r="I325" s="103"/>
    </row>
    <row r="326" spans="5:9" x14ac:dyDescent="0.2">
      <c r="E326" s="72"/>
      <c r="F326" s="72"/>
      <c r="G326" s="101"/>
      <c r="I326" s="103"/>
    </row>
    <row r="327" spans="5:9" x14ac:dyDescent="0.2">
      <c r="E327" s="72"/>
      <c r="F327" s="72"/>
      <c r="G327" s="101"/>
      <c r="I327" s="103"/>
    </row>
    <row r="328" spans="5:9" x14ac:dyDescent="0.2">
      <c r="E328" s="72"/>
      <c r="F328" s="72"/>
      <c r="G328" s="101"/>
      <c r="I328" s="103"/>
    </row>
    <row r="329" spans="5:9" x14ac:dyDescent="0.2">
      <c r="E329" s="72"/>
      <c r="F329" s="72"/>
      <c r="G329" s="101"/>
      <c r="I329" s="103"/>
    </row>
    <row r="330" spans="5:9" x14ac:dyDescent="0.2">
      <c r="E330" s="72"/>
      <c r="F330" s="72"/>
      <c r="G330" s="101"/>
      <c r="I330" s="103"/>
    </row>
  </sheetData>
  <mergeCells count="8">
    <mergeCell ref="A287:H287"/>
    <mergeCell ref="A285:H285"/>
    <mergeCell ref="A5:A7"/>
    <mergeCell ref="B6:B7"/>
    <mergeCell ref="F6:F7"/>
    <mergeCell ref="G6:G7"/>
    <mergeCell ref="H6:H7"/>
    <mergeCell ref="C5:E6"/>
  </mergeCells>
  <printOptions horizontalCentered="1"/>
  <pageMargins left="0.35433070866141736" right="0.35433070866141736" top="0.31496062992125984" bottom="0.23622047244094491" header="0.19685039370078741" footer="0.19685039370078741"/>
  <pageSetup paperSize="9" scale="90" orientation="portrait" r:id="rId1"/>
  <headerFooter alignWithMargins="0">
    <oddFooter>Page &amp;P of &amp;N</oddFooter>
  </headerFooter>
  <rowBreaks count="3" manualBreakCount="3">
    <brk id="81" max="16383" man="1"/>
    <brk id="151" max="16383" man="1"/>
    <brk id="22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8"/>
  <sheetViews>
    <sheetView view="pageBreakPreview" topLeftCell="A5" zoomScale="60" zoomScaleNormal="110" workbookViewId="0">
      <selection activeCell="N30" sqref="N30"/>
    </sheetView>
  </sheetViews>
  <sheetFormatPr defaultRowHeight="13.2" x14ac:dyDescent="0.25"/>
  <cols>
    <col min="1" max="1" width="38.6640625" customWidth="1"/>
    <col min="2" max="2" width="11.5546875" bestFit="1" customWidth="1"/>
    <col min="3" max="3" width="10" bestFit="1" customWidth="1"/>
    <col min="4" max="4" width="10" customWidth="1"/>
    <col min="5" max="5" width="14.5546875" customWidth="1"/>
    <col min="7" max="7" width="9.44140625" bestFit="1" customWidth="1"/>
    <col min="8" max="8" width="10.33203125" bestFit="1" customWidth="1"/>
    <col min="9" max="9" width="11" customWidth="1"/>
  </cols>
  <sheetData>
    <row r="1" spans="1:9" x14ac:dyDescent="0.25">
      <c r="A1" s="5" t="s">
        <v>306</v>
      </c>
    </row>
    <row r="2" spans="1:9" x14ac:dyDescent="0.25">
      <c r="A2" t="s">
        <v>0</v>
      </c>
    </row>
    <row r="3" spans="1:9" x14ac:dyDescent="0.25">
      <c r="A3" t="s">
        <v>1</v>
      </c>
      <c r="G3" t="s">
        <v>2</v>
      </c>
    </row>
    <row r="4" spans="1:9" x14ac:dyDescent="0.25">
      <c r="B4" s="55" t="s">
        <v>15</v>
      </c>
      <c r="C4" s="55" t="s">
        <v>16</v>
      </c>
      <c r="D4" s="55" t="s">
        <v>17</v>
      </c>
      <c r="E4" s="3" t="s">
        <v>8</v>
      </c>
      <c r="F4" s="3"/>
      <c r="G4" s="3" t="s">
        <v>3</v>
      </c>
      <c r="H4" s="3" t="s">
        <v>4</v>
      </c>
      <c r="I4" s="3" t="s">
        <v>7</v>
      </c>
    </row>
    <row r="5" spans="1:9" x14ac:dyDescent="0.25">
      <c r="A5" t="s">
        <v>5</v>
      </c>
      <c r="B5" s="4">
        <v>224077.66640615001</v>
      </c>
      <c r="C5" s="4">
        <v>304402.30395810999</v>
      </c>
      <c r="D5" s="4">
        <v>282201.41311427002</v>
      </c>
      <c r="E5" s="1">
        <f>SUM(B5:D5)</f>
        <v>810681.38347852998</v>
      </c>
      <c r="F5" s="1"/>
      <c r="G5" s="1">
        <f>B5</f>
        <v>224077.66640615001</v>
      </c>
      <c r="H5" s="1">
        <f>+G5+C5</f>
        <v>528479.97036426002</v>
      </c>
      <c r="I5" s="1">
        <f>+H5+D5</f>
        <v>810681.38347852998</v>
      </c>
    </row>
    <row r="6" spans="1:9" x14ac:dyDescent="0.25">
      <c r="A6" t="s">
        <v>6</v>
      </c>
      <c r="B6" s="4">
        <v>160941.90977395</v>
      </c>
      <c r="C6" s="4">
        <v>287760.09099066001</v>
      </c>
      <c r="D6" s="4">
        <v>340143.01015943999</v>
      </c>
      <c r="E6" s="1">
        <f>SUM(B6:D6)</f>
        <v>788845.01092405</v>
      </c>
      <c r="F6" s="1"/>
      <c r="G6" s="1">
        <f>B6</f>
        <v>160941.90977395</v>
      </c>
      <c r="H6" s="1">
        <f>+G6+C6</f>
        <v>448702.00076461001</v>
      </c>
      <c r="I6" s="1">
        <f>+H6+D6</f>
        <v>788845.01092405</v>
      </c>
    </row>
    <row r="7" spans="1:9" hidden="1" x14ac:dyDescent="0.25">
      <c r="A7" t="s">
        <v>9</v>
      </c>
      <c r="B7" s="4">
        <f>+B6/B5*100</f>
        <v>71.824163628264571</v>
      </c>
      <c r="C7" s="4">
        <f>+C6/C5*100</f>
        <v>94.532822928390132</v>
      </c>
      <c r="D7" s="4">
        <f>+D6/D5*100</f>
        <v>120.53200102924646</v>
      </c>
      <c r="E7" s="4">
        <f>+E6/E5*100</f>
        <v>97.306417416324166</v>
      </c>
      <c r="F7" s="2"/>
      <c r="G7" s="2"/>
      <c r="H7" s="2"/>
      <c r="I7" s="2"/>
    </row>
    <row r="8" spans="1:9" x14ac:dyDescent="0.25">
      <c r="A8" t="s">
        <v>10</v>
      </c>
      <c r="B8" s="4">
        <f>G8</f>
        <v>71.824163628264571</v>
      </c>
      <c r="C8" s="4">
        <f>H8</f>
        <v>84.904258614633548</v>
      </c>
      <c r="D8" s="4">
        <f>I8</f>
        <v>97.306417416324166</v>
      </c>
      <c r="E8" s="4"/>
      <c r="F8" s="2"/>
      <c r="G8" s="2">
        <f>+G6/G5*100</f>
        <v>71.824163628264571</v>
      </c>
      <c r="H8" s="2">
        <f>+H6/H5*100</f>
        <v>84.904258614633548</v>
      </c>
      <c r="I8" s="2">
        <f>+I6/I5*100</f>
        <v>97.306417416324166</v>
      </c>
    </row>
  </sheetData>
  <phoneticPr fontId="19" type="noConversion"/>
  <printOptions horizontalCentered="1"/>
  <pageMargins left="0.35433070866141736" right="0.35433070866141736" top="0.86614173228346458" bottom="0.47244094488188981" header="0.51181102362204722" footer="0.51181102362204722"/>
  <pageSetup paperSize="9" scale="9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By Department</vt:lpstr>
      <vt:lpstr>By Agency</vt:lpstr>
      <vt:lpstr>Graph</vt:lpstr>
      <vt:lpstr>'By Agency'!Print_Area</vt:lpstr>
      <vt:lpstr>'By Department'!Print_Area</vt:lpstr>
      <vt:lpstr>Graph!Print_Area</vt:lpstr>
      <vt:lpstr>'By Agency'!Print_Titles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jpablo</dc:creator>
  <cp:lastModifiedBy>Mary Dianne M. Cruz</cp:lastModifiedBy>
  <cp:lastPrinted>2021-04-14T00:27:34Z</cp:lastPrinted>
  <dcterms:created xsi:type="dcterms:W3CDTF">2014-04-16T02:07:45Z</dcterms:created>
  <dcterms:modified xsi:type="dcterms:W3CDTF">2021-04-14T00:31:43Z</dcterms:modified>
</cp:coreProperties>
</file>