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C:\Users\mdcruz\Documents\CPD\ACTUAL DISBURSEMENT (BANK)\bank reports\2021\WEBSITE\For website\July 2021\"/>
    </mc:Choice>
  </mc:AlternateContent>
  <xr:revisionPtr revIDLastSave="0" documentId="13_ncr:1_{AE3C41EE-7886-4CE2-A628-ABD4A6A1221A}" xr6:coauthVersionLast="36" xr6:coauthVersionMax="36" xr10:uidLastSave="{00000000-0000-0000-0000-000000000000}"/>
  <bookViews>
    <workbookView xWindow="240" yWindow="72" windowWidth="20952" windowHeight="10740" xr2:uid="{00000000-000D-0000-FFFF-FFFF00000000}"/>
  </bookViews>
  <sheets>
    <sheet name="By Department" sheetId="17" r:id="rId1"/>
    <sheet name="By Agency" sheetId="18" r:id="rId2"/>
    <sheet name="Graph " sheetId="16" r:id="rId3"/>
  </sheets>
  <externalReferences>
    <externalReference r:id="rId4"/>
  </externalReferences>
  <definedNames>
    <definedName name="_xlnm.Print_Area" localSheetId="1">'By Agency'!$A$1:$H$292</definedName>
    <definedName name="_xlnm.Print_Area" localSheetId="0">'By Department'!$A$1:$R$64</definedName>
    <definedName name="_xlnm.Print_Area" localSheetId="2">'Graph '!$A$12:$M$57</definedName>
    <definedName name="_xlnm.Print_Titles" localSheetId="1">'By Agency'!$1:$8</definedName>
    <definedName name="Z_081E09AD_AB62_433B_A53E_F457872E493D_.wvu.PrintArea" localSheetId="1" hidden="1">'By Agency'!$A$1:$F$288</definedName>
    <definedName name="Z_081E09AD_AB62_433B_A53E_F457872E493D_.wvu.PrintTitles" localSheetId="1" hidden="1">'By Agency'!$1:$8</definedName>
    <definedName name="Z_081E09AD_AB62_433B_A53E_F457872E493D_.wvu.Rows" localSheetId="1" hidden="1">'By Agency'!$132:$132,'By Agency'!$188:$189</definedName>
    <definedName name="Z_0A72D1F9_6F9D_1548_A9BD_D2852F16C0D3_.wvu.PrintArea" localSheetId="1" hidden="1">'By Agency'!$A$1:$F$288</definedName>
    <definedName name="Z_0A72D1F9_6F9D_1548_A9BD_D2852F16C0D3_.wvu.PrintTitles" localSheetId="1" hidden="1">'By Agency'!$1:$8</definedName>
    <definedName name="Z_0A72D1F9_6F9D_1548_A9BD_D2852F16C0D3_.wvu.Rows" localSheetId="1" hidden="1">'By Agency'!$132:$132,'By Agency'!$188:$189</definedName>
    <definedName name="Z_149BABA1_3CBB_4AB5_8307_CDFFE2416884_.wvu.Cols" localSheetId="1" hidden="1">'By Agency'!#REF!</definedName>
    <definedName name="Z_149BABA1_3CBB_4AB5_8307_CDFFE2416884_.wvu.PrintArea" localSheetId="1" hidden="1">'By Agency'!$A$1:$F$288</definedName>
    <definedName name="Z_149BABA1_3CBB_4AB5_8307_CDFFE2416884_.wvu.PrintTitles" localSheetId="1" hidden="1">'By Agency'!$1:$8</definedName>
    <definedName name="Z_149BABA1_3CBB_4AB5_8307_CDFFE2416884_.wvu.Rows" localSheetId="1" hidden="1">'By Agency'!$132:$132,'By Agency'!$188:$189,'By Agency'!$276:$278,'By Agency'!$279:$280,'By Agency'!$281:$284</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Agency'!$A$1:$H$292</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Agency'!$A$1:$H$288</definedName>
    <definedName name="Z_97AE4AC2_2269_476F_89AE_42BE1A190109_.wvu.PrintTitles" localSheetId="1" hidden="1">'By Agency'!$1:$8</definedName>
    <definedName name="Z_97AE4AC2_2269_476F_89AE_42BE1A190109_.wvu.Rows" localSheetId="1" hidden="1">'By Agency'!$132:$132,'By Agency'!$188:$189,'By Agency'!$274:$278,'By Agency'!$279:$280,'By Agency'!$281:$284</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Agency'!$A$1:$H$292</definedName>
    <definedName name="Z_D5067B77_BADA_4D46_9CA2_CCC5AFBA88BD_.wvu.PrintTitles" localSheetId="1" hidden="1">'By Agency'!$1:$8</definedName>
    <definedName name="Z_D5067B77_BADA_4D46_9CA2_CCC5AFBA88BD_.wvu.Rows" localSheetId="1" hidden="1">'By Agency'!$188:$188</definedName>
    <definedName name="Z_E72949E6_F470_4685_A8B8_FC40C2B684D5_.wvu.PrintArea" localSheetId="1" hidden="1">'By Agency'!$A$1:$F$288</definedName>
    <definedName name="Z_E72949E6_F470_4685_A8B8_FC40C2B684D5_.wvu.PrintTitles" localSheetId="1" hidden="1">'By Agency'!$1:$8</definedName>
    <definedName name="Z_E72949E6_F470_4685_A8B8_FC40C2B684D5_.wvu.Rows" localSheetId="1" hidden="1">'By Agency'!$132:$132,'By Agency'!$188:$189</definedName>
  </definedNames>
  <calcPr calcId="191029"/>
</workbook>
</file>

<file path=xl/calcChain.xml><?xml version="1.0" encoding="utf-8"?>
<calcChain xmlns="http://schemas.openxmlformats.org/spreadsheetml/2006/main">
  <c r="R8" i="16" l="1"/>
  <c r="I8" i="16"/>
  <c r="C8" i="16"/>
  <c r="D8" i="16"/>
  <c r="E8" i="16"/>
  <c r="F8" i="16"/>
  <c r="G8" i="16"/>
  <c r="H8" i="16"/>
  <c r="R7" i="16"/>
  <c r="B8" i="16"/>
  <c r="R6" i="16"/>
  <c r="R5" i="16"/>
  <c r="N5" i="16"/>
  <c r="O5" i="16" s="1"/>
  <c r="P5" i="16" s="1"/>
  <c r="Q5" i="16" s="1"/>
  <c r="N6" i="16"/>
  <c r="O6" i="16" s="1"/>
  <c r="P6" i="16" l="1"/>
  <c r="O8" i="16"/>
  <c r="N8" i="16"/>
  <c r="P8" i="16" l="1"/>
  <c r="Q6" i="16"/>
  <c r="Q8" i="16" s="1"/>
  <c r="M5" i="16" l="1"/>
  <c r="M6" i="16"/>
  <c r="M8" i="16"/>
  <c r="G7" i="16"/>
  <c r="C268" i="18"/>
  <c r="C258" i="18"/>
  <c r="C251" i="18"/>
  <c r="C230" i="18"/>
  <c r="C217" i="18" s="1"/>
  <c r="C208" i="18"/>
  <c r="C199" i="18"/>
  <c r="C190" i="18"/>
  <c r="C181" i="18"/>
  <c r="C176" i="18"/>
  <c r="C166" i="18"/>
  <c r="C145" i="18"/>
  <c r="C140" i="18"/>
  <c r="C136" i="18"/>
  <c r="C133" i="18"/>
  <c r="C128" i="18" s="1"/>
  <c r="C116" i="18"/>
  <c r="C104" i="18"/>
  <c r="C92" i="18"/>
  <c r="C86" i="18"/>
  <c r="C82" i="18"/>
  <c r="C78" i="18"/>
  <c r="C71" i="18"/>
  <c r="C59" i="18"/>
  <c r="C51" i="18"/>
  <c r="C39" i="18"/>
  <c r="C35" i="18"/>
  <c r="C23" i="18"/>
  <c r="C10" i="18"/>
  <c r="D277" i="18"/>
  <c r="D281" i="18" s="1"/>
  <c r="E278" i="18"/>
  <c r="G278" i="18"/>
  <c r="G275" i="18"/>
  <c r="E275" i="18"/>
  <c r="D268" i="18"/>
  <c r="B268" i="18"/>
  <c r="G266" i="18"/>
  <c r="G262" i="18"/>
  <c r="G260" i="18"/>
  <c r="E260" i="18"/>
  <c r="H260" i="18" s="1"/>
  <c r="D258" i="18"/>
  <c r="E255" i="18"/>
  <c r="H255" i="18" s="1"/>
  <c r="G255" i="18"/>
  <c r="D251" i="18"/>
  <c r="E254" i="18"/>
  <c r="H254" i="18" s="1"/>
  <c r="G252" i="18"/>
  <c r="B251" i="18"/>
  <c r="E249" i="18"/>
  <c r="H249" i="18" s="1"/>
  <c r="E245" i="18"/>
  <c r="H245" i="18" s="1"/>
  <c r="G245" i="18"/>
  <c r="G244" i="18"/>
  <c r="G241" i="18"/>
  <c r="E241" i="18"/>
  <c r="H241" i="18" s="1"/>
  <c r="E240" i="18"/>
  <c r="H240" i="18" s="1"/>
  <c r="E237" i="18"/>
  <c r="H237" i="18" s="1"/>
  <c r="E235" i="18"/>
  <c r="G235" i="18"/>
  <c r="G233" i="18"/>
  <c r="E233" i="18"/>
  <c r="H233" i="18" s="1"/>
  <c r="D230" i="18"/>
  <c r="E232" i="18"/>
  <c r="E229" i="18"/>
  <c r="H229" i="18" s="1"/>
  <c r="G229" i="18"/>
  <c r="E228" i="18"/>
  <c r="H228" i="18" s="1"/>
  <c r="G227" i="18"/>
  <c r="G226" i="18"/>
  <c r="E226" i="18"/>
  <c r="H226" i="18" s="1"/>
  <c r="G225" i="18"/>
  <c r="E225" i="18"/>
  <c r="H225" i="18" s="1"/>
  <c r="E224" i="18"/>
  <c r="H224" i="18" s="1"/>
  <c r="E221" i="18"/>
  <c r="H221" i="18" s="1"/>
  <c r="G221" i="18"/>
  <c r="E220" i="18"/>
  <c r="H220" i="18" s="1"/>
  <c r="E219" i="18"/>
  <c r="G218" i="18"/>
  <c r="E218" i="18"/>
  <c r="F218" i="18" s="1"/>
  <c r="E215" i="18"/>
  <c r="E212" i="18"/>
  <c r="G212" i="18"/>
  <c r="D208" i="18"/>
  <c r="E211" i="18"/>
  <c r="H211" i="18" s="1"/>
  <c r="G211" i="18"/>
  <c r="E210" i="18"/>
  <c r="G210" i="18"/>
  <c r="E206" i="18"/>
  <c r="H206" i="18" s="1"/>
  <c r="E203" i="18"/>
  <c r="H203" i="18" s="1"/>
  <c r="G203" i="18"/>
  <c r="D199" i="18"/>
  <c r="E202" i="18"/>
  <c r="H202" i="18" s="1"/>
  <c r="G201" i="18"/>
  <c r="E197" i="18"/>
  <c r="H197" i="18" s="1"/>
  <c r="E194" i="18"/>
  <c r="H194" i="18" s="1"/>
  <c r="D190" i="18"/>
  <c r="E192" i="18"/>
  <c r="G192" i="18"/>
  <c r="E188" i="18"/>
  <c r="H188" i="18" s="1"/>
  <c r="E185" i="18"/>
  <c r="H185" i="18" s="1"/>
  <c r="G185" i="18"/>
  <c r="D181" i="18"/>
  <c r="G184" i="18"/>
  <c r="G183" i="18"/>
  <c r="E179" i="18"/>
  <c r="H179" i="18" s="1"/>
  <c r="D176" i="18"/>
  <c r="E174" i="18"/>
  <c r="H174" i="18" s="1"/>
  <c r="G173" i="18"/>
  <c r="G171" i="18"/>
  <c r="E171" i="18"/>
  <c r="H171" i="18" s="1"/>
  <c r="E170" i="18"/>
  <c r="H170" i="18" s="1"/>
  <c r="D166" i="18"/>
  <c r="E164" i="18"/>
  <c r="G164" i="18"/>
  <c r="E162" i="18"/>
  <c r="F162" i="18" s="1"/>
  <c r="E161" i="18"/>
  <c r="H161" i="18" s="1"/>
  <c r="E157" i="18"/>
  <c r="H157" i="18" s="1"/>
  <c r="E155" i="18"/>
  <c r="H154" i="18"/>
  <c r="G154" i="18"/>
  <c r="E154" i="18"/>
  <c r="E153" i="18"/>
  <c r="F153" i="18" s="1"/>
  <c r="E152" i="18"/>
  <c r="G152" i="18"/>
  <c r="E151" i="18"/>
  <c r="H151" i="18" s="1"/>
  <c r="G151" i="18"/>
  <c r="D145" i="18"/>
  <c r="E150" i="18"/>
  <c r="H150" i="18" s="1"/>
  <c r="G150" i="18"/>
  <c r="E149" i="18"/>
  <c r="H149" i="18" s="1"/>
  <c r="G147" i="18"/>
  <c r="E147" i="18"/>
  <c r="H147" i="18" s="1"/>
  <c r="E143" i="18"/>
  <c r="G143" i="18"/>
  <c r="D140" i="18"/>
  <c r="B140" i="18"/>
  <c r="E139" i="18"/>
  <c r="D136" i="18"/>
  <c r="G139" i="18"/>
  <c r="G137" i="18"/>
  <c r="E137" i="18"/>
  <c r="B136" i="18"/>
  <c r="E135" i="18"/>
  <c r="H135" i="18" s="1"/>
  <c r="D133" i="18"/>
  <c r="E132" i="18"/>
  <c r="H132" i="18" s="1"/>
  <c r="G132" i="18"/>
  <c r="E131" i="18"/>
  <c r="H131" i="18" s="1"/>
  <c r="D128" i="18"/>
  <c r="G131" i="18"/>
  <c r="E130" i="18"/>
  <c r="H130" i="18" s="1"/>
  <c r="G129" i="18"/>
  <c r="E129" i="18"/>
  <c r="H129" i="18" s="1"/>
  <c r="D116" i="18"/>
  <c r="E123" i="18"/>
  <c r="H123" i="18" s="1"/>
  <c r="G123" i="18"/>
  <c r="E122" i="18"/>
  <c r="H122" i="18" s="1"/>
  <c r="G122" i="18"/>
  <c r="E121" i="18"/>
  <c r="H121" i="18" s="1"/>
  <c r="G120" i="18"/>
  <c r="E120" i="18"/>
  <c r="F120" i="18" s="1"/>
  <c r="G119" i="18"/>
  <c r="E119" i="18"/>
  <c r="H119" i="18" s="1"/>
  <c r="E118" i="18"/>
  <c r="H118" i="18" s="1"/>
  <c r="E114" i="18"/>
  <c r="H114" i="18"/>
  <c r="E113" i="18"/>
  <c r="H113" i="18" s="1"/>
  <c r="G113" i="18"/>
  <c r="E111" i="18"/>
  <c r="F111" i="18" s="1"/>
  <c r="G111" i="18"/>
  <c r="E109" i="18"/>
  <c r="H109" i="18" s="1"/>
  <c r="G107" i="18"/>
  <c r="E107" i="18"/>
  <c r="E106" i="18"/>
  <c r="H106" i="18" s="1"/>
  <c r="G102" i="18"/>
  <c r="E102" i="18"/>
  <c r="H102" i="18" s="1"/>
  <c r="F102" i="18"/>
  <c r="G101" i="18"/>
  <c r="E101" i="18"/>
  <c r="H101" i="18" s="1"/>
  <c r="E97" i="18"/>
  <c r="H97" i="18" s="1"/>
  <c r="E96" i="18"/>
  <c r="E94" i="18"/>
  <c r="H94" i="18" s="1"/>
  <c r="G93" i="18"/>
  <c r="E89" i="18"/>
  <c r="E88" i="18"/>
  <c r="H88" i="18"/>
  <c r="D86" i="18"/>
  <c r="E84" i="18"/>
  <c r="H84" i="18" s="1"/>
  <c r="D82" i="18"/>
  <c r="D78" i="18"/>
  <c r="E79" i="18"/>
  <c r="H79" i="18" s="1"/>
  <c r="B78" i="18"/>
  <c r="E76" i="18"/>
  <c r="H76" i="18" s="1"/>
  <c r="E75" i="18"/>
  <c r="E74" i="18"/>
  <c r="H74" i="18" s="1"/>
  <c r="G74" i="18"/>
  <c r="E73" i="18"/>
  <c r="H73" i="18" s="1"/>
  <c r="G73" i="18"/>
  <c r="E69" i="18"/>
  <c r="F69" i="18" s="1"/>
  <c r="G69" i="18"/>
  <c r="E68" i="18"/>
  <c r="H68" i="18" s="1"/>
  <c r="G68" i="18"/>
  <c r="E65" i="18"/>
  <c r="H65" i="18" s="1"/>
  <c r="E64" i="18"/>
  <c r="H64" i="18" s="1"/>
  <c r="D59" i="18"/>
  <c r="E63" i="18"/>
  <c r="H63" i="18" s="1"/>
  <c r="E61" i="18"/>
  <c r="H61" i="18" s="1"/>
  <c r="B59" i="18"/>
  <c r="E56" i="18"/>
  <c r="H56" i="18" s="1"/>
  <c r="G56" i="18"/>
  <c r="E55" i="18"/>
  <c r="H55" i="18" s="1"/>
  <c r="E54" i="18"/>
  <c r="D51" i="18"/>
  <c r="G47" i="18"/>
  <c r="E47" i="18"/>
  <c r="H47" i="18" s="1"/>
  <c r="E45" i="18"/>
  <c r="H45" i="18" s="1"/>
  <c r="G45" i="18"/>
  <c r="E44" i="18"/>
  <c r="H44" i="18" s="1"/>
  <c r="E43" i="18"/>
  <c r="G43" i="18"/>
  <c r="E41" i="18"/>
  <c r="H41" i="18" s="1"/>
  <c r="G41" i="18"/>
  <c r="D39" i="18"/>
  <c r="E37" i="18"/>
  <c r="H37" i="18" s="1"/>
  <c r="G37" i="18"/>
  <c r="D35" i="18"/>
  <c r="G36" i="18"/>
  <c r="E33" i="18"/>
  <c r="G33" i="18"/>
  <c r="E31" i="18"/>
  <c r="H31" i="18" s="1"/>
  <c r="E29" i="18"/>
  <c r="H29" i="18" s="1"/>
  <c r="E28" i="18"/>
  <c r="H28" i="18" s="1"/>
  <c r="G28" i="18"/>
  <c r="E27" i="18"/>
  <c r="G27" i="18"/>
  <c r="G26" i="18"/>
  <c r="E26" i="18"/>
  <c r="H26" i="18" s="1"/>
  <c r="F26" i="18"/>
  <c r="E25" i="18"/>
  <c r="G25" i="18"/>
  <c r="D23" i="18"/>
  <c r="B23" i="18"/>
  <c r="E19" i="18"/>
  <c r="H19" i="18" s="1"/>
  <c r="G19" i="18"/>
  <c r="E17" i="18"/>
  <c r="H17" i="18" s="1"/>
  <c r="G17" i="18"/>
  <c r="E15" i="18"/>
  <c r="G14" i="18"/>
  <c r="E14" i="18"/>
  <c r="H14" i="18" s="1"/>
  <c r="F14" i="18"/>
  <c r="D10" i="18"/>
  <c r="E13" i="18"/>
  <c r="G13" i="18"/>
  <c r="J53" i="17"/>
  <c r="J52" i="17"/>
  <c r="J50" i="17"/>
  <c r="I48" i="17"/>
  <c r="Q48" i="17" s="1"/>
  <c r="H48" i="17"/>
  <c r="G48" i="17"/>
  <c r="O48" i="17" s="1"/>
  <c r="E48" i="17"/>
  <c r="C48" i="17"/>
  <c r="J46" i="17"/>
  <c r="F46" i="17"/>
  <c r="L45" i="17"/>
  <c r="P44" i="17"/>
  <c r="L44" i="17"/>
  <c r="Q43" i="17"/>
  <c r="L43" i="17"/>
  <c r="J43" i="17"/>
  <c r="P42" i="17"/>
  <c r="L42" i="17"/>
  <c r="F42" i="17"/>
  <c r="Q41" i="17"/>
  <c r="L41" i="17"/>
  <c r="J41" i="17"/>
  <c r="P40" i="17"/>
  <c r="L40" i="17"/>
  <c r="F40" i="17"/>
  <c r="Q39" i="17"/>
  <c r="L39" i="17"/>
  <c r="J39" i="17"/>
  <c r="P38" i="17"/>
  <c r="L38" i="17"/>
  <c r="F38" i="17"/>
  <c r="Q37" i="17"/>
  <c r="L37" i="17"/>
  <c r="J37" i="17"/>
  <c r="P36" i="17"/>
  <c r="L36" i="17"/>
  <c r="F36" i="17"/>
  <c r="Q35" i="17"/>
  <c r="L35" i="17"/>
  <c r="J35" i="17"/>
  <c r="P34" i="17"/>
  <c r="L34" i="17"/>
  <c r="F34" i="17"/>
  <c r="M33" i="17"/>
  <c r="Q33" i="17"/>
  <c r="J33" i="17"/>
  <c r="L33" i="17"/>
  <c r="Q32" i="17"/>
  <c r="P32" i="17"/>
  <c r="F32" i="17"/>
  <c r="I10" i="17"/>
  <c r="L30" i="17"/>
  <c r="J30" i="17"/>
  <c r="P30" i="17"/>
  <c r="M29" i="17"/>
  <c r="L29" i="17"/>
  <c r="J29" i="17"/>
  <c r="Q29" i="17"/>
  <c r="F29" i="17"/>
  <c r="M28" i="17"/>
  <c r="L28" i="17"/>
  <c r="F28" i="17"/>
  <c r="M27" i="17"/>
  <c r="D10" i="17"/>
  <c r="J26" i="17"/>
  <c r="M26" i="17"/>
  <c r="P26" i="17"/>
  <c r="P25" i="17"/>
  <c r="Q25" i="17"/>
  <c r="P24" i="17"/>
  <c r="O24" i="17"/>
  <c r="L24" i="17"/>
  <c r="J24" i="17"/>
  <c r="Q24" i="17"/>
  <c r="M24" i="17"/>
  <c r="Q23" i="17"/>
  <c r="P23" i="17"/>
  <c r="O23" i="17"/>
  <c r="M23" i="17"/>
  <c r="L23" i="17"/>
  <c r="Q22" i="17"/>
  <c r="P22" i="17"/>
  <c r="J22" i="17"/>
  <c r="J21" i="17"/>
  <c r="F21" i="17"/>
  <c r="J20" i="17"/>
  <c r="J19" i="17"/>
  <c r="M19" i="17"/>
  <c r="J18" i="17"/>
  <c r="F18" i="17"/>
  <c r="J17" i="17"/>
  <c r="M17" i="17"/>
  <c r="J16" i="17"/>
  <c r="F16" i="17"/>
  <c r="J15" i="17"/>
  <c r="M15" i="17"/>
  <c r="Q14" i="17"/>
  <c r="J14" i="17"/>
  <c r="J13" i="17"/>
  <c r="M13" i="17"/>
  <c r="Q12" i="17"/>
  <c r="J12" i="17"/>
  <c r="M12" i="17"/>
  <c r="C10" i="17"/>
  <c r="C8" i="17"/>
  <c r="H7" i="16"/>
  <c r="F7" i="16"/>
  <c r="E7" i="16"/>
  <c r="D7" i="16"/>
  <c r="C7" i="16"/>
  <c r="B7" i="16"/>
  <c r="K6" i="16"/>
  <c r="L6" i="16" s="1"/>
  <c r="I6" i="16"/>
  <c r="K5" i="16"/>
  <c r="L5" i="16" s="1"/>
  <c r="I5" i="16"/>
  <c r="I7" i="16" l="1"/>
  <c r="C127" i="18"/>
  <c r="D127" i="18"/>
  <c r="F151" i="18"/>
  <c r="H111" i="18"/>
  <c r="H153" i="18"/>
  <c r="F121" i="18"/>
  <c r="F226" i="18"/>
  <c r="F260" i="18"/>
  <c r="F61" i="18"/>
  <c r="F119" i="18"/>
  <c r="F130" i="18"/>
  <c r="F171" i="18"/>
  <c r="F55" i="18"/>
  <c r="F225" i="18"/>
  <c r="F45" i="18"/>
  <c r="H120" i="18"/>
  <c r="E11" i="18"/>
  <c r="F27" i="18"/>
  <c r="H27" i="18"/>
  <c r="E42" i="18"/>
  <c r="H42" i="18" s="1"/>
  <c r="G42" i="18"/>
  <c r="G108" i="18"/>
  <c r="E108" i="18"/>
  <c r="G11" i="18"/>
  <c r="G57" i="18"/>
  <c r="E57" i="18"/>
  <c r="F63" i="18"/>
  <c r="G65" i="18"/>
  <c r="G30" i="18"/>
  <c r="E30" i="18"/>
  <c r="H30" i="18" s="1"/>
  <c r="E32" i="18"/>
  <c r="G32" i="18"/>
  <c r="G35" i="18"/>
  <c r="F21" i="18"/>
  <c r="H54" i="18"/>
  <c r="F54" i="18"/>
  <c r="G21" i="18"/>
  <c r="E21" i="18"/>
  <c r="H21" i="18" s="1"/>
  <c r="F30" i="18"/>
  <c r="F13" i="18"/>
  <c r="H13" i="18"/>
  <c r="F25" i="18"/>
  <c r="H25" i="18"/>
  <c r="G15" i="18"/>
  <c r="E36" i="18"/>
  <c r="G64" i="18"/>
  <c r="H33" i="18"/>
  <c r="F33" i="18"/>
  <c r="F15" i="18"/>
  <c r="H15" i="18"/>
  <c r="E12" i="18"/>
  <c r="H12" i="18" s="1"/>
  <c r="G12" i="18"/>
  <c r="H43" i="18"/>
  <c r="F43" i="18"/>
  <c r="E53" i="18"/>
  <c r="G53" i="18"/>
  <c r="G62" i="18"/>
  <c r="E62" i="18"/>
  <c r="G66" i="18"/>
  <c r="E66" i="18"/>
  <c r="H75" i="18"/>
  <c r="F75" i="18"/>
  <c r="H96" i="18"/>
  <c r="F96" i="18"/>
  <c r="G99" i="18"/>
  <c r="E99" i="18"/>
  <c r="G29" i="18"/>
  <c r="G31" i="18"/>
  <c r="F74" i="18"/>
  <c r="E138" i="18"/>
  <c r="G138" i="18"/>
  <c r="F17" i="18"/>
  <c r="F28" i="18"/>
  <c r="B35" i="18"/>
  <c r="F37" i="18"/>
  <c r="F44" i="18"/>
  <c r="G49" i="18"/>
  <c r="F65" i="18"/>
  <c r="G75" i="18"/>
  <c r="B82" i="18"/>
  <c r="F84" i="18"/>
  <c r="G87" i="18"/>
  <c r="B92" i="18"/>
  <c r="D92" i="18"/>
  <c r="F94" i="18"/>
  <c r="G97" i="18"/>
  <c r="F97" i="18"/>
  <c r="F137" i="18"/>
  <c r="E163" i="18"/>
  <c r="G163" i="18"/>
  <c r="H219" i="18"/>
  <c r="F219" i="18"/>
  <c r="H139" i="18"/>
  <c r="F139" i="18"/>
  <c r="F19" i="18"/>
  <c r="F29" i="18"/>
  <c r="E49" i="18"/>
  <c r="D71" i="18"/>
  <c r="G76" i="18"/>
  <c r="G79" i="18"/>
  <c r="G83" i="18"/>
  <c r="G84" i="18"/>
  <c r="G89" i="18"/>
  <c r="G94" i="18"/>
  <c r="F101" i="18"/>
  <c r="G106" i="18"/>
  <c r="F106" i="18"/>
  <c r="G135" i="18"/>
  <c r="B51" i="18"/>
  <c r="H89" i="18"/>
  <c r="F89" i="18"/>
  <c r="F56" i="18"/>
  <c r="G61" i="18"/>
  <c r="F68" i="18"/>
  <c r="E72" i="18"/>
  <c r="F72" i="18" s="1"/>
  <c r="G96" i="18"/>
  <c r="E98" i="18"/>
  <c r="F129" i="18"/>
  <c r="H152" i="18"/>
  <c r="F152" i="18"/>
  <c r="H275" i="18"/>
  <c r="G80" i="18"/>
  <c r="E80" i="18"/>
  <c r="F11" i="18"/>
  <c r="F31" i="18"/>
  <c r="B39" i="18"/>
  <c r="F41" i="18"/>
  <c r="G55" i="18"/>
  <c r="F64" i="18"/>
  <c r="G100" i="18"/>
  <c r="H107" i="18"/>
  <c r="F107" i="18"/>
  <c r="E110" i="18"/>
  <c r="H110" i="18" s="1"/>
  <c r="G117" i="18"/>
  <c r="E117" i="18"/>
  <c r="G125" i="18"/>
  <c r="E125" i="18"/>
  <c r="H137" i="18"/>
  <c r="B10" i="18"/>
  <c r="G63" i="18"/>
  <c r="E67" i="18"/>
  <c r="H67" i="18" s="1"/>
  <c r="F73" i="18"/>
  <c r="F79" i="18"/>
  <c r="G98" i="18"/>
  <c r="E100" i="18"/>
  <c r="H100" i="18" s="1"/>
  <c r="G105" i="18"/>
  <c r="G109" i="18"/>
  <c r="F109" i="18"/>
  <c r="F113" i="18"/>
  <c r="F122" i="18"/>
  <c r="F131" i="18"/>
  <c r="H155" i="18"/>
  <c r="F155" i="18"/>
  <c r="G186" i="18"/>
  <c r="E186" i="18"/>
  <c r="G209" i="18"/>
  <c r="E209" i="18"/>
  <c r="G243" i="18"/>
  <c r="E243" i="18"/>
  <c r="G88" i="18"/>
  <c r="F88" i="18"/>
  <c r="G90" i="18"/>
  <c r="E90" i="18"/>
  <c r="G114" i="18"/>
  <c r="F114" i="18"/>
  <c r="H143" i="18"/>
  <c r="F143" i="18"/>
  <c r="G44" i="18"/>
  <c r="F47" i="18"/>
  <c r="G54" i="18"/>
  <c r="G72" i="18"/>
  <c r="B71" i="18"/>
  <c r="F76" i="18"/>
  <c r="E83" i="18"/>
  <c r="F83" i="18" s="1"/>
  <c r="E93" i="18"/>
  <c r="F93" i="18" s="1"/>
  <c r="D104" i="18"/>
  <c r="G110" i="18"/>
  <c r="G118" i="18"/>
  <c r="F118" i="18"/>
  <c r="B116" i="18"/>
  <c r="G121" i="18"/>
  <c r="G124" i="18"/>
  <c r="E124" i="18"/>
  <c r="H124" i="18" s="1"/>
  <c r="G130" i="18"/>
  <c r="G155" i="18"/>
  <c r="H164" i="18"/>
  <c r="F164" i="18"/>
  <c r="F206" i="18"/>
  <c r="B199" i="18"/>
  <c r="G206" i="18"/>
  <c r="G264" i="18"/>
  <c r="E264" i="18"/>
  <c r="G195" i="18"/>
  <c r="E195" i="18"/>
  <c r="F215" i="18"/>
  <c r="B208" i="18"/>
  <c r="G215" i="18"/>
  <c r="G223" i="18"/>
  <c r="E223" i="18"/>
  <c r="F232" i="18"/>
  <c r="B230" i="18"/>
  <c r="G232" i="18"/>
  <c r="G238" i="18"/>
  <c r="E238" i="18"/>
  <c r="H278" i="18"/>
  <c r="F278" i="18"/>
  <c r="B86" i="18"/>
  <c r="B104" i="18"/>
  <c r="F123" i="18"/>
  <c r="F132" i="18"/>
  <c r="F154" i="18"/>
  <c r="F161" i="18"/>
  <c r="G161" i="18"/>
  <c r="F170" i="18"/>
  <c r="B166" i="18"/>
  <c r="G170" i="18"/>
  <c r="G194" i="18"/>
  <c r="G204" i="18"/>
  <c r="E204" i="18"/>
  <c r="H218" i="18"/>
  <c r="E227" i="18"/>
  <c r="G237" i="18"/>
  <c r="G247" i="18"/>
  <c r="E247" i="18"/>
  <c r="G256" i="18"/>
  <c r="E256" i="18"/>
  <c r="G279" i="18"/>
  <c r="G277" i="18" s="1"/>
  <c r="G281" i="18" s="1"/>
  <c r="B145" i="18"/>
  <c r="G153" i="18"/>
  <c r="G187" i="18"/>
  <c r="E187" i="18"/>
  <c r="G213" i="18"/>
  <c r="E213" i="18"/>
  <c r="G220" i="18"/>
  <c r="G228" i="18"/>
  <c r="G253" i="18"/>
  <c r="E279" i="18"/>
  <c r="H279" i="18" s="1"/>
  <c r="G158" i="18"/>
  <c r="G159" i="18"/>
  <c r="E159" i="18"/>
  <c r="G162" i="18"/>
  <c r="G167" i="18"/>
  <c r="G168" i="18"/>
  <c r="E168" i="18"/>
  <c r="E183" i="18"/>
  <c r="G196" i="18"/>
  <c r="E196" i="18"/>
  <c r="F224" i="18"/>
  <c r="B217" i="18"/>
  <c r="G224" i="18"/>
  <c r="G239" i="18"/>
  <c r="E239" i="18"/>
  <c r="F241" i="18"/>
  <c r="G242" i="18"/>
  <c r="E242" i="18"/>
  <c r="B133" i="18"/>
  <c r="F135" i="18"/>
  <c r="F150" i="18"/>
  <c r="H162" i="18"/>
  <c r="F179" i="18"/>
  <c r="B176" i="18"/>
  <c r="G179" i="18"/>
  <c r="G182" i="18"/>
  <c r="E182" i="18"/>
  <c r="H192" i="18"/>
  <c r="F192" i="18"/>
  <c r="G205" i="18"/>
  <c r="E205" i="18"/>
  <c r="H215" i="18"/>
  <c r="H232" i="18"/>
  <c r="H235" i="18"/>
  <c r="F235" i="18"/>
  <c r="E244" i="18"/>
  <c r="H244" i="18" s="1"/>
  <c r="F249" i="18"/>
  <c r="G249" i="18"/>
  <c r="E266" i="18"/>
  <c r="H266" i="18" s="1"/>
  <c r="E146" i="18"/>
  <c r="F147" i="18"/>
  <c r="E173" i="18"/>
  <c r="E184" i="18"/>
  <c r="H184" i="18" s="1"/>
  <c r="F188" i="18"/>
  <c r="B181" i="18"/>
  <c r="G188" i="18"/>
  <c r="G191" i="18"/>
  <c r="E191" i="18"/>
  <c r="G193" i="18"/>
  <c r="E201" i="18"/>
  <c r="G214" i="18"/>
  <c r="E214" i="18"/>
  <c r="D217" i="18"/>
  <c r="G222" i="18"/>
  <c r="E222" i="18"/>
  <c r="F233" i="18"/>
  <c r="G234" i="18"/>
  <c r="E234" i="18"/>
  <c r="G236" i="18"/>
  <c r="E253" i="18"/>
  <c r="G259" i="18"/>
  <c r="G258" i="18" s="1"/>
  <c r="B258" i="18"/>
  <c r="C277" i="18"/>
  <c r="C281" i="18" s="1"/>
  <c r="G146" i="18"/>
  <c r="G149" i="18"/>
  <c r="F149" i="18"/>
  <c r="G157" i="18"/>
  <c r="F157" i="18"/>
  <c r="E158" i="18"/>
  <c r="H158" i="18" s="1"/>
  <c r="E167" i="18"/>
  <c r="G172" i="18"/>
  <c r="E172" i="18"/>
  <c r="G174" i="18"/>
  <c r="E193" i="18"/>
  <c r="H193" i="18" s="1"/>
  <c r="F197" i="18"/>
  <c r="B190" i="18"/>
  <c r="G197" i="18"/>
  <c r="G200" i="18"/>
  <c r="E200" i="18"/>
  <c r="G202" i="18"/>
  <c r="H210" i="18"/>
  <c r="F210" i="18"/>
  <c r="G219" i="18"/>
  <c r="E236" i="18"/>
  <c r="H236" i="18" s="1"/>
  <c r="F240" i="18"/>
  <c r="G240" i="18"/>
  <c r="G246" i="18"/>
  <c r="E246" i="18"/>
  <c r="G254" i="18"/>
  <c r="E259" i="18"/>
  <c r="F259" i="18" s="1"/>
  <c r="F258" i="18" s="1"/>
  <c r="E252" i="18"/>
  <c r="E262" i="18"/>
  <c r="F275" i="18"/>
  <c r="F174" i="18"/>
  <c r="F202" i="18"/>
  <c r="F211" i="18"/>
  <c r="F220" i="18"/>
  <c r="F228" i="18"/>
  <c r="F254" i="18"/>
  <c r="B277" i="18"/>
  <c r="B281" i="18" s="1"/>
  <c r="F279" i="18"/>
  <c r="F185" i="18"/>
  <c r="F194" i="18"/>
  <c r="F203" i="18"/>
  <c r="F212" i="18"/>
  <c r="F221" i="18"/>
  <c r="F229" i="18"/>
  <c r="F237" i="18"/>
  <c r="F245" i="18"/>
  <c r="F255" i="18"/>
  <c r="R30" i="17"/>
  <c r="R18" i="17"/>
  <c r="Q10" i="17"/>
  <c r="I8" i="17"/>
  <c r="D8" i="17"/>
  <c r="R17" i="17"/>
  <c r="R16" i="17"/>
  <c r="R20" i="17"/>
  <c r="R19" i="17"/>
  <c r="R21" i="17"/>
  <c r="M14" i="17"/>
  <c r="M20" i="17"/>
  <c r="M10" i="17" s="1"/>
  <c r="M8" i="17" s="1"/>
  <c r="M21" i="17"/>
  <c r="Q26" i="17"/>
  <c r="F20" i="17"/>
  <c r="F22" i="17"/>
  <c r="J31" i="17"/>
  <c r="D48" i="17"/>
  <c r="E10" i="17"/>
  <c r="E8" i="17" s="1"/>
  <c r="M22" i="17"/>
  <c r="P27" i="17"/>
  <c r="F15" i="17"/>
  <c r="F17" i="17"/>
  <c r="F19" i="17"/>
  <c r="Q27" i="17"/>
  <c r="P28" i="17"/>
  <c r="G10" i="17"/>
  <c r="O12" i="17"/>
  <c r="O13" i="17"/>
  <c r="O14" i="17"/>
  <c r="O15" i="17"/>
  <c r="O16" i="17"/>
  <c r="O17" i="17"/>
  <c r="O18" i="17"/>
  <c r="O19" i="17"/>
  <c r="O20" i="17"/>
  <c r="O21" i="17"/>
  <c r="O22" i="17"/>
  <c r="F24" i="17"/>
  <c r="Q28" i="17"/>
  <c r="P29" i="17"/>
  <c r="F30" i="17"/>
  <c r="M30" i="17"/>
  <c r="L31" i="17"/>
  <c r="J32" i="17"/>
  <c r="Q34" i="17"/>
  <c r="Q36" i="17"/>
  <c r="R37" i="17"/>
  <c r="Q38" i="17"/>
  <c r="Q40" i="17"/>
  <c r="Q42" i="17"/>
  <c r="F44" i="17"/>
  <c r="Q44" i="17"/>
  <c r="J45" i="17"/>
  <c r="F13" i="17"/>
  <c r="H10" i="17"/>
  <c r="P12" i="17"/>
  <c r="P13" i="17"/>
  <c r="P14" i="17"/>
  <c r="P15" i="17"/>
  <c r="P16" i="17"/>
  <c r="P17" i="17"/>
  <c r="P18" i="17"/>
  <c r="P19" i="17"/>
  <c r="P20" i="17"/>
  <c r="P21" i="17"/>
  <c r="J23" i="17"/>
  <c r="J25" i="17"/>
  <c r="F31" i="17"/>
  <c r="M31" i="17"/>
  <c r="L32" i="17"/>
  <c r="J48" i="17"/>
  <c r="M16" i="17"/>
  <c r="M18" i="17"/>
  <c r="F14" i="17"/>
  <c r="Q15" i="17"/>
  <c r="Q16" i="17"/>
  <c r="Q17" i="17"/>
  <c r="Q18" i="17"/>
  <c r="Q19" i="17"/>
  <c r="Q20" i="17"/>
  <c r="Q21" i="17"/>
  <c r="K23" i="17"/>
  <c r="N23" i="17" s="1"/>
  <c r="L25" i="17"/>
  <c r="R29" i="17"/>
  <c r="Q30" i="17"/>
  <c r="P31" i="17"/>
  <c r="M32" i="17"/>
  <c r="R46" i="17"/>
  <c r="P48" i="17"/>
  <c r="F12" i="17"/>
  <c r="Q13" i="17"/>
  <c r="F23" i="17"/>
  <c r="F25" i="17"/>
  <c r="M25" i="17"/>
  <c r="L26" i="17"/>
  <c r="J27" i="17"/>
  <c r="Q31" i="17"/>
  <c r="F33" i="17"/>
  <c r="P33" i="17"/>
  <c r="P35" i="17"/>
  <c r="P37" i="17"/>
  <c r="P39" i="17"/>
  <c r="P41" i="17"/>
  <c r="P43" i="17"/>
  <c r="P45" i="17"/>
  <c r="L50" i="17"/>
  <c r="L52" i="17"/>
  <c r="L53" i="17"/>
  <c r="K12" i="17"/>
  <c r="K13" i="17"/>
  <c r="K14" i="17"/>
  <c r="K15" i="17"/>
  <c r="K16" i="17"/>
  <c r="K17" i="17"/>
  <c r="K18" i="17"/>
  <c r="K19" i="17"/>
  <c r="K20" i="17"/>
  <c r="K21" i="17"/>
  <c r="K22" i="17"/>
  <c r="F26" i="17"/>
  <c r="L27" i="17"/>
  <c r="J28" i="17"/>
  <c r="J10" i="17" s="1"/>
  <c r="J34" i="17"/>
  <c r="F35" i="17"/>
  <c r="J36" i="17"/>
  <c r="F37" i="17"/>
  <c r="J38" i="17"/>
  <c r="F39" i="17"/>
  <c r="J40" i="17"/>
  <c r="F41" i="17"/>
  <c r="J42" i="17"/>
  <c r="F43" i="17"/>
  <c r="J44" i="17"/>
  <c r="F45" i="17"/>
  <c r="Q45" i="17"/>
  <c r="L46" i="17"/>
  <c r="L12" i="17"/>
  <c r="L13" i="17"/>
  <c r="L14" i="17"/>
  <c r="L15" i="17"/>
  <c r="L16" i="17"/>
  <c r="L17" i="17"/>
  <c r="L18" i="17"/>
  <c r="L19" i="17"/>
  <c r="L20" i="17"/>
  <c r="L21" i="17"/>
  <c r="L22" i="17"/>
  <c r="F27" i="17"/>
  <c r="F50" i="17"/>
  <c r="F52" i="17"/>
  <c r="F53" i="17"/>
  <c r="K24" i="17"/>
  <c r="N24" i="17" s="1"/>
  <c r="K25" i="17"/>
  <c r="K26" i="17"/>
  <c r="N26" i="17" s="1"/>
  <c r="K27" i="17"/>
  <c r="N27" i="17" s="1"/>
  <c r="K28" i="17"/>
  <c r="N28" i="17" s="1"/>
  <c r="K29" i="17"/>
  <c r="N29" i="17" s="1"/>
  <c r="K30" i="17"/>
  <c r="N30" i="17" s="1"/>
  <c r="K31" i="17"/>
  <c r="N31" i="17" s="1"/>
  <c r="K32" i="17"/>
  <c r="K33" i="17"/>
  <c r="N33" i="17" s="1"/>
  <c r="K34" i="17"/>
  <c r="K35" i="17"/>
  <c r="N35" i="17" s="1"/>
  <c r="K36" i="17"/>
  <c r="K37" i="17"/>
  <c r="K38" i="17"/>
  <c r="N38" i="17" s="1"/>
  <c r="K39" i="17"/>
  <c r="N39" i="17" s="1"/>
  <c r="K40" i="17"/>
  <c r="N40" i="17" s="1"/>
  <c r="K41" i="17"/>
  <c r="K42" i="17"/>
  <c r="K43" i="17"/>
  <c r="N43" i="17" s="1"/>
  <c r="K44" i="17"/>
  <c r="K45" i="17"/>
  <c r="K46" i="17"/>
  <c r="K50" i="17"/>
  <c r="K52" i="17"/>
  <c r="K53" i="17"/>
  <c r="M34" i="17"/>
  <c r="M35" i="17"/>
  <c r="M36" i="17"/>
  <c r="M37" i="17"/>
  <c r="M38" i="17"/>
  <c r="M39" i="17"/>
  <c r="M40" i="17"/>
  <c r="M41" i="17"/>
  <c r="M42" i="17"/>
  <c r="M43" i="17"/>
  <c r="M44" i="17"/>
  <c r="M45" i="17"/>
  <c r="M46" i="17"/>
  <c r="M50" i="17"/>
  <c r="M48" i="17" s="1"/>
  <c r="M52" i="17"/>
  <c r="M53" i="17"/>
  <c r="O25" i="17"/>
  <c r="O26" i="17"/>
  <c r="O27" i="17"/>
  <c r="O28" i="17"/>
  <c r="O29" i="17"/>
  <c r="O30" i="17"/>
  <c r="O31" i="17"/>
  <c r="O32" i="17"/>
  <c r="O33" i="17"/>
  <c r="O34" i="17"/>
  <c r="O35" i="17"/>
  <c r="O36" i="17"/>
  <c r="O37" i="17"/>
  <c r="O38" i="17"/>
  <c r="O39" i="17"/>
  <c r="O40" i="17"/>
  <c r="O41" i="17"/>
  <c r="O42" i="17"/>
  <c r="O43" i="17"/>
  <c r="O44" i="17"/>
  <c r="O45" i="17"/>
  <c r="O46" i="17"/>
  <c r="O50" i="17"/>
  <c r="O52" i="17"/>
  <c r="O53" i="17"/>
  <c r="P46" i="17"/>
  <c r="P50" i="17"/>
  <c r="P52" i="17"/>
  <c r="P53" i="17"/>
  <c r="Q46" i="17"/>
  <c r="Q50" i="17"/>
  <c r="Q52" i="17"/>
  <c r="Q53" i="17"/>
  <c r="L8" i="16"/>
  <c r="K8" i="16"/>
  <c r="G251" i="18" l="1"/>
  <c r="G78" i="18"/>
  <c r="F158" i="18"/>
  <c r="G71" i="18"/>
  <c r="D272" i="18"/>
  <c r="D283" i="18" s="1"/>
  <c r="F12" i="18"/>
  <c r="F244" i="18"/>
  <c r="G86" i="18"/>
  <c r="F266" i="18"/>
  <c r="G82" i="18"/>
  <c r="F42" i="18"/>
  <c r="H159" i="18"/>
  <c r="F159" i="18"/>
  <c r="H213" i="18"/>
  <c r="F213" i="18"/>
  <c r="F82" i="18"/>
  <c r="E199" i="18"/>
  <c r="H199" i="18" s="1"/>
  <c r="H200" i="18"/>
  <c r="F200" i="18"/>
  <c r="G177" i="18"/>
  <c r="E177" i="18"/>
  <c r="G160" i="18"/>
  <c r="E160" i="18"/>
  <c r="H173" i="18"/>
  <c r="F173" i="18"/>
  <c r="F205" i="18"/>
  <c r="H205" i="18"/>
  <c r="H238" i="18"/>
  <c r="F238" i="18"/>
  <c r="H93" i="18"/>
  <c r="H243" i="18"/>
  <c r="F243" i="18"/>
  <c r="H125" i="18"/>
  <c r="F125" i="18"/>
  <c r="H53" i="18"/>
  <c r="F53" i="18"/>
  <c r="G156" i="18"/>
  <c r="E156" i="18"/>
  <c r="H167" i="18"/>
  <c r="G269" i="18"/>
  <c r="E269" i="18"/>
  <c r="F196" i="18"/>
  <c r="H196" i="18"/>
  <c r="G178" i="18"/>
  <c r="E178" i="18"/>
  <c r="F67" i="18"/>
  <c r="H262" i="18"/>
  <c r="F262" i="18"/>
  <c r="G199" i="18"/>
  <c r="G231" i="18"/>
  <c r="G230" i="18" s="1"/>
  <c r="E231" i="18"/>
  <c r="E190" i="18"/>
  <c r="H190" i="18" s="1"/>
  <c r="H191" i="18"/>
  <c r="F191" i="18"/>
  <c r="F239" i="18"/>
  <c r="H239" i="18"/>
  <c r="H183" i="18"/>
  <c r="F183" i="18"/>
  <c r="F187" i="18"/>
  <c r="H187" i="18"/>
  <c r="H227" i="18"/>
  <c r="F227" i="18"/>
  <c r="E105" i="18"/>
  <c r="F100" i="18"/>
  <c r="F10" i="18"/>
  <c r="F110" i="18"/>
  <c r="G270" i="18"/>
  <c r="E270" i="18"/>
  <c r="G190" i="18"/>
  <c r="E82" i="18"/>
  <c r="H82" i="18" s="1"/>
  <c r="H83" i="18"/>
  <c r="H90" i="18"/>
  <c r="F90" i="18"/>
  <c r="E208" i="18"/>
  <c r="H208" i="18" s="1"/>
  <c r="H209" i="18"/>
  <c r="F209" i="18"/>
  <c r="F124" i="18"/>
  <c r="H80" i="18"/>
  <c r="F80" i="18"/>
  <c r="H98" i="18"/>
  <c r="F98" i="18"/>
  <c r="G134" i="18"/>
  <c r="E134" i="18"/>
  <c r="E52" i="18"/>
  <c r="G52" i="18"/>
  <c r="G51" i="18" s="1"/>
  <c r="H57" i="18"/>
  <c r="F57" i="18"/>
  <c r="G24" i="18"/>
  <c r="G23" i="18" s="1"/>
  <c r="E24" i="18"/>
  <c r="E251" i="18"/>
  <c r="H251" i="18" s="1"/>
  <c r="H252" i="18"/>
  <c r="F252" i="18"/>
  <c r="H172" i="18"/>
  <c r="F172" i="18"/>
  <c r="H222" i="18"/>
  <c r="F222" i="18"/>
  <c r="H146" i="18"/>
  <c r="H168" i="18"/>
  <c r="F168" i="18"/>
  <c r="H195" i="18"/>
  <c r="F195" i="18"/>
  <c r="F167" i="18"/>
  <c r="F236" i="18"/>
  <c r="F193" i="18"/>
  <c r="G217" i="18"/>
  <c r="H253" i="18"/>
  <c r="F253" i="18"/>
  <c r="E141" i="18"/>
  <c r="G141" i="18"/>
  <c r="G140" i="18" s="1"/>
  <c r="G136" i="18" s="1"/>
  <c r="G208" i="18"/>
  <c r="H117" i="18"/>
  <c r="E116" i="18"/>
  <c r="H116" i="18" s="1"/>
  <c r="F117" i="18"/>
  <c r="G67" i="18"/>
  <c r="H49" i="18"/>
  <c r="F49" i="18"/>
  <c r="H66" i="18"/>
  <c r="F66" i="18"/>
  <c r="H36" i="18"/>
  <c r="F36" i="18"/>
  <c r="F35" i="18" s="1"/>
  <c r="E35" i="18"/>
  <c r="H35" i="18" s="1"/>
  <c r="H32" i="18"/>
  <c r="F32" i="18"/>
  <c r="H246" i="18"/>
  <c r="F246" i="18"/>
  <c r="E258" i="18"/>
  <c r="H258" i="18" s="1"/>
  <c r="H259" i="18"/>
  <c r="G169" i="18"/>
  <c r="G166" i="18" s="1"/>
  <c r="E169" i="18"/>
  <c r="E166" i="18" s="1"/>
  <c r="H166" i="18" s="1"/>
  <c r="E181" i="18"/>
  <c r="H181" i="18" s="1"/>
  <c r="H182" i="18"/>
  <c r="F182" i="18"/>
  <c r="H256" i="18"/>
  <c r="F256" i="18"/>
  <c r="H204" i="18"/>
  <c r="F204" i="18"/>
  <c r="E277" i="18"/>
  <c r="F146" i="18"/>
  <c r="E95" i="18"/>
  <c r="G95" i="18"/>
  <c r="G92" i="18" s="1"/>
  <c r="G60" i="18"/>
  <c r="E60" i="18"/>
  <c r="G116" i="18"/>
  <c r="E78" i="18"/>
  <c r="H78" i="18" s="1"/>
  <c r="G112" i="18"/>
  <c r="G104" i="18" s="1"/>
  <c r="E112" i="18"/>
  <c r="H138" i="18"/>
  <c r="F138" i="18"/>
  <c r="G10" i="18"/>
  <c r="E10" i="18"/>
  <c r="H11" i="18"/>
  <c r="H242" i="18"/>
  <c r="F242" i="18"/>
  <c r="F247" i="18"/>
  <c r="H247" i="18"/>
  <c r="H201" i="18"/>
  <c r="F201" i="18"/>
  <c r="F184" i="18"/>
  <c r="H234" i="18"/>
  <c r="F234" i="18"/>
  <c r="F214" i="18"/>
  <c r="H214" i="18"/>
  <c r="G181" i="18"/>
  <c r="B128" i="18"/>
  <c r="B127" i="18" s="1"/>
  <c r="B272" i="18" s="1"/>
  <c r="B283" i="18" s="1"/>
  <c r="G148" i="18"/>
  <c r="G145" i="18" s="1"/>
  <c r="E148" i="18"/>
  <c r="E145" i="18" s="1"/>
  <c r="H145" i="18" s="1"/>
  <c r="F277" i="18"/>
  <c r="F281" i="18" s="1"/>
  <c r="F223" i="18"/>
  <c r="H223" i="18"/>
  <c r="H264" i="18"/>
  <c r="F264" i="18"/>
  <c r="F71" i="18"/>
  <c r="H186" i="18"/>
  <c r="F186" i="18"/>
  <c r="F78" i="18"/>
  <c r="G40" i="18"/>
  <c r="G39" i="18" s="1"/>
  <c r="E40" i="18"/>
  <c r="E71" i="18"/>
  <c r="H71" i="18" s="1"/>
  <c r="H72" i="18"/>
  <c r="H163" i="18"/>
  <c r="F163" i="18"/>
  <c r="E87" i="18"/>
  <c r="H99" i="18"/>
  <c r="F99" i="18"/>
  <c r="H62" i="18"/>
  <c r="F62" i="18"/>
  <c r="H108" i="18"/>
  <c r="F108" i="18"/>
  <c r="J8" i="17"/>
  <c r="N50" i="17"/>
  <c r="N48" i="17" s="1"/>
  <c r="K48" i="17"/>
  <c r="F48" i="17"/>
  <c r="R26" i="17"/>
  <c r="N46" i="17"/>
  <c r="N22" i="17"/>
  <c r="N14" i="17"/>
  <c r="R27" i="17"/>
  <c r="F10" i="17"/>
  <c r="F8" i="17" s="1"/>
  <c r="R35" i="17"/>
  <c r="R13" i="17"/>
  <c r="R22" i="17"/>
  <c r="N16" i="17"/>
  <c r="R50" i="17"/>
  <c r="N42" i="17"/>
  <c r="N34" i="17"/>
  <c r="R38" i="17"/>
  <c r="N15" i="17"/>
  <c r="R25" i="17"/>
  <c r="R41" i="17"/>
  <c r="N53" i="17"/>
  <c r="N45" i="17"/>
  <c r="N41" i="17"/>
  <c r="N37" i="17"/>
  <c r="N25" i="17"/>
  <c r="R44" i="17"/>
  <c r="R36" i="17"/>
  <c r="N21" i="17"/>
  <c r="N13" i="17"/>
  <c r="R53" i="17"/>
  <c r="R23" i="17"/>
  <c r="R45" i="17"/>
  <c r="R31" i="17"/>
  <c r="L10" i="17"/>
  <c r="N20" i="17"/>
  <c r="R39" i="17"/>
  <c r="N12" i="17"/>
  <c r="K10" i="17"/>
  <c r="K8" i="17" s="1"/>
  <c r="N52" i="17"/>
  <c r="N44" i="17"/>
  <c r="N36" i="17"/>
  <c r="N32" i="17"/>
  <c r="R33" i="17"/>
  <c r="R42" i="17"/>
  <c r="R34" i="17"/>
  <c r="N19" i="17"/>
  <c r="R52" i="17"/>
  <c r="R12" i="17"/>
  <c r="R15" i="17"/>
  <c r="R14" i="17"/>
  <c r="R28" i="17"/>
  <c r="N18" i="17"/>
  <c r="R43" i="17"/>
  <c r="R32" i="17"/>
  <c r="O10" i="17"/>
  <c r="G8" i="17"/>
  <c r="R40" i="17"/>
  <c r="N17" i="17"/>
  <c r="R48" i="17"/>
  <c r="P10" i="17"/>
  <c r="H8" i="17"/>
  <c r="Q8" i="17"/>
  <c r="L48" i="17"/>
  <c r="R24" i="17"/>
  <c r="G176" i="18" l="1"/>
  <c r="F208" i="18"/>
  <c r="F270" i="18"/>
  <c r="H270" i="18"/>
  <c r="H148" i="18"/>
  <c r="F148" i="18"/>
  <c r="H112" i="18"/>
  <c r="F112" i="18"/>
  <c r="F181" i="18"/>
  <c r="F178" i="18"/>
  <c r="H178" i="18"/>
  <c r="F190" i="18"/>
  <c r="H95" i="18"/>
  <c r="F95" i="18"/>
  <c r="F92" i="18" s="1"/>
  <c r="F199" i="18"/>
  <c r="H40" i="18"/>
  <c r="F40" i="18"/>
  <c r="F39" i="18" s="1"/>
  <c r="E39" i="18"/>
  <c r="H39" i="18" s="1"/>
  <c r="E133" i="18"/>
  <c r="C272" i="18"/>
  <c r="C283" i="18" s="1"/>
  <c r="H277" i="18"/>
  <c r="E281" i="18"/>
  <c r="H141" i="18"/>
  <c r="H140" i="18" s="1"/>
  <c r="E140" i="18"/>
  <c r="E136" i="18" s="1"/>
  <c r="H136" i="18" s="1"/>
  <c r="F141" i="18"/>
  <c r="F140" i="18" s="1"/>
  <c r="F136" i="18" s="1"/>
  <c r="H156" i="18"/>
  <c r="F156" i="18"/>
  <c r="H24" i="18"/>
  <c r="E23" i="18"/>
  <c r="H23" i="18" s="1"/>
  <c r="F24" i="18"/>
  <c r="F23" i="18" s="1"/>
  <c r="G268" i="18"/>
  <c r="F169" i="18"/>
  <c r="F166" i="18" s="1"/>
  <c r="H169" i="18"/>
  <c r="F251" i="18"/>
  <c r="F160" i="18"/>
  <c r="H160" i="18"/>
  <c r="H87" i="18"/>
  <c r="F87" i="18"/>
  <c r="F86" i="18" s="1"/>
  <c r="E86" i="18"/>
  <c r="H86" i="18" s="1"/>
  <c r="G133" i="18"/>
  <c r="G128" i="18" s="1"/>
  <c r="G127" i="18" s="1"/>
  <c r="H10" i="18"/>
  <c r="H60" i="18"/>
  <c r="E59" i="18"/>
  <c r="H59" i="18" s="1"/>
  <c r="F60" i="18"/>
  <c r="F59" i="18" s="1"/>
  <c r="H105" i="18"/>
  <c r="F105" i="18"/>
  <c r="E104" i="18"/>
  <c r="H104" i="18" s="1"/>
  <c r="E92" i="18"/>
  <c r="H92" i="18" s="1"/>
  <c r="H134" i="18"/>
  <c r="F134" i="18"/>
  <c r="F116" i="18"/>
  <c r="F231" i="18"/>
  <c r="F230" i="18" s="1"/>
  <c r="F217" i="18" s="1"/>
  <c r="E230" i="18"/>
  <c r="H231" i="18"/>
  <c r="G59" i="18"/>
  <c r="F52" i="18"/>
  <c r="F51" i="18" s="1"/>
  <c r="E51" i="18"/>
  <c r="H51" i="18" s="1"/>
  <c r="H52" i="18"/>
  <c r="H269" i="18"/>
  <c r="F269" i="18"/>
  <c r="E268" i="18"/>
  <c r="H268" i="18" s="1"/>
  <c r="H177" i="18"/>
  <c r="F177" i="18"/>
  <c r="E176" i="18"/>
  <c r="H176" i="18" s="1"/>
  <c r="R8" i="17"/>
  <c r="L8" i="17"/>
  <c r="P8" i="17"/>
  <c r="O8" i="17"/>
  <c r="N10" i="17"/>
  <c r="N8" i="17" s="1"/>
  <c r="R10" i="17"/>
  <c r="F176" i="18" l="1"/>
  <c r="G272" i="18"/>
  <c r="G283" i="18" s="1"/>
  <c r="F104" i="18"/>
  <c r="F145" i="18"/>
  <c r="H281" i="18"/>
  <c r="H133" i="18"/>
  <c r="E128" i="18"/>
  <c r="F133" i="18"/>
  <c r="F128" i="18" s="1"/>
  <c r="F127" i="18" s="1"/>
  <c r="F272" i="18" s="1"/>
  <c r="F283" i="18" s="1"/>
  <c r="F268" i="18"/>
  <c r="H230" i="18"/>
  <c r="E217" i="18"/>
  <c r="H217" i="18" s="1"/>
  <c r="E127" i="18" l="1"/>
  <c r="H128" i="18"/>
  <c r="H127" i="18" l="1"/>
  <c r="E272" i="18"/>
  <c r="H272" i="18" l="1"/>
  <c r="E283" i="18"/>
  <c r="H283" i="18" s="1"/>
</calcChain>
</file>

<file path=xl/sharedStrings.xml><?xml version="1.0" encoding="utf-8"?>
<sst xmlns="http://schemas.openxmlformats.org/spreadsheetml/2006/main" count="360" uniqueCount="336">
  <si>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</si>
  <si>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</si>
  <si>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</si>
  <si>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</si>
  <si>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</si>
  <si>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</si>
  <si>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</si>
  <si>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</si>
  <si>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</si>
  <si>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July</t>
  </si>
  <si>
    <t>As of end        July</t>
  </si>
  <si>
    <t>As of end       July</t>
  </si>
  <si>
    <t>As of end     July</t>
  </si>
  <si>
    <t>As of end July</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</si>
  <si>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</si>
  <si>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</si>
  <si>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</si>
  <si>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</si>
  <si>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</si>
  <si>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</si>
  <si>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</si>
  <si>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</si>
  <si>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</si>
  <si>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</si>
  <si>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</si>
  <si>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</si>
  <si>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</si>
  <si>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</si>
  <si>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</si>
  <si>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</si>
  <si>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</si>
  <si>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</si>
  <si>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</si>
  <si>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</si>
  <si>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</si>
  <si>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</si>
  <si>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</si>
  <si>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</si>
  <si>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</si>
  <si>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</si>
  <si>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</si>
  <si>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</si>
  <si>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</si>
  <si>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</si>
  <si>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</si>
  <si>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</si>
  <si>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</si>
  <si>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</si>
  <si>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</si>
  <si>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</si>
  <si>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</si>
  <si>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</si>
  <si>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</si>
  <si>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</si>
  <si>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</si>
  <si>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</si>
  <si>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</si>
  <si>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</si>
  <si>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</si>
  <si>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</si>
  <si>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</si>
  <si>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</si>
  <si>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</si>
  <si>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 xml:space="preserve">     Owned and Controlled Corporations</t>
    </r>
    <r>
      <rPr>
        <vertAlign val="superscript"/>
        <sz val="10"/>
        <rFont val="Arial"/>
        <family val="2"/>
      </rPr>
      <t>/6</t>
    </r>
  </si>
  <si>
    <r>
      <t>Allotment to Local Government Units</t>
    </r>
    <r>
      <rPr>
        <vertAlign val="superscript"/>
        <sz val="10"/>
        <rFont val="Arial"/>
        <family val="2"/>
      </rPr>
      <t>/7</t>
    </r>
  </si>
  <si>
    <t>Department of Budget and Management</t>
  </si>
  <si>
    <t>Department of Human Settlements and Urban Development</t>
  </si>
  <si>
    <t>ALGU: inclusive of IRA, special shares for LGUs, MMDA, BARMM and other transfers to LGUs</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</si>
  <si>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</si>
  <si>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</si>
  <si>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</si>
  <si>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</si>
  <si>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</si>
  <si>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</si>
  <si>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</si>
  <si>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</si>
  <si>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</si>
  <si>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</si>
  <si>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</si>
  <si>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</si>
  <si>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</si>
  <si>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</si>
  <si>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</si>
  <si>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</si>
  <si>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</si>
  <si>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</si>
  <si>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</si>
  <si>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</si>
  <si>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</si>
  <si>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</si>
  <si>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</si>
  <si>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</si>
  <si>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</si>
  <si>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</si>
  <si>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</si>
  <si>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</si>
  <si>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</si>
  <si>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</si>
  <si>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</si>
  <si>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</si>
  <si>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</si>
  <si>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</si>
  <si>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</si>
  <si>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</si>
  <si>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</si>
  <si>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</si>
  <si>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</si>
  <si>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</si>
  <si>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</si>
  <si>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</si>
  <si>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</si>
  <si>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</si>
  <si>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</si>
  <si>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</si>
  <si>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</si>
  <si>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</si>
  <si>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</si>
  <si>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</si>
  <si>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</si>
  <si>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</si>
  <si>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</si>
  <si>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</si>
  <si>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</si>
  <si>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</si>
  <si>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</si>
  <si>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</si>
  <si>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</si>
  <si>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</si>
  <si>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</si>
  <si>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</si>
  <si>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</si>
  <si>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</si>
  <si>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</si>
  <si>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</si>
  <si>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</si>
  <si>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</si>
  <si>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</si>
  <si>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</si>
  <si>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</si>
  <si>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</si>
  <si>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</si>
  <si>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</si>
  <si>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</si>
  <si>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</si>
  <si>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</si>
  <si>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</si>
  <si>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</si>
  <si>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</si>
  <si>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</si>
  <si>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</si>
  <si>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</si>
  <si>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</si>
  <si>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</si>
  <si>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</si>
  <si>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</si>
  <si>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</si>
  <si>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</si>
  <si>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</si>
  <si>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</si>
  <si>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</si>
  <si>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</si>
  <si>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</si>
  <si>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</si>
  <si>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</si>
  <si>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</si>
  <si>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</si>
  <si>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</si>
  <si>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</si>
  <si>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</si>
  <si>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</si>
  <si>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</si>
  <si>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</si>
  <si>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</si>
  <si>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</si>
  <si>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</si>
  <si>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</si>
  <si>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</si>
  <si>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</si>
  <si>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</si>
  <si>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</si>
  <si>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</si>
  <si>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</si>
  <si>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</si>
  <si>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</si>
  <si>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</si>
  <si>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</si>
  <si>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</si>
  <si>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</si>
  <si>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</si>
  <si>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</si>
  <si>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</si>
  <si>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</si>
  <si>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</si>
  <si>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</si>
  <si>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</si>
  <si>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</si>
  <si>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</si>
  <si>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</si>
  <si>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</si>
  <si>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</si>
  <si>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</si>
  <si>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</si>
  <si>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</si>
  <si>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</si>
  <si>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</si>
  <si>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</si>
  <si>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</si>
  <si>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</si>
  <si>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</si>
  <si>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</si>
  <si>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</si>
  <si>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</si>
  <si>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</si>
  <si>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</si>
  <si>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</si>
  <si>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</si>
  <si>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</si>
  <si>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</si>
  <si>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</si>
  <si>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</si>
  <si>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 xml:space="preserve">    TESDA</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</si>
  <si>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</si>
  <si>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</si>
  <si>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</si>
  <si>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</si>
  <si>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</si>
  <si>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</si>
  <si>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</si>
  <si>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</si>
  <si>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</si>
  <si>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</si>
  <si>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</si>
  <si>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</si>
  <si>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</si>
  <si>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</si>
  <si>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 xml:space="preserve">    CPD</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</si>
  <si>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</si>
  <si>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</si>
  <si>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</si>
  <si>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</si>
  <si>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</si>
  <si>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</si>
  <si>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</si>
  <si>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</si>
  <si>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</si>
  <si>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</si>
  <si>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</si>
  <si>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</si>
  <si>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</si>
  <si>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</si>
  <si>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</si>
  <si>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</si>
  <si>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</si>
  <si>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</si>
  <si>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</si>
  <si>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</si>
  <si>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</si>
  <si>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</si>
  <si>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</si>
  <si>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NHCP (NHI)</t>
  </si>
  <si>
    <t xml:space="preserve">     NLP</t>
  </si>
  <si>
    <t xml:space="preserve">     NAP (RMAO) </t>
  </si>
  <si>
    <t xml:space="preserve">   NICA</t>
  </si>
  <si>
    <t xml:space="preserve">   NSC  </t>
  </si>
  <si>
    <t xml:space="preserve">   OPAPP</t>
  </si>
  <si>
    <t xml:space="preserve">   OMB (VRB)</t>
  </si>
  <si>
    <t xml:space="preserve">   PDEA</t>
  </si>
  <si>
    <t xml:space="preserve">   PHILRACOM</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</si>
  <si>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</si>
  <si>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</si>
  <si>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</si>
  <si>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</si>
  <si>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</si>
  <si>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</si>
  <si>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</si>
  <si>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</si>
  <si>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</si>
  <si>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</si>
  <si>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</si>
  <si>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</si>
  <si>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</si>
  <si>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</si>
  <si>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</si>
  <si>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</si>
  <si>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</si>
  <si>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</si>
  <si>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</si>
  <si>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</si>
  <si>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</si>
  <si>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</si>
  <si>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</si>
  <si>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</si>
  <si>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</si>
  <si>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 xml:space="preserve">    o.w. MMDA (Fund 101)</t>
  </si>
  <si>
    <t>Sub-Total, SPFs</t>
  </si>
  <si>
    <t>TOTAL (Departments &amp; SPFs)</t>
  </si>
  <si>
    <t>All Departments</t>
  </si>
  <si>
    <t>in millions</t>
  </si>
  <si>
    <t>CUMULATIVE</t>
  </si>
  <si>
    <t>JAN</t>
  </si>
  <si>
    <t>FEB</t>
  </si>
  <si>
    <t>MAR</t>
  </si>
  <si>
    <t>APR</t>
  </si>
  <si>
    <t>MAY</t>
  </si>
  <si>
    <t>JUNE</t>
  </si>
  <si>
    <t>JULY</t>
  </si>
  <si>
    <t>AS OF JULY</t>
  </si>
  <si>
    <t>Monthly NCA Credited</t>
  </si>
  <si>
    <t>Monthly NCA Utilized</t>
  </si>
  <si>
    <t>NCAs CREDITED VS NCA UTILIZATION, JANUARY-JUNE 2021</t>
  </si>
  <si>
    <t>JANUARY</t>
  </si>
  <si>
    <t>FEBRUARY</t>
  </si>
  <si>
    <t>MARCH</t>
  </si>
  <si>
    <t>APRIL</t>
  </si>
  <si>
    <t>NCA Utilized / NCAs Credited - Flow</t>
  </si>
  <si>
    <t>NCA Utilized / NCAs Credited - Cumulative</t>
  </si>
  <si>
    <t>AS OF JULY 31, 2021</t>
  </si>
  <si>
    <t xml:space="preserve">Department of Transportation </t>
  </si>
  <si>
    <t>Source: Report of MDS-Government Servicing Banks as of July 2021</t>
  </si>
  <si>
    <t>Negative entries refers to utilization of NCAs issued in previous months</t>
  </si>
  <si>
    <t>STATUS OF NCA UTILIZATION (Net Trust and Working Fund), as of July 31, 2021</t>
  </si>
  <si>
    <r>
      <t xml:space="preserve">NCAs UTILIZED </t>
    </r>
    <r>
      <rPr>
        <b/>
        <vertAlign val="superscript"/>
        <sz val="8"/>
        <rFont val="Arial"/>
        <family val="2"/>
      </rPr>
      <t>/2</t>
    </r>
  </si>
  <si>
    <t xml:space="preserve">   PFIDA</t>
  </si>
  <si>
    <t xml:space="preserve">   PCVF</t>
  </si>
  <si>
    <t xml:space="preserve">    PCIEERD </t>
  </si>
  <si>
    <t xml:space="preserve">   NCSC</t>
  </si>
  <si>
    <t xml:space="preserve">   PHILSA</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</si>
  <si>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</si>
  <si>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</si>
  <si>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Book Balance refers to the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</si>
  <si>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</si>
  <si>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</si>
  <si>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</si>
  <si>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</si>
  <si>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t>JUN</t>
  </si>
  <si>
    <t>JUL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</si>
</sst>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_);_(* \(#,##0\);_(* &quot;-&quot;??_);_(@_)"/>
    <numFmt numFmtId="167" formatCode="_(* #,##0.0_);_(* \(#,##0.0\);_(* &quot;-&quot;??_);_(@_)"/>
  </numFmts>
  <fonts count="42"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
      <sz val="8"/>
      <color theme="1"/>
      <name val="Arial"/>
      <family val="2"/>
    </font>
    <font>
      <b/>
      <sz val="9"/>
      <color theme="1"/>
      <name val="Arial"/>
      <family val="2"/>
    </font>
    <font>
      <vertAlign val="superscript"/>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165" fontId="15" fillId="0" borderId="0" applyFont="0" applyFill="0" applyBorder="0" applyAlignment="0" applyProtection="0"/>
    <xf numFmtId="0" fontId="1" fillId="0" borderId="0"/>
    <xf numFmtId="0" fontId="15" fillId="0" borderId="0"/>
  </cellStyleXfs>
  <cellXfs count="121">
    <xf numFmtId="0" fontId="0" fillId="0" borderId="0" xfId="0"/>
    <xf numFmtId="0" fontId="15" fillId="0" borderId="0" xfId="0" applyNumberFormat="1" applyFont="1" applyAlignment="1"/>
    <xf numFmtId="0" fontId="15" fillId="0" borderId="0" xfId="0" applyNumberFormat="1" applyFont="1"/>
    <xf numFmtId="0" fontId="15" fillId="0" borderId="0" xfId="0" applyFont="1"/>
    <xf numFmtId="0" fontId="15" fillId="0" borderId="0" xfId="0" applyNumberFormat="1" applyFont="1" applyAlignment="1">
      <alignment horizontal="center"/>
    </xf>
    <xf numFmtId="164" fontId="15" fillId="0" borderId="0" xfId="0" applyNumberFormat="1" applyFont="1"/>
    <xf numFmtId="165" fontId="15" fillId="0" borderId="0" xfId="0" applyNumberFormat="1" applyFont="1"/>
    <xf numFmtId="0" fontId="21" fillId="0" borderId="0" xfId="0" applyNumberFormat="1" applyFont="1"/>
    <xf numFmtId="164" fontId="21" fillId="0" borderId="0" xfId="0" applyNumberFormat="1" applyFont="1"/>
    <xf numFmtId="0" fontId="21" fillId="0" borderId="0" xfId="0" applyFont="1"/>
    <xf numFmtId="164" fontId="24" fillId="0" borderId="0" xfId="0" applyNumberFormat="1" applyFont="1"/>
    <xf numFmtId="0" fontId="15" fillId="0" borderId="0" xfId="43" applyNumberFormat="1" applyFont="1"/>
    <xf numFmtId="0" fontId="15" fillId="0" borderId="0" xfId="0" applyNumberFormat="1" applyFont="1" applyFill="1"/>
    <xf numFmtId="0" fontId="15" fillId="0" borderId="0" xfId="0" applyNumberFormat="1" applyFont="1" applyAlignment="1">
      <alignment wrapText="1"/>
    </xf>
    <xf numFmtId="0" fontId="15" fillId="0" borderId="11" xfId="0" applyNumberFormat="1" applyFont="1" applyBorder="1"/>
    <xf numFmtId="164" fontId="15" fillId="0" borderId="11" xfId="0" applyNumberFormat="1" applyFont="1" applyBorder="1"/>
    <xf numFmtId="0" fontId="15" fillId="0" borderId="11" xfId="0" applyFont="1" applyBorder="1"/>
    <xf numFmtId="0" fontId="15" fillId="0" borderId="0" xfId="0" applyNumberFormat="1" applyFont="1" applyBorder="1"/>
    <xf numFmtId="164" fontId="15" fillId="0" borderId="0" xfId="0" applyNumberFormat="1" applyFont="1" applyBorder="1"/>
    <xf numFmtId="0" fontId="15" fillId="0" borderId="0" xfId="0" applyFont="1" applyBorder="1"/>
    <xf numFmtId="0" fontId="15" fillId="0" borderId="0" xfId="0" applyNumberFormat="1" applyFont="1" applyBorder="1" applyAlignment="1"/>
    <xf numFmtId="166" fontId="22" fillId="0" borderId="0" xfId="0" applyNumberFormat="1" applyFont="1"/>
    <xf numFmtId="166" fontId="23" fillId="0" borderId="0" xfId="0" applyNumberFormat="1" applyFont="1"/>
    <xf numFmtId="166" fontId="15" fillId="0" borderId="0" xfId="0" applyNumberFormat="1" applyFont="1"/>
    <xf numFmtId="0" fontId="15" fillId="0" borderId="10" xfId="0" applyFont="1" applyBorder="1" applyAlignment="1">
      <alignment horizontal="center" vertical="center" wrapText="1"/>
    </xf>
    <xf numFmtId="166" fontId="26" fillId="25" borderId="0" xfId="43" applyNumberFormat="1" applyFont="1" applyFill="1" applyBorder="1"/>
    <xf numFmtId="166" fontId="26" fillId="0" borderId="0" xfId="43" applyNumberFormat="1" applyFont="1" applyBorder="1"/>
    <xf numFmtId="166" fontId="35" fillId="0" borderId="11" xfId="43" applyNumberFormat="1" applyFont="1" applyBorder="1" applyAlignment="1">
      <alignment horizontal="right"/>
    </xf>
    <xf numFmtId="166" fontId="36" fillId="0" borderId="0" xfId="43" applyNumberFormat="1" applyFont="1" applyBorder="1" applyAlignment="1"/>
    <xf numFmtId="166" fontId="35" fillId="0" borderId="0" xfId="43" applyNumberFormat="1" applyFont="1" applyFill="1"/>
    <xf numFmtId="166" fontId="35" fillId="0" borderId="0" xfId="43" applyNumberFormat="1" applyFont="1"/>
    <xf numFmtId="166" fontId="36" fillId="0" borderId="0" xfId="43" applyNumberFormat="1" applyFont="1" applyAlignment="1"/>
    <xf numFmtId="166" fontId="35" fillId="0" borderId="0" xfId="43" applyNumberFormat="1" applyFont="1" applyBorder="1"/>
    <xf numFmtId="166" fontId="35" fillId="0" borderId="0" xfId="43" applyNumberFormat="1" applyFont="1" applyFill="1" applyBorder="1"/>
    <xf numFmtId="166" fontId="35" fillId="0" borderId="11" xfId="43" applyNumberFormat="1" applyFont="1" applyBorder="1"/>
    <xf numFmtId="37" fontId="35" fillId="0" borderId="11" xfId="43" applyNumberFormat="1" applyFont="1" applyBorder="1" applyAlignment="1">
      <alignment horizontal="right"/>
    </xf>
    <xf numFmtId="0" fontId="15" fillId="0" borderId="0" xfId="45" applyFont="1" applyFill="1" applyAlignment="1">
      <alignment horizontal="left" indent="2"/>
    </xf>
    <xf numFmtId="166" fontId="35" fillId="0" borderId="11" xfId="43" applyNumberFormat="1" applyFont="1" applyFill="1" applyBorder="1"/>
    <xf numFmtId="37" fontId="35" fillId="0" borderId="20" xfId="43" applyNumberFormat="1" applyFont="1" applyFill="1" applyBorder="1"/>
    <xf numFmtId="37" fontId="35" fillId="0" borderId="20" xfId="43" applyNumberFormat="1" applyFont="1" applyBorder="1"/>
    <xf numFmtId="37" fontId="35" fillId="0" borderId="11" xfId="43" applyNumberFormat="1" applyFont="1" applyFill="1" applyBorder="1"/>
    <xf numFmtId="37" fontId="35" fillId="0" borderId="11" xfId="43" applyNumberFormat="1" applyFont="1" applyBorder="1"/>
    <xf numFmtId="37" fontId="36" fillId="0" borderId="0" xfId="43" applyNumberFormat="1" applyFont="1" applyBorder="1" applyAlignment="1"/>
    <xf numFmtId="166" fontId="35" fillId="0" borderId="11" xfId="43" applyNumberFormat="1" applyFont="1" applyBorder="1" applyAlignment="1"/>
    <xf numFmtId="166" fontId="35" fillId="0" borderId="11" xfId="43" applyNumberFormat="1" applyFont="1" applyFill="1" applyBorder="1" applyAlignment="1">
      <alignment horizontal="right" vertical="top"/>
    </xf>
    <xf numFmtId="166" fontId="36" fillId="0" borderId="0" xfId="43" applyNumberFormat="1" applyFont="1" applyFill="1" applyAlignment="1"/>
    <xf numFmtId="166" fontId="35" fillId="0" borderId="20" xfId="43" applyNumberFormat="1" applyFont="1" applyFill="1" applyBorder="1"/>
    <xf numFmtId="166" fontId="36" fillId="0" borderId="0" xfId="43" applyNumberFormat="1" applyFont="1" applyFill="1" applyBorder="1" applyAlignment="1"/>
    <xf numFmtId="166" fontId="35" fillId="0" borderId="20" xfId="43" applyNumberFormat="1" applyFont="1" applyBorder="1" applyAlignment="1">
      <alignment horizontal="right" vertical="top"/>
    </xf>
    <xf numFmtId="0" fontId="15" fillId="0" borderId="10" xfId="0" applyFont="1" applyBorder="1" applyAlignment="1">
      <alignment horizontal="center" vertical="center" wrapText="1"/>
    </xf>
    <xf numFmtId="0" fontId="15" fillId="0" borderId="0" xfId="0" applyFont="1" applyAlignment="1">
      <alignment horizontal="center"/>
    </xf>
    <xf numFmtId="0" fontId="0" fillId="0" borderId="0" xfId="0" applyAlignment="1">
      <alignment horizontal="center"/>
    </xf>
    <xf numFmtId="166" fontId="0" fillId="0" borderId="0" xfId="0" applyNumberFormat="1"/>
    <xf numFmtId="164" fontId="0" fillId="0" borderId="0" xfId="0" applyNumberFormat="1"/>
    <xf numFmtId="167" fontId="0" fillId="0" borderId="0" xfId="0" applyNumberFormat="1"/>
    <xf numFmtId="0" fontId="15" fillId="0" borderId="10" xfId="0" applyNumberFormat="1" applyFont="1" applyBorder="1" applyAlignment="1">
      <alignment horizontal="center" vertical="center" wrapText="1"/>
    </xf>
    <xf numFmtId="0" fontId="15" fillId="0" borderId="0" xfId="0" applyFont="1" applyAlignment="1">
      <alignment horizontal="center" vertical="center" wrapText="1"/>
    </xf>
    <xf numFmtId="0" fontId="20" fillId="0" borderId="0" xfId="0" applyNumberFormat="1" applyFont="1" applyBorder="1" applyAlignment="1">
      <alignment vertical="center"/>
    </xf>
    <xf numFmtId="0" fontId="20" fillId="0" borderId="0" xfId="0" applyNumberFormat="1" applyFont="1" applyBorder="1"/>
    <xf numFmtId="0" fontId="25" fillId="25" borderId="0" xfId="0" applyFont="1" applyFill="1" applyAlignment="1"/>
    <xf numFmtId="0" fontId="26" fillId="25" borderId="0" xfId="0" applyFont="1" applyFill="1"/>
    <xf numFmtId="0" fontId="27" fillId="24" borderId="0" xfId="0" applyFont="1" applyFill="1" applyBorder="1" applyAlignment="1">
      <alignment horizontal="left"/>
    </xf>
    <xf numFmtId="164" fontId="26" fillId="25" borderId="0" xfId="0" applyNumberFormat="1" applyFont="1" applyFill="1" applyBorder="1" applyAlignment="1">
      <alignment horizontal="left"/>
    </xf>
    <xf numFmtId="0" fontId="26" fillId="25" borderId="0" xfId="0" applyFont="1" applyFill="1" applyBorder="1"/>
    <xf numFmtId="0" fontId="28" fillId="25" borderId="0" xfId="0" applyFont="1" applyFill="1" applyBorder="1" applyAlignment="1">
      <alignment horizontal="left"/>
    </xf>
    <xf numFmtId="164" fontId="26" fillId="25" borderId="0" xfId="0" applyNumberFormat="1" applyFont="1" applyFill="1"/>
    <xf numFmtId="0" fontId="28" fillId="25" borderId="0" xfId="0" applyFont="1" applyFill="1" applyBorder="1"/>
    <xf numFmtId="164" fontId="26" fillId="25" borderId="0" xfId="0" applyNumberFormat="1" applyFont="1" applyFill="1" applyBorder="1"/>
    <xf numFmtId="0" fontId="28" fillId="26" borderId="12" xfId="0" applyFont="1" applyFill="1" applyBorder="1" applyAlignment="1">
      <alignment horizontal="center" vertical="center"/>
    </xf>
    <xf numFmtId="166" fontId="28" fillId="26" borderId="12" xfId="43" applyNumberFormat="1" applyFont="1" applyFill="1" applyBorder="1" applyAlignment="1">
      <alignment horizontal="center" vertical="center"/>
    </xf>
    <xf numFmtId="166" fontId="28" fillId="26" borderId="13" xfId="43" applyNumberFormat="1" applyFont="1" applyFill="1" applyBorder="1" applyAlignment="1">
      <alignment horizontal="center" vertical="center"/>
    </xf>
    <xf numFmtId="166" fontId="28" fillId="26" borderId="14" xfId="43" applyNumberFormat="1" applyFont="1" applyFill="1" applyBorder="1" applyAlignment="1">
      <alignment horizontal="center" vertical="center"/>
    </xf>
    <xf numFmtId="166" fontId="28" fillId="26" borderId="14" xfId="43" applyNumberFormat="1" applyFont="1" applyFill="1" applyBorder="1" applyAlignment="1">
      <alignment horizontal="center" vertical="center"/>
    </xf>
    <xf numFmtId="0" fontId="26" fillId="0" borderId="0" xfId="0" applyFont="1" applyFill="1" applyAlignment="1">
      <alignment horizontal="center" vertical="center"/>
    </xf>
    <xf numFmtId="0" fontId="28" fillId="26" borderId="15" xfId="0" applyFont="1" applyFill="1" applyBorder="1" applyAlignment="1">
      <alignment horizontal="center" vertical="center"/>
    </xf>
    <xf numFmtId="0" fontId="29" fillId="26" borderId="15" xfId="0" applyFont="1" applyFill="1" applyBorder="1" applyAlignment="1">
      <alignment horizontal="center" vertical="center" wrapText="1"/>
    </xf>
    <xf numFmtId="166" fontId="28" fillId="26" borderId="11" xfId="43" applyNumberFormat="1" applyFont="1" applyFill="1" applyBorder="1" applyAlignment="1">
      <alignment horizontal="center" vertical="center"/>
    </xf>
    <xf numFmtId="166" fontId="28" fillId="26" borderId="16" xfId="43" applyNumberFormat="1" applyFont="1" applyFill="1" applyBorder="1" applyAlignment="1">
      <alignment horizontal="center" vertical="center"/>
    </xf>
    <xf numFmtId="0" fontId="28" fillId="26" borderId="15" xfId="0" applyFont="1" applyFill="1" applyBorder="1" applyAlignment="1">
      <alignment horizontal="center" vertical="center" wrapText="1"/>
    </xf>
    <xf numFmtId="0" fontId="28" fillId="26" borderId="17" xfId="0" applyFont="1" applyFill="1" applyBorder="1" applyAlignment="1">
      <alignment horizontal="center" vertical="center" wrapText="1"/>
    </xf>
    <xf numFmtId="166" fontId="32" fillId="26" borderId="17" xfId="43" applyNumberFormat="1" applyFont="1" applyFill="1" applyBorder="1" applyAlignment="1">
      <alignment horizontal="center" vertical="center" wrapText="1"/>
    </xf>
    <xf numFmtId="0" fontId="28" fillId="26" borderId="18" xfId="0" applyFont="1" applyFill="1" applyBorder="1" applyAlignment="1">
      <alignment horizontal="center" vertical="center"/>
    </xf>
    <xf numFmtId="0" fontId="0" fillId="0" borderId="19" xfId="0" applyBorder="1" applyAlignment="1">
      <alignment horizontal="center" vertical="center"/>
    </xf>
    <xf numFmtId="0" fontId="28" fillId="26" borderId="10" xfId="0" applyFont="1" applyFill="1" applyBorder="1" applyAlignment="1">
      <alignment horizontal="center" vertical="center" wrapText="1"/>
    </xf>
    <xf numFmtId="0" fontId="28" fillId="26" borderId="19" xfId="0" applyFont="1" applyFill="1" applyBorder="1" applyAlignment="1">
      <alignment horizontal="center" vertical="center" wrapText="1"/>
    </xf>
    <xf numFmtId="0" fontId="28" fillId="26" borderId="16" xfId="0" applyFont="1" applyFill="1" applyBorder="1" applyAlignment="1">
      <alignment horizontal="center" vertical="center" wrapText="1"/>
    </xf>
    <xf numFmtId="166" fontId="32" fillId="26" borderId="16" xfId="43" applyNumberFormat="1" applyFont="1" applyFill="1" applyBorder="1" applyAlignment="1">
      <alignment horizontal="center" vertical="center" wrapText="1"/>
    </xf>
    <xf numFmtId="0" fontId="28" fillId="0" borderId="0" xfId="0" applyFont="1" applyAlignment="1">
      <alignment horizontal="center"/>
    </xf>
    <xf numFmtId="0" fontId="26" fillId="0" borderId="0" xfId="0" applyFont="1"/>
    <xf numFmtId="0" fontId="28" fillId="0" borderId="0" xfId="0" applyFont="1" applyAlignment="1">
      <alignment horizontal="left"/>
    </xf>
    <xf numFmtId="0" fontId="34" fillId="0" borderId="0" xfId="0" applyFont="1" applyAlignment="1">
      <alignment horizontal="left" indent="1"/>
    </xf>
    <xf numFmtId="166" fontId="26" fillId="0" borderId="0" xfId="0" applyNumberFormat="1" applyFont="1"/>
    <xf numFmtId="0" fontId="26" fillId="0" borderId="0" xfId="0" applyFont="1" applyAlignment="1">
      <alignment horizontal="left" indent="1"/>
    </xf>
    <xf numFmtId="0" fontId="26" fillId="0" borderId="0" xfId="0" applyFont="1" applyAlignment="1" applyProtection="1">
      <alignment horizontal="left" indent="1"/>
      <protection locked="0"/>
    </xf>
    <xf numFmtId="0" fontId="26" fillId="0" borderId="0" xfId="0" quotePrefix="1" applyFont="1" applyAlignment="1">
      <alignment horizontal="left" indent="1"/>
    </xf>
    <xf numFmtId="0" fontId="37" fillId="0" borderId="0" xfId="0" applyFont="1" applyAlignment="1">
      <alignment horizontal="left" indent="1"/>
    </xf>
    <xf numFmtId="0" fontId="34" fillId="0" borderId="0" xfId="0" applyFont="1" applyFill="1" applyAlignment="1">
      <alignment horizontal="left" indent="1"/>
    </xf>
    <xf numFmtId="0" fontId="26" fillId="0" borderId="0" xfId="0" applyFont="1" applyAlignment="1">
      <alignment horizontal="left" wrapText="1" indent="2"/>
    </xf>
    <xf numFmtId="0" fontId="26" fillId="0" borderId="0" xfId="0" applyFont="1" applyAlignment="1">
      <alignment horizontal="left" indent="2"/>
    </xf>
    <xf numFmtId="0" fontId="26" fillId="0" borderId="0" xfId="0" applyFont="1" applyAlignment="1">
      <alignment horizontal="left" indent="3"/>
    </xf>
    <xf numFmtId="0" fontId="26" fillId="0" borderId="0" xfId="0" applyFont="1" applyAlignment="1">
      <alignment horizontal="left" wrapText="1" indent="3"/>
    </xf>
    <xf numFmtId="0" fontId="26" fillId="0" borderId="0" xfId="0" applyFont="1" applyFill="1" applyAlignment="1">
      <alignment horizontal="left" indent="1"/>
    </xf>
    <xf numFmtId="0" fontId="39" fillId="0" borderId="0" xfId="0" applyFont="1" applyAlignment="1">
      <alignment horizontal="left" indent="1"/>
    </xf>
    <xf numFmtId="0" fontId="34" fillId="0" borderId="0" xfId="0" applyFont="1" applyAlignment="1">
      <alignment horizontal="left" vertical="top" indent="1"/>
    </xf>
    <xf numFmtId="0" fontId="37" fillId="0" borderId="0" xfId="0" applyFont="1" applyFill="1" applyAlignment="1">
      <alignment horizontal="left" indent="1"/>
    </xf>
    <xf numFmtId="0" fontId="26" fillId="0" borderId="0" xfId="0" applyFont="1" applyFill="1" applyAlignment="1"/>
    <xf numFmtId="0" fontId="28" fillId="0" borderId="0" xfId="0" applyFont="1" applyFill="1" applyAlignment="1">
      <alignment wrapText="1"/>
    </xf>
    <xf numFmtId="0" fontId="26" fillId="0" borderId="0" xfId="0" applyFont="1" applyAlignment="1"/>
    <xf numFmtId="0" fontId="28" fillId="0" borderId="0" xfId="0" applyFont="1" applyAlignment="1">
      <alignment horizontal="left" indent="1"/>
    </xf>
    <xf numFmtId="0" fontId="26" fillId="0" borderId="0" xfId="0" applyFont="1" applyAlignment="1">
      <alignment horizontal="left"/>
    </xf>
    <xf numFmtId="0" fontId="28" fillId="0" borderId="0" xfId="0" applyFont="1" applyAlignment="1">
      <alignment horizontal="left" vertical="center"/>
    </xf>
    <xf numFmtId="166" fontId="25" fillId="0" borderId="21" xfId="0" applyNumberFormat="1" applyFont="1" applyBorder="1" applyAlignment="1">
      <alignment vertical="center"/>
    </xf>
    <xf numFmtId="166" fontId="40" fillId="0" borderId="21" xfId="0" applyNumberFormat="1" applyFont="1" applyBorder="1" applyAlignment="1">
      <alignment vertical="center"/>
    </xf>
    <xf numFmtId="166" fontId="25" fillId="0" borderId="21" xfId="0" applyNumberFormat="1" applyFont="1" applyFill="1" applyBorder="1" applyAlignment="1">
      <alignment vertical="center"/>
    </xf>
    <xf numFmtId="166" fontId="38" fillId="0" borderId="0" xfId="0" applyNumberFormat="1" applyFont="1" applyBorder="1" applyAlignment="1">
      <alignment vertical="center"/>
    </xf>
    <xf numFmtId="0" fontId="26" fillId="0" borderId="0" xfId="0" applyFont="1" applyAlignment="1">
      <alignment vertical="center"/>
    </xf>
    <xf numFmtId="0" fontId="37" fillId="0" borderId="0" xfId="0" applyFont="1" applyBorder="1"/>
    <xf numFmtId="0" fontId="26" fillId="0" borderId="0" xfId="0" applyFont="1" applyBorder="1"/>
    <xf numFmtId="0" fontId="26" fillId="0" borderId="0" xfId="0" applyFont="1" applyFill="1" applyBorder="1"/>
    <xf numFmtId="0" fontId="37" fillId="0" borderId="0" xfId="0" applyFont="1" applyFill="1" applyBorder="1"/>
    <xf numFmtId="0" fontId="26" fillId="0" borderId="0" xfId="0" applyFont="1" applyAlignment="1">
      <alignment horizontal="left" vertical="top"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5" xr:uid="{00000000-0005-0000-0000-000027000000}"/>
    <cellStyle name="Normal 3 2" xfId="44"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JULY 2021</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40175318565735552"/>
          <c:y val="3.2073739262669605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5894949964931946"/>
          <c:y val="0.13341770354431259"/>
          <c:w val="0.67352744471015091"/>
          <c:h val="0.70662517364583133"/>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solidFill>
                <a:srgbClr val="F4D35A"/>
              </a:solidFill>
            </a:ln>
            <a:effectLst/>
          </c:spPr>
          <c:invertIfNegative val="0"/>
          <c:cat>
            <c:strRef>
              <c:f>'Graph '!$B$4:$H$4</c:f>
              <c:strCache>
                <c:ptCount val="7"/>
                <c:pt idx="0">
                  <c:v>JANUARY</c:v>
                </c:pt>
                <c:pt idx="1">
                  <c:v>FEBRUARY</c:v>
                </c:pt>
                <c:pt idx="2">
                  <c:v>MARCH</c:v>
                </c:pt>
                <c:pt idx="3">
                  <c:v>APRIL</c:v>
                </c:pt>
                <c:pt idx="4">
                  <c:v>MAY</c:v>
                </c:pt>
                <c:pt idx="5">
                  <c:v>JUNE</c:v>
                </c:pt>
                <c:pt idx="6">
                  <c:v>JULY</c:v>
                </c:pt>
              </c:strCache>
            </c:strRef>
          </c:cat>
          <c:val>
            <c:numRef>
              <c:f>'Graph '!$B$5:$H$5</c:f>
              <c:numCache>
                <c:formatCode>_(* #,##0_);_(* \(#,##0\);_(* "-"??_);_(@_)</c:formatCode>
                <c:ptCount val="7"/>
                <c:pt idx="0">
                  <c:v>224077.66640615001</c:v>
                </c:pt>
                <c:pt idx="1">
                  <c:v>304402.30395810999</c:v>
                </c:pt>
                <c:pt idx="2">
                  <c:v>282201.41311427002</c:v>
                </c:pt>
                <c:pt idx="3">
                  <c:v>408356.79556663003</c:v>
                </c:pt>
                <c:pt idx="4">
                  <c:v>406839.25308108999</c:v>
                </c:pt>
                <c:pt idx="5">
                  <c:v>309836.44993886998</c:v>
                </c:pt>
                <c:pt idx="6">
                  <c:v>445065.27952437999</c:v>
                </c:pt>
              </c:numCache>
            </c:numRef>
          </c:val>
          <c:extLst>
            <c:ext xmlns:c16="http://schemas.microsoft.com/office/drawing/2014/chart" uri="{C3380CC4-5D6E-409C-BE32-E72D297353CC}">
              <c16:uniqueId val="{00000000-9838-454A-A2B4-45C3AB6BAD6E}"/>
            </c:ext>
          </c:extLst>
        </c:ser>
        <c:ser>
          <c:idx val="2"/>
          <c:order val="1"/>
          <c:tx>
            <c:strRef>
              <c:f>'Graph '!$A$6</c:f>
              <c:strCache>
                <c:ptCount val="1"/>
                <c:pt idx="0">
                  <c:v>Monthly NCA Utilized</c:v>
                </c:pt>
              </c:strCache>
            </c:strRef>
          </c:tx>
          <c:spPr>
            <a:solidFill>
              <a:schemeClr val="accent2"/>
            </a:solidFill>
            <a:ln>
              <a:noFill/>
            </a:ln>
            <a:effectLst/>
          </c:spPr>
          <c:invertIfNegative val="0"/>
          <c:cat>
            <c:strRef>
              <c:f>'Graph '!$B$4:$H$4</c:f>
              <c:strCache>
                <c:ptCount val="7"/>
                <c:pt idx="0">
                  <c:v>JANUARY</c:v>
                </c:pt>
                <c:pt idx="1">
                  <c:v>FEBRUARY</c:v>
                </c:pt>
                <c:pt idx="2">
                  <c:v>MARCH</c:v>
                </c:pt>
                <c:pt idx="3">
                  <c:v>APRIL</c:v>
                </c:pt>
                <c:pt idx="4">
                  <c:v>MAY</c:v>
                </c:pt>
                <c:pt idx="5">
                  <c:v>JUNE</c:v>
                </c:pt>
                <c:pt idx="6">
                  <c:v>JULY</c:v>
                </c:pt>
              </c:strCache>
            </c:strRef>
          </c:cat>
          <c:val>
            <c:numRef>
              <c:f>'Graph '!$B$6:$H$6</c:f>
              <c:numCache>
                <c:formatCode>_(* #,##0_);_(* \(#,##0\);_(* "-"??_);_(@_)</c:formatCode>
                <c:ptCount val="7"/>
                <c:pt idx="0">
                  <c:v>160941.90977395</c:v>
                </c:pt>
                <c:pt idx="1">
                  <c:v>287760.09099066001</c:v>
                </c:pt>
                <c:pt idx="2">
                  <c:v>340143.01015943999</c:v>
                </c:pt>
                <c:pt idx="3">
                  <c:v>293626.05967013002</c:v>
                </c:pt>
                <c:pt idx="4">
                  <c:v>399831.52343856002</c:v>
                </c:pt>
                <c:pt idx="5">
                  <c:v>388792.54130262998</c:v>
                </c:pt>
                <c:pt idx="6">
                  <c:v>256269.79038178001</c:v>
                </c:pt>
              </c:numCache>
            </c:numRef>
          </c:val>
          <c:extLst>
            <c:ext xmlns:c16="http://schemas.microsoft.com/office/drawing/2014/chart" uri="{C3380CC4-5D6E-409C-BE32-E72D297353CC}">
              <c16:uniqueId val="{00000001-9838-454A-A2B4-45C3AB6BAD6E}"/>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'!$B$4:$H$4</c:f>
              <c:strCache>
                <c:ptCount val="7"/>
                <c:pt idx="0">
                  <c:v>JANUARY</c:v>
                </c:pt>
                <c:pt idx="1">
                  <c:v>FEBRUARY</c:v>
                </c:pt>
                <c:pt idx="2">
                  <c:v>MARCH</c:v>
                </c:pt>
                <c:pt idx="3">
                  <c:v>APRIL</c:v>
                </c:pt>
                <c:pt idx="4">
                  <c:v>MAY</c:v>
                </c:pt>
                <c:pt idx="5">
                  <c:v>JUNE</c:v>
                </c:pt>
                <c:pt idx="6">
                  <c:v>JULY</c:v>
                </c:pt>
              </c:strCache>
            </c:strRef>
          </c:cat>
          <c:val>
            <c:numRef>
              <c:f>'Graph '!$B$8:$H$8</c:f>
              <c:numCache>
                <c:formatCode>_(* #,##0_);_(* \(#,##0\);_(* "-"??_);_(@_)</c:formatCode>
                <c:ptCount val="7"/>
                <c:pt idx="0">
                  <c:v>71.824163628264571</c:v>
                </c:pt>
                <c:pt idx="1">
                  <c:v>84.904258614633548</c:v>
                </c:pt>
                <c:pt idx="2">
                  <c:v>97.306417416324166</c:v>
                </c:pt>
                <c:pt idx="3">
                  <c:v>88.797142632731195</c:v>
                </c:pt>
                <c:pt idx="4">
                  <c:v>88.797142632731195</c:v>
                </c:pt>
                <c:pt idx="5">
                  <c:v>91.169393506757189</c:v>
                </c:pt>
                <c:pt idx="6">
                  <c:v>89.355827707129237</c:v>
                </c:pt>
              </c:numCache>
            </c:numRef>
          </c:val>
          <c:smooth val="0"/>
          <c:extLst>
            <c:ext xmlns:c16="http://schemas.microsoft.com/office/drawing/2014/chart" uri="{C3380CC4-5D6E-409C-BE32-E72D297353CC}">
              <c16:uniqueId val="{00000002-9838-454A-A2B4-45C3AB6BAD6E}"/>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4426570821822629"/>
              <c:y val="0.95778627765851732"/>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45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4128260364687792"/>
              <c:y val="0.35125363015839151"/>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810814092904307"/>
              <c:y val="0.29019637572050117"/>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37945</xdr:rowOff>
    </xdr:from>
    <xdr:to>
      <xdr:col>12</xdr:col>
      <xdr:colOff>457200</xdr:colOff>
      <xdr:row>55</xdr:row>
      <xdr:rowOff>87085</xdr:rowOff>
    </xdr:to>
    <xdr:graphicFrame macro="">
      <xdr:nvGraphicFramePr>
        <xdr:cNvPr id="2" name="Chart 1">
          <a:extLst>
            <a:ext uri="{FF2B5EF4-FFF2-40B4-BE49-F238E27FC236}">
              <a16:creationId xmlns:a16="http://schemas.microsoft.com/office/drawing/2014/main" id="{E3383C51-A28E-4D78-B343-D62C67D25D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dcruz/Documents/CPD/ACTUAL%20DISBURSEMENT%20(BANK)/bank%20reports/2021/WEBSITE/For%20website/June%202021/WEBSITE%20-%20As%20of%20Jun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Department"/>
      <sheetName val="By Agency"/>
      <sheetName val="Graph "/>
    </sheetNames>
    <sheetDataSet>
      <sheetData sheetId="0" refreshError="1"/>
      <sheetData sheetId="1" refreshError="1"/>
      <sheetData sheetId="2">
        <row r="4">
          <cell r="B4" t="str">
            <v>JANUARY</v>
          </cell>
          <cell r="C4" t="str">
            <v>FEBRUARY</v>
          </cell>
          <cell r="D4" t="str">
            <v>MARCH</v>
          </cell>
          <cell r="E4" t="str">
            <v>APRIL</v>
          </cell>
          <cell r="F4" t="str">
            <v>MAY</v>
          </cell>
          <cell r="G4" t="str">
            <v>JUNE</v>
          </cell>
        </row>
        <row r="5">
          <cell r="A5" t="str">
            <v>Monthly NCA Credited</v>
          </cell>
          <cell r="B5">
            <v>224077.66640615001</v>
          </cell>
          <cell r="C5">
            <v>304402.30395810999</v>
          </cell>
          <cell r="D5">
            <v>282201.41311427002</v>
          </cell>
          <cell r="E5">
            <v>408356.79556663003</v>
          </cell>
          <cell r="F5">
            <v>406839.25308108999</v>
          </cell>
          <cell r="G5">
            <v>309836.44993886998</v>
          </cell>
        </row>
        <row r="6">
          <cell r="A6" t="str">
            <v>Monthly NCA Utilized</v>
          </cell>
          <cell r="B6">
            <v>160941.90977395</v>
          </cell>
          <cell r="C6">
            <v>287760.09099066001</v>
          </cell>
          <cell r="D6">
            <v>340143.01015943999</v>
          </cell>
          <cell r="E6">
            <v>293626.05967013002</v>
          </cell>
          <cell r="F6">
            <v>399831.52343856002</v>
          </cell>
          <cell r="G6">
            <v>388792.54130262998</v>
          </cell>
        </row>
        <row r="8">
          <cell r="A8" t="str">
            <v>NCA Utilized / NCAs Credited - Cumulative</v>
          </cell>
          <cell r="B8">
            <v>71.824163628264571</v>
          </cell>
          <cell r="C8">
            <v>84.904258614633548</v>
          </cell>
          <cell r="D8">
            <v>97.306417416324166</v>
          </cell>
          <cell r="E8">
            <v>88.797142632731195</v>
          </cell>
          <cell r="F8">
            <v>88.797142632731195</v>
          </cell>
          <cell r="G8">
            <v>96.661761465449032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BF07D-B1E5-4906-ADCA-2FBE3EC83AF2}">
  <sheetPr>
    <pageSetUpPr fitToPage="1"/>
  </sheetPr>
  <dimension ref="A1:R75"/>
  <sheetViews>
    <sheetView tabSelected="1" zoomScale="89" zoomScaleNormal="85" zoomScaleSheetLayoutView="130" workbookViewId="0">
      <pane xSplit="2" ySplit="6" topLeftCell="C41" activePane="bottomRight" state="frozen"/>
      <selection pane="topRight" activeCell="C1" sqref="C1"/>
      <selection pane="bottomLeft" activeCell="A7" sqref="A7"/>
      <selection pane="bottomRight" activeCell="S25" sqref="S25"/>
    </sheetView>
  </sheetViews>
  <sheetFormatPr defaultColWidth="9.109375" defaultRowHeight="13.2" x14ac:dyDescent="0.25"/>
  <cols>
    <col min="1" max="1" width="1.88671875" style="2" customWidth="1"/>
    <col min="2" max="2" width="49" style="2" customWidth="1"/>
    <col min="3" max="3" width="12.44140625" style="3" customWidth="1"/>
    <col min="4" max="4" width="13.6640625" style="3" customWidth="1"/>
    <col min="5" max="5" width="12.33203125" style="3" customWidth="1"/>
    <col min="6" max="6" width="13.6640625" style="3" customWidth="1"/>
    <col min="7" max="7" width="12.5546875" style="3" customWidth="1"/>
    <col min="8" max="8" width="13.6640625" style="3" customWidth="1"/>
    <col min="9" max="9" width="12.44140625" style="3" customWidth="1"/>
    <col min="10" max="10" width="13.88671875" style="3" customWidth="1"/>
    <col min="11" max="11" width="12" style="3" customWidth="1"/>
    <col min="12" max="12" width="12.5546875" style="3" customWidth="1"/>
    <col min="13" max="13" width="12.44140625" style="3" customWidth="1"/>
    <col min="14" max="14" width="12" style="3" customWidth="1"/>
    <col min="15" max="16" width="9.109375" style="3"/>
    <col min="17" max="17" width="0" style="3" hidden="1" customWidth="1"/>
    <col min="18" max="16384" width="9.109375" style="3"/>
  </cols>
  <sheetData>
    <row r="1" spans="1:18" ht="15.6" x14ac:dyDescent="0.25">
      <c r="A1" s="1" t="s">
        <v>0</v>
      </c>
    </row>
    <row r="2" spans="1:18" x14ac:dyDescent="0.25">
      <c r="A2" s="2" t="s">
        <v>316</v>
      </c>
    </row>
    <row r="3" spans="1:18" x14ac:dyDescent="0.25">
      <c r="A3" s="2" t="s">
        <v>1</v>
      </c>
      <c r="C3" s="8"/>
      <c r="D3" s="8"/>
      <c r="E3" s="8"/>
      <c r="F3" s="8"/>
    </row>
    <row r="4" spans="1:18" x14ac:dyDescent="0.25">
      <c r="C4" s="5"/>
      <c r="D4" s="5"/>
      <c r="E4" s="5"/>
    </row>
    <row r="5" spans="1:18" s="56" customFormat="1" ht="18.75" customHeight="1" x14ac:dyDescent="0.25">
      <c r="A5" s="55" t="s">
        <v>2</v>
      </c>
      <c r="B5" s="55"/>
      <c r="C5" s="49" t="s">
        <v>3</v>
      </c>
      <c r="D5" s="49"/>
      <c r="E5" s="49"/>
      <c r="F5" s="49"/>
      <c r="G5" s="49" t="s">
        <v>4</v>
      </c>
      <c r="H5" s="49"/>
      <c r="I5" s="49"/>
      <c r="J5" s="49"/>
      <c r="K5" s="49" t="s">
        <v>5</v>
      </c>
      <c r="L5" s="49"/>
      <c r="M5" s="49"/>
      <c r="N5" s="49"/>
      <c r="O5" s="49" t="s">
        <v>6</v>
      </c>
      <c r="P5" s="49"/>
      <c r="Q5" s="49"/>
      <c r="R5" s="49"/>
    </row>
    <row r="6" spans="1:18" s="56" customFormat="1" ht="26.4" x14ac:dyDescent="0.25">
      <c r="A6" s="55"/>
      <c r="B6" s="55"/>
      <c r="C6" s="24" t="s">
        <v>7</v>
      </c>
      <c r="D6" s="24" t="s">
        <v>8</v>
      </c>
      <c r="E6" s="24" t="s">
        <v>9</v>
      </c>
      <c r="F6" s="24" t="s">
        <v>10</v>
      </c>
      <c r="G6" s="24" t="s">
        <v>7</v>
      </c>
      <c r="H6" s="24" t="s">
        <v>8</v>
      </c>
      <c r="I6" s="24" t="s">
        <v>9</v>
      </c>
      <c r="J6" s="24" t="s">
        <v>11</v>
      </c>
      <c r="K6" s="24" t="s">
        <v>7</v>
      </c>
      <c r="L6" s="24" t="s">
        <v>8</v>
      </c>
      <c r="M6" s="24" t="s">
        <v>9</v>
      </c>
      <c r="N6" s="24" t="s">
        <v>12</v>
      </c>
      <c r="O6" s="24" t="s">
        <v>7</v>
      </c>
      <c r="P6" s="24" t="s">
        <v>8</v>
      </c>
      <c r="Q6" s="24" t="s">
        <v>9</v>
      </c>
      <c r="R6" s="24" t="s">
        <v>13</v>
      </c>
    </row>
    <row r="7" spans="1:18" x14ac:dyDescent="0.25">
      <c r="A7" s="4"/>
      <c r="B7" s="4"/>
      <c r="C7" s="5"/>
      <c r="D7" s="5"/>
      <c r="E7" s="5"/>
      <c r="F7" s="5"/>
      <c r="G7" s="5"/>
      <c r="H7" s="5"/>
      <c r="I7" s="5"/>
      <c r="J7" s="5"/>
      <c r="K7" s="5"/>
      <c r="L7" s="5"/>
      <c r="M7" s="5"/>
      <c r="N7" s="5"/>
      <c r="O7" s="6"/>
      <c r="P7" s="6"/>
      <c r="Q7" s="6"/>
      <c r="R7" s="6"/>
    </row>
    <row r="8" spans="1:18" s="9" customFormat="1" x14ac:dyDescent="0.25">
      <c r="A8" s="7" t="s">
        <v>14</v>
      </c>
      <c r="B8" s="7"/>
      <c r="C8" s="8">
        <f t="shared" ref="C8:N8" si="0">+C10+C48</f>
        <v>810681383.47852993</v>
      </c>
      <c r="D8" s="8">
        <f t="shared" si="0"/>
        <v>1125032498.5865901</v>
      </c>
      <c r="E8" s="8">
        <f t="shared" si="0"/>
        <v>445065279.52437979</v>
      </c>
      <c r="F8" s="8">
        <f t="shared" si="0"/>
        <v>2380779161.5894995</v>
      </c>
      <c r="G8" s="8">
        <f t="shared" si="0"/>
        <v>788845010.92404997</v>
      </c>
      <c r="H8" s="8">
        <f t="shared" si="0"/>
        <v>1082250124.4113202</v>
      </c>
      <c r="I8" s="8">
        <f t="shared" si="0"/>
        <v>256269790.38178015</v>
      </c>
      <c r="J8" s="8">
        <f t="shared" si="0"/>
        <v>2127364925.7171502</v>
      </c>
      <c r="K8" s="8">
        <f t="shared" si="0"/>
        <v>21836372.554479979</v>
      </c>
      <c r="L8" s="8">
        <f t="shared" si="0"/>
        <v>42782374.175270028</v>
      </c>
      <c r="M8" s="8">
        <f t="shared" si="0"/>
        <v>188795489.14259973</v>
      </c>
      <c r="N8" s="8">
        <f t="shared" si="0"/>
        <v>253414235.8723498</v>
      </c>
      <c r="O8" s="21">
        <f>+G8/C8*100</f>
        <v>97.306417416324166</v>
      </c>
      <c r="P8" s="21">
        <f>+H8/D8*100</f>
        <v>96.197232148491835</v>
      </c>
      <c r="Q8" s="21">
        <f>+I8/E8*100</f>
        <v>57.580270169725111</v>
      </c>
      <c r="R8" s="21">
        <f>+J8/F8*100</f>
        <v>89.355827707129293</v>
      </c>
    </row>
    <row r="9" spans="1:18" x14ac:dyDescent="0.25">
      <c r="C9" s="5"/>
      <c r="D9" s="5"/>
      <c r="E9" s="5"/>
      <c r="F9" s="5"/>
      <c r="G9" s="5"/>
      <c r="H9" s="5"/>
      <c r="I9" s="5"/>
      <c r="J9" s="5"/>
      <c r="K9" s="5"/>
      <c r="L9" s="5"/>
      <c r="M9" s="5"/>
      <c r="N9" s="5"/>
      <c r="O9" s="22"/>
      <c r="P9" s="22"/>
      <c r="Q9" s="22"/>
      <c r="R9" s="22"/>
    </row>
    <row r="10" spans="1:18" ht="15" x14ac:dyDescent="0.4">
      <c r="A10" s="2" t="s">
        <v>15</v>
      </c>
      <c r="C10" s="10">
        <f t="shared" ref="C10:N10" si="1">SUM(C12:C46)</f>
        <v>536242842.87352991</v>
      </c>
      <c r="D10" s="10">
        <f t="shared" si="1"/>
        <v>792719169.25173998</v>
      </c>
      <c r="E10" s="10">
        <f t="shared" si="1"/>
        <v>334242316.88833982</v>
      </c>
      <c r="F10" s="10">
        <f t="shared" si="1"/>
        <v>1663204329.0136096</v>
      </c>
      <c r="G10" s="10">
        <f t="shared" si="1"/>
        <v>522720050.50693995</v>
      </c>
      <c r="H10" s="10">
        <f t="shared" si="1"/>
        <v>750597836.44314039</v>
      </c>
      <c r="I10" s="10">
        <f t="shared" si="1"/>
        <v>181613499.76857013</v>
      </c>
      <c r="J10" s="10">
        <f t="shared" si="1"/>
        <v>1454931386.7186501</v>
      </c>
      <c r="K10" s="10">
        <f t="shared" si="1"/>
        <v>13522792.366589986</v>
      </c>
      <c r="L10" s="10">
        <f t="shared" si="1"/>
        <v>42121332.808599956</v>
      </c>
      <c r="M10" s="10">
        <f t="shared" si="1"/>
        <v>152628817.11976978</v>
      </c>
      <c r="N10" s="10">
        <f t="shared" si="1"/>
        <v>208272942.29495978</v>
      </c>
      <c r="O10" s="22">
        <f t="shared" ref="O10:R25" si="2">+G10/C10*100</f>
        <v>97.478233500679238</v>
      </c>
      <c r="P10" s="22">
        <f t="shared" si="2"/>
        <v>94.686474801869807</v>
      </c>
      <c r="Q10" s="22">
        <f t="shared" si="2"/>
        <v>54.335878670097202</v>
      </c>
      <c r="R10" s="22">
        <f t="shared" si="2"/>
        <v>87.477609415646526</v>
      </c>
    </row>
    <row r="11" spans="1:18" x14ac:dyDescent="0.25">
      <c r="C11" s="5"/>
      <c r="D11" s="5"/>
      <c r="E11" s="5"/>
      <c r="F11" s="5"/>
      <c r="G11" s="5"/>
      <c r="H11" s="5"/>
      <c r="I11" s="5"/>
      <c r="J11" s="5"/>
      <c r="K11" s="5"/>
      <c r="L11" s="5"/>
      <c r="M11" s="5"/>
      <c r="N11" s="5"/>
      <c r="O11" s="22"/>
      <c r="P11" s="22"/>
      <c r="Q11" s="22"/>
      <c r="R11" s="22"/>
    </row>
    <row r="12" spans="1:18" x14ac:dyDescent="0.25">
      <c r="B12" s="11" t="s">
        <v>16</v>
      </c>
      <c r="C12" s="5">
        <v>4978794</v>
      </c>
      <c r="D12" s="5">
        <v>9779834.1539999992</v>
      </c>
      <c r="E12" s="5">
        <v>3559920</v>
      </c>
      <c r="F12" s="5">
        <f>SUM(C12:E12)</f>
        <v>18318548.153999999</v>
      </c>
      <c r="G12" s="5">
        <v>4816396.8848900003</v>
      </c>
      <c r="H12" s="5">
        <v>9477687.3041200005</v>
      </c>
      <c r="I12" s="5">
        <v>1137263.661940001</v>
      </c>
      <c r="J12" s="5">
        <f>SUM(G12:I12)</f>
        <v>15431347.850950003</v>
      </c>
      <c r="K12" s="5">
        <f t="shared" ref="K12:M27" si="3">+C12-G12</f>
        <v>162397.11510999966</v>
      </c>
      <c r="L12" s="5">
        <f t="shared" si="3"/>
        <v>302146.84987999871</v>
      </c>
      <c r="M12" s="5">
        <f t="shared" si="3"/>
        <v>2422656.338059999</v>
      </c>
      <c r="N12" s="5">
        <f>SUM(K12:M12)</f>
        <v>2887200.3030499974</v>
      </c>
      <c r="O12" s="22">
        <f t="shared" si="2"/>
        <v>96.738223852804524</v>
      </c>
      <c r="P12" s="22">
        <f t="shared" si="2"/>
        <v>96.910511516635296</v>
      </c>
      <c r="Q12" s="22">
        <f t="shared" si="2"/>
        <v>31.946326376435451</v>
      </c>
      <c r="R12" s="22">
        <f t="shared" si="2"/>
        <v>84.238923965054767</v>
      </c>
    </row>
    <row r="13" spans="1:18" x14ac:dyDescent="0.25">
      <c r="B13" s="11" t="s">
        <v>17</v>
      </c>
      <c r="C13" s="5">
        <v>1918406.6329999999</v>
      </c>
      <c r="D13" s="5">
        <v>1987674</v>
      </c>
      <c r="E13" s="5">
        <v>697231.00000000047</v>
      </c>
      <c r="F13" s="5">
        <f t="shared" ref="F13:F46" si="4">SUM(C13:E13)</f>
        <v>4603311.6330000004</v>
      </c>
      <c r="G13" s="5">
        <v>1534189.47068</v>
      </c>
      <c r="H13" s="5">
        <v>1540671.4270900001</v>
      </c>
      <c r="I13" s="5">
        <v>507750.65469999937</v>
      </c>
      <c r="J13" s="5">
        <f t="shared" ref="J13:J46" si="5">SUM(G13:I13)</f>
        <v>3582611.5524699995</v>
      </c>
      <c r="K13" s="5">
        <f t="shared" si="3"/>
        <v>384217.16231999989</v>
      </c>
      <c r="L13" s="5">
        <f t="shared" si="3"/>
        <v>447002.57290999987</v>
      </c>
      <c r="M13" s="5">
        <f t="shared" si="3"/>
        <v>189480.34530000109</v>
      </c>
      <c r="N13" s="5">
        <f t="shared" ref="N13:N46" si="6">SUM(K13:M13)</f>
        <v>1020700.0805300009</v>
      </c>
      <c r="O13" s="22">
        <f t="shared" si="2"/>
        <v>79.972068710002219</v>
      </c>
      <c r="P13" s="22">
        <f t="shared" si="2"/>
        <v>77.511273332045405</v>
      </c>
      <c r="Q13" s="22">
        <f t="shared" si="2"/>
        <v>72.823878269898927</v>
      </c>
      <c r="R13" s="22">
        <f t="shared" si="2"/>
        <v>77.826830727408179</v>
      </c>
    </row>
    <row r="14" spans="1:18" x14ac:dyDescent="0.25">
      <c r="B14" s="11" t="s">
        <v>18</v>
      </c>
      <c r="C14" s="5">
        <v>157778.91500000001</v>
      </c>
      <c r="D14" s="5">
        <v>272185.20299999998</v>
      </c>
      <c r="E14" s="5">
        <v>79032</v>
      </c>
      <c r="F14" s="5">
        <f t="shared" si="4"/>
        <v>508996.11800000002</v>
      </c>
      <c r="G14" s="5">
        <v>143701.22719000001</v>
      </c>
      <c r="H14" s="5">
        <v>197354.54982000001</v>
      </c>
      <c r="I14" s="5">
        <v>50640.530159999966</v>
      </c>
      <c r="J14" s="5">
        <f t="shared" si="5"/>
        <v>391696.30716999999</v>
      </c>
      <c r="K14" s="5">
        <f t="shared" si="3"/>
        <v>14077.687810000003</v>
      </c>
      <c r="L14" s="5">
        <f t="shared" si="3"/>
        <v>74830.653179999965</v>
      </c>
      <c r="M14" s="5">
        <f t="shared" si="3"/>
        <v>28391.469840000034</v>
      </c>
      <c r="N14" s="5">
        <f t="shared" si="6"/>
        <v>117299.81083</v>
      </c>
      <c r="O14" s="22">
        <f t="shared" si="2"/>
        <v>91.077586121060591</v>
      </c>
      <c r="P14" s="22">
        <f t="shared" si="2"/>
        <v>72.507449943926602</v>
      </c>
      <c r="Q14" s="22">
        <f t="shared" si="2"/>
        <v>64.075982083206767</v>
      </c>
      <c r="R14" s="22">
        <f t="shared" si="2"/>
        <v>76.954674764336801</v>
      </c>
    </row>
    <row r="15" spans="1:18" x14ac:dyDescent="0.25">
      <c r="B15" s="11" t="s">
        <v>19</v>
      </c>
      <c r="C15" s="5">
        <v>1684560.102</v>
      </c>
      <c r="D15" s="5">
        <v>2575663.4330000002</v>
      </c>
      <c r="E15" s="5">
        <v>831291.80162999872</v>
      </c>
      <c r="F15" s="5">
        <f t="shared" si="4"/>
        <v>5091515.3366299989</v>
      </c>
      <c r="G15" s="5">
        <v>1679368.82779</v>
      </c>
      <c r="H15" s="5">
        <v>2448374.2107099998</v>
      </c>
      <c r="I15" s="5">
        <v>447255.25091999955</v>
      </c>
      <c r="J15" s="5">
        <f t="shared" si="5"/>
        <v>4574998.2894199993</v>
      </c>
      <c r="K15" s="5">
        <f t="shared" si="3"/>
        <v>5191.274209999945</v>
      </c>
      <c r="L15" s="5">
        <f t="shared" si="3"/>
        <v>127289.22229000041</v>
      </c>
      <c r="M15" s="5">
        <f t="shared" si="3"/>
        <v>384036.55070999917</v>
      </c>
      <c r="N15" s="5">
        <f t="shared" si="6"/>
        <v>516517.04720999952</v>
      </c>
      <c r="O15" s="22">
        <f t="shared" si="2"/>
        <v>99.691832057292785</v>
      </c>
      <c r="P15" s="22">
        <f t="shared" si="2"/>
        <v>95.058002506882644</v>
      </c>
      <c r="Q15" s="22">
        <f t="shared" si="2"/>
        <v>53.802437368324874</v>
      </c>
      <c r="R15" s="22">
        <f t="shared" si="2"/>
        <v>89.85533749659929</v>
      </c>
    </row>
    <row r="16" spans="1:18" x14ac:dyDescent="0.25">
      <c r="B16" s="11" t="s">
        <v>20</v>
      </c>
      <c r="C16" s="5">
        <v>16743385.92</v>
      </c>
      <c r="D16" s="5">
        <v>14367006.422070006</v>
      </c>
      <c r="E16" s="5">
        <v>5948466.9605500028</v>
      </c>
      <c r="F16" s="5">
        <f t="shared" si="4"/>
        <v>37058859.302620009</v>
      </c>
      <c r="G16" s="5">
        <v>16477019.35375</v>
      </c>
      <c r="H16" s="5">
        <v>13891556.654930001</v>
      </c>
      <c r="I16" s="5">
        <v>2437459.6265200004</v>
      </c>
      <c r="J16" s="5">
        <f t="shared" si="5"/>
        <v>32806035.635200001</v>
      </c>
      <c r="K16" s="5">
        <f t="shared" si="3"/>
        <v>266366.56625000015</v>
      </c>
      <c r="L16" s="5">
        <f t="shared" si="3"/>
        <v>475449.76714000478</v>
      </c>
      <c r="M16" s="5">
        <f t="shared" si="3"/>
        <v>3511007.3340300024</v>
      </c>
      <c r="N16" s="5">
        <f t="shared" si="6"/>
        <v>4252823.6674200073</v>
      </c>
      <c r="O16" s="22">
        <f t="shared" si="2"/>
        <v>98.409123653228207</v>
      </c>
      <c r="P16" s="22">
        <f t="shared" si="2"/>
        <v>96.690683130692847</v>
      </c>
      <c r="Q16" s="22">
        <f t="shared" si="2"/>
        <v>40.976265694760286</v>
      </c>
      <c r="R16" s="22">
        <f t="shared" si="2"/>
        <v>88.524137689474585</v>
      </c>
    </row>
    <row r="17" spans="2:18" x14ac:dyDescent="0.25">
      <c r="B17" s="11" t="s">
        <v>65</v>
      </c>
      <c r="C17" s="5">
        <v>1559911.0009999999</v>
      </c>
      <c r="D17" s="5">
        <v>699150.18500000029</v>
      </c>
      <c r="E17" s="5">
        <v>152871.31199999992</v>
      </c>
      <c r="F17" s="5">
        <f t="shared" si="4"/>
        <v>2411932.4980000001</v>
      </c>
      <c r="G17" s="5">
        <v>1435017.3634699995</v>
      </c>
      <c r="H17" s="5">
        <v>667080.47641000035</v>
      </c>
      <c r="I17" s="5">
        <v>94076.514580000192</v>
      </c>
      <c r="J17" s="5">
        <f t="shared" si="5"/>
        <v>2196174.3544600001</v>
      </c>
      <c r="K17" s="5">
        <f t="shared" si="3"/>
        <v>124893.63753000041</v>
      </c>
      <c r="L17" s="5">
        <f t="shared" si="3"/>
        <v>32069.708589999937</v>
      </c>
      <c r="M17" s="5">
        <f t="shared" si="3"/>
        <v>58794.797419999726</v>
      </c>
      <c r="N17" s="5">
        <f t="shared" si="6"/>
        <v>215758.14354000008</v>
      </c>
      <c r="O17" s="22">
        <f t="shared" si="2"/>
        <v>91.99354082060222</v>
      </c>
      <c r="P17" s="22">
        <f t="shared" si="2"/>
        <v>95.413044396176488</v>
      </c>
      <c r="Q17" s="22">
        <f t="shared" si="2"/>
        <v>61.539678929425456</v>
      </c>
      <c r="R17" s="22">
        <f t="shared" si="2"/>
        <v>91.054552989401287</v>
      </c>
    </row>
    <row r="18" spans="2:18" x14ac:dyDescent="0.25">
      <c r="B18" s="11" t="s">
        <v>21</v>
      </c>
      <c r="C18" s="5">
        <v>113781612.741</v>
      </c>
      <c r="D18" s="5">
        <v>180398309.85885</v>
      </c>
      <c r="E18" s="5">
        <v>55241536.409119964</v>
      </c>
      <c r="F18" s="5">
        <f t="shared" si="4"/>
        <v>349421459.00896996</v>
      </c>
      <c r="G18" s="5">
        <v>113594194.46528001</v>
      </c>
      <c r="H18" s="5">
        <v>179252049.17907</v>
      </c>
      <c r="I18" s="5">
        <v>40037846.033379972</v>
      </c>
      <c r="J18" s="5">
        <f t="shared" si="5"/>
        <v>332884089.67772996</v>
      </c>
      <c r="K18" s="5">
        <f t="shared" si="3"/>
        <v>187418.27571998537</v>
      </c>
      <c r="L18" s="5">
        <f t="shared" si="3"/>
        <v>1146260.6797800064</v>
      </c>
      <c r="M18" s="5">
        <f t="shared" si="3"/>
        <v>15203690.375739992</v>
      </c>
      <c r="N18" s="5">
        <f t="shared" si="6"/>
        <v>16537369.331239983</v>
      </c>
      <c r="O18" s="22">
        <f t="shared" si="2"/>
        <v>99.835282458030719</v>
      </c>
      <c r="P18" s="22">
        <f t="shared" si="2"/>
        <v>99.364594557079343</v>
      </c>
      <c r="Q18" s="22">
        <f t="shared" si="2"/>
        <v>72.47779232072557</v>
      </c>
      <c r="R18" s="22">
        <f t="shared" si="2"/>
        <v>95.267214160760673</v>
      </c>
    </row>
    <row r="19" spans="2:18" x14ac:dyDescent="0.25">
      <c r="B19" s="11" t="s">
        <v>22</v>
      </c>
      <c r="C19" s="5">
        <v>15729011.957</v>
      </c>
      <c r="D19" s="5">
        <v>23457084.898999996</v>
      </c>
      <c r="E19" s="5">
        <v>7405541.3599999994</v>
      </c>
      <c r="F19" s="5">
        <f t="shared" si="4"/>
        <v>46591638.215999998</v>
      </c>
      <c r="G19" s="5">
        <v>15486730.119169999</v>
      </c>
      <c r="H19" s="5">
        <v>21983560.85433</v>
      </c>
      <c r="I19" s="5">
        <v>4269475.1398999989</v>
      </c>
      <c r="J19" s="5">
        <f t="shared" si="5"/>
        <v>41739766.113399997</v>
      </c>
      <c r="K19" s="5">
        <f t="shared" si="3"/>
        <v>242281.83783000149</v>
      </c>
      <c r="L19" s="5">
        <f t="shared" si="3"/>
        <v>1473524.0446699969</v>
      </c>
      <c r="M19" s="5">
        <f t="shared" si="3"/>
        <v>3136066.2201000005</v>
      </c>
      <c r="N19" s="5">
        <f t="shared" si="6"/>
        <v>4851872.1025999989</v>
      </c>
      <c r="O19" s="22">
        <f t="shared" si="2"/>
        <v>98.459649986328756</v>
      </c>
      <c r="P19" s="22">
        <f t="shared" si="2"/>
        <v>93.718213277503992</v>
      </c>
      <c r="Q19" s="22">
        <f t="shared" si="2"/>
        <v>57.652437983277963</v>
      </c>
      <c r="R19" s="22">
        <f t="shared" si="2"/>
        <v>89.586388698962253</v>
      </c>
    </row>
    <row r="20" spans="2:18" x14ac:dyDescent="0.25">
      <c r="B20" s="11" t="s">
        <v>23</v>
      </c>
      <c r="C20" s="5">
        <v>254498</v>
      </c>
      <c r="D20" s="5">
        <v>585016</v>
      </c>
      <c r="E20" s="5">
        <v>207930</v>
      </c>
      <c r="F20" s="5">
        <f t="shared" si="4"/>
        <v>1047444</v>
      </c>
      <c r="G20" s="5">
        <v>254266.87129000001</v>
      </c>
      <c r="H20" s="5">
        <v>564486.9301</v>
      </c>
      <c r="I20" s="5">
        <v>77270.268210000009</v>
      </c>
      <c r="J20" s="5">
        <f t="shared" si="5"/>
        <v>896024.06960000005</v>
      </c>
      <c r="K20" s="5">
        <f t="shared" si="3"/>
        <v>231.12870999998995</v>
      </c>
      <c r="L20" s="5">
        <f t="shared" si="3"/>
        <v>20529.069900000002</v>
      </c>
      <c r="M20" s="5">
        <f t="shared" si="3"/>
        <v>130659.73178999999</v>
      </c>
      <c r="N20" s="5">
        <f t="shared" si="6"/>
        <v>151419.93039999998</v>
      </c>
      <c r="O20" s="22">
        <f t="shared" si="2"/>
        <v>99.909182504381178</v>
      </c>
      <c r="P20" s="22">
        <f t="shared" si="2"/>
        <v>96.490853258714296</v>
      </c>
      <c r="Q20" s="22">
        <f t="shared" si="2"/>
        <v>37.1616737411629</v>
      </c>
      <c r="R20" s="22">
        <f t="shared" si="2"/>
        <v>85.543863881983199</v>
      </c>
    </row>
    <row r="21" spans="2:18" x14ac:dyDescent="0.25">
      <c r="B21" s="11" t="s">
        <v>24</v>
      </c>
      <c r="C21" s="5">
        <v>4431554.1050000004</v>
      </c>
      <c r="D21" s="5">
        <v>6701754.1952800006</v>
      </c>
      <c r="E21" s="5">
        <v>2182889.0649999995</v>
      </c>
      <c r="F21" s="5">
        <f t="shared" si="4"/>
        <v>13316197.36528</v>
      </c>
      <c r="G21" s="5">
        <v>4420462.0453599999</v>
      </c>
      <c r="H21" s="5">
        <v>6417625.0305600008</v>
      </c>
      <c r="I21" s="5">
        <v>1229729.9096799996</v>
      </c>
      <c r="J21" s="5">
        <f t="shared" si="5"/>
        <v>12067816.9856</v>
      </c>
      <c r="K21" s="5">
        <f t="shared" si="3"/>
        <v>11092.059640000574</v>
      </c>
      <c r="L21" s="5">
        <f t="shared" si="3"/>
        <v>284129.16471999977</v>
      </c>
      <c r="M21" s="5">
        <f t="shared" si="3"/>
        <v>953159.1553199999</v>
      </c>
      <c r="N21" s="5">
        <f t="shared" si="6"/>
        <v>1248380.3796800002</v>
      </c>
      <c r="O21" s="22">
        <f t="shared" si="2"/>
        <v>99.749702714280616</v>
      </c>
      <c r="P21" s="22">
        <f t="shared" si="2"/>
        <v>95.760376217317699</v>
      </c>
      <c r="Q21" s="22">
        <f t="shared" si="2"/>
        <v>56.334970447982883</v>
      </c>
      <c r="R21" s="22">
        <f t="shared" si="2"/>
        <v>90.625098551520679</v>
      </c>
    </row>
    <row r="22" spans="2:18" x14ac:dyDescent="0.25">
      <c r="B22" s="11" t="s">
        <v>25</v>
      </c>
      <c r="C22" s="5">
        <v>3869500.2203099974</v>
      </c>
      <c r="D22" s="5">
        <v>7151955.6691499762</v>
      </c>
      <c r="E22" s="5">
        <v>1312528.0022199731</v>
      </c>
      <c r="F22" s="5">
        <f t="shared" si="4"/>
        <v>12333983.891679946</v>
      </c>
      <c r="G22" s="5">
        <v>3754025.5921600084</v>
      </c>
      <c r="H22" s="5">
        <v>6773473.8573100157</v>
      </c>
      <c r="I22" s="5">
        <v>948967.68809000775</v>
      </c>
      <c r="J22" s="5">
        <f t="shared" si="5"/>
        <v>11476467.137560032</v>
      </c>
      <c r="K22" s="5">
        <f t="shared" si="3"/>
        <v>115474.62814998906</v>
      </c>
      <c r="L22" s="5">
        <f t="shared" si="3"/>
        <v>378481.81183996052</v>
      </c>
      <c r="M22" s="5">
        <f t="shared" si="3"/>
        <v>363560.31412996538</v>
      </c>
      <c r="N22" s="5">
        <f t="shared" si="6"/>
        <v>857516.75411991496</v>
      </c>
      <c r="O22" s="22">
        <f t="shared" si="2"/>
        <v>97.015774090310344</v>
      </c>
      <c r="P22" s="22">
        <f t="shared" si="2"/>
        <v>94.70799555606105</v>
      </c>
      <c r="Q22" s="22">
        <f t="shared" si="2"/>
        <v>72.300757506502748</v>
      </c>
      <c r="R22" s="22">
        <f t="shared" si="2"/>
        <v>93.047528181884815</v>
      </c>
    </row>
    <row r="23" spans="2:18" x14ac:dyDescent="0.25">
      <c r="B23" s="11" t="s">
        <v>26</v>
      </c>
      <c r="C23" s="5">
        <v>4980421.6040000003</v>
      </c>
      <c r="D23" s="5">
        <v>4036815.0319999997</v>
      </c>
      <c r="E23" s="5">
        <v>1139195.4079999998</v>
      </c>
      <c r="F23" s="5">
        <f t="shared" si="4"/>
        <v>10156432.044</v>
      </c>
      <c r="G23" s="5">
        <v>2933411.18799</v>
      </c>
      <c r="H23" s="5">
        <v>4008577.0164800002</v>
      </c>
      <c r="I23" s="5">
        <v>426910.21172999963</v>
      </c>
      <c r="J23" s="5">
        <f t="shared" si="5"/>
        <v>7368898.4161999999</v>
      </c>
      <c r="K23" s="5">
        <f t="shared" si="3"/>
        <v>2047010.4160100003</v>
      </c>
      <c r="L23" s="5">
        <f t="shared" si="3"/>
        <v>28238.015519999433</v>
      </c>
      <c r="M23" s="5">
        <f t="shared" si="3"/>
        <v>712285.19627000019</v>
      </c>
      <c r="N23" s="5">
        <f t="shared" si="6"/>
        <v>2787533.6277999999</v>
      </c>
      <c r="O23" s="22">
        <f t="shared" si="2"/>
        <v>58.898852772505158</v>
      </c>
      <c r="P23" s="22">
        <f t="shared" si="2"/>
        <v>99.300487753435434</v>
      </c>
      <c r="Q23" s="22">
        <f t="shared" si="2"/>
        <v>37.474713181954797</v>
      </c>
      <c r="R23" s="22">
        <f t="shared" si="2"/>
        <v>72.554007000452884</v>
      </c>
    </row>
    <row r="24" spans="2:18" x14ac:dyDescent="0.25">
      <c r="B24" s="11" t="s">
        <v>27</v>
      </c>
      <c r="C24" s="5">
        <v>34412128.204000004</v>
      </c>
      <c r="D24" s="5">
        <v>51568692.863589995</v>
      </c>
      <c r="E24" s="5">
        <v>21879939.40609999</v>
      </c>
      <c r="F24" s="5">
        <f t="shared" si="4"/>
        <v>107860760.47368999</v>
      </c>
      <c r="G24" s="5">
        <v>28581609.46156</v>
      </c>
      <c r="H24" s="5">
        <v>50381454.505730003</v>
      </c>
      <c r="I24" s="5">
        <v>9577716.8017200083</v>
      </c>
      <c r="J24" s="5">
        <f t="shared" si="5"/>
        <v>88540780.769010007</v>
      </c>
      <c r="K24" s="5">
        <f t="shared" si="3"/>
        <v>5830518.7424400039</v>
      </c>
      <c r="L24" s="5">
        <f t="shared" si="3"/>
        <v>1187238.3578599915</v>
      </c>
      <c r="M24" s="5">
        <f t="shared" si="3"/>
        <v>12302222.604379982</v>
      </c>
      <c r="N24" s="5">
        <f t="shared" si="6"/>
        <v>19319979.704679977</v>
      </c>
      <c r="O24" s="22">
        <f t="shared" si="2"/>
        <v>83.056791175843998</v>
      </c>
      <c r="P24" s="22">
        <f t="shared" si="2"/>
        <v>97.697753633196626</v>
      </c>
      <c r="Q24" s="22">
        <f t="shared" si="2"/>
        <v>43.773964013126111</v>
      </c>
      <c r="R24" s="22">
        <f t="shared" si="2"/>
        <v>82.088036817251421</v>
      </c>
    </row>
    <row r="25" spans="2:18" x14ac:dyDescent="0.25">
      <c r="B25" s="11" t="s">
        <v>66</v>
      </c>
      <c r="C25" s="5">
        <v>133804.32199999999</v>
      </c>
      <c r="D25" s="5">
        <v>188434.96900000004</v>
      </c>
      <c r="E25" s="5">
        <v>68799.249700000044</v>
      </c>
      <c r="F25" s="5">
        <f t="shared" si="4"/>
        <v>391038.54070000007</v>
      </c>
      <c r="G25" s="5">
        <v>125292.59722</v>
      </c>
      <c r="H25" s="5">
        <v>181744.16402000003</v>
      </c>
      <c r="I25" s="5">
        <v>52069.688309999998</v>
      </c>
      <c r="J25" s="5">
        <f t="shared" si="5"/>
        <v>359106.44955000002</v>
      </c>
      <c r="K25" s="5">
        <f t="shared" si="3"/>
        <v>8511.7247799999896</v>
      </c>
      <c r="L25" s="5">
        <f t="shared" si="3"/>
        <v>6690.8049800000153</v>
      </c>
      <c r="M25" s="5">
        <f t="shared" si="3"/>
        <v>16729.561390000046</v>
      </c>
      <c r="N25" s="5">
        <f t="shared" si="6"/>
        <v>31932.091150000051</v>
      </c>
      <c r="O25" s="22">
        <f t="shared" si="2"/>
        <v>93.638677246912849</v>
      </c>
      <c r="P25" s="22">
        <f t="shared" si="2"/>
        <v>96.449276365471206</v>
      </c>
      <c r="Q25" s="22">
        <f t="shared" si="2"/>
        <v>75.683511865391708</v>
      </c>
      <c r="R25" s="22">
        <f t="shared" si="2"/>
        <v>91.834029685964396</v>
      </c>
    </row>
    <row r="26" spans="2:18" x14ac:dyDescent="0.25">
      <c r="B26" s="11" t="s">
        <v>28</v>
      </c>
      <c r="C26" s="5">
        <v>2667402.25</v>
      </c>
      <c r="D26" s="5">
        <v>1995917.8128600009</v>
      </c>
      <c r="E26" s="5">
        <v>2304150.7543499982</v>
      </c>
      <c r="F26" s="5">
        <f t="shared" si="4"/>
        <v>6967470.8172099991</v>
      </c>
      <c r="G26" s="5">
        <v>2311998.7557199998</v>
      </c>
      <c r="H26" s="5">
        <v>1371419.6376100001</v>
      </c>
      <c r="I26" s="5">
        <v>462096.28080999991</v>
      </c>
      <c r="J26" s="5">
        <f t="shared" si="5"/>
        <v>4145514.6741399998</v>
      </c>
      <c r="K26" s="5">
        <f t="shared" si="3"/>
        <v>355403.49428000022</v>
      </c>
      <c r="L26" s="5">
        <f t="shared" si="3"/>
        <v>624498.17525000079</v>
      </c>
      <c r="M26" s="5">
        <f t="shared" si="3"/>
        <v>1842054.4735399983</v>
      </c>
      <c r="N26" s="5">
        <f t="shared" si="6"/>
        <v>2821956.1430699993</v>
      </c>
      <c r="O26" s="22">
        <f t="shared" ref="O26:R59" si="7">+G26/C26*100</f>
        <v>86.676044294406651</v>
      </c>
      <c r="P26" s="22">
        <f t="shared" si="7"/>
        <v>68.711227926006543</v>
      </c>
      <c r="Q26" s="22">
        <f t="shared" si="7"/>
        <v>20.054949960961103</v>
      </c>
      <c r="R26" s="22">
        <f t="shared" si="7"/>
        <v>59.498127554411461</v>
      </c>
    </row>
    <row r="27" spans="2:18" x14ac:dyDescent="0.25">
      <c r="B27" s="11" t="s">
        <v>29</v>
      </c>
      <c r="C27" s="5">
        <v>62616379.648999996</v>
      </c>
      <c r="D27" s="5">
        <v>72435302.348710001</v>
      </c>
      <c r="E27" s="5">
        <v>26012615.622689962</v>
      </c>
      <c r="F27" s="5">
        <f t="shared" si="4"/>
        <v>161064297.62039995</v>
      </c>
      <c r="G27" s="5">
        <v>62364075.078280002</v>
      </c>
      <c r="H27" s="5">
        <v>72062569.259759992</v>
      </c>
      <c r="I27" s="5">
        <v>17682225.276540041</v>
      </c>
      <c r="J27" s="5">
        <f t="shared" si="5"/>
        <v>152108869.61458004</v>
      </c>
      <c r="K27" s="5">
        <f t="shared" si="3"/>
        <v>252304.5707199946</v>
      </c>
      <c r="L27" s="5">
        <f t="shared" si="3"/>
        <v>372733.08895000815</v>
      </c>
      <c r="M27" s="5">
        <f t="shared" si="3"/>
        <v>8330390.3461499214</v>
      </c>
      <c r="N27" s="5">
        <f t="shared" si="6"/>
        <v>8955428.0058199242</v>
      </c>
      <c r="O27" s="22">
        <f t="shared" si="7"/>
        <v>99.597062985541001</v>
      </c>
      <c r="P27" s="22">
        <f t="shared" si="7"/>
        <v>99.485426198463784</v>
      </c>
      <c r="Q27" s="22">
        <f t="shared" si="7"/>
        <v>67.975575901396127</v>
      </c>
      <c r="R27" s="22">
        <f t="shared" si="7"/>
        <v>94.439842883786525</v>
      </c>
    </row>
    <row r="28" spans="2:18" x14ac:dyDescent="0.25">
      <c r="B28" s="11" t="s">
        <v>30</v>
      </c>
      <c r="C28" s="5">
        <v>5348375.5460000001</v>
      </c>
      <c r="D28" s="5">
        <v>6769982.2589999996</v>
      </c>
      <c r="E28" s="5">
        <v>2864700.4620000012</v>
      </c>
      <c r="F28" s="5">
        <f t="shared" si="4"/>
        <v>14983058.267000001</v>
      </c>
      <c r="G28" s="5">
        <v>4848191.1231499994</v>
      </c>
      <c r="H28" s="5">
        <v>6487732.3492100025</v>
      </c>
      <c r="I28" s="5">
        <v>2127351.3086599987</v>
      </c>
      <c r="J28" s="5">
        <f t="shared" si="5"/>
        <v>13463274.781020001</v>
      </c>
      <c r="K28" s="5">
        <f t="shared" ref="K28:M61" si="8">+C28-G28</f>
        <v>500184.42285000067</v>
      </c>
      <c r="L28" s="5">
        <f t="shared" si="8"/>
        <v>282249.90978999715</v>
      </c>
      <c r="M28" s="5">
        <f t="shared" si="8"/>
        <v>737349.15334000252</v>
      </c>
      <c r="N28" s="5">
        <f t="shared" si="6"/>
        <v>1519783.4859800003</v>
      </c>
      <c r="O28" s="22">
        <f t="shared" si="7"/>
        <v>90.647918820433546</v>
      </c>
      <c r="P28" s="22">
        <f t="shared" si="7"/>
        <v>95.83086189901347</v>
      </c>
      <c r="Q28" s="22">
        <f t="shared" si="7"/>
        <v>74.260863810339899</v>
      </c>
      <c r="R28" s="22">
        <f t="shared" si="7"/>
        <v>89.856653702486739</v>
      </c>
    </row>
    <row r="29" spans="2:18" x14ac:dyDescent="0.25">
      <c r="B29" s="2" t="s">
        <v>31</v>
      </c>
      <c r="C29" s="5">
        <v>8722585.9299999997</v>
      </c>
      <c r="D29" s="5">
        <v>12272327.129000001</v>
      </c>
      <c r="E29" s="5">
        <v>7059152.1779999994</v>
      </c>
      <c r="F29" s="5">
        <f t="shared" si="4"/>
        <v>28054065.237</v>
      </c>
      <c r="G29" s="5">
        <v>8629004.901399998</v>
      </c>
      <c r="H29" s="5">
        <v>11957245.052600002</v>
      </c>
      <c r="I29" s="5">
        <v>3798350.2594700009</v>
      </c>
      <c r="J29" s="5">
        <f t="shared" si="5"/>
        <v>24384600.213470001</v>
      </c>
      <c r="K29" s="5">
        <f t="shared" si="8"/>
        <v>93581.028600001708</v>
      </c>
      <c r="L29" s="5">
        <f t="shared" si="8"/>
        <v>315082.07639999874</v>
      </c>
      <c r="M29" s="5">
        <f t="shared" si="8"/>
        <v>3260801.9185299985</v>
      </c>
      <c r="N29" s="5">
        <f t="shared" si="6"/>
        <v>3669465.023529999</v>
      </c>
      <c r="O29" s="22">
        <f t="shared" si="7"/>
        <v>98.927141224506101</v>
      </c>
      <c r="P29" s="22">
        <f t="shared" si="7"/>
        <v>97.432580853753109</v>
      </c>
      <c r="Q29" s="22">
        <f t="shared" si="7"/>
        <v>53.807456811989994</v>
      </c>
      <c r="R29" s="22">
        <f t="shared" si="7"/>
        <v>86.920023916211591</v>
      </c>
    </row>
    <row r="30" spans="2:18" x14ac:dyDescent="0.25">
      <c r="B30" s="2" t="s">
        <v>32</v>
      </c>
      <c r="C30" s="5">
        <v>58479336.186499998</v>
      </c>
      <c r="D30" s="5">
        <v>78624502.387260005</v>
      </c>
      <c r="E30" s="5">
        <v>27104566.791569978</v>
      </c>
      <c r="F30" s="5">
        <f t="shared" si="4"/>
        <v>164208405.36532998</v>
      </c>
      <c r="G30" s="5">
        <v>57686141.23065</v>
      </c>
      <c r="H30" s="5">
        <v>75077857.93599999</v>
      </c>
      <c r="I30" s="5">
        <v>16553736.040580019</v>
      </c>
      <c r="J30" s="5">
        <f t="shared" si="5"/>
        <v>149317735.20723003</v>
      </c>
      <c r="K30" s="5">
        <f t="shared" si="8"/>
        <v>793194.9558499977</v>
      </c>
      <c r="L30" s="5">
        <f t="shared" si="8"/>
        <v>3546644.4512600154</v>
      </c>
      <c r="M30" s="5">
        <f t="shared" si="8"/>
        <v>10550830.750989959</v>
      </c>
      <c r="N30" s="5">
        <f t="shared" si="6"/>
        <v>14890670.158099972</v>
      </c>
      <c r="O30" s="22">
        <f t="shared" si="7"/>
        <v>98.643632080021618</v>
      </c>
      <c r="P30" s="22">
        <f t="shared" si="7"/>
        <v>95.489135900929142</v>
      </c>
      <c r="Q30" s="22">
        <f t="shared" si="7"/>
        <v>61.073604931138533</v>
      </c>
      <c r="R30" s="22">
        <f t="shared" si="7"/>
        <v>90.931846561099434</v>
      </c>
    </row>
    <row r="31" spans="2:18" x14ac:dyDescent="0.25">
      <c r="B31" s="2" t="s">
        <v>33</v>
      </c>
      <c r="C31" s="5">
        <v>114620455.80272001</v>
      </c>
      <c r="D31" s="5">
        <v>213517317.96310002</v>
      </c>
      <c r="E31" s="5">
        <v>98890954.979709983</v>
      </c>
      <c r="F31" s="5">
        <f t="shared" si="4"/>
        <v>427028728.74553001</v>
      </c>
      <c r="G31" s="5">
        <v>114480717.22971</v>
      </c>
      <c r="H31" s="5">
        <v>186057770.59663004</v>
      </c>
      <c r="I31" s="5">
        <v>38039341.144940019</v>
      </c>
      <c r="J31" s="5">
        <f t="shared" si="5"/>
        <v>338577828.97128004</v>
      </c>
      <c r="K31" s="5">
        <f t="shared" si="8"/>
        <v>139738.57301001251</v>
      </c>
      <c r="L31" s="5">
        <f t="shared" si="8"/>
        <v>27459547.366469979</v>
      </c>
      <c r="M31" s="5">
        <f t="shared" si="8"/>
        <v>60851613.834769964</v>
      </c>
      <c r="N31" s="5">
        <f t="shared" si="6"/>
        <v>88450899.774249956</v>
      </c>
      <c r="O31" s="22">
        <f t="shared" si="7"/>
        <v>99.878085833779508</v>
      </c>
      <c r="P31" s="22">
        <f t="shared" si="7"/>
        <v>87.139428488317975</v>
      </c>
      <c r="Q31" s="22">
        <f t="shared" si="7"/>
        <v>38.465945801357435</v>
      </c>
      <c r="R31" s="22">
        <f t="shared" si="7"/>
        <v>79.286897152308782</v>
      </c>
    </row>
    <row r="32" spans="2:18" x14ac:dyDescent="0.25">
      <c r="B32" s="2" t="s">
        <v>34</v>
      </c>
      <c r="C32" s="5">
        <v>7159554.4929999998</v>
      </c>
      <c r="D32" s="5">
        <v>7246865.5359999994</v>
      </c>
      <c r="E32" s="5">
        <v>2627236.0089999996</v>
      </c>
      <c r="F32" s="5">
        <f t="shared" si="4"/>
        <v>17033656.037999999</v>
      </c>
      <c r="G32" s="5">
        <v>7001334.34834</v>
      </c>
      <c r="H32" s="5">
        <v>6729003.2356399996</v>
      </c>
      <c r="I32" s="5">
        <v>1604942.3263800014</v>
      </c>
      <c r="J32" s="5">
        <f t="shared" si="5"/>
        <v>15335279.910360001</v>
      </c>
      <c r="K32" s="5">
        <f t="shared" si="8"/>
        <v>158220.14465999976</v>
      </c>
      <c r="L32" s="5">
        <f t="shared" si="8"/>
        <v>517862.30035999976</v>
      </c>
      <c r="M32" s="5">
        <f t="shared" si="8"/>
        <v>1022293.6826199982</v>
      </c>
      <c r="N32" s="5">
        <f t="shared" si="6"/>
        <v>1698376.1276399978</v>
      </c>
      <c r="O32" s="22">
        <f t="shared" si="7"/>
        <v>97.790083938676716</v>
      </c>
      <c r="P32" s="22">
        <f t="shared" si="7"/>
        <v>92.853982210827098</v>
      </c>
      <c r="Q32" s="22">
        <f t="shared" si="7"/>
        <v>61.088623971429499</v>
      </c>
      <c r="R32" s="22">
        <f t="shared" si="7"/>
        <v>90.029291868691445</v>
      </c>
    </row>
    <row r="33" spans="1:18" x14ac:dyDescent="0.25">
      <c r="B33" s="2" t="s">
        <v>35</v>
      </c>
      <c r="C33" s="5">
        <v>33498735.960000001</v>
      </c>
      <c r="D33" s="5">
        <v>38473215.092039995</v>
      </c>
      <c r="E33" s="5">
        <v>36761352.777989984</v>
      </c>
      <c r="F33" s="5">
        <f t="shared" si="4"/>
        <v>108733303.83002998</v>
      </c>
      <c r="G33" s="5">
        <v>32805978.870100003</v>
      </c>
      <c r="H33" s="5">
        <v>38074681.613969997</v>
      </c>
      <c r="I33" s="5">
        <v>25904557.609099999</v>
      </c>
      <c r="J33" s="5">
        <f t="shared" si="5"/>
        <v>96785218.093170002</v>
      </c>
      <c r="K33" s="5">
        <f t="shared" si="8"/>
        <v>692757.08989999816</v>
      </c>
      <c r="L33" s="5">
        <f t="shared" si="8"/>
        <v>398533.47806999832</v>
      </c>
      <c r="M33" s="5">
        <f t="shared" si="8"/>
        <v>10856795.168889984</v>
      </c>
      <c r="N33" s="5">
        <f t="shared" si="6"/>
        <v>11948085.736859981</v>
      </c>
      <c r="O33" s="22">
        <f t="shared" si="7"/>
        <v>97.931990357107196</v>
      </c>
      <c r="P33" s="22">
        <f t="shared" si="7"/>
        <v>98.964127440047363</v>
      </c>
      <c r="Q33" s="22">
        <f t="shared" si="7"/>
        <v>70.466823583842</v>
      </c>
      <c r="R33" s="22">
        <f t="shared" si="7"/>
        <v>89.011567462773854</v>
      </c>
    </row>
    <row r="34" spans="1:18" x14ac:dyDescent="0.25">
      <c r="B34" s="2" t="s">
        <v>36</v>
      </c>
      <c r="C34" s="5">
        <v>722323.95900000003</v>
      </c>
      <c r="D34" s="5">
        <v>782232</v>
      </c>
      <c r="E34" s="5">
        <v>284568.95299999998</v>
      </c>
      <c r="F34" s="5">
        <f t="shared" si="4"/>
        <v>1789124.912</v>
      </c>
      <c r="G34" s="5">
        <v>718225.51563000004</v>
      </c>
      <c r="H34" s="5">
        <v>745608.18533999985</v>
      </c>
      <c r="I34" s="5">
        <v>147246.47424000013</v>
      </c>
      <c r="J34" s="5">
        <f t="shared" si="5"/>
        <v>1611080.17521</v>
      </c>
      <c r="K34" s="5">
        <f t="shared" si="8"/>
        <v>4098.4433699999936</v>
      </c>
      <c r="L34" s="5">
        <f t="shared" si="8"/>
        <v>36623.814660000149</v>
      </c>
      <c r="M34" s="5">
        <f t="shared" si="8"/>
        <v>137322.47875999985</v>
      </c>
      <c r="N34" s="5">
        <f t="shared" si="6"/>
        <v>178044.73679</v>
      </c>
      <c r="O34" s="22">
        <f t="shared" si="7"/>
        <v>99.43260315279116</v>
      </c>
      <c r="P34" s="22">
        <f t="shared" si="7"/>
        <v>95.318036764029074</v>
      </c>
      <c r="Q34" s="22">
        <f t="shared" si="7"/>
        <v>51.743689073487978</v>
      </c>
      <c r="R34" s="22">
        <f t="shared" si="7"/>
        <v>90.048501611272627</v>
      </c>
    </row>
    <row r="35" spans="1:18" x14ac:dyDescent="0.25">
      <c r="B35" s="2" t="s">
        <v>37</v>
      </c>
      <c r="C35" s="5">
        <v>2672500.5469999998</v>
      </c>
      <c r="D35" s="5">
        <v>8079487.7920000022</v>
      </c>
      <c r="E35" s="5">
        <v>2135777.3619999997</v>
      </c>
      <c r="F35" s="5">
        <f t="shared" si="4"/>
        <v>12887765.701000001</v>
      </c>
      <c r="G35" s="5">
        <v>2662913.4517000006</v>
      </c>
      <c r="H35" s="5">
        <v>7884959.2240399998</v>
      </c>
      <c r="I35" s="5">
        <v>1331207.4157899991</v>
      </c>
      <c r="J35" s="5">
        <f t="shared" si="5"/>
        <v>11879080.091529999</v>
      </c>
      <c r="K35" s="5">
        <f t="shared" si="8"/>
        <v>9587.0952999992296</v>
      </c>
      <c r="L35" s="5">
        <f t="shared" si="8"/>
        <v>194528.56796000246</v>
      </c>
      <c r="M35" s="5">
        <f t="shared" si="8"/>
        <v>804569.94621000066</v>
      </c>
      <c r="N35" s="5">
        <f t="shared" si="6"/>
        <v>1008685.6094700024</v>
      </c>
      <c r="O35" s="22">
        <f t="shared" si="7"/>
        <v>99.641268724499938</v>
      </c>
      <c r="P35" s="22">
        <f t="shared" si="7"/>
        <v>97.592315590195994</v>
      </c>
      <c r="Q35" s="22">
        <f t="shared" si="7"/>
        <v>62.328941184366727</v>
      </c>
      <c r="R35" s="22">
        <f t="shared" si="7"/>
        <v>92.173308912717616</v>
      </c>
    </row>
    <row r="36" spans="1:18" x14ac:dyDescent="0.25">
      <c r="B36" s="2" t="s">
        <v>317</v>
      </c>
      <c r="C36" s="5">
        <v>13027752.646000002</v>
      </c>
      <c r="D36" s="5">
        <v>11462775.655180002</v>
      </c>
      <c r="E36" s="5">
        <v>7242705.0059999973</v>
      </c>
      <c r="F36" s="5">
        <f t="shared" si="4"/>
        <v>31733233.307180002</v>
      </c>
      <c r="G36" s="5">
        <v>13008199.765489999</v>
      </c>
      <c r="H36" s="5">
        <v>11454821.991950002</v>
      </c>
      <c r="I36" s="5">
        <v>2930690.7588499971</v>
      </c>
      <c r="J36" s="5">
        <f t="shared" si="5"/>
        <v>27393712.516289998</v>
      </c>
      <c r="K36" s="5">
        <f t="shared" si="8"/>
        <v>19552.880510002375</v>
      </c>
      <c r="L36" s="5">
        <f t="shared" si="8"/>
        <v>7953.6632300000638</v>
      </c>
      <c r="M36" s="5">
        <f t="shared" si="8"/>
        <v>4312014.2471500002</v>
      </c>
      <c r="N36" s="5">
        <f t="shared" si="6"/>
        <v>4339520.7908900026</v>
      </c>
      <c r="O36" s="22">
        <f t="shared" si="7"/>
        <v>99.849913634060243</v>
      </c>
      <c r="P36" s="22">
        <f t="shared" si="7"/>
        <v>99.930613112659088</v>
      </c>
      <c r="Q36" s="22">
        <f t="shared" si="7"/>
        <v>40.464035970292258</v>
      </c>
      <c r="R36" s="22">
        <f t="shared" si="7"/>
        <v>86.324996419737218</v>
      </c>
    </row>
    <row r="37" spans="1:18" x14ac:dyDescent="0.25">
      <c r="B37" s="12" t="s">
        <v>38</v>
      </c>
      <c r="C37" s="5">
        <v>2327958.61</v>
      </c>
      <c r="D37" s="5">
        <v>2581411.3369999998</v>
      </c>
      <c r="E37" s="5">
        <v>1600975.1079699993</v>
      </c>
      <c r="F37" s="5">
        <f t="shared" si="4"/>
        <v>6510345.054969999</v>
      </c>
      <c r="G37" s="5">
        <v>2288033.4882500004</v>
      </c>
      <c r="H37" s="5">
        <v>2553882.949289999</v>
      </c>
      <c r="I37" s="5">
        <v>1106918.3002900006</v>
      </c>
      <c r="J37" s="5">
        <f t="shared" si="5"/>
        <v>5948834.73783</v>
      </c>
      <c r="K37" s="5">
        <f t="shared" si="8"/>
        <v>39925.121749999467</v>
      </c>
      <c r="L37" s="5">
        <f t="shared" si="8"/>
        <v>27528.387710000854</v>
      </c>
      <c r="M37" s="5">
        <f t="shared" si="8"/>
        <v>494056.80767999869</v>
      </c>
      <c r="N37" s="5">
        <f t="shared" si="6"/>
        <v>561510.31713999901</v>
      </c>
      <c r="O37" s="22">
        <f t="shared" si="7"/>
        <v>98.284972869427463</v>
      </c>
      <c r="P37" s="22">
        <f t="shared" si="7"/>
        <v>98.933591585524169</v>
      </c>
      <c r="Q37" s="22">
        <f t="shared" si="7"/>
        <v>69.140256758491915</v>
      </c>
      <c r="R37" s="22">
        <f t="shared" si="7"/>
        <v>91.375106658727063</v>
      </c>
    </row>
    <row r="38" spans="1:18" x14ac:dyDescent="0.25">
      <c r="B38" s="2" t="s">
        <v>39</v>
      </c>
      <c r="C38" s="5">
        <v>332404.005</v>
      </c>
      <c r="D38" s="5">
        <v>591750.38199999998</v>
      </c>
      <c r="E38" s="5">
        <v>122217.38399999996</v>
      </c>
      <c r="F38" s="5">
        <f t="shared" si="4"/>
        <v>1046371.7709999999</v>
      </c>
      <c r="G38" s="5">
        <v>309246.92401999998</v>
      </c>
      <c r="H38" s="5">
        <v>541257.49243999994</v>
      </c>
      <c r="I38" s="5">
        <v>91141.563079999993</v>
      </c>
      <c r="J38" s="5">
        <f t="shared" si="5"/>
        <v>941645.97953999997</v>
      </c>
      <c r="K38" s="5">
        <f t="shared" si="8"/>
        <v>23157.080980000028</v>
      </c>
      <c r="L38" s="5">
        <f t="shared" si="8"/>
        <v>50492.88956000004</v>
      </c>
      <c r="M38" s="5">
        <f t="shared" si="8"/>
        <v>31075.820919999969</v>
      </c>
      <c r="N38" s="5">
        <f t="shared" si="6"/>
        <v>104725.79146000004</v>
      </c>
      <c r="O38" s="22">
        <f t="shared" si="7"/>
        <v>93.033453077678757</v>
      </c>
      <c r="P38" s="22">
        <f t="shared" si="7"/>
        <v>91.467197809092397</v>
      </c>
      <c r="Q38" s="22">
        <f t="shared" si="7"/>
        <v>74.573321811568164</v>
      </c>
      <c r="R38" s="22">
        <f t="shared" si="7"/>
        <v>89.991531273830589</v>
      </c>
    </row>
    <row r="39" spans="1:18" x14ac:dyDescent="0.25">
      <c r="B39" s="2" t="s">
        <v>40</v>
      </c>
      <c r="C39" s="5">
        <v>5530681.6679999996</v>
      </c>
      <c r="D39" s="5">
        <v>12666041.899649998</v>
      </c>
      <c r="E39" s="5">
        <v>11100281.169740003</v>
      </c>
      <c r="F39" s="5">
        <f t="shared" si="4"/>
        <v>29297004.73739</v>
      </c>
      <c r="G39" s="5">
        <v>4899534.02752</v>
      </c>
      <c r="H39" s="5">
        <v>10386622.518569998</v>
      </c>
      <c r="I39" s="5">
        <v>4744610.0429299995</v>
      </c>
      <c r="J39" s="5">
        <f t="shared" si="5"/>
        <v>20030766.589019999</v>
      </c>
      <c r="K39" s="5">
        <f t="shared" si="8"/>
        <v>631147.64047999959</v>
      </c>
      <c r="L39" s="5">
        <f t="shared" si="8"/>
        <v>2279419.3810799997</v>
      </c>
      <c r="M39" s="5">
        <f t="shared" si="8"/>
        <v>6355671.1268100031</v>
      </c>
      <c r="N39" s="5">
        <f t="shared" si="6"/>
        <v>9266238.1483700015</v>
      </c>
      <c r="O39" s="22">
        <f t="shared" si="7"/>
        <v>88.588248639733507</v>
      </c>
      <c r="P39" s="22">
        <f t="shared" si="7"/>
        <v>82.003696189075555</v>
      </c>
      <c r="Q39" s="22">
        <f t="shared" si="7"/>
        <v>42.743151910999124</v>
      </c>
      <c r="R39" s="22">
        <f t="shared" si="7"/>
        <v>68.371380516780064</v>
      </c>
    </row>
    <row r="40" spans="1:18" x14ac:dyDescent="0.25">
      <c r="B40" s="2" t="s">
        <v>41</v>
      </c>
      <c r="C40" s="5">
        <v>959.14499999999998</v>
      </c>
      <c r="D40" s="5">
        <v>1116</v>
      </c>
      <c r="E40" s="5">
        <v>269</v>
      </c>
      <c r="F40" s="5">
        <f t="shared" si="4"/>
        <v>2344.145</v>
      </c>
      <c r="G40" s="5">
        <v>942.56033000000002</v>
      </c>
      <c r="H40" s="5">
        <v>1067.05015</v>
      </c>
      <c r="I40" s="5">
        <v>254.86576000000036</v>
      </c>
      <c r="J40" s="5">
        <f t="shared" si="5"/>
        <v>2264.4762400000004</v>
      </c>
      <c r="K40" s="5">
        <f t="shared" si="8"/>
        <v>16.58466999999996</v>
      </c>
      <c r="L40" s="5">
        <f t="shared" si="8"/>
        <v>48.949849999999969</v>
      </c>
      <c r="M40" s="5">
        <f t="shared" si="8"/>
        <v>14.134239999999636</v>
      </c>
      <c r="N40" s="5">
        <f t="shared" si="6"/>
        <v>79.668759999999565</v>
      </c>
      <c r="O40" s="22">
        <f t="shared" si="7"/>
        <v>98.270890219935467</v>
      </c>
      <c r="P40" s="22">
        <f t="shared" si="7"/>
        <v>95.613812724014338</v>
      </c>
      <c r="Q40" s="22">
        <f t="shared" si="7"/>
        <v>94.745635687732474</v>
      </c>
      <c r="R40" s="22">
        <f t="shared" si="7"/>
        <v>96.601372355379056</v>
      </c>
    </row>
    <row r="41" spans="1:18" x14ac:dyDescent="0.25">
      <c r="B41" s="2" t="s">
        <v>42</v>
      </c>
      <c r="C41" s="5">
        <v>9200515.6720000003</v>
      </c>
      <c r="D41" s="5">
        <v>11619753.543999998</v>
      </c>
      <c r="E41" s="5">
        <v>4212930.3800000027</v>
      </c>
      <c r="F41" s="5">
        <f t="shared" si="4"/>
        <v>25033199.596000001</v>
      </c>
      <c r="G41" s="5">
        <v>9192988.6660399996</v>
      </c>
      <c r="H41" s="5">
        <v>11609269.182619996</v>
      </c>
      <c r="I41" s="5">
        <v>1555659.8758600056</v>
      </c>
      <c r="J41" s="5">
        <f t="shared" si="5"/>
        <v>22357917.724520002</v>
      </c>
      <c r="K41" s="5">
        <f t="shared" si="8"/>
        <v>7527.0059600006789</v>
      </c>
      <c r="L41" s="5">
        <f t="shared" si="8"/>
        <v>10484.36138000153</v>
      </c>
      <c r="M41" s="5">
        <f t="shared" si="8"/>
        <v>2657270.5041399971</v>
      </c>
      <c r="N41" s="5">
        <f t="shared" si="6"/>
        <v>2675281.8714799993</v>
      </c>
      <c r="O41" s="22">
        <f t="shared" si="7"/>
        <v>99.918189303422338</v>
      </c>
      <c r="P41" s="22">
        <f t="shared" si="7"/>
        <v>99.909771224146013</v>
      </c>
      <c r="Q41" s="22">
        <f t="shared" si="7"/>
        <v>36.925838680961178</v>
      </c>
      <c r="R41" s="22">
        <f t="shared" si="7"/>
        <v>89.313064591601474</v>
      </c>
    </row>
    <row r="42" spans="1:18" x14ac:dyDescent="0.25">
      <c r="B42" s="2" t="s">
        <v>43</v>
      </c>
      <c r="C42" s="5">
        <v>404153</v>
      </c>
      <c r="D42" s="5">
        <v>504314.61899999995</v>
      </c>
      <c r="E42" s="5">
        <v>122803</v>
      </c>
      <c r="F42" s="5">
        <f t="shared" si="4"/>
        <v>1031270.6189999999</v>
      </c>
      <c r="G42" s="5">
        <v>404135.26176999998</v>
      </c>
      <c r="H42" s="5">
        <v>504300.40514000005</v>
      </c>
      <c r="I42" s="5">
        <v>84741.483720000018</v>
      </c>
      <c r="J42" s="5">
        <f t="shared" si="5"/>
        <v>993177.15063000005</v>
      </c>
      <c r="K42" s="5">
        <f t="shared" si="8"/>
        <v>17.738230000017211</v>
      </c>
      <c r="L42" s="5">
        <f t="shared" si="8"/>
        <v>14.213859999901615</v>
      </c>
      <c r="M42" s="5">
        <f t="shared" si="8"/>
        <v>38061.516279999982</v>
      </c>
      <c r="N42" s="5">
        <f t="shared" si="6"/>
        <v>38093.4683699999</v>
      </c>
      <c r="O42" s="22">
        <f t="shared" si="7"/>
        <v>99.99561101117645</v>
      </c>
      <c r="P42" s="22">
        <f t="shared" si="7"/>
        <v>99.997181549083763</v>
      </c>
      <c r="Q42" s="22">
        <f t="shared" si="7"/>
        <v>69.006037083784605</v>
      </c>
      <c r="R42" s="22">
        <f t="shared" si="7"/>
        <v>96.30616177090954</v>
      </c>
    </row>
    <row r="43" spans="1:18" x14ac:dyDescent="0.25">
      <c r="B43" s="2" t="s">
        <v>44</v>
      </c>
      <c r="C43" s="5">
        <v>1656394.993</v>
      </c>
      <c r="D43" s="5">
        <v>3861272.7379999999</v>
      </c>
      <c r="E43" s="5">
        <v>1227842.9760000007</v>
      </c>
      <c r="F43" s="5">
        <f t="shared" si="4"/>
        <v>6745510.7070000004</v>
      </c>
      <c r="G43" s="5">
        <v>1647262.5974399999</v>
      </c>
      <c r="H43" s="5">
        <v>3848429.1214400008</v>
      </c>
      <c r="I43" s="5">
        <v>1084174.9810899999</v>
      </c>
      <c r="J43" s="5">
        <f t="shared" si="5"/>
        <v>6579866.6999700004</v>
      </c>
      <c r="K43" s="5">
        <f t="shared" si="8"/>
        <v>9132.3955600000918</v>
      </c>
      <c r="L43" s="5">
        <f t="shared" si="8"/>
        <v>12843.616559999064</v>
      </c>
      <c r="M43" s="5">
        <f t="shared" si="8"/>
        <v>143667.99491000082</v>
      </c>
      <c r="N43" s="5">
        <f t="shared" si="6"/>
        <v>165644.00702999998</v>
      </c>
      <c r="O43" s="22">
        <f t="shared" si="7"/>
        <v>99.448658345467479</v>
      </c>
      <c r="P43" s="22">
        <f t="shared" si="7"/>
        <v>99.66737349492044</v>
      </c>
      <c r="Q43" s="22">
        <f t="shared" si="7"/>
        <v>88.299155696762256</v>
      </c>
      <c r="R43" s="22">
        <f t="shared" si="7"/>
        <v>97.54438152684115</v>
      </c>
    </row>
    <row r="44" spans="1:18" x14ac:dyDescent="0.25">
      <c r="B44" s="2" t="s">
        <v>45</v>
      </c>
      <c r="C44" s="5">
        <v>1715957</v>
      </c>
      <c r="D44" s="5">
        <v>3991941</v>
      </c>
      <c r="E44" s="5">
        <v>1330932.9999999991</v>
      </c>
      <c r="F44" s="5">
        <f t="shared" si="4"/>
        <v>7038830.9999999991</v>
      </c>
      <c r="G44" s="5">
        <v>1324987.1276700001</v>
      </c>
      <c r="H44" s="5">
        <v>3991940.9753999999</v>
      </c>
      <c r="I44" s="5">
        <v>841400.23529999983</v>
      </c>
      <c r="J44" s="5">
        <f t="shared" si="5"/>
        <v>6158328.33837</v>
      </c>
      <c r="K44" s="5">
        <f t="shared" si="8"/>
        <v>390969.87232999993</v>
      </c>
      <c r="L44" s="5">
        <f t="shared" si="8"/>
        <v>2.4600000120699406E-2</v>
      </c>
      <c r="M44" s="5">
        <f t="shared" si="8"/>
        <v>489532.76469999924</v>
      </c>
      <c r="N44" s="5">
        <f t="shared" si="6"/>
        <v>880502.66162999929</v>
      </c>
      <c r="O44" s="22">
        <f t="shared" si="7"/>
        <v>77.215636969341304</v>
      </c>
      <c r="P44" s="22">
        <f t="shared" si="7"/>
        <v>99.999999383758421</v>
      </c>
      <c r="Q44" s="22">
        <f t="shared" si="7"/>
        <v>63.218827341421424</v>
      </c>
      <c r="R44" s="22">
        <f t="shared" si="7"/>
        <v>87.490782750289085</v>
      </c>
    </row>
    <row r="45" spans="1:18" x14ac:dyDescent="0.25">
      <c r="B45" s="2" t="s">
        <v>46</v>
      </c>
      <c r="C45" s="5">
        <v>710121</v>
      </c>
      <c r="D45" s="5">
        <v>1223975</v>
      </c>
      <c r="E45" s="5">
        <v>454708</v>
      </c>
      <c r="F45" s="5">
        <f t="shared" si="4"/>
        <v>2388804</v>
      </c>
      <c r="G45" s="5">
        <v>710105.02741999994</v>
      </c>
      <c r="H45" s="5">
        <v>1223975</v>
      </c>
      <c r="I45" s="5">
        <v>155600.13456000015</v>
      </c>
      <c r="J45" s="5">
        <f t="shared" si="5"/>
        <v>2089680.1619800001</v>
      </c>
      <c r="K45" s="5">
        <f t="shared" si="8"/>
        <v>15.972580000059679</v>
      </c>
      <c r="L45" s="5">
        <f t="shared" si="8"/>
        <v>0</v>
      </c>
      <c r="M45" s="5">
        <f t="shared" si="8"/>
        <v>299107.86543999985</v>
      </c>
      <c r="N45" s="5">
        <f t="shared" si="6"/>
        <v>299123.83801999991</v>
      </c>
      <c r="O45" s="22">
        <f t="shared" si="7"/>
        <v>99.997750724172349</v>
      </c>
      <c r="P45" s="22">
        <f t="shared" si="7"/>
        <v>100</v>
      </c>
      <c r="Q45" s="22">
        <f t="shared" si="7"/>
        <v>34.219792605364354</v>
      </c>
      <c r="R45" s="22">
        <f t="shared" si="7"/>
        <v>87.478092048573259</v>
      </c>
    </row>
    <row r="46" spans="1:18" x14ac:dyDescent="0.25">
      <c r="B46" s="2" t="s">
        <v>47</v>
      </c>
      <c r="C46" s="5">
        <v>192927.087</v>
      </c>
      <c r="D46" s="5">
        <v>248089.87300000002</v>
      </c>
      <c r="E46" s="5">
        <v>74404</v>
      </c>
      <c r="F46" s="5">
        <f t="shared" si="4"/>
        <v>515420.96</v>
      </c>
      <c r="G46" s="5">
        <v>190349.08851000003</v>
      </c>
      <c r="H46" s="5">
        <v>247726.50466000001</v>
      </c>
      <c r="I46" s="5">
        <v>72821.410779999918</v>
      </c>
      <c r="J46" s="5">
        <f t="shared" si="5"/>
        <v>510897.00394999993</v>
      </c>
      <c r="K46" s="5">
        <f t="shared" si="8"/>
        <v>2577.998489999969</v>
      </c>
      <c r="L46" s="5">
        <f t="shared" si="8"/>
        <v>363.36834000001545</v>
      </c>
      <c r="M46" s="5">
        <f t="shared" si="8"/>
        <v>1582.5892200000817</v>
      </c>
      <c r="N46" s="5">
        <f t="shared" si="6"/>
        <v>4523.9560500000662</v>
      </c>
      <c r="O46" s="22">
        <f t="shared" si="7"/>
        <v>98.663744666398259</v>
      </c>
      <c r="P46" s="22">
        <f t="shared" si="7"/>
        <v>99.853533586193578</v>
      </c>
      <c r="Q46" s="22">
        <f t="shared" si="7"/>
        <v>97.872978307617757</v>
      </c>
      <c r="R46" s="22">
        <f t="shared" si="7"/>
        <v>99.122279379169981</v>
      </c>
    </row>
    <row r="47" spans="1:18" x14ac:dyDescent="0.25">
      <c r="C47" s="5"/>
      <c r="D47" s="5"/>
      <c r="E47" s="5"/>
      <c r="F47" s="5"/>
      <c r="G47" s="5"/>
      <c r="H47" s="5"/>
      <c r="I47" s="5"/>
      <c r="J47" s="5"/>
      <c r="K47" s="5"/>
      <c r="L47" s="5"/>
      <c r="M47" s="5"/>
      <c r="N47" s="5"/>
      <c r="O47" s="22"/>
      <c r="P47" s="22"/>
      <c r="Q47" s="22"/>
      <c r="R47" s="22"/>
    </row>
    <row r="48" spans="1:18" ht="15" x14ac:dyDescent="0.4">
      <c r="A48" s="2" t="s">
        <v>48</v>
      </c>
      <c r="C48" s="10">
        <f>SUM(C50:C52)</f>
        <v>274438540.60500002</v>
      </c>
      <c r="D48" s="10">
        <f>SUM(D50:D52)</f>
        <v>332313329.33485007</v>
      </c>
      <c r="E48" s="10">
        <f>SUM(E50:E52)</f>
        <v>110822962.63603999</v>
      </c>
      <c r="F48" s="10">
        <f t="shared" ref="F48:N48" si="9">SUM(F50:F52)</f>
        <v>717574832.57589006</v>
      </c>
      <c r="G48" s="10">
        <f>SUM(G50:G52)</f>
        <v>266124960.41711</v>
      </c>
      <c r="H48" s="10">
        <f>SUM(H50:H52)</f>
        <v>331652287.96817994</v>
      </c>
      <c r="I48" s="10">
        <f>SUM(I50:I52)</f>
        <v>74656290.613210037</v>
      </c>
      <c r="J48" s="10">
        <f>SUM(J50:J52)</f>
        <v>672433538.99849999</v>
      </c>
      <c r="K48" s="10">
        <f t="shared" si="9"/>
        <v>8313580.1878899932</v>
      </c>
      <c r="L48" s="10">
        <f t="shared" si="9"/>
        <v>661041.36667007208</v>
      </c>
      <c r="M48" s="10">
        <f t="shared" si="9"/>
        <v>36166672.02282995</v>
      </c>
      <c r="N48" s="10">
        <f t="shared" si="9"/>
        <v>45141293.577390015</v>
      </c>
      <c r="O48" s="22">
        <f>+G48/C48*100</f>
        <v>96.970695089121691</v>
      </c>
      <c r="P48" s="22">
        <f>+H48/D48*100</f>
        <v>99.801078889013198</v>
      </c>
      <c r="Q48" s="22">
        <f>+I48/E48*100</f>
        <v>67.36536259041641</v>
      </c>
      <c r="R48" s="22">
        <f>+J48/F48*100</f>
        <v>93.709186620251771</v>
      </c>
    </row>
    <row r="49" spans="1:18" x14ac:dyDescent="0.25">
      <c r="C49" s="5"/>
      <c r="D49" s="5"/>
      <c r="E49" s="5"/>
      <c r="F49" s="5"/>
      <c r="G49" s="5"/>
      <c r="H49" s="5"/>
      <c r="I49" s="5"/>
      <c r="J49" s="5"/>
      <c r="K49" s="5"/>
      <c r="L49" s="5"/>
      <c r="M49" s="5"/>
      <c r="N49" s="5"/>
      <c r="O49" s="22"/>
      <c r="P49" s="22"/>
      <c r="Q49" s="22"/>
      <c r="R49" s="22"/>
    </row>
    <row r="50" spans="1:18" x14ac:dyDescent="0.25">
      <c r="B50" s="2" t="s">
        <v>49</v>
      </c>
      <c r="C50" s="5">
        <v>66105140.245999999</v>
      </c>
      <c r="D50" s="5">
        <v>85726161.666999996</v>
      </c>
      <c r="E50" s="5">
        <v>39730834.943000019</v>
      </c>
      <c r="F50" s="5">
        <f>SUM(C50:E50)</f>
        <v>191562136.85600001</v>
      </c>
      <c r="G50" s="5">
        <v>58557843.840630002</v>
      </c>
      <c r="H50" s="5">
        <v>85348332.09946999</v>
      </c>
      <c r="I50" s="5">
        <v>7345379.4303000271</v>
      </c>
      <c r="J50" s="5">
        <f>SUM(G50:I50)</f>
        <v>151251555.37040001</v>
      </c>
      <c r="K50" s="5">
        <f>+C50-G50</f>
        <v>7547296.405369997</v>
      </c>
      <c r="L50" s="5">
        <f>+D50-H50</f>
        <v>377829.56753000617</v>
      </c>
      <c r="M50" s="5">
        <f>+E50-I50</f>
        <v>32385455.512699991</v>
      </c>
      <c r="N50" s="5">
        <f>SUM(K50:M50)</f>
        <v>40310581.485599995</v>
      </c>
      <c r="O50" s="22">
        <f>+G50/C50*100</f>
        <v>88.582890260448877</v>
      </c>
      <c r="P50" s="22">
        <f>+H50/D50*100</f>
        <v>99.559259903647998</v>
      </c>
      <c r="Q50" s="22">
        <f>+I50/E50*100</f>
        <v>18.487855694042427</v>
      </c>
      <c r="R50" s="22">
        <f>+J50/F50*100</f>
        <v>78.956915940073259</v>
      </c>
    </row>
    <row r="51" spans="1:18" ht="15.6" x14ac:dyDescent="0.25">
      <c r="B51" s="2" t="s">
        <v>63</v>
      </c>
      <c r="C51" s="5"/>
      <c r="D51" s="5"/>
      <c r="E51" s="5"/>
      <c r="F51" s="5"/>
      <c r="G51" s="5"/>
      <c r="H51" s="5"/>
      <c r="I51" s="5"/>
      <c r="J51" s="5"/>
      <c r="K51" s="5"/>
      <c r="L51" s="5"/>
      <c r="M51" s="5"/>
      <c r="N51" s="5"/>
      <c r="O51" s="22"/>
      <c r="P51" s="22"/>
      <c r="Q51" s="22"/>
      <c r="R51" s="22"/>
    </row>
    <row r="52" spans="1:18" ht="15.6" x14ac:dyDescent="0.25">
      <c r="B52" s="2" t="s">
        <v>64</v>
      </c>
      <c r="C52" s="5">
        <v>208333400.359</v>
      </c>
      <c r="D52" s="5">
        <v>246587167.66785005</v>
      </c>
      <c r="E52" s="5">
        <v>71092127.693039969</v>
      </c>
      <c r="F52" s="5">
        <f>SUM(C52:E52)</f>
        <v>526012695.71989</v>
      </c>
      <c r="G52" s="5">
        <v>207567116.57648</v>
      </c>
      <c r="H52" s="5">
        <v>246303955.86870998</v>
      </c>
      <c r="I52" s="5">
        <v>67310911.18291001</v>
      </c>
      <c r="J52" s="5">
        <f>SUM(G52:I52)</f>
        <v>521181983.62809998</v>
      </c>
      <c r="K52" s="5">
        <f t="shared" ref="K52:M53" si="10">+C52-G52</f>
        <v>766283.78251999617</v>
      </c>
      <c r="L52" s="5">
        <f t="shared" si="10"/>
        <v>283211.79914006591</v>
      </c>
      <c r="M52" s="5">
        <f t="shared" si="10"/>
        <v>3781216.5101299584</v>
      </c>
      <c r="N52" s="5">
        <f>SUM(K52:M52)</f>
        <v>4830712.0917900205</v>
      </c>
      <c r="O52" s="22">
        <f t="shared" ref="O52:R53" si="11">+G52/C52*100</f>
        <v>99.632183902725373</v>
      </c>
      <c r="P52" s="22">
        <f t="shared" si="11"/>
        <v>99.885147389534254</v>
      </c>
      <c r="Q52" s="22">
        <f t="shared" si="11"/>
        <v>94.681244417868015</v>
      </c>
      <c r="R52" s="22">
        <f t="shared" si="11"/>
        <v>99.081635836720864</v>
      </c>
    </row>
    <row r="53" spans="1:18" ht="27" customHeight="1" x14ac:dyDescent="0.25">
      <c r="B53" s="13" t="s">
        <v>50</v>
      </c>
      <c r="C53" s="5">
        <v>543955</v>
      </c>
      <c r="D53" s="5">
        <v>816856.73600000003</v>
      </c>
      <c r="E53" s="5">
        <v>412489.17299999995</v>
      </c>
      <c r="F53" s="5">
        <f>SUM(C53:E53)</f>
        <v>1773300.909</v>
      </c>
      <c r="G53" s="5">
        <v>543954.98839999991</v>
      </c>
      <c r="H53" s="5">
        <v>815135.85384</v>
      </c>
      <c r="I53" s="5">
        <v>395306.03704999993</v>
      </c>
      <c r="J53" s="5">
        <f>SUM(G53:I53)</f>
        <v>1754396.8792899998</v>
      </c>
      <c r="K53" s="5">
        <f t="shared" si="10"/>
        <v>1.1600000085309148E-2</v>
      </c>
      <c r="L53" s="5">
        <f t="shared" si="10"/>
        <v>1720.8821600000374</v>
      </c>
      <c r="M53" s="5">
        <f t="shared" si="10"/>
        <v>17183.135950000025</v>
      </c>
      <c r="N53" s="5">
        <f>SUM(K53:M53)</f>
        <v>18904.029710000148</v>
      </c>
      <c r="O53" s="22">
        <f t="shared" si="11"/>
        <v>99.99999786747064</v>
      </c>
      <c r="P53" s="22">
        <f t="shared" si="11"/>
        <v>99.789328766703107</v>
      </c>
      <c r="Q53" s="22">
        <f t="shared" si="11"/>
        <v>95.834281946110607</v>
      </c>
      <c r="R53" s="22">
        <f t="shared" si="11"/>
        <v>98.93396379519929</v>
      </c>
    </row>
    <row r="54" spans="1:18" x14ac:dyDescent="0.25">
      <c r="C54" s="5"/>
      <c r="D54" s="5"/>
      <c r="E54" s="5"/>
      <c r="F54" s="5"/>
      <c r="G54" s="5"/>
      <c r="H54" s="5"/>
      <c r="I54" s="5"/>
      <c r="J54" s="5"/>
      <c r="K54" s="5"/>
      <c r="L54" s="5"/>
      <c r="M54" s="5"/>
      <c r="N54" s="5"/>
      <c r="O54" s="23"/>
      <c r="P54" s="23"/>
      <c r="Q54" s="23"/>
      <c r="R54" s="23"/>
    </row>
    <row r="55" spans="1:18" x14ac:dyDescent="0.25">
      <c r="C55" s="5"/>
      <c r="D55" s="5"/>
      <c r="E55" s="5"/>
      <c r="F55" s="5"/>
      <c r="G55" s="5"/>
      <c r="H55" s="5"/>
      <c r="I55" s="5"/>
      <c r="J55" s="5"/>
      <c r="K55" s="5"/>
      <c r="L55" s="5"/>
      <c r="M55" s="5"/>
      <c r="N55" s="5"/>
    </row>
    <row r="56" spans="1:18" x14ac:dyDescent="0.25">
      <c r="A56" s="14"/>
      <c r="B56" s="14"/>
      <c r="C56" s="15"/>
      <c r="D56" s="15"/>
      <c r="E56" s="15"/>
      <c r="F56" s="15"/>
      <c r="G56" s="15"/>
      <c r="H56" s="15"/>
      <c r="I56" s="15"/>
      <c r="J56" s="15"/>
      <c r="K56" s="15"/>
      <c r="L56" s="15"/>
      <c r="M56" s="15"/>
      <c r="N56" s="15"/>
      <c r="O56" s="16"/>
      <c r="P56" s="16"/>
      <c r="Q56" s="16"/>
      <c r="R56" s="16"/>
    </row>
    <row r="57" spans="1:18" x14ac:dyDescent="0.25">
      <c r="A57" s="17"/>
      <c r="B57" s="17"/>
      <c r="C57" s="18"/>
      <c r="D57" s="18"/>
      <c r="E57" s="18"/>
      <c r="F57" s="18"/>
      <c r="G57" s="18"/>
      <c r="H57" s="18"/>
      <c r="I57" s="18"/>
      <c r="J57" s="18"/>
      <c r="K57" s="18"/>
      <c r="L57" s="18"/>
      <c r="M57" s="18"/>
      <c r="N57" s="18"/>
      <c r="O57" s="19"/>
      <c r="P57" s="19"/>
      <c r="Q57" s="19"/>
      <c r="R57" s="19"/>
    </row>
    <row r="58" spans="1:18" ht="12.75" customHeight="1" x14ac:dyDescent="0.25">
      <c r="A58" s="57" t="s">
        <v>51</v>
      </c>
      <c r="B58" s="20" t="s">
        <v>318</v>
      </c>
      <c r="C58" s="20"/>
      <c r="D58" s="20"/>
      <c r="E58" s="20"/>
      <c r="F58" s="20"/>
      <c r="G58" s="18"/>
      <c r="H58" s="18"/>
      <c r="I58" s="18"/>
      <c r="J58" s="18"/>
      <c r="K58" s="18"/>
      <c r="L58" s="19"/>
      <c r="M58" s="19"/>
      <c r="N58" s="19"/>
    </row>
    <row r="59" spans="1:18" ht="12.75" customHeight="1" x14ac:dyDescent="0.25">
      <c r="A59" s="57" t="s">
        <v>52</v>
      </c>
      <c r="B59" s="20" t="s">
        <v>53</v>
      </c>
      <c r="C59" s="20"/>
      <c r="D59" s="20"/>
      <c r="E59" s="20"/>
      <c r="F59" s="20"/>
      <c r="G59" s="18"/>
      <c r="H59" s="18"/>
      <c r="I59" s="18"/>
      <c r="J59" s="18"/>
      <c r="K59" s="18"/>
      <c r="L59" s="19"/>
      <c r="M59" s="19"/>
      <c r="N59" s="19"/>
    </row>
    <row r="60" spans="1:18" ht="15.6" x14ac:dyDescent="0.25">
      <c r="A60" s="58" t="s">
        <v>54</v>
      </c>
      <c r="B60" s="17" t="s">
        <v>55</v>
      </c>
      <c r="C60" s="18"/>
      <c r="D60" s="18"/>
      <c r="E60" s="18"/>
      <c r="F60" s="18"/>
      <c r="G60" s="18"/>
      <c r="H60" s="18"/>
      <c r="I60" s="18"/>
      <c r="J60" s="18"/>
      <c r="K60" s="18"/>
      <c r="L60" s="19"/>
      <c r="M60" s="19"/>
      <c r="N60" s="19"/>
    </row>
    <row r="61" spans="1:18" ht="15.6" x14ac:dyDescent="0.25">
      <c r="A61" s="58" t="s">
        <v>56</v>
      </c>
      <c r="B61" s="17" t="s">
        <v>57</v>
      </c>
      <c r="C61" s="18"/>
      <c r="D61" s="18"/>
      <c r="E61" s="18"/>
      <c r="F61" s="18"/>
      <c r="G61" s="18"/>
      <c r="H61" s="18"/>
      <c r="I61" s="18"/>
      <c r="J61" s="18"/>
      <c r="K61" s="18"/>
      <c r="L61" s="19"/>
      <c r="M61" s="19"/>
      <c r="N61" s="19"/>
    </row>
    <row r="62" spans="1:18" ht="15.6" x14ac:dyDescent="0.25">
      <c r="A62" s="58" t="s">
        <v>58</v>
      </c>
      <c r="B62" s="17" t="s">
        <v>59</v>
      </c>
      <c r="C62" s="18"/>
      <c r="D62" s="18"/>
      <c r="E62" s="18"/>
      <c r="F62" s="18"/>
      <c r="G62" s="18"/>
      <c r="H62" s="18"/>
      <c r="I62" s="18"/>
      <c r="J62" s="18"/>
      <c r="K62" s="18"/>
      <c r="L62" s="19"/>
      <c r="M62" s="19"/>
      <c r="N62" s="19"/>
    </row>
    <row r="63" spans="1:18" ht="15.6" x14ac:dyDescent="0.25">
      <c r="A63" s="58" t="s">
        <v>60</v>
      </c>
      <c r="B63" s="17" t="s">
        <v>62</v>
      </c>
      <c r="C63" s="18"/>
      <c r="D63" s="18"/>
      <c r="E63" s="18"/>
      <c r="F63" s="18"/>
      <c r="G63" s="18"/>
      <c r="H63" s="18"/>
      <c r="I63" s="18"/>
      <c r="J63" s="18"/>
      <c r="K63" s="18"/>
      <c r="L63" s="19"/>
      <c r="M63" s="19"/>
      <c r="N63" s="19"/>
    </row>
    <row r="64" spans="1:18" ht="15.6" x14ac:dyDescent="0.25">
      <c r="A64" s="58" t="s">
        <v>61</v>
      </c>
      <c r="B64" s="17" t="s">
        <v>67</v>
      </c>
      <c r="C64" s="5"/>
      <c r="D64" s="5"/>
      <c r="E64" s="5"/>
      <c r="F64" s="5"/>
      <c r="G64" s="18"/>
      <c r="H64" s="18"/>
      <c r="I64" s="18"/>
      <c r="J64" s="18"/>
      <c r="K64" s="18"/>
      <c r="L64" s="19"/>
      <c r="M64" s="19"/>
      <c r="N64" s="19"/>
    </row>
    <row r="65" spans="2:14" x14ac:dyDescent="0.25">
      <c r="C65" s="5"/>
      <c r="D65" s="5"/>
      <c r="E65" s="5"/>
      <c r="F65" s="5"/>
      <c r="G65" s="5"/>
      <c r="H65" s="5"/>
      <c r="I65" s="5"/>
      <c r="J65" s="5"/>
      <c r="K65" s="5"/>
      <c r="L65" s="5"/>
      <c r="M65" s="5"/>
      <c r="N65" s="5"/>
    </row>
    <row r="66" spans="2:14" x14ac:dyDescent="0.25">
      <c r="C66" s="5">
        <v>0</v>
      </c>
      <c r="D66" s="5">
        <v>0</v>
      </c>
      <c r="E66" s="5">
        <v>0</v>
      </c>
      <c r="F66" s="5">
        <v>0</v>
      </c>
      <c r="G66" s="5">
        <v>0</v>
      </c>
      <c r="H66" s="5">
        <v>0</v>
      </c>
      <c r="I66" s="5">
        <v>0</v>
      </c>
      <c r="J66" s="5">
        <v>0</v>
      </c>
      <c r="K66" s="5"/>
      <c r="L66" s="5"/>
      <c r="M66" s="5"/>
      <c r="N66" s="5"/>
    </row>
    <row r="67" spans="2:14" x14ac:dyDescent="0.25">
      <c r="C67" s="5"/>
      <c r="D67" s="5"/>
      <c r="E67" s="5"/>
      <c r="F67" s="5"/>
      <c r="G67" s="5"/>
      <c r="H67" s="5"/>
      <c r="I67" s="5"/>
      <c r="J67" s="5"/>
      <c r="K67" s="5"/>
      <c r="L67" s="5"/>
      <c r="M67" s="5"/>
      <c r="N67" s="5"/>
    </row>
    <row r="68" spans="2:14" x14ac:dyDescent="0.25">
      <c r="B68" s="2" t="s">
        <v>319</v>
      </c>
      <c r="C68" s="5"/>
      <c r="D68" s="5"/>
      <c r="E68" s="5"/>
      <c r="F68" s="5"/>
      <c r="G68" s="5"/>
      <c r="H68" s="5"/>
      <c r="I68" s="5"/>
      <c r="J68" s="5"/>
      <c r="K68" s="5"/>
      <c r="L68" s="5"/>
      <c r="M68" s="5"/>
      <c r="N68" s="5"/>
    </row>
    <row r="69" spans="2:14" x14ac:dyDescent="0.25">
      <c r="C69" s="5"/>
      <c r="D69" s="5"/>
      <c r="E69" s="5"/>
      <c r="F69" s="5"/>
      <c r="G69" s="5"/>
      <c r="H69" s="5"/>
      <c r="I69" s="5"/>
      <c r="J69" s="5"/>
      <c r="K69" s="5"/>
      <c r="L69" s="5"/>
      <c r="M69" s="5"/>
      <c r="N69" s="5"/>
    </row>
    <row r="70" spans="2:14" x14ac:dyDescent="0.25">
      <c r="C70" s="5"/>
      <c r="D70" s="5"/>
      <c r="E70" s="5"/>
      <c r="F70" s="5"/>
      <c r="G70" s="5"/>
      <c r="H70" s="5"/>
      <c r="I70" s="5"/>
      <c r="J70" s="5"/>
      <c r="K70" s="5"/>
      <c r="L70" s="5"/>
      <c r="M70" s="5"/>
      <c r="N70" s="5"/>
    </row>
    <row r="71" spans="2:14" x14ac:dyDescent="0.25">
      <c r="C71" s="5"/>
      <c r="D71" s="5"/>
      <c r="E71" s="5"/>
      <c r="F71" s="5"/>
      <c r="G71" s="5"/>
      <c r="H71" s="5"/>
      <c r="I71" s="5"/>
      <c r="J71" s="5"/>
      <c r="K71" s="5"/>
      <c r="L71" s="5"/>
      <c r="M71" s="5"/>
      <c r="N71" s="5"/>
    </row>
    <row r="72" spans="2:14" x14ac:dyDescent="0.25">
      <c r="C72" s="5"/>
      <c r="D72" s="5"/>
      <c r="E72" s="5"/>
      <c r="F72" s="5"/>
      <c r="G72" s="5"/>
      <c r="H72" s="5"/>
      <c r="I72" s="5"/>
      <c r="J72" s="5"/>
      <c r="K72" s="5"/>
      <c r="L72" s="5"/>
      <c r="M72" s="5"/>
      <c r="N72" s="5"/>
    </row>
    <row r="73" spans="2:14" x14ac:dyDescent="0.25">
      <c r="C73" s="5"/>
      <c r="D73" s="5"/>
      <c r="E73" s="5"/>
      <c r="F73" s="5"/>
      <c r="G73" s="5"/>
      <c r="H73" s="5"/>
      <c r="I73" s="5"/>
      <c r="J73" s="5"/>
      <c r="K73" s="5"/>
      <c r="L73" s="5"/>
      <c r="M73" s="5"/>
      <c r="N73" s="5"/>
    </row>
    <row r="74" spans="2:14" x14ac:dyDescent="0.25">
      <c r="C74" s="5"/>
      <c r="D74" s="5"/>
      <c r="E74" s="5"/>
      <c r="F74" s="5"/>
      <c r="G74" s="5"/>
      <c r="H74" s="5"/>
      <c r="I74" s="5"/>
      <c r="J74" s="5"/>
      <c r="K74" s="5"/>
      <c r="L74" s="5"/>
      <c r="M74" s="5"/>
      <c r="N74" s="5"/>
    </row>
    <row r="75" spans="2:14" x14ac:dyDescent="0.25">
      <c r="C75" s="5"/>
      <c r="D75" s="5"/>
      <c r="E75" s="5"/>
      <c r="F75" s="5"/>
      <c r="G75" s="5"/>
      <c r="H75" s="5"/>
      <c r="I75" s="5"/>
      <c r="J75" s="5"/>
      <c r="K75" s="5"/>
      <c r="L75" s="5"/>
      <c r="M75" s="5"/>
      <c r="N75" s="5"/>
    </row>
  </sheetData>
  <mergeCells count="5">
    <mergeCell ref="A5:B6"/>
    <mergeCell ref="C5:F5"/>
    <mergeCell ref="G5:J5"/>
    <mergeCell ref="K5:N5"/>
    <mergeCell ref="O5:R5"/>
  </mergeCells>
  <printOptions horizontalCentered="1"/>
  <pageMargins left="0.27559055118110237" right="0.27559055118110237" top="0.39370078740157483" bottom="0.19685039370078741" header="0.31496062992125984" footer="0.15748031496062992"/>
  <pageSetup paperSize="9" scale="6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7C0C9-1F2D-4DC2-9827-4BBEABE40EB1}">
  <dimension ref="A1:V330"/>
  <sheetViews>
    <sheetView view="pageBreakPreview" zoomScale="121" zoomScaleNormal="100" zoomScaleSheetLayoutView="100" workbookViewId="0">
      <pane xSplit="1" ySplit="7" topLeftCell="B278" activePane="bottomRight" state="frozen"/>
      <selection pane="topRight" activeCell="B1" sqref="B1"/>
      <selection pane="bottomLeft" activeCell="A8" sqref="A8"/>
      <selection pane="bottomRight" activeCell="A235" sqref="A235:XFD235"/>
    </sheetView>
  </sheetViews>
  <sheetFormatPr defaultColWidth="9.109375" defaultRowHeight="10.199999999999999" x14ac:dyDescent="0.2"/>
  <cols>
    <col min="1" max="1" width="25" style="88" customWidth="1"/>
    <col min="2" max="3" width="13.6640625" style="88" customWidth="1"/>
    <col min="4" max="4" width="12.44140625" style="88" customWidth="1"/>
    <col min="5" max="5" width="12.44140625" style="116" customWidth="1"/>
    <col min="6" max="6" width="12" style="117" bestFit="1" customWidth="1"/>
    <col min="7" max="7" width="12" style="118" bestFit="1" customWidth="1"/>
    <col min="8" max="8" width="8.33203125" style="117" customWidth="1"/>
    <col min="9" max="16384" width="9.109375" style="117"/>
  </cols>
  <sheetData>
    <row r="1" spans="1:22" s="60" customFormat="1" ht="9" customHeight="1" x14ac:dyDescent="0.25">
      <c r="A1" s="59"/>
      <c r="F1" s="25"/>
      <c r="G1" s="25"/>
    </row>
    <row r="2" spans="1:22" s="63" customFormat="1" ht="15" x14ac:dyDescent="0.4">
      <c r="A2" s="61" t="s">
        <v>320</v>
      </c>
      <c r="B2" s="62"/>
      <c r="C2" s="62"/>
      <c r="D2" s="62"/>
      <c r="E2" s="62"/>
      <c r="F2" s="62"/>
      <c r="G2" s="62"/>
    </row>
    <row r="3" spans="1:22" s="63" customFormat="1" x14ac:dyDescent="0.2">
      <c r="A3" s="64" t="s">
        <v>68</v>
      </c>
      <c r="B3" s="62"/>
      <c r="C3" s="62"/>
      <c r="D3" s="62"/>
      <c r="E3" s="62"/>
      <c r="F3" s="65"/>
      <c r="G3" s="65"/>
    </row>
    <row r="4" spans="1:22" s="63" customFormat="1" x14ac:dyDescent="0.2">
      <c r="A4" s="66" t="s">
        <v>69</v>
      </c>
      <c r="B4" s="67"/>
      <c r="C4" s="67"/>
      <c r="D4" s="67"/>
      <c r="E4" s="67"/>
      <c r="F4" s="67"/>
      <c r="G4" s="67"/>
    </row>
    <row r="5" spans="1:22" s="73" customFormat="1" ht="6" customHeight="1" x14ac:dyDescent="0.25">
      <c r="A5" s="68" t="s">
        <v>70</v>
      </c>
      <c r="B5" s="69"/>
      <c r="C5" s="70" t="s">
        <v>321</v>
      </c>
      <c r="D5" s="70"/>
      <c r="E5" s="71"/>
      <c r="F5" s="69"/>
      <c r="G5" s="72"/>
      <c r="H5" s="72"/>
    </row>
    <row r="6" spans="1:22" s="73" customFormat="1" ht="12" customHeight="1" x14ac:dyDescent="0.25">
      <c r="A6" s="74"/>
      <c r="B6" s="75" t="s">
        <v>71</v>
      </c>
      <c r="C6" s="76"/>
      <c r="D6" s="76"/>
      <c r="E6" s="77"/>
      <c r="F6" s="78" t="s">
        <v>72</v>
      </c>
      <c r="G6" s="79" t="s">
        <v>73</v>
      </c>
      <c r="H6" s="80" t="s">
        <v>74</v>
      </c>
    </row>
    <row r="7" spans="1:22" s="73" customFormat="1" ht="42.75" customHeight="1" x14ac:dyDescent="0.25">
      <c r="A7" s="81"/>
      <c r="B7" s="82"/>
      <c r="C7" s="83" t="s">
        <v>75</v>
      </c>
      <c r="D7" s="83" t="s">
        <v>76</v>
      </c>
      <c r="E7" s="83" t="s">
        <v>14</v>
      </c>
      <c r="F7" s="84"/>
      <c r="G7" s="85"/>
      <c r="H7" s="86"/>
    </row>
    <row r="8" spans="1:22" s="88" customFormat="1" x14ac:dyDescent="0.2">
      <c r="A8" s="87"/>
      <c r="B8" s="26"/>
      <c r="C8" s="26"/>
      <c r="D8" s="26"/>
      <c r="E8" s="26"/>
      <c r="F8" s="26"/>
      <c r="G8" s="26"/>
      <c r="H8" s="26"/>
    </row>
    <row r="9" spans="1:22" s="88" customFormat="1" ht="13.8" x14ac:dyDescent="0.25">
      <c r="A9" s="89" t="s">
        <v>77</v>
      </c>
      <c r="B9" s="26"/>
      <c r="C9" s="26"/>
      <c r="D9" s="26"/>
      <c r="E9" s="26"/>
      <c r="F9" s="26"/>
      <c r="G9" s="26"/>
      <c r="H9" s="26"/>
    </row>
    <row r="10" spans="1:22" s="88" customFormat="1" ht="11.25" customHeight="1" x14ac:dyDescent="0.2">
      <c r="A10" s="90" t="s">
        <v>78</v>
      </c>
      <c r="B10" s="27">
        <f t="shared" ref="B10:G10" si="0">SUM(B11:B15)</f>
        <v>18318548.153999995</v>
      </c>
      <c r="C10" s="27">
        <f t="shared" si="0"/>
        <v>15314770.475329999</v>
      </c>
      <c r="D10" s="27">
        <f t="shared" si="0"/>
        <v>116577.37561999998</v>
      </c>
      <c r="E10" s="27">
        <f t="shared" si="0"/>
        <v>15431347.850949997</v>
      </c>
      <c r="F10" s="27">
        <f t="shared" si="0"/>
        <v>2887200.3030499979</v>
      </c>
      <c r="G10" s="27">
        <f t="shared" si="0"/>
        <v>3003777.678669997</v>
      </c>
      <c r="H10" s="28">
        <f>E10/B10*100</f>
        <v>84.238923965054752</v>
      </c>
      <c r="I10" s="91"/>
      <c r="J10" s="91"/>
      <c r="K10" s="91"/>
      <c r="L10" s="91"/>
      <c r="M10" s="91"/>
      <c r="N10" s="91"/>
      <c r="O10" s="91"/>
      <c r="P10" s="91"/>
      <c r="Q10" s="91"/>
      <c r="R10" s="91"/>
      <c r="S10" s="91"/>
      <c r="T10" s="91"/>
      <c r="U10" s="91"/>
      <c r="V10" s="91"/>
    </row>
    <row r="11" spans="1:22" s="88" customFormat="1" ht="11.25" customHeight="1" x14ac:dyDescent="0.2">
      <c r="A11" s="92" t="s">
        <v>79</v>
      </c>
      <c r="B11" s="29">
        <v>7644781.1539999973</v>
      </c>
      <c r="C11" s="30">
        <v>5607830.1970600002</v>
      </c>
      <c r="D11" s="29">
        <v>84945.824919999999</v>
      </c>
      <c r="E11" s="30">
        <f>SUM(C11:D11)</f>
        <v>5692776.0219799997</v>
      </c>
      <c r="F11" s="30">
        <f>B11-E11</f>
        <v>1952005.1320199976</v>
      </c>
      <c r="G11" s="30">
        <f>B11-C11</f>
        <v>2036950.9569399972</v>
      </c>
      <c r="H11" s="31">
        <f>E11/B11*100</f>
        <v>74.466173815863328</v>
      </c>
    </row>
    <row r="12" spans="1:22" s="88" customFormat="1" ht="11.25" customHeight="1" x14ac:dyDescent="0.2">
      <c r="A12" s="93" t="s">
        <v>80</v>
      </c>
      <c r="B12" s="29">
        <v>179854.99999999997</v>
      </c>
      <c r="C12" s="30">
        <v>103920.49059</v>
      </c>
      <c r="D12" s="29">
        <v>4189.25209</v>
      </c>
      <c r="E12" s="30">
        <f>SUM(C12:D12)</f>
        <v>108109.74268</v>
      </c>
      <c r="F12" s="30">
        <f>B12-E12</f>
        <v>71745.257319999975</v>
      </c>
      <c r="G12" s="30">
        <f>B12-C12</f>
        <v>75934.50940999997</v>
      </c>
      <c r="H12" s="31">
        <f>E12/B12*100</f>
        <v>60.109389608295579</v>
      </c>
    </row>
    <row r="13" spans="1:22" s="88" customFormat="1" ht="11.25" customHeight="1" x14ac:dyDescent="0.2">
      <c r="A13" s="92" t="s">
        <v>81</v>
      </c>
      <c r="B13" s="29">
        <v>448818.00000000006</v>
      </c>
      <c r="C13" s="30">
        <v>389445.73511000001</v>
      </c>
      <c r="D13" s="29">
        <v>11014.741390000001</v>
      </c>
      <c r="E13" s="30">
        <f>SUM(C13:D13)</f>
        <v>400460.47649999999</v>
      </c>
      <c r="F13" s="30">
        <f>B13-E13</f>
        <v>48357.523500000068</v>
      </c>
      <c r="G13" s="30">
        <f>B13-C13</f>
        <v>59372.264890000049</v>
      </c>
      <c r="H13" s="31">
        <f>E13/B13*100</f>
        <v>89.225582864323599</v>
      </c>
    </row>
    <row r="14" spans="1:22" s="88" customFormat="1" ht="11.25" customHeight="1" x14ac:dyDescent="0.2">
      <c r="A14" s="92" t="s">
        <v>82</v>
      </c>
      <c r="B14" s="29">
        <v>9889331.9999999981</v>
      </c>
      <c r="C14" s="30">
        <v>9112224.7163799983</v>
      </c>
      <c r="D14" s="29">
        <v>14319.29314</v>
      </c>
      <c r="E14" s="30">
        <f>SUM(C14:D14)</f>
        <v>9126544.009519998</v>
      </c>
      <c r="F14" s="30">
        <f>B14-E14</f>
        <v>762787.99048000015</v>
      </c>
      <c r="G14" s="30">
        <f>B14-C14</f>
        <v>777107.28361999989</v>
      </c>
      <c r="H14" s="31">
        <f>E14/B14*100</f>
        <v>92.286759201935979</v>
      </c>
    </row>
    <row r="15" spans="1:22" s="88" customFormat="1" ht="11.25" customHeight="1" x14ac:dyDescent="0.2">
      <c r="A15" s="92" t="s">
        <v>83</v>
      </c>
      <c r="B15" s="29">
        <v>155762</v>
      </c>
      <c r="C15" s="30">
        <v>101349.33619</v>
      </c>
      <c r="D15" s="29">
        <v>2108.2640799999999</v>
      </c>
      <c r="E15" s="30">
        <f>SUM(C15:D15)</f>
        <v>103457.60027</v>
      </c>
      <c r="F15" s="30">
        <f>B15-E15</f>
        <v>52304.399730000005</v>
      </c>
      <c r="G15" s="30">
        <f>B15-C15</f>
        <v>54412.663809999998</v>
      </c>
      <c r="H15" s="31">
        <f>E15/B15*100</f>
        <v>66.420308078992306</v>
      </c>
    </row>
    <row r="16" spans="1:22" s="88" customFormat="1" ht="11.25" customHeight="1" x14ac:dyDescent="0.2">
      <c r="B16" s="32"/>
      <c r="C16" s="32"/>
      <c r="D16" s="32"/>
      <c r="E16" s="32"/>
      <c r="F16" s="32"/>
      <c r="G16" s="32"/>
      <c r="H16" s="28"/>
    </row>
    <row r="17" spans="1:8" s="88" customFormat="1" ht="11.25" customHeight="1" x14ac:dyDescent="0.2">
      <c r="A17" s="90" t="s">
        <v>84</v>
      </c>
      <c r="B17" s="29">
        <v>4603311.6329999994</v>
      </c>
      <c r="C17" s="30">
        <v>3535744.6198899997</v>
      </c>
      <c r="D17" s="29">
        <v>46866.932580000001</v>
      </c>
      <c r="E17" s="30">
        <f>SUM(C17:D17)</f>
        <v>3582611.5524699995</v>
      </c>
      <c r="F17" s="30">
        <f>B17-E17</f>
        <v>1020700.0805299999</v>
      </c>
      <c r="G17" s="30">
        <f>B17-C17</f>
        <v>1067567.0131099997</v>
      </c>
      <c r="H17" s="31">
        <f>E17/B17*100</f>
        <v>77.826830727408193</v>
      </c>
    </row>
    <row r="18" spans="1:8" s="88" customFormat="1" ht="11.25" customHeight="1" x14ac:dyDescent="0.2">
      <c r="A18" s="92"/>
      <c r="B18" s="33"/>
      <c r="C18" s="32"/>
      <c r="D18" s="33"/>
      <c r="E18" s="32"/>
      <c r="F18" s="32"/>
      <c r="G18" s="32"/>
      <c r="H18" s="28"/>
    </row>
    <row r="19" spans="1:8" s="88" customFormat="1" ht="11.25" customHeight="1" x14ac:dyDescent="0.2">
      <c r="A19" s="90" t="s">
        <v>85</v>
      </c>
      <c r="B19" s="29">
        <v>508996.1179999999</v>
      </c>
      <c r="C19" s="30">
        <v>387229.31101</v>
      </c>
      <c r="D19" s="29">
        <v>4466.9961600000006</v>
      </c>
      <c r="E19" s="30">
        <f>SUM(C19:D19)</f>
        <v>391696.30716999999</v>
      </c>
      <c r="F19" s="30">
        <f>B19-E19</f>
        <v>117299.81082999991</v>
      </c>
      <c r="G19" s="30">
        <f>B19-C19</f>
        <v>121766.8069899999</v>
      </c>
      <c r="H19" s="31">
        <f>E19/B19*100</f>
        <v>76.954674764336815</v>
      </c>
    </row>
    <row r="20" spans="1:8" s="88" customFormat="1" ht="11.25" customHeight="1" x14ac:dyDescent="0.2">
      <c r="A20" s="92"/>
      <c r="B20" s="33"/>
      <c r="C20" s="32"/>
      <c r="D20" s="33"/>
      <c r="E20" s="32"/>
      <c r="F20" s="32"/>
      <c r="G20" s="32"/>
      <c r="H20" s="28"/>
    </row>
    <row r="21" spans="1:8" s="88" customFormat="1" ht="11.25" customHeight="1" x14ac:dyDescent="0.2">
      <c r="A21" s="90" t="s">
        <v>86</v>
      </c>
      <c r="B21" s="29">
        <v>5091515.3366299989</v>
      </c>
      <c r="C21" s="30">
        <v>4456830.0488899993</v>
      </c>
      <c r="D21" s="29">
        <v>118168.24053</v>
      </c>
      <c r="E21" s="30">
        <f>SUM(C21:D21)</f>
        <v>4574998.2894199993</v>
      </c>
      <c r="F21" s="30">
        <f>B21-E21</f>
        <v>516517.04720999952</v>
      </c>
      <c r="G21" s="30">
        <f>B21-C21</f>
        <v>634685.28773999959</v>
      </c>
      <c r="H21" s="31">
        <f>E21/B21*100</f>
        <v>89.85533749659929</v>
      </c>
    </row>
    <row r="22" spans="1:8" s="88" customFormat="1" ht="11.25" customHeight="1" x14ac:dyDescent="0.2">
      <c r="A22" s="92"/>
      <c r="B22" s="32"/>
      <c r="C22" s="32"/>
      <c r="D22" s="32"/>
      <c r="E22" s="32"/>
      <c r="F22" s="32"/>
      <c r="G22" s="32"/>
      <c r="H22" s="28"/>
    </row>
    <row r="23" spans="1:8" s="88" customFormat="1" ht="11.25" customHeight="1" x14ac:dyDescent="0.2">
      <c r="A23" s="90" t="s">
        <v>87</v>
      </c>
      <c r="B23" s="27">
        <f>SUM(B24:B33)</f>
        <v>37058859.302619994</v>
      </c>
      <c r="C23" s="27">
        <f>SUM(C24:C33)</f>
        <v>32211287.013929997</v>
      </c>
      <c r="D23" s="27">
        <f t="shared" ref="D23:G23" si="1">SUM(D24:D33)</f>
        <v>594748.62127</v>
      </c>
      <c r="E23" s="27">
        <f t="shared" si="1"/>
        <v>32806035.635199998</v>
      </c>
      <c r="F23" s="27">
        <f t="shared" si="1"/>
        <v>4252823.6674200026</v>
      </c>
      <c r="G23" s="27">
        <f t="shared" si="1"/>
        <v>4847572.2886900017</v>
      </c>
      <c r="H23" s="28">
        <f>E23/B23*100</f>
        <v>88.524137689474628</v>
      </c>
    </row>
    <row r="24" spans="1:8" s="88" customFormat="1" ht="11.25" customHeight="1" x14ac:dyDescent="0.2">
      <c r="A24" s="92" t="s">
        <v>88</v>
      </c>
      <c r="B24" s="29">
        <v>30803971.716619998</v>
      </c>
      <c r="C24" s="30">
        <v>26472043.880609997</v>
      </c>
      <c r="D24" s="29">
        <v>388786.49969000003</v>
      </c>
      <c r="E24" s="30">
        <f t="shared" ref="E24:E33" si="2">SUM(C24:D24)</f>
        <v>26860830.380299997</v>
      </c>
      <c r="F24" s="30">
        <f>B24-E24</f>
        <v>3943141.3363200016</v>
      </c>
      <c r="G24" s="30">
        <f>B24-C24</f>
        <v>4331927.8360100016</v>
      </c>
      <c r="H24" s="31">
        <f>E24/B24*100</f>
        <v>87.199243744946969</v>
      </c>
    </row>
    <row r="25" spans="1:8" s="88" customFormat="1" ht="11.25" customHeight="1" x14ac:dyDescent="0.2">
      <c r="A25" s="92" t="s">
        <v>89</v>
      </c>
      <c r="B25" s="29">
        <v>1845746</v>
      </c>
      <c r="C25" s="30">
        <v>1790743.0154899999</v>
      </c>
      <c r="D25" s="29">
        <v>45057.905169999998</v>
      </c>
      <c r="E25" s="30">
        <f t="shared" si="2"/>
        <v>1835800.9206599998</v>
      </c>
      <c r="F25" s="30">
        <f>B25-E25</f>
        <v>9945.0793400001712</v>
      </c>
      <c r="G25" s="30">
        <f>B25-C25</f>
        <v>55002.984510000097</v>
      </c>
      <c r="H25" s="31">
        <f>E25/B25*100</f>
        <v>99.461189170124157</v>
      </c>
    </row>
    <row r="26" spans="1:8" s="88" customFormat="1" ht="11.25" customHeight="1" x14ac:dyDescent="0.2">
      <c r="A26" s="92" t="s">
        <v>90</v>
      </c>
      <c r="B26" s="29">
        <v>2678458.423</v>
      </c>
      <c r="C26" s="30">
        <v>2458766.6236699997</v>
      </c>
      <c r="D26" s="29">
        <v>107389.95165999999</v>
      </c>
      <c r="E26" s="30">
        <f t="shared" si="2"/>
        <v>2566156.5753299994</v>
      </c>
      <c r="F26" s="30">
        <f>B26-E26</f>
        <v>112301.84767000051</v>
      </c>
      <c r="G26" s="30">
        <f>B26-C26</f>
        <v>219691.7993300003</v>
      </c>
      <c r="H26" s="31">
        <f>E26/B26*100</f>
        <v>95.807220798887101</v>
      </c>
    </row>
    <row r="27" spans="1:8" s="88" customFormat="1" ht="11.25" customHeight="1" x14ac:dyDescent="0.2">
      <c r="A27" s="92" t="s">
        <v>91</v>
      </c>
      <c r="B27" s="29">
        <v>87470</v>
      </c>
      <c r="C27" s="30">
        <v>79648.883180000004</v>
      </c>
      <c r="D27" s="29">
        <v>1095.0228400000001</v>
      </c>
      <c r="E27" s="30">
        <f t="shared" si="2"/>
        <v>80743.906020000009</v>
      </c>
      <c r="F27" s="30">
        <f>B27-E27</f>
        <v>6726.0939799999906</v>
      </c>
      <c r="G27" s="30">
        <f>B27-C27</f>
        <v>7821.1168199999956</v>
      </c>
      <c r="H27" s="31">
        <f>E27/B27*100</f>
        <v>92.310399016805775</v>
      </c>
    </row>
    <row r="28" spans="1:8" s="88" customFormat="1" ht="11.25" customHeight="1" x14ac:dyDescent="0.2">
      <c r="A28" s="92" t="s">
        <v>92</v>
      </c>
      <c r="B28" s="29">
        <v>433211.80800000002</v>
      </c>
      <c r="C28" s="30">
        <v>262375.89815999998</v>
      </c>
      <c r="D28" s="29">
        <v>37046.176719999996</v>
      </c>
      <c r="E28" s="30">
        <f t="shared" si="2"/>
        <v>299422.07487999997</v>
      </c>
      <c r="F28" s="30">
        <f>B28-E28</f>
        <v>133789.73312000005</v>
      </c>
      <c r="G28" s="30">
        <f>B28-C28</f>
        <v>170835.90984000004</v>
      </c>
      <c r="H28" s="31">
        <f>E28/B28*100</f>
        <v>69.116785219298535</v>
      </c>
    </row>
    <row r="29" spans="1:8" s="88" customFormat="1" ht="11.25" customHeight="1" x14ac:dyDescent="0.2">
      <c r="A29" s="92" t="s">
        <v>93</v>
      </c>
      <c r="B29" s="29">
        <v>435337.033</v>
      </c>
      <c r="C29" s="30">
        <v>429316.34264999995</v>
      </c>
      <c r="D29" s="29">
        <v>5164.1543700000002</v>
      </c>
      <c r="E29" s="30">
        <f t="shared" si="2"/>
        <v>434480.49701999995</v>
      </c>
      <c r="F29" s="30">
        <f>B29-E29</f>
        <v>856.53598000004422</v>
      </c>
      <c r="G29" s="30">
        <f>B29-C29</f>
        <v>6020.6903500000481</v>
      </c>
      <c r="H29" s="31">
        <f>E29/B29*100</f>
        <v>99.803247618495149</v>
      </c>
    </row>
    <row r="30" spans="1:8" s="88" customFormat="1" ht="11.25" customHeight="1" x14ac:dyDescent="0.2">
      <c r="A30" s="92" t="s">
        <v>94</v>
      </c>
      <c r="B30" s="29">
        <v>191798.00000000003</v>
      </c>
      <c r="C30" s="30">
        <v>163904.29822</v>
      </c>
      <c r="D30" s="29">
        <v>4580.3045199999997</v>
      </c>
      <c r="E30" s="30">
        <f t="shared" si="2"/>
        <v>168484.60274</v>
      </c>
      <c r="F30" s="30">
        <f>B30-E30</f>
        <v>23313.397260000027</v>
      </c>
      <c r="G30" s="30">
        <f>B30-C30</f>
        <v>27893.701780000032</v>
      </c>
      <c r="H30" s="31">
        <f>E30/B30*100</f>
        <v>87.844817328647835</v>
      </c>
    </row>
    <row r="31" spans="1:8" s="88" customFormat="1" ht="11.25" customHeight="1" x14ac:dyDescent="0.2">
      <c r="A31" s="92" t="s">
        <v>322</v>
      </c>
      <c r="B31" s="29">
        <v>245214</v>
      </c>
      <c r="C31" s="30">
        <v>233340.73446000001</v>
      </c>
      <c r="D31" s="29">
        <v>67.393000000000001</v>
      </c>
      <c r="E31" s="30">
        <f t="shared" si="2"/>
        <v>233408.12746000002</v>
      </c>
      <c r="F31" s="30">
        <f>B31-E31</f>
        <v>11805.872539999982</v>
      </c>
      <c r="G31" s="30">
        <f>B31-C31</f>
        <v>11873.265539999993</v>
      </c>
      <c r="H31" s="31">
        <f>E31/B31*100</f>
        <v>95.185481848507834</v>
      </c>
    </row>
    <row r="32" spans="1:8" s="88" customFormat="1" ht="11.25" customHeight="1" x14ac:dyDescent="0.2">
      <c r="A32" s="92" t="s">
        <v>95</v>
      </c>
      <c r="B32" s="29">
        <v>124720.99999999997</v>
      </c>
      <c r="C32" s="30">
        <v>108460.7724</v>
      </c>
      <c r="D32" s="29">
        <v>5557.83158</v>
      </c>
      <c r="E32" s="30">
        <f t="shared" si="2"/>
        <v>114018.60398</v>
      </c>
      <c r="F32" s="30">
        <f>B32-E32</f>
        <v>10702.396019999971</v>
      </c>
      <c r="G32" s="30">
        <f>B32-C32</f>
        <v>16260.227599999969</v>
      </c>
      <c r="H32" s="31">
        <f>E32/B32*100</f>
        <v>91.418930236287409</v>
      </c>
    </row>
    <row r="33" spans="1:8" s="88" customFormat="1" ht="11.25" customHeight="1" x14ac:dyDescent="0.2">
      <c r="A33" s="92" t="s">
        <v>96</v>
      </c>
      <c r="B33" s="29">
        <v>212931.32199999999</v>
      </c>
      <c r="C33" s="30">
        <v>212686.56508999999</v>
      </c>
      <c r="D33" s="29">
        <v>3.3817199999999996</v>
      </c>
      <c r="E33" s="30">
        <f t="shared" si="2"/>
        <v>212689.94680999999</v>
      </c>
      <c r="F33" s="30">
        <f>B33-E33</f>
        <v>241.37518999999156</v>
      </c>
      <c r="G33" s="30">
        <f>B33-C33</f>
        <v>244.75690999999642</v>
      </c>
      <c r="H33" s="31">
        <f>E33/B33*100</f>
        <v>99.88664176423984</v>
      </c>
    </row>
    <row r="34" spans="1:8" s="88" customFormat="1" ht="11.25" customHeight="1" x14ac:dyDescent="0.2">
      <c r="A34" s="92"/>
      <c r="B34" s="32"/>
      <c r="C34" s="32"/>
      <c r="D34" s="32"/>
      <c r="E34" s="32"/>
      <c r="F34" s="32"/>
      <c r="G34" s="32"/>
      <c r="H34" s="28"/>
    </row>
    <row r="35" spans="1:8" s="88" customFormat="1" ht="11.25" customHeight="1" x14ac:dyDescent="0.2">
      <c r="A35" s="90" t="s">
        <v>97</v>
      </c>
      <c r="B35" s="34">
        <f t="shared" ref="B35:G35" si="3">+B36+B37</f>
        <v>2411932.4980000006</v>
      </c>
      <c r="C35" s="34">
        <f t="shared" si="3"/>
        <v>2194206.6972400001</v>
      </c>
      <c r="D35" s="34">
        <f t="shared" si="3"/>
        <v>1967.6572200000001</v>
      </c>
      <c r="E35" s="34">
        <f t="shared" si="3"/>
        <v>2196174.3544600005</v>
      </c>
      <c r="F35" s="34">
        <f t="shared" si="3"/>
        <v>215758.14354000025</v>
      </c>
      <c r="G35" s="34">
        <f t="shared" si="3"/>
        <v>217725.80076000036</v>
      </c>
      <c r="H35" s="28">
        <f>E35/B35*100</f>
        <v>91.054552989401287</v>
      </c>
    </row>
    <row r="36" spans="1:8" s="88" customFormat="1" ht="11.25" customHeight="1" x14ac:dyDescent="0.2">
      <c r="A36" s="92" t="s">
        <v>98</v>
      </c>
      <c r="B36" s="29">
        <v>2340555.4980000006</v>
      </c>
      <c r="C36" s="30">
        <v>2138187.6126200003</v>
      </c>
      <c r="D36" s="29">
        <v>1945.0294900000001</v>
      </c>
      <c r="E36" s="30">
        <f t="shared" ref="E36:E37" si="4">SUM(C36:D36)</f>
        <v>2140132.6421100004</v>
      </c>
      <c r="F36" s="30">
        <f>B36-E36</f>
        <v>200422.85589000024</v>
      </c>
      <c r="G36" s="30">
        <f>B36-C36</f>
        <v>202367.88538000034</v>
      </c>
      <c r="H36" s="31">
        <f>E36/B36*100</f>
        <v>91.436953489833456</v>
      </c>
    </row>
    <row r="37" spans="1:8" s="88" customFormat="1" ht="11.25" customHeight="1" x14ac:dyDescent="0.2">
      <c r="A37" s="92" t="s">
        <v>99</v>
      </c>
      <c r="B37" s="29">
        <v>71377</v>
      </c>
      <c r="C37" s="30">
        <v>56019.084619999994</v>
      </c>
      <c r="D37" s="29">
        <v>22.62773</v>
      </c>
      <c r="E37" s="30">
        <f t="shared" si="4"/>
        <v>56041.712349999994</v>
      </c>
      <c r="F37" s="30">
        <f>B37-E37</f>
        <v>15335.287650000006</v>
      </c>
      <c r="G37" s="30">
        <f>B37-C37</f>
        <v>15357.915380000006</v>
      </c>
      <c r="H37" s="31">
        <f>E37/B37*100</f>
        <v>78.515085181501036</v>
      </c>
    </row>
    <row r="38" spans="1:8" s="88" customFormat="1" ht="11.25" customHeight="1" x14ac:dyDescent="0.2">
      <c r="A38" s="92"/>
      <c r="B38" s="32"/>
      <c r="C38" s="32"/>
      <c r="D38" s="32"/>
      <c r="E38" s="32"/>
      <c r="F38" s="32"/>
      <c r="G38" s="32"/>
      <c r="H38" s="28"/>
    </row>
    <row r="39" spans="1:8" s="88" customFormat="1" ht="11.25" customHeight="1" x14ac:dyDescent="0.2">
      <c r="A39" s="90" t="s">
        <v>100</v>
      </c>
      <c r="B39" s="34">
        <f t="shared" ref="B39:G39" si="5">SUM(B40:B45)</f>
        <v>349421459.00897008</v>
      </c>
      <c r="C39" s="34">
        <f t="shared" si="5"/>
        <v>330166838.76770002</v>
      </c>
      <c r="D39" s="34">
        <f t="shared" ref="D39" si="6">SUM(D40:D45)</f>
        <v>2717250.9100299994</v>
      </c>
      <c r="E39" s="34">
        <f t="shared" si="5"/>
        <v>332884089.67773002</v>
      </c>
      <c r="F39" s="34">
        <f t="shared" si="5"/>
        <v>16537369.331240028</v>
      </c>
      <c r="G39" s="34">
        <f t="shared" si="5"/>
        <v>19254620.24127005</v>
      </c>
      <c r="H39" s="28">
        <f>E39/B39*100</f>
        <v>95.267214160760645</v>
      </c>
    </row>
    <row r="40" spans="1:8" s="88" customFormat="1" ht="11.25" customHeight="1" x14ac:dyDescent="0.2">
      <c r="A40" s="92" t="s">
        <v>101</v>
      </c>
      <c r="B40" s="29">
        <v>348846132.97297007</v>
      </c>
      <c r="C40" s="30">
        <v>329681545.30725002</v>
      </c>
      <c r="D40" s="29">
        <v>2713158.7342999997</v>
      </c>
      <c r="E40" s="30">
        <f t="shared" ref="E40:E45" si="7">SUM(C40:D40)</f>
        <v>332394704.04155004</v>
      </c>
      <c r="F40" s="30">
        <f>B40-E40</f>
        <v>16451428.931420028</v>
      </c>
      <c r="G40" s="30">
        <f>B40-C40</f>
        <v>19164587.665720046</v>
      </c>
      <c r="H40" s="31">
        <f>E40/B40*100</f>
        <v>95.284044346080009</v>
      </c>
    </row>
    <row r="41" spans="1:8" s="88" customFormat="1" ht="11.25" customHeight="1" x14ac:dyDescent="0.2">
      <c r="A41" s="94" t="s">
        <v>102</v>
      </c>
      <c r="B41" s="29">
        <v>39608</v>
      </c>
      <c r="C41" s="30">
        <v>30597.516449999999</v>
      </c>
      <c r="D41" s="29">
        <v>941.79306000000008</v>
      </c>
      <c r="E41" s="30">
        <f t="shared" si="7"/>
        <v>31539.309509999999</v>
      </c>
      <c r="F41" s="30">
        <f>B41-E41</f>
        <v>8068.6904900000009</v>
      </c>
      <c r="G41" s="30">
        <f>B41-C41</f>
        <v>9010.4835500000008</v>
      </c>
      <c r="H41" s="31">
        <f>E41/B41*100</f>
        <v>79.628634392042002</v>
      </c>
    </row>
    <row r="42" spans="1:8" s="88" customFormat="1" ht="11.25" customHeight="1" x14ac:dyDescent="0.2">
      <c r="A42" s="94" t="s">
        <v>103</v>
      </c>
      <c r="B42" s="29">
        <v>14771.485000000001</v>
      </c>
      <c r="C42" s="30">
        <v>13323.60231</v>
      </c>
      <c r="D42" s="29">
        <v>114.20733</v>
      </c>
      <c r="E42" s="30">
        <f t="shared" si="7"/>
        <v>13437.809639999999</v>
      </c>
      <c r="F42" s="30">
        <f>B42-E42</f>
        <v>1333.6753600000011</v>
      </c>
      <c r="G42" s="30">
        <f>B42-C42</f>
        <v>1447.8826900000004</v>
      </c>
      <c r="H42" s="31">
        <f>E42/B42*100</f>
        <v>90.971284471398775</v>
      </c>
    </row>
    <row r="43" spans="1:8" s="88" customFormat="1" ht="11.25" customHeight="1" x14ac:dyDescent="0.2">
      <c r="A43" s="92" t="s">
        <v>104</v>
      </c>
      <c r="B43" s="29">
        <v>389560.69299999997</v>
      </c>
      <c r="C43" s="30">
        <v>328638.70177999994</v>
      </c>
      <c r="D43" s="29">
        <v>2624.66246</v>
      </c>
      <c r="E43" s="30">
        <f t="shared" si="7"/>
        <v>331263.36423999997</v>
      </c>
      <c r="F43" s="30">
        <f>B43-E43</f>
        <v>58297.328760000004</v>
      </c>
      <c r="G43" s="30">
        <f>B43-C43</f>
        <v>60921.991220000025</v>
      </c>
      <c r="H43" s="31">
        <f>E43/B43*100</f>
        <v>85.035110110557284</v>
      </c>
    </row>
    <row r="44" spans="1:8" s="88" customFormat="1" ht="11.25" customHeight="1" x14ac:dyDescent="0.2">
      <c r="A44" s="92" t="s">
        <v>105</v>
      </c>
      <c r="B44" s="29">
        <v>55034.858</v>
      </c>
      <c r="C44" s="30">
        <v>51616.068630000002</v>
      </c>
      <c r="D44" s="29">
        <v>117.27500000000001</v>
      </c>
      <c r="E44" s="30">
        <f t="shared" si="7"/>
        <v>51733.343630000003</v>
      </c>
      <c r="F44" s="30">
        <f>B44-E44</f>
        <v>3301.5143699999971</v>
      </c>
      <c r="G44" s="30">
        <f>B44-C44</f>
        <v>3418.7893699999986</v>
      </c>
      <c r="H44" s="31">
        <f>E44/B44*100</f>
        <v>94.001048626308801</v>
      </c>
    </row>
    <row r="45" spans="1:8" s="88" customFormat="1" ht="11.25" customHeight="1" x14ac:dyDescent="0.2">
      <c r="A45" s="92" t="s">
        <v>106</v>
      </c>
      <c r="B45" s="29">
        <v>76351</v>
      </c>
      <c r="C45" s="30">
        <v>61117.571280000004</v>
      </c>
      <c r="D45" s="29">
        <v>294.23788000000002</v>
      </c>
      <c r="E45" s="30">
        <f t="shared" si="7"/>
        <v>61411.809160000004</v>
      </c>
      <c r="F45" s="30">
        <f>B45-E45</f>
        <v>14939.190839999996</v>
      </c>
      <c r="G45" s="30">
        <f>B45-C45</f>
        <v>15233.428719999996</v>
      </c>
      <c r="H45" s="31">
        <f>E45/B45*100</f>
        <v>80.433536116095411</v>
      </c>
    </row>
    <row r="46" spans="1:8" s="88" customFormat="1" ht="11.25" customHeight="1" x14ac:dyDescent="0.2">
      <c r="A46" s="92"/>
      <c r="B46" s="30"/>
      <c r="C46" s="30"/>
      <c r="D46" s="30"/>
      <c r="E46" s="30"/>
      <c r="F46" s="30"/>
      <c r="G46" s="30"/>
      <c r="H46" s="31"/>
    </row>
    <row r="47" spans="1:8" s="88" customFormat="1" ht="11.25" customHeight="1" x14ac:dyDescent="0.2">
      <c r="A47" s="90" t="s">
        <v>107</v>
      </c>
      <c r="B47" s="29">
        <v>46591638.215999998</v>
      </c>
      <c r="C47" s="30">
        <v>41165943.69455</v>
      </c>
      <c r="D47" s="29">
        <v>573822.41885000002</v>
      </c>
      <c r="E47" s="30">
        <f t="shared" ref="E47" si="8">SUM(C47:D47)</f>
        <v>41739766.113399997</v>
      </c>
      <c r="F47" s="30">
        <f>B47-E47</f>
        <v>4851872.1026000008</v>
      </c>
      <c r="G47" s="30">
        <f>B47-C47</f>
        <v>5425694.521449998</v>
      </c>
      <c r="H47" s="31">
        <f>E47/B47*100</f>
        <v>89.586388698962253</v>
      </c>
    </row>
    <row r="48" spans="1:8" s="88" customFormat="1" ht="11.25" customHeight="1" x14ac:dyDescent="0.2">
      <c r="A48" s="95"/>
      <c r="B48" s="32"/>
      <c r="C48" s="32"/>
      <c r="D48" s="32"/>
      <c r="E48" s="32"/>
      <c r="F48" s="32"/>
      <c r="G48" s="32"/>
      <c r="H48" s="28"/>
    </row>
    <row r="49" spans="1:8" s="88" customFormat="1" ht="11.25" customHeight="1" x14ac:dyDescent="0.2">
      <c r="A49" s="90" t="s">
        <v>108</v>
      </c>
      <c r="B49" s="29">
        <v>1047443.9999999999</v>
      </c>
      <c r="C49" s="30">
        <v>894550.03752000001</v>
      </c>
      <c r="D49" s="29">
        <v>1474.0320800000002</v>
      </c>
      <c r="E49" s="30">
        <f>SUM(C49:D49)</f>
        <v>896024.06960000005</v>
      </c>
      <c r="F49" s="30">
        <f>B49-E49</f>
        <v>151419.93039999984</v>
      </c>
      <c r="G49" s="30">
        <f>B49-C49</f>
        <v>152893.96247999987</v>
      </c>
      <c r="H49" s="31">
        <f>E49/B49*100</f>
        <v>85.543863881983214</v>
      </c>
    </row>
    <row r="50" spans="1:8" s="88" customFormat="1" ht="11.25" customHeight="1" x14ac:dyDescent="0.2">
      <c r="A50" s="92"/>
      <c r="B50" s="32"/>
      <c r="C50" s="32"/>
      <c r="D50" s="32"/>
      <c r="E50" s="32"/>
      <c r="F50" s="32"/>
      <c r="G50" s="32"/>
      <c r="H50" s="28"/>
    </row>
    <row r="51" spans="1:8" s="88" customFormat="1" ht="11.25" customHeight="1" x14ac:dyDescent="0.2">
      <c r="A51" s="90" t="s">
        <v>109</v>
      </c>
      <c r="B51" s="34">
        <f t="shared" ref="B51:G51" si="9">SUM(B52:B57)</f>
        <v>13316197.365280002</v>
      </c>
      <c r="C51" s="34">
        <f t="shared" si="9"/>
        <v>11812109.862429997</v>
      </c>
      <c r="D51" s="34">
        <f t="shared" ref="D51" si="10">SUM(D52:D57)</f>
        <v>255707.12317000006</v>
      </c>
      <c r="E51" s="34">
        <f t="shared" si="9"/>
        <v>12067816.985599998</v>
      </c>
      <c r="F51" s="34">
        <f t="shared" si="9"/>
        <v>1248380.379680004</v>
      </c>
      <c r="G51" s="34">
        <f t="shared" si="9"/>
        <v>1504087.5028500045</v>
      </c>
      <c r="H51" s="28">
        <f>E51/B51*100</f>
        <v>90.625098551520651</v>
      </c>
    </row>
    <row r="52" spans="1:8" s="88" customFormat="1" ht="11.25" customHeight="1" x14ac:dyDescent="0.2">
      <c r="A52" s="92" t="s">
        <v>88</v>
      </c>
      <c r="B52" s="29">
        <v>9823503.3508400023</v>
      </c>
      <c r="C52" s="30">
        <v>8900294.8008799981</v>
      </c>
      <c r="D52" s="29">
        <v>154254.80725000004</v>
      </c>
      <c r="E52" s="30">
        <f t="shared" ref="E52:E57" si="11">SUM(C52:D52)</f>
        <v>9054549.6081299987</v>
      </c>
      <c r="F52" s="30">
        <f>B52-E52</f>
        <v>768953.74271000363</v>
      </c>
      <c r="G52" s="30">
        <f>B52-C52</f>
        <v>923208.54996000417</v>
      </c>
      <c r="H52" s="31">
        <f>E52/B52*100</f>
        <v>92.172306403863018</v>
      </c>
    </row>
    <row r="53" spans="1:8" s="88" customFormat="1" ht="11.25" customHeight="1" x14ac:dyDescent="0.2">
      <c r="A53" s="92" t="s">
        <v>110</v>
      </c>
      <c r="B53" s="29">
        <v>1755674.4320000003</v>
      </c>
      <c r="C53" s="30">
        <v>1371265.88802</v>
      </c>
      <c r="D53" s="29">
        <v>61229.366880000001</v>
      </c>
      <c r="E53" s="30">
        <f t="shared" si="11"/>
        <v>1432495.2549000001</v>
      </c>
      <c r="F53" s="30">
        <f>B53-E53</f>
        <v>323179.1771000002</v>
      </c>
      <c r="G53" s="30">
        <f>B53-C53</f>
        <v>384408.54398000031</v>
      </c>
      <c r="H53" s="31">
        <f>E53/B53*100</f>
        <v>81.592305998792369</v>
      </c>
    </row>
    <row r="54" spans="1:8" s="88" customFormat="1" ht="11.25" customHeight="1" x14ac:dyDescent="0.2">
      <c r="A54" s="92" t="s">
        <v>111</v>
      </c>
      <c r="B54" s="29">
        <v>771452.68543999991</v>
      </c>
      <c r="C54" s="30">
        <v>687463.03750000021</v>
      </c>
      <c r="D54" s="29">
        <v>27327.037449999996</v>
      </c>
      <c r="E54" s="30">
        <f t="shared" si="11"/>
        <v>714790.07495000015</v>
      </c>
      <c r="F54" s="30">
        <f>B54-E54</f>
        <v>56662.610489999759</v>
      </c>
      <c r="G54" s="30">
        <f>B54-C54</f>
        <v>83989.647939999704</v>
      </c>
      <c r="H54" s="31">
        <f>E54/B54*100</f>
        <v>92.655076382593421</v>
      </c>
    </row>
    <row r="55" spans="1:8" s="88" customFormat="1" ht="11.25" customHeight="1" x14ac:dyDescent="0.2">
      <c r="A55" s="92" t="s">
        <v>112</v>
      </c>
      <c r="B55" s="29">
        <v>823051.6170000002</v>
      </c>
      <c r="C55" s="30">
        <v>726962.10719000001</v>
      </c>
      <c r="D55" s="29">
        <v>4899.6164200000003</v>
      </c>
      <c r="E55" s="30">
        <f t="shared" si="11"/>
        <v>731861.72360999999</v>
      </c>
      <c r="F55" s="30">
        <f>B55-E55</f>
        <v>91189.893390000216</v>
      </c>
      <c r="G55" s="30">
        <f>B55-C55</f>
        <v>96089.509810000192</v>
      </c>
      <c r="H55" s="31">
        <f>E55/B55*100</f>
        <v>88.920513427531461</v>
      </c>
    </row>
    <row r="56" spans="1:8" s="88" customFormat="1" ht="11.25" customHeight="1" x14ac:dyDescent="0.2">
      <c r="A56" s="92" t="s">
        <v>113</v>
      </c>
      <c r="B56" s="29">
        <v>72114.535000000003</v>
      </c>
      <c r="C56" s="30">
        <v>72079.667879999994</v>
      </c>
      <c r="D56" s="29">
        <v>0</v>
      </c>
      <c r="E56" s="30">
        <f t="shared" si="11"/>
        <v>72079.667879999994</v>
      </c>
      <c r="F56" s="30">
        <f>B56-E56</f>
        <v>34.867120000009891</v>
      </c>
      <c r="G56" s="30">
        <f>B56-C56</f>
        <v>34.867120000009891</v>
      </c>
      <c r="H56" s="31">
        <f>E56/B56*100</f>
        <v>99.951650357310058</v>
      </c>
    </row>
    <row r="57" spans="1:8" s="88" customFormat="1" ht="11.25" customHeight="1" x14ac:dyDescent="0.2">
      <c r="A57" s="92" t="s">
        <v>114</v>
      </c>
      <c r="B57" s="29">
        <v>70400.74500000001</v>
      </c>
      <c r="C57" s="30">
        <v>54044.360959999998</v>
      </c>
      <c r="D57" s="29">
        <v>7996.2951700000003</v>
      </c>
      <c r="E57" s="30">
        <f t="shared" si="11"/>
        <v>62040.656129999996</v>
      </c>
      <c r="F57" s="30">
        <f>B57-E57</f>
        <v>8360.0888700000141</v>
      </c>
      <c r="G57" s="30">
        <f>B57-C57</f>
        <v>16356.384040000012</v>
      </c>
      <c r="H57" s="31">
        <f>E57/B57*100</f>
        <v>88.124999430048618</v>
      </c>
    </row>
    <row r="58" spans="1:8" s="88" customFormat="1" ht="11.25" customHeight="1" x14ac:dyDescent="0.2">
      <c r="A58" s="92"/>
      <c r="B58" s="32"/>
      <c r="C58" s="32"/>
      <c r="D58" s="32"/>
      <c r="E58" s="32"/>
      <c r="F58" s="32"/>
      <c r="G58" s="32"/>
      <c r="H58" s="28"/>
    </row>
    <row r="59" spans="1:8" s="88" customFormat="1" ht="11.25" customHeight="1" x14ac:dyDescent="0.2">
      <c r="A59" s="90" t="s">
        <v>115</v>
      </c>
      <c r="B59" s="35">
        <f t="shared" ref="B59:G59" si="12">SUM(B60:B69)</f>
        <v>14057275.023679882</v>
      </c>
      <c r="C59" s="35">
        <f t="shared" si="12"/>
        <v>10548104.726940062</v>
      </c>
      <c r="D59" s="35">
        <f t="shared" si="12"/>
        <v>2651653.54262</v>
      </c>
      <c r="E59" s="35">
        <f t="shared" si="12"/>
        <v>13199758.269560061</v>
      </c>
      <c r="F59" s="35">
        <f t="shared" si="12"/>
        <v>857516.75411981763</v>
      </c>
      <c r="G59" s="35">
        <f t="shared" si="12"/>
        <v>3509170.2967398167</v>
      </c>
      <c r="H59" s="28">
        <f>E59/B59*100</f>
        <v>93.899836542464243</v>
      </c>
    </row>
    <row r="60" spans="1:8" s="88" customFormat="1" ht="11.25" customHeight="1" x14ac:dyDescent="0.2">
      <c r="A60" s="92" t="s">
        <v>116</v>
      </c>
      <c r="B60" s="29">
        <v>2247365.8059998802</v>
      </c>
      <c r="C60" s="30">
        <v>2161081.5748200626</v>
      </c>
      <c r="D60" s="29">
        <v>2342.1520600000858</v>
      </c>
      <c r="E60" s="30">
        <f t="shared" ref="E60:E69" si="13">SUM(C60:D60)</f>
        <v>2163423.7268800628</v>
      </c>
      <c r="F60" s="30">
        <f>B60-E60</f>
        <v>83942.079119817354</v>
      </c>
      <c r="G60" s="30">
        <f>B60-C60</f>
        <v>86284.23117981758</v>
      </c>
      <c r="H60" s="31">
        <f>E60/B60*100</f>
        <v>96.264868011441934</v>
      </c>
    </row>
    <row r="61" spans="1:8" s="88" customFormat="1" ht="11.25" customHeight="1" x14ac:dyDescent="0.2">
      <c r="A61" s="92" t="s">
        <v>117</v>
      </c>
      <c r="B61" s="29">
        <v>2353442.4130000006</v>
      </c>
      <c r="C61" s="30">
        <v>1618971.3342200001</v>
      </c>
      <c r="D61" s="29">
        <v>472393.45555000001</v>
      </c>
      <c r="E61" s="30">
        <f t="shared" si="13"/>
        <v>2091364.7897700001</v>
      </c>
      <c r="F61" s="30">
        <f>B61-E61</f>
        <v>262077.62323000049</v>
      </c>
      <c r="G61" s="30">
        <f>B61-C61</f>
        <v>734471.07878000056</v>
      </c>
      <c r="H61" s="31">
        <f>E61/B61*100</f>
        <v>88.864073249367394</v>
      </c>
    </row>
    <row r="62" spans="1:8" s="88" customFormat="1" ht="11.25" customHeight="1" x14ac:dyDescent="0.2">
      <c r="A62" s="92" t="s">
        <v>118</v>
      </c>
      <c r="B62" s="29">
        <v>5716279.5056800004</v>
      </c>
      <c r="C62" s="30">
        <v>5342059.0871400004</v>
      </c>
      <c r="D62" s="29">
        <v>167879.69720000002</v>
      </c>
      <c r="E62" s="30">
        <f t="shared" si="13"/>
        <v>5509938.7843400007</v>
      </c>
      <c r="F62" s="30">
        <f>B62-E62</f>
        <v>206340.7213399997</v>
      </c>
      <c r="G62" s="30">
        <f>B62-C62</f>
        <v>374220.41853999998</v>
      </c>
      <c r="H62" s="31">
        <f>E62/B62*100</f>
        <v>96.390296850688145</v>
      </c>
    </row>
    <row r="63" spans="1:8" s="88" customFormat="1" ht="11.25" customHeight="1" x14ac:dyDescent="0.2">
      <c r="A63" s="92" t="s">
        <v>119</v>
      </c>
      <c r="B63" s="29">
        <v>155592.12899999996</v>
      </c>
      <c r="C63" s="30">
        <v>135934.99294</v>
      </c>
      <c r="D63" s="29">
        <v>696.31590000000006</v>
      </c>
      <c r="E63" s="30">
        <f t="shared" si="13"/>
        <v>136631.30883999998</v>
      </c>
      <c r="F63" s="30">
        <f>B63-E63</f>
        <v>18960.820159999974</v>
      </c>
      <c r="G63" s="30">
        <f>B63-C63</f>
        <v>19657.136059999961</v>
      </c>
      <c r="H63" s="31">
        <f>E63/B63*100</f>
        <v>87.813766492005527</v>
      </c>
    </row>
    <row r="64" spans="1:8" s="88" customFormat="1" ht="11.25" customHeight="1" x14ac:dyDescent="0.2">
      <c r="A64" s="92" t="s">
        <v>120</v>
      </c>
      <c r="B64" s="29">
        <v>3367906.1699999995</v>
      </c>
      <c r="C64" s="30">
        <v>1090485.4877600002</v>
      </c>
      <c r="D64" s="29">
        <v>2002100.4793099994</v>
      </c>
      <c r="E64" s="30">
        <f t="shared" si="13"/>
        <v>3092585.9670699993</v>
      </c>
      <c r="F64" s="30">
        <f>B64-E64</f>
        <v>275320.20293000014</v>
      </c>
      <c r="G64" s="30">
        <f>B64-C64</f>
        <v>2277420.6822399991</v>
      </c>
      <c r="H64" s="31">
        <f>E64/B64*100</f>
        <v>91.825181907309485</v>
      </c>
    </row>
    <row r="65" spans="1:8" s="88" customFormat="1" ht="11.25" customHeight="1" x14ac:dyDescent="0.2">
      <c r="A65" s="92" t="s">
        <v>121</v>
      </c>
      <c r="B65" s="29">
        <v>9985.9999999999982</v>
      </c>
      <c r="C65" s="30">
        <v>9612.1879499999995</v>
      </c>
      <c r="D65" s="29">
        <v>291.72305999999998</v>
      </c>
      <c r="E65" s="30">
        <f t="shared" si="13"/>
        <v>9903.9110099999998</v>
      </c>
      <c r="F65" s="30">
        <f>B65-E65</f>
        <v>82.088989999998375</v>
      </c>
      <c r="G65" s="30">
        <f>B65-C65</f>
        <v>373.81204999999864</v>
      </c>
      <c r="H65" s="31">
        <f>E65/B65*100</f>
        <v>99.177959242940133</v>
      </c>
    </row>
    <row r="66" spans="1:8" s="88" customFormat="1" ht="11.25" customHeight="1" x14ac:dyDescent="0.2">
      <c r="A66" s="92" t="s">
        <v>122</v>
      </c>
      <c r="B66" s="29">
        <v>122768.00000000003</v>
      </c>
      <c r="C66" s="30">
        <v>110773.09065000001</v>
      </c>
      <c r="D66" s="29">
        <v>5205.95424</v>
      </c>
      <c r="E66" s="30">
        <f t="shared" si="13"/>
        <v>115979.04489000002</v>
      </c>
      <c r="F66" s="30">
        <f>B66-E66</f>
        <v>6788.9551100000099</v>
      </c>
      <c r="G66" s="30">
        <f>B66-C66</f>
        <v>11994.909350000016</v>
      </c>
      <c r="H66" s="31">
        <f>E66/B66*100</f>
        <v>94.470093908836176</v>
      </c>
    </row>
    <row r="67" spans="1:8" s="88" customFormat="1" ht="11.25" customHeight="1" x14ac:dyDescent="0.2">
      <c r="A67" s="92" t="s">
        <v>123</v>
      </c>
      <c r="B67" s="29">
        <v>38165</v>
      </c>
      <c r="C67" s="30">
        <v>38068.599430000002</v>
      </c>
      <c r="D67" s="29">
        <v>23.431639999999998</v>
      </c>
      <c r="E67" s="30">
        <f t="shared" si="13"/>
        <v>38092.031070000005</v>
      </c>
      <c r="F67" s="30">
        <f>B67-E67</f>
        <v>72.968929999995453</v>
      </c>
      <c r="G67" s="30">
        <f>B67-C67</f>
        <v>96.40056999999797</v>
      </c>
      <c r="H67" s="31">
        <f>E67/B67*100</f>
        <v>99.808806681514483</v>
      </c>
    </row>
    <row r="68" spans="1:8" s="88" customFormat="1" ht="11.25" customHeight="1" x14ac:dyDescent="0.2">
      <c r="A68" s="94" t="s">
        <v>124</v>
      </c>
      <c r="B68" s="29">
        <v>45770</v>
      </c>
      <c r="C68" s="30">
        <v>41118.372029999999</v>
      </c>
      <c r="D68" s="29">
        <v>720.33366000000001</v>
      </c>
      <c r="E68" s="30">
        <f t="shared" si="13"/>
        <v>41838.705689999995</v>
      </c>
      <c r="F68" s="30">
        <f>B68-E68</f>
        <v>3931.2943100000048</v>
      </c>
      <c r="G68" s="30">
        <f>B68-C68</f>
        <v>4651.6279700000014</v>
      </c>
      <c r="H68" s="31">
        <f>E68/B68*100</f>
        <v>91.410761830893577</v>
      </c>
    </row>
    <row r="69" spans="1:8" s="88" customFormat="1" ht="11.25" customHeight="1" x14ac:dyDescent="0.2">
      <c r="A69" s="92" t="s">
        <v>125</v>
      </c>
      <c r="B69" s="29">
        <v>0</v>
      </c>
      <c r="C69" s="30">
        <v>0</v>
      </c>
      <c r="D69" s="29">
        <v>0</v>
      </c>
      <c r="E69" s="30">
        <f t="shared" si="13"/>
        <v>0</v>
      </c>
      <c r="F69" s="30">
        <f>B69-E69</f>
        <v>0</v>
      </c>
      <c r="G69" s="30">
        <f>B69-C69</f>
        <v>0</v>
      </c>
      <c r="H69" s="31"/>
    </row>
    <row r="70" spans="1:8" s="88" customFormat="1" ht="11.25" customHeight="1" x14ac:dyDescent="0.2">
      <c r="A70" s="92"/>
      <c r="B70" s="32"/>
      <c r="C70" s="32"/>
      <c r="D70" s="32"/>
      <c r="E70" s="32"/>
      <c r="F70" s="32"/>
      <c r="G70" s="32"/>
      <c r="H70" s="28"/>
    </row>
    <row r="71" spans="1:8" s="88" customFormat="1" ht="11.25" customHeight="1" x14ac:dyDescent="0.2">
      <c r="A71" s="90" t="s">
        <v>126</v>
      </c>
      <c r="B71" s="34">
        <f t="shared" ref="B71:G71" si="14">SUM(B72:B76)</f>
        <v>10156432.044</v>
      </c>
      <c r="C71" s="34">
        <f t="shared" si="14"/>
        <v>7287488.41763</v>
      </c>
      <c r="D71" s="34">
        <f t="shared" si="14"/>
        <v>81409.998569999982</v>
      </c>
      <c r="E71" s="34">
        <f t="shared" si="14"/>
        <v>7368898.4162000008</v>
      </c>
      <c r="F71" s="34">
        <f t="shared" si="14"/>
        <v>2787533.627799999</v>
      </c>
      <c r="G71" s="34">
        <f t="shared" si="14"/>
        <v>2868943.6263699993</v>
      </c>
      <c r="H71" s="28">
        <f>E71/B71*100</f>
        <v>72.554007000452884</v>
      </c>
    </row>
    <row r="72" spans="1:8" s="88" customFormat="1" ht="11.25" customHeight="1" x14ac:dyDescent="0.2">
      <c r="A72" s="92" t="s">
        <v>88</v>
      </c>
      <c r="B72" s="29">
        <v>10056056.493999999</v>
      </c>
      <c r="C72" s="30">
        <v>7221594.64451</v>
      </c>
      <c r="D72" s="29">
        <v>78012.487679999991</v>
      </c>
      <c r="E72" s="30">
        <f t="shared" ref="E72:E76" si="15">SUM(C72:D72)</f>
        <v>7299607.1321900003</v>
      </c>
      <c r="F72" s="30">
        <f>B72-E72</f>
        <v>2756449.3618099988</v>
      </c>
      <c r="G72" s="30">
        <f>B72-C72</f>
        <v>2834461.849489999</v>
      </c>
      <c r="H72" s="31">
        <f>E72/B72*100</f>
        <v>72.589161929881257</v>
      </c>
    </row>
    <row r="73" spans="1:8" s="88" customFormat="1" ht="11.25" customHeight="1" x14ac:dyDescent="0.2">
      <c r="A73" s="92" t="s">
        <v>127</v>
      </c>
      <c r="B73" s="29">
        <v>58798.750000000007</v>
      </c>
      <c r="C73" s="30">
        <v>41236.650700000006</v>
      </c>
      <c r="D73" s="29">
        <v>2225.0957200000003</v>
      </c>
      <c r="E73" s="30">
        <f t="shared" si="15"/>
        <v>43461.746420000003</v>
      </c>
      <c r="F73" s="30">
        <f>B73-E73</f>
        <v>15337.003580000004</v>
      </c>
      <c r="G73" s="30">
        <f>B73-C73</f>
        <v>17562.099300000002</v>
      </c>
      <c r="H73" s="31">
        <f>E73/B73*100</f>
        <v>73.916106073683537</v>
      </c>
    </row>
    <row r="74" spans="1:8" s="88" customFormat="1" ht="11.25" customHeight="1" x14ac:dyDescent="0.2">
      <c r="A74" s="92" t="s">
        <v>128</v>
      </c>
      <c r="B74" s="29">
        <v>3422.3</v>
      </c>
      <c r="C74" s="30">
        <v>1377.41104</v>
      </c>
      <c r="D74" s="29">
        <v>300.39999999999998</v>
      </c>
      <c r="E74" s="30">
        <f t="shared" si="15"/>
        <v>1677.81104</v>
      </c>
      <c r="F74" s="30">
        <f>B74-E74</f>
        <v>1744.4889600000001</v>
      </c>
      <c r="G74" s="30">
        <f>B74-C74</f>
        <v>2044.8889600000002</v>
      </c>
      <c r="H74" s="31">
        <f>E74/B74*100</f>
        <v>49.025831750577098</v>
      </c>
    </row>
    <row r="75" spans="1:8" s="88" customFormat="1" ht="11.25" customHeight="1" x14ac:dyDescent="0.2">
      <c r="A75" s="92" t="s">
        <v>129</v>
      </c>
      <c r="B75" s="29">
        <v>13389.5</v>
      </c>
      <c r="C75" s="30">
        <v>8261.957910000001</v>
      </c>
      <c r="D75" s="29">
        <v>184.25451999999999</v>
      </c>
      <c r="E75" s="30">
        <f t="shared" si="15"/>
        <v>8446.2124300000014</v>
      </c>
      <c r="F75" s="30">
        <f>B75-E75</f>
        <v>4943.2875699999986</v>
      </c>
      <c r="G75" s="30">
        <f>B75-C75</f>
        <v>5127.542089999999</v>
      </c>
      <c r="H75" s="31">
        <f>E75/B75*100</f>
        <v>63.080865080846934</v>
      </c>
    </row>
    <row r="76" spans="1:8" s="88" customFormat="1" ht="11.25" customHeight="1" x14ac:dyDescent="0.2">
      <c r="A76" s="92" t="s">
        <v>323</v>
      </c>
      <c r="B76" s="29">
        <v>24765</v>
      </c>
      <c r="C76" s="30">
        <v>15017.753470000001</v>
      </c>
      <c r="D76" s="29">
        <v>687.76065000000006</v>
      </c>
      <c r="E76" s="30">
        <f t="shared" si="15"/>
        <v>15705.514120000002</v>
      </c>
      <c r="F76" s="30">
        <f>B76-E76</f>
        <v>9059.4858799999984</v>
      </c>
      <c r="G76" s="30">
        <f>B76-C76</f>
        <v>9747.2465299999985</v>
      </c>
      <c r="H76" s="31">
        <f>E76/B76*100</f>
        <v>63.418187441954373</v>
      </c>
    </row>
    <row r="77" spans="1:8" s="88" customFormat="1" ht="11.25" customHeight="1" x14ac:dyDescent="0.2">
      <c r="A77" s="92"/>
      <c r="B77" s="32"/>
      <c r="C77" s="32"/>
      <c r="D77" s="32"/>
      <c r="E77" s="32"/>
      <c r="F77" s="32"/>
      <c r="G77" s="32"/>
      <c r="H77" s="28"/>
    </row>
    <row r="78" spans="1:8" s="88" customFormat="1" ht="11.25" customHeight="1" x14ac:dyDescent="0.2">
      <c r="A78" s="90" t="s">
        <v>130</v>
      </c>
      <c r="B78" s="34">
        <f t="shared" ref="B78:G78" si="16">SUM(B79:B80)</f>
        <v>107860760.47368999</v>
      </c>
      <c r="C78" s="34">
        <f t="shared" si="16"/>
        <v>85828050.062320009</v>
      </c>
      <c r="D78" s="34">
        <f t="shared" si="16"/>
        <v>2712730.7066900004</v>
      </c>
      <c r="E78" s="34">
        <f t="shared" si="16"/>
        <v>88540780.769010007</v>
      </c>
      <c r="F78" s="34">
        <f t="shared" si="16"/>
        <v>19319979.704679977</v>
      </c>
      <c r="G78" s="34">
        <f t="shared" si="16"/>
        <v>22032710.411369983</v>
      </c>
      <c r="H78" s="28">
        <f>E78/B78*100</f>
        <v>82.088036817251421</v>
      </c>
    </row>
    <row r="79" spans="1:8" s="88" customFormat="1" ht="11.25" customHeight="1" x14ac:dyDescent="0.2">
      <c r="A79" s="92" t="s">
        <v>131</v>
      </c>
      <c r="B79" s="29">
        <v>107535728.47368999</v>
      </c>
      <c r="C79" s="30">
        <v>85677303.743770003</v>
      </c>
      <c r="D79" s="29">
        <v>2706420.6207800005</v>
      </c>
      <c r="E79" s="30">
        <f t="shared" ref="E79:E80" si="17">SUM(C79:D79)</f>
        <v>88383724.364550009</v>
      </c>
      <c r="F79" s="30">
        <f>B79-E79</f>
        <v>19152004.109139979</v>
      </c>
      <c r="G79" s="30">
        <f>B79-C79</f>
        <v>21858424.729919985</v>
      </c>
      <c r="H79" s="31">
        <f>E79/B79*100</f>
        <v>82.190101484432901</v>
      </c>
    </row>
    <row r="80" spans="1:8" s="88" customFormat="1" ht="11.25" customHeight="1" x14ac:dyDescent="0.2">
      <c r="A80" s="92" t="s">
        <v>132</v>
      </c>
      <c r="B80" s="29">
        <v>325032</v>
      </c>
      <c r="C80" s="30">
        <v>150746.31855000003</v>
      </c>
      <c r="D80" s="29">
        <v>6310.0859099999998</v>
      </c>
      <c r="E80" s="30">
        <f t="shared" si="17"/>
        <v>157056.40446000002</v>
      </c>
      <c r="F80" s="30">
        <f>B80-E80</f>
        <v>167975.59553999998</v>
      </c>
      <c r="G80" s="30">
        <f>B80-C80</f>
        <v>174285.68144999997</v>
      </c>
      <c r="H80" s="31">
        <f>E80/B80*100</f>
        <v>48.320289836077684</v>
      </c>
    </row>
    <row r="81" spans="1:8" s="88" customFormat="1" ht="11.25" customHeight="1" x14ac:dyDescent="0.2">
      <c r="A81" s="92"/>
      <c r="B81" s="32"/>
      <c r="C81" s="32"/>
      <c r="D81" s="32"/>
      <c r="E81" s="32"/>
      <c r="F81" s="32"/>
      <c r="G81" s="32"/>
      <c r="H81" s="28"/>
    </row>
    <row r="82" spans="1:8" s="88" customFormat="1" ht="11.25" customHeight="1" x14ac:dyDescent="0.2">
      <c r="A82" s="90" t="s">
        <v>133</v>
      </c>
      <c r="B82" s="34">
        <f t="shared" ref="B82:G82" si="18">+B83+B84</f>
        <v>391038.54070000001</v>
      </c>
      <c r="C82" s="34">
        <f t="shared" si="18"/>
        <v>350800.38902</v>
      </c>
      <c r="D82" s="34">
        <f t="shared" si="18"/>
        <v>8306.0605300000007</v>
      </c>
      <c r="E82" s="34">
        <f t="shared" si="18"/>
        <v>359106.44954999996</v>
      </c>
      <c r="F82" s="34">
        <f t="shared" si="18"/>
        <v>31932.091150000066</v>
      </c>
      <c r="G82" s="34">
        <f t="shared" si="18"/>
        <v>40238.151680000054</v>
      </c>
      <c r="H82" s="28">
        <f>E82/B82*100</f>
        <v>91.834029685964396</v>
      </c>
    </row>
    <row r="83" spans="1:8" s="88" customFormat="1" ht="11.25" customHeight="1" x14ac:dyDescent="0.2">
      <c r="A83" s="92" t="s">
        <v>98</v>
      </c>
      <c r="B83" s="29">
        <v>265237.30370000005</v>
      </c>
      <c r="C83" s="30">
        <v>246009.87213999999</v>
      </c>
      <c r="D83" s="29">
        <v>5784.4219000000003</v>
      </c>
      <c r="E83" s="30">
        <f t="shared" ref="E83:E84" si="19">SUM(C83:D83)</f>
        <v>251794.29403999998</v>
      </c>
      <c r="F83" s="30">
        <f>B83-E83</f>
        <v>13443.009660000069</v>
      </c>
      <c r="G83" s="30">
        <f>B83-C83</f>
        <v>19227.431560000055</v>
      </c>
      <c r="H83" s="31">
        <f>E83/B83*100</f>
        <v>94.931704751755078</v>
      </c>
    </row>
    <row r="84" spans="1:8" s="88" customFormat="1" ht="11.25" customHeight="1" x14ac:dyDescent="0.2">
      <c r="A84" s="92" t="s">
        <v>134</v>
      </c>
      <c r="B84" s="29">
        <v>125801.23699999999</v>
      </c>
      <c r="C84" s="30">
        <v>104790.51688</v>
      </c>
      <c r="D84" s="29">
        <v>2521.6386299999999</v>
      </c>
      <c r="E84" s="30">
        <f t="shared" si="19"/>
        <v>107312.15551</v>
      </c>
      <c r="F84" s="30">
        <f>B84-E84</f>
        <v>18489.081489999997</v>
      </c>
      <c r="G84" s="30">
        <f>B84-C84</f>
        <v>21010.720119999998</v>
      </c>
      <c r="H84" s="31">
        <f>E84/B84*100</f>
        <v>85.302941424971849</v>
      </c>
    </row>
    <row r="85" spans="1:8" s="88" customFormat="1" ht="11.25" customHeight="1" x14ac:dyDescent="0.2">
      <c r="A85" s="92"/>
      <c r="B85" s="32"/>
      <c r="C85" s="32"/>
      <c r="D85" s="32"/>
      <c r="E85" s="32"/>
      <c r="F85" s="32"/>
      <c r="G85" s="32"/>
      <c r="H85" s="28"/>
    </row>
    <row r="86" spans="1:8" s="88" customFormat="1" ht="11.25" customHeight="1" x14ac:dyDescent="0.2">
      <c r="A86" s="90" t="s">
        <v>135</v>
      </c>
      <c r="B86" s="34">
        <f t="shared" ref="B86:G86" si="20">SUM(B87:B90)</f>
        <v>6967470.81721</v>
      </c>
      <c r="C86" s="34">
        <f t="shared" si="20"/>
        <v>3827314.2326600007</v>
      </c>
      <c r="D86" s="34">
        <f t="shared" ref="D86" si="21">SUM(D87:D90)</f>
        <v>318200.44147999998</v>
      </c>
      <c r="E86" s="34">
        <f t="shared" si="20"/>
        <v>4145514.6741400007</v>
      </c>
      <c r="F86" s="34">
        <f t="shared" si="20"/>
        <v>2821956.1430700002</v>
      </c>
      <c r="G86" s="34">
        <f t="shared" si="20"/>
        <v>3140156.5845499998</v>
      </c>
      <c r="H86" s="28">
        <f>E86/B86*100</f>
        <v>59.498127554411461</v>
      </c>
    </row>
    <row r="87" spans="1:8" s="88" customFormat="1" ht="11.25" customHeight="1" x14ac:dyDescent="0.2">
      <c r="A87" s="92" t="s">
        <v>101</v>
      </c>
      <c r="B87" s="29">
        <v>6082775.5322099999</v>
      </c>
      <c r="C87" s="30">
        <v>3196683.5261500003</v>
      </c>
      <c r="D87" s="29">
        <v>309245.99286</v>
      </c>
      <c r="E87" s="30">
        <f t="shared" ref="E87:E90" si="22">SUM(C87:D87)</f>
        <v>3505929.5190100004</v>
      </c>
      <c r="F87" s="30">
        <f>B87-E87</f>
        <v>2576846.0131999995</v>
      </c>
      <c r="G87" s="30">
        <f>B87-C87</f>
        <v>2886092.0060599996</v>
      </c>
      <c r="H87" s="31">
        <f>E87/B87*100</f>
        <v>57.637003049761113</v>
      </c>
    </row>
    <row r="88" spans="1:8" s="88" customFormat="1" ht="11.25" customHeight="1" x14ac:dyDescent="0.2">
      <c r="A88" s="92" t="s">
        <v>136</v>
      </c>
      <c r="B88" s="29">
        <v>17113.726999999999</v>
      </c>
      <c r="C88" s="30">
        <v>13001.60974</v>
      </c>
      <c r="D88" s="29">
        <v>182.02856</v>
      </c>
      <c r="E88" s="30">
        <f t="shared" si="22"/>
        <v>13183.638300000001</v>
      </c>
      <c r="F88" s="30">
        <f>B88-E88</f>
        <v>3930.0886999999984</v>
      </c>
      <c r="G88" s="30">
        <f>B88-C88</f>
        <v>4112.1172599999991</v>
      </c>
      <c r="H88" s="31">
        <f>E88/B88*100</f>
        <v>77.035459897192482</v>
      </c>
    </row>
    <row r="89" spans="1:8" s="88" customFormat="1" ht="11.25" customHeight="1" x14ac:dyDescent="0.2">
      <c r="A89" s="92" t="s">
        <v>137</v>
      </c>
      <c r="B89" s="29">
        <v>114842</v>
      </c>
      <c r="C89" s="30">
        <v>93060.961309999999</v>
      </c>
      <c r="D89" s="29">
        <v>2854.2196800000002</v>
      </c>
      <c r="E89" s="30">
        <f t="shared" si="22"/>
        <v>95915.180989999993</v>
      </c>
      <c r="F89" s="30">
        <f>B89-E89</f>
        <v>18926.819010000007</v>
      </c>
      <c r="G89" s="30">
        <f>B89-C89</f>
        <v>21781.038690000001</v>
      </c>
      <c r="H89" s="31">
        <f>E89/B89*100</f>
        <v>83.519253400323919</v>
      </c>
    </row>
    <row r="90" spans="1:8" s="88" customFormat="1" ht="11.25" customHeight="1" x14ac:dyDescent="0.2">
      <c r="A90" s="92" t="s">
        <v>138</v>
      </c>
      <c r="B90" s="29">
        <v>752739.55800000019</v>
      </c>
      <c r="C90" s="30">
        <v>524568.13546000002</v>
      </c>
      <c r="D90" s="29">
        <v>5918.2003800000011</v>
      </c>
      <c r="E90" s="30">
        <f t="shared" si="22"/>
        <v>530486.33584000007</v>
      </c>
      <c r="F90" s="30">
        <f>B90-E90</f>
        <v>222253.22216000012</v>
      </c>
      <c r="G90" s="30">
        <f>B90-C90</f>
        <v>228171.42254000017</v>
      </c>
      <c r="H90" s="31">
        <f>E90/B90*100</f>
        <v>70.474087644534279</v>
      </c>
    </row>
    <row r="91" spans="1:8" s="88" customFormat="1" ht="11.25" customHeight="1" x14ac:dyDescent="0.25">
      <c r="A91" s="36"/>
      <c r="B91" s="29"/>
      <c r="C91" s="30"/>
      <c r="D91" s="29"/>
      <c r="E91" s="30"/>
      <c r="F91" s="30"/>
      <c r="G91" s="30"/>
      <c r="H91" s="31"/>
    </row>
    <row r="92" spans="1:8" s="88" customFormat="1" ht="11.25" customHeight="1" x14ac:dyDescent="0.2">
      <c r="A92" s="90" t="s">
        <v>139</v>
      </c>
      <c r="B92" s="34">
        <f t="shared" ref="B92:G92" si="23">SUM(B93:B102)</f>
        <v>161064297.62039995</v>
      </c>
      <c r="C92" s="34">
        <f t="shared" si="23"/>
        <v>150018022.32674</v>
      </c>
      <c r="D92" s="34">
        <f t="shared" ref="D92" si="24">SUM(D93:D102)</f>
        <v>2090847.2878399999</v>
      </c>
      <c r="E92" s="34">
        <f t="shared" si="23"/>
        <v>152108869.61457998</v>
      </c>
      <c r="F92" s="34">
        <f t="shared" si="23"/>
        <v>8955428.005819967</v>
      </c>
      <c r="G92" s="34">
        <f t="shared" si="23"/>
        <v>11046275.293659961</v>
      </c>
      <c r="H92" s="28">
        <f>E92/B92*100</f>
        <v>94.439842883786483</v>
      </c>
    </row>
    <row r="93" spans="1:8" s="88" customFormat="1" ht="11.25" customHeight="1" x14ac:dyDescent="0.2">
      <c r="A93" s="92" t="s">
        <v>116</v>
      </c>
      <c r="B93" s="29">
        <v>5996885.0986000001</v>
      </c>
      <c r="C93" s="30">
        <v>5234577.6709900005</v>
      </c>
      <c r="D93" s="29">
        <v>100600.99290000003</v>
      </c>
      <c r="E93" s="30">
        <f t="shared" ref="E93:E102" si="25">SUM(C93:D93)</f>
        <v>5335178.6638900004</v>
      </c>
      <c r="F93" s="30">
        <f>B93-E93</f>
        <v>661706.43470999971</v>
      </c>
      <c r="G93" s="30">
        <f>B93-C93</f>
        <v>762307.42760999966</v>
      </c>
      <c r="H93" s="31">
        <f>E93/B93*100</f>
        <v>88.965831030104653</v>
      </c>
    </row>
    <row r="94" spans="1:8" s="88" customFormat="1" ht="11.25" customHeight="1" x14ac:dyDescent="0.2">
      <c r="A94" s="92" t="s">
        <v>140</v>
      </c>
      <c r="B94" s="29">
        <v>15068479.635529999</v>
      </c>
      <c r="C94" s="30">
        <v>14754345.43094</v>
      </c>
      <c r="D94" s="29">
        <v>90903.774320000011</v>
      </c>
      <c r="E94" s="30">
        <f t="shared" si="25"/>
        <v>14845249.205260001</v>
      </c>
      <c r="F94" s="30">
        <f>B94-E94</f>
        <v>223230.43026999757</v>
      </c>
      <c r="G94" s="30">
        <f>B94-C94</f>
        <v>314134.20458999835</v>
      </c>
      <c r="H94" s="31">
        <f>E94/B94*100</f>
        <v>98.518560361301198</v>
      </c>
    </row>
    <row r="95" spans="1:8" s="88" customFormat="1" ht="11.25" customHeight="1" x14ac:dyDescent="0.2">
      <c r="A95" s="92" t="s">
        <v>141</v>
      </c>
      <c r="B95" s="29">
        <v>10737700.539869998</v>
      </c>
      <c r="C95" s="30">
        <v>10051896.946559999</v>
      </c>
      <c r="D95" s="29">
        <v>503632.44142999995</v>
      </c>
      <c r="E95" s="30">
        <f t="shared" si="25"/>
        <v>10555529.38799</v>
      </c>
      <c r="F95" s="30">
        <f>B95-E95</f>
        <v>182171.15187999792</v>
      </c>
      <c r="G95" s="30">
        <f>B95-C95</f>
        <v>685803.59330999851</v>
      </c>
      <c r="H95" s="31">
        <f>E95/B95*100</f>
        <v>98.303443542650669</v>
      </c>
    </row>
    <row r="96" spans="1:8" s="88" customFormat="1" ht="11.25" customHeight="1" x14ac:dyDescent="0.2">
      <c r="A96" s="92" t="s">
        <v>142</v>
      </c>
      <c r="B96" s="29">
        <v>141911.57299999997</v>
      </c>
      <c r="C96" s="30">
        <v>125167.83434999999</v>
      </c>
      <c r="D96" s="29">
        <v>5790.0250999999998</v>
      </c>
      <c r="E96" s="30">
        <f t="shared" si="25"/>
        <v>130957.85944999999</v>
      </c>
      <c r="F96" s="30">
        <f>B96-E96</f>
        <v>10953.713549999986</v>
      </c>
      <c r="G96" s="30">
        <f>B96-C96</f>
        <v>16743.738649999985</v>
      </c>
      <c r="H96" s="31">
        <f>E96/B96*100</f>
        <v>92.281310594732119</v>
      </c>
    </row>
    <row r="97" spans="1:8" s="88" customFormat="1" ht="11.25" customHeight="1" x14ac:dyDescent="0.2">
      <c r="A97" s="92" t="s">
        <v>143</v>
      </c>
      <c r="B97" s="29">
        <v>875492.19499999995</v>
      </c>
      <c r="C97" s="30">
        <v>503177.62560000003</v>
      </c>
      <c r="D97" s="29">
        <v>308473.91920000006</v>
      </c>
      <c r="E97" s="30">
        <f t="shared" si="25"/>
        <v>811651.54480000003</v>
      </c>
      <c r="F97" s="30">
        <f>B97-E97</f>
        <v>63840.650199999916</v>
      </c>
      <c r="G97" s="30">
        <f>B97-C97</f>
        <v>372314.56939999992</v>
      </c>
      <c r="H97" s="31">
        <f>E97/B97*100</f>
        <v>92.708027488468929</v>
      </c>
    </row>
    <row r="98" spans="1:8" s="88" customFormat="1" ht="11.25" customHeight="1" x14ac:dyDescent="0.2">
      <c r="A98" s="92" t="s">
        <v>144</v>
      </c>
      <c r="B98" s="29">
        <v>127153018.04469995</v>
      </c>
      <c r="C98" s="30">
        <v>118407563.30719998</v>
      </c>
      <c r="D98" s="29">
        <v>1074237.4536599999</v>
      </c>
      <c r="E98" s="30">
        <f t="shared" si="25"/>
        <v>119481800.76085998</v>
      </c>
      <c r="F98" s="30">
        <f>B98-E98</f>
        <v>7671217.2838399708</v>
      </c>
      <c r="G98" s="30">
        <f>B98-C98</f>
        <v>8745454.7374999672</v>
      </c>
      <c r="H98" s="31">
        <f>E98/B98*100</f>
        <v>93.966940461339902</v>
      </c>
    </row>
    <row r="99" spans="1:8" s="88" customFormat="1" ht="11.25" customHeight="1" x14ac:dyDescent="0.2">
      <c r="A99" s="92" t="s">
        <v>145</v>
      </c>
      <c r="B99" s="29">
        <v>499565.66300000006</v>
      </c>
      <c r="C99" s="30">
        <v>424918.81992000004</v>
      </c>
      <c r="D99" s="29">
        <v>2686.0258699999999</v>
      </c>
      <c r="E99" s="30">
        <f t="shared" si="25"/>
        <v>427604.84579000005</v>
      </c>
      <c r="F99" s="30">
        <f>B99-E99</f>
        <v>71960.817210000008</v>
      </c>
      <c r="G99" s="30">
        <f>B99-C99</f>
        <v>74646.843080000021</v>
      </c>
      <c r="H99" s="31">
        <f>E99/B99*100</f>
        <v>85.595323590124323</v>
      </c>
    </row>
    <row r="100" spans="1:8" s="88" customFormat="1" ht="11.25" customHeight="1" x14ac:dyDescent="0.2">
      <c r="A100" s="92" t="s">
        <v>146</v>
      </c>
      <c r="B100" s="29">
        <v>448849.28499999992</v>
      </c>
      <c r="C100" s="30">
        <v>413743.37660000002</v>
      </c>
      <c r="D100" s="29">
        <v>4301.6687400000001</v>
      </c>
      <c r="E100" s="30">
        <f t="shared" si="25"/>
        <v>418045.04534000001</v>
      </c>
      <c r="F100" s="30">
        <f>B100-E100</f>
        <v>30804.239659999905</v>
      </c>
      <c r="G100" s="30">
        <f>B100-C100</f>
        <v>35105.908399999898</v>
      </c>
      <c r="H100" s="31">
        <f>E100/B100*100</f>
        <v>93.137063889942496</v>
      </c>
    </row>
    <row r="101" spans="1:8" s="88" customFormat="1" ht="11.25" customHeight="1" x14ac:dyDescent="0.2">
      <c r="A101" s="92" t="s">
        <v>147</v>
      </c>
      <c r="B101" s="29">
        <v>58911.999999999993</v>
      </c>
      <c r="C101" s="30">
        <v>50111.907049999994</v>
      </c>
      <c r="D101" s="29">
        <v>29.186240000000002</v>
      </c>
      <c r="E101" s="30">
        <f t="shared" si="25"/>
        <v>50141.093289999997</v>
      </c>
      <c r="F101" s="30">
        <f>B101-E101</f>
        <v>8770.9067099999957</v>
      </c>
      <c r="G101" s="30">
        <f>B101-C101</f>
        <v>8800.0929499999984</v>
      </c>
      <c r="H101" s="31">
        <f>E101/B101*100</f>
        <v>85.111850370043456</v>
      </c>
    </row>
    <row r="102" spans="1:8" s="88" customFormat="1" ht="11.25" customHeight="1" x14ac:dyDescent="0.2">
      <c r="A102" s="92" t="s">
        <v>148</v>
      </c>
      <c r="B102" s="29">
        <v>83483.585700000011</v>
      </c>
      <c r="C102" s="30">
        <v>52519.407530000004</v>
      </c>
      <c r="D102" s="29">
        <v>191.80038000000002</v>
      </c>
      <c r="E102" s="30">
        <f t="shared" si="25"/>
        <v>52711.207910000005</v>
      </c>
      <c r="F102" s="30">
        <f>B102-E102</f>
        <v>30772.377790000006</v>
      </c>
      <c r="G102" s="30">
        <f>B102-C102</f>
        <v>30964.178170000007</v>
      </c>
      <c r="H102" s="31">
        <f>E102/B102*100</f>
        <v>63.139606987436814</v>
      </c>
    </row>
    <row r="103" spans="1:8" s="88" customFormat="1" ht="11.25" customHeight="1" x14ac:dyDescent="0.2">
      <c r="A103" s="92"/>
      <c r="B103" s="29"/>
      <c r="C103" s="30"/>
      <c r="D103" s="29"/>
      <c r="E103" s="30"/>
      <c r="F103" s="30"/>
      <c r="G103" s="30"/>
      <c r="H103" s="31"/>
    </row>
    <row r="104" spans="1:8" s="88" customFormat="1" ht="11.25" customHeight="1" x14ac:dyDescent="0.2">
      <c r="A104" s="90" t="s">
        <v>149</v>
      </c>
      <c r="B104" s="37">
        <f t="shared" ref="B104:G104" si="26">SUM(B105:B114)</f>
        <v>14983058.266999997</v>
      </c>
      <c r="C104" s="37">
        <f t="shared" si="26"/>
        <v>12804204.950619999</v>
      </c>
      <c r="D104" s="37">
        <f t="shared" si="26"/>
        <v>659069.83040000009</v>
      </c>
      <c r="E104" s="34">
        <f t="shared" si="26"/>
        <v>13463274.781020001</v>
      </c>
      <c r="F104" s="34">
        <f t="shared" si="26"/>
        <v>1519783.4859799976</v>
      </c>
      <c r="G104" s="34">
        <f t="shared" si="26"/>
        <v>2178853.3163799974</v>
      </c>
      <c r="H104" s="31">
        <f>E104/B104*100</f>
        <v>89.856653702486753</v>
      </c>
    </row>
    <row r="105" spans="1:8" s="88" customFormat="1" ht="11.25" customHeight="1" x14ac:dyDescent="0.2">
      <c r="A105" s="92" t="s">
        <v>88</v>
      </c>
      <c r="B105" s="29">
        <v>5031760.0169999991</v>
      </c>
      <c r="C105" s="30">
        <v>4261467.3249699995</v>
      </c>
      <c r="D105" s="29">
        <v>67926.551080000005</v>
      </c>
      <c r="E105" s="30">
        <f t="shared" ref="E105:E114" si="27">SUM(C105:D105)</f>
        <v>4329393.8760499991</v>
      </c>
      <c r="F105" s="30">
        <f>B105-E105</f>
        <v>702366.14094999991</v>
      </c>
      <c r="G105" s="30">
        <f>B105-C105</f>
        <v>770292.69202999957</v>
      </c>
      <c r="H105" s="31">
        <f>E105/B105*100</f>
        <v>86.041342620136334</v>
      </c>
    </row>
    <row r="106" spans="1:8" s="88" customFormat="1" ht="11.25" customHeight="1" x14ac:dyDescent="0.2">
      <c r="A106" s="92" t="s">
        <v>150</v>
      </c>
      <c r="B106" s="29">
        <v>2875077.96</v>
      </c>
      <c r="C106" s="30">
        <v>2325379.1117199999</v>
      </c>
      <c r="D106" s="29">
        <v>380386.23553999997</v>
      </c>
      <c r="E106" s="30">
        <f t="shared" si="27"/>
        <v>2705765.3472599997</v>
      </c>
      <c r="F106" s="30">
        <f>B106-E106</f>
        <v>169312.61274000024</v>
      </c>
      <c r="G106" s="30">
        <f>B106-C106</f>
        <v>549698.84828000003</v>
      </c>
      <c r="H106" s="31">
        <f>E106/B106*100</f>
        <v>94.111025332335672</v>
      </c>
    </row>
    <row r="107" spans="1:8" s="88" customFormat="1" ht="11.25" customHeight="1" x14ac:dyDescent="0.2">
      <c r="A107" s="92" t="s">
        <v>151</v>
      </c>
      <c r="B107" s="29">
        <v>852628.66999999993</v>
      </c>
      <c r="C107" s="30">
        <v>672556.60179999995</v>
      </c>
      <c r="D107" s="29">
        <v>7853.0972599999996</v>
      </c>
      <c r="E107" s="30">
        <f t="shared" si="27"/>
        <v>680409.6990599999</v>
      </c>
      <c r="F107" s="30">
        <f>B107-E107</f>
        <v>172218.97094000003</v>
      </c>
      <c r="G107" s="30">
        <f>B107-C107</f>
        <v>180072.06819999998</v>
      </c>
      <c r="H107" s="31">
        <f>E107/B107*100</f>
        <v>79.801409804809865</v>
      </c>
    </row>
    <row r="108" spans="1:8" s="88" customFormat="1" ht="11.25" customHeight="1" x14ac:dyDescent="0.2">
      <c r="A108" s="92" t="s">
        <v>152</v>
      </c>
      <c r="B108" s="29">
        <v>870721.27499999991</v>
      </c>
      <c r="C108" s="30">
        <v>804199.85905999993</v>
      </c>
      <c r="D108" s="29">
        <v>28117.554829999997</v>
      </c>
      <c r="E108" s="30">
        <f t="shared" si="27"/>
        <v>832317.41388999997</v>
      </c>
      <c r="F108" s="30">
        <f>B108-E108</f>
        <v>38403.86110999994</v>
      </c>
      <c r="G108" s="30">
        <f>B108-C108</f>
        <v>66521.415939999977</v>
      </c>
      <c r="H108" s="31">
        <f>E108/B108*100</f>
        <v>95.589419690015049</v>
      </c>
    </row>
    <row r="109" spans="1:8" s="88" customFormat="1" ht="11.25" customHeight="1" x14ac:dyDescent="0.2">
      <c r="A109" s="92" t="s">
        <v>153</v>
      </c>
      <c r="B109" s="29">
        <v>1215003.1759999997</v>
      </c>
      <c r="C109" s="30">
        <v>925094.76772</v>
      </c>
      <c r="D109" s="29">
        <v>118217.52815000001</v>
      </c>
      <c r="E109" s="30">
        <f t="shared" si="27"/>
        <v>1043312.29587</v>
      </c>
      <c r="F109" s="30">
        <f>B109-E109</f>
        <v>171690.88012999971</v>
      </c>
      <c r="G109" s="30">
        <f>B109-C109</f>
        <v>289908.40827999974</v>
      </c>
      <c r="H109" s="31">
        <f>E109/B109*100</f>
        <v>85.869100301841542</v>
      </c>
    </row>
    <row r="110" spans="1:8" s="88" customFormat="1" ht="11.25" customHeight="1" x14ac:dyDescent="0.2">
      <c r="A110" s="92" t="s">
        <v>154</v>
      </c>
      <c r="B110" s="29">
        <v>127773.19999999998</v>
      </c>
      <c r="C110" s="30">
        <v>121291.96053</v>
      </c>
      <c r="D110" s="29">
        <v>2107.4685399999998</v>
      </c>
      <c r="E110" s="30">
        <f t="shared" si="27"/>
        <v>123399.42907</v>
      </c>
      <c r="F110" s="30">
        <f>B110-E110</f>
        <v>4373.7709299999842</v>
      </c>
      <c r="G110" s="30">
        <f>B110-C110</f>
        <v>6481.2394699999859</v>
      </c>
      <c r="H110" s="31">
        <f>E110/B110*100</f>
        <v>96.576926202051766</v>
      </c>
    </row>
    <row r="111" spans="1:8" s="88" customFormat="1" ht="11.25" customHeight="1" x14ac:dyDescent="0.2">
      <c r="A111" s="92" t="s">
        <v>155</v>
      </c>
      <c r="B111" s="29">
        <v>631210.05199999991</v>
      </c>
      <c r="C111" s="30">
        <v>582126.15544</v>
      </c>
      <c r="D111" s="29">
        <v>717.93047999999999</v>
      </c>
      <c r="E111" s="30">
        <f t="shared" si="27"/>
        <v>582844.08591999998</v>
      </c>
      <c r="F111" s="30">
        <f>B111-E111</f>
        <v>48365.966079999926</v>
      </c>
      <c r="G111" s="30">
        <f>B111-C111</f>
        <v>49083.896559999906</v>
      </c>
      <c r="H111" s="31">
        <f>E111/B111*100</f>
        <v>92.337579871113974</v>
      </c>
    </row>
    <row r="112" spans="1:8" s="88" customFormat="1" ht="11.25" customHeight="1" x14ac:dyDescent="0.2">
      <c r="A112" s="92" t="s">
        <v>156</v>
      </c>
      <c r="B112" s="29">
        <v>610683.90199999919</v>
      </c>
      <c r="C112" s="30">
        <v>495782.01118000102</v>
      </c>
      <c r="D112" s="29">
        <v>6942.3473500000691</v>
      </c>
      <c r="E112" s="30">
        <f t="shared" si="27"/>
        <v>502724.35853000107</v>
      </c>
      <c r="F112" s="30">
        <f>B112-E112</f>
        <v>107959.54346999811</v>
      </c>
      <c r="G112" s="30">
        <f>B112-C112</f>
        <v>114901.89081999817</v>
      </c>
      <c r="H112" s="31">
        <f>E112/B112*100</f>
        <v>82.321534411431358</v>
      </c>
    </row>
    <row r="113" spans="1:8" s="88" customFormat="1" ht="11.25" customHeight="1" x14ac:dyDescent="0.2">
      <c r="A113" s="92" t="s">
        <v>157</v>
      </c>
      <c r="B113" s="29">
        <v>96870.999999999985</v>
      </c>
      <c r="C113" s="30">
        <v>80569.741479999997</v>
      </c>
      <c r="D113" s="29">
        <v>1590.8853100000001</v>
      </c>
      <c r="E113" s="30">
        <f t="shared" si="27"/>
        <v>82160.626789999995</v>
      </c>
      <c r="F113" s="30">
        <f>B113-E113</f>
        <v>14710.373209999991</v>
      </c>
      <c r="G113" s="30">
        <f>B113-C113</f>
        <v>16301.258519999988</v>
      </c>
      <c r="H113" s="31">
        <f>E113/B113*100</f>
        <v>84.814471606569569</v>
      </c>
    </row>
    <row r="114" spans="1:8" s="88" customFormat="1" ht="11.25" customHeight="1" x14ac:dyDescent="0.2">
      <c r="A114" s="92" t="s">
        <v>158</v>
      </c>
      <c r="B114" s="29">
        <v>2671329.0149999997</v>
      </c>
      <c r="C114" s="30">
        <v>2535737.4167199996</v>
      </c>
      <c r="D114" s="29">
        <v>45210.23186</v>
      </c>
      <c r="E114" s="30">
        <f t="shared" si="27"/>
        <v>2580947.6485799998</v>
      </c>
      <c r="F114" s="30">
        <f>B114-E114</f>
        <v>90381.36641999986</v>
      </c>
      <c r="G114" s="30">
        <f>B114-C114</f>
        <v>135591.59828000003</v>
      </c>
      <c r="H114" s="31">
        <f>E114/B114*100</f>
        <v>96.616614205420149</v>
      </c>
    </row>
    <row r="115" spans="1:8" s="88" customFormat="1" ht="11.25" customHeight="1" x14ac:dyDescent="0.2">
      <c r="A115" s="92"/>
      <c r="B115" s="29"/>
      <c r="C115" s="30"/>
      <c r="D115" s="29"/>
      <c r="E115" s="30"/>
      <c r="F115" s="30"/>
      <c r="G115" s="30"/>
      <c r="H115" s="31"/>
    </row>
    <row r="116" spans="1:8" s="88" customFormat="1" ht="11.25" customHeight="1" x14ac:dyDescent="0.2">
      <c r="A116" s="90" t="s">
        <v>159</v>
      </c>
      <c r="B116" s="37">
        <f t="shared" ref="B116:G116" si="28">SUM(B117:B125)</f>
        <v>28054065.237</v>
      </c>
      <c r="C116" s="37">
        <f t="shared" si="28"/>
        <v>23308752.602069996</v>
      </c>
      <c r="D116" s="37">
        <f t="shared" si="28"/>
        <v>1075847.6114000001</v>
      </c>
      <c r="E116" s="34">
        <f t="shared" si="28"/>
        <v>24384600.213470001</v>
      </c>
      <c r="F116" s="34">
        <f t="shared" si="28"/>
        <v>3669465.0235299971</v>
      </c>
      <c r="G116" s="34">
        <f t="shared" si="28"/>
        <v>4745312.6349299988</v>
      </c>
      <c r="H116" s="31">
        <f>E116/B116*100</f>
        <v>86.920023916211591</v>
      </c>
    </row>
    <row r="117" spans="1:8" s="88" customFormat="1" ht="11.25" customHeight="1" x14ac:dyDescent="0.2">
      <c r="A117" s="92" t="s">
        <v>88</v>
      </c>
      <c r="B117" s="29">
        <v>15739325.555999998</v>
      </c>
      <c r="C117" s="30">
        <v>11971278.46676</v>
      </c>
      <c r="D117" s="29">
        <v>640228.39578000002</v>
      </c>
      <c r="E117" s="30">
        <f t="shared" ref="E117:E125" si="29">SUM(C117:D117)</f>
        <v>12611506.862540001</v>
      </c>
      <c r="F117" s="30">
        <f>B117-E117</f>
        <v>3127818.693459997</v>
      </c>
      <c r="G117" s="30">
        <f>B117-C117</f>
        <v>3768047.0892399978</v>
      </c>
      <c r="H117" s="31">
        <f>E117/B117*100</f>
        <v>80.127365163575007</v>
      </c>
    </row>
    <row r="118" spans="1:8" s="88" customFormat="1" ht="11.25" customHeight="1" x14ac:dyDescent="0.2">
      <c r="A118" s="92" t="s">
        <v>160</v>
      </c>
      <c r="B118" s="29">
        <v>27490.74</v>
      </c>
      <c r="C118" s="30">
        <v>27426.48675</v>
      </c>
      <c r="D118" s="29">
        <v>44.091800000000006</v>
      </c>
      <c r="E118" s="30">
        <f t="shared" si="29"/>
        <v>27470.578549999998</v>
      </c>
      <c r="F118" s="30">
        <f>B118-E118</f>
        <v>20.161450000003242</v>
      </c>
      <c r="G118" s="30">
        <f>B118-C118</f>
        <v>64.253250000001572</v>
      </c>
      <c r="H118" s="31">
        <f>E118/B118*100</f>
        <v>99.926660941102341</v>
      </c>
    </row>
    <row r="119" spans="1:8" s="88" customFormat="1" ht="11.25" customHeight="1" x14ac:dyDescent="0.2">
      <c r="A119" s="92" t="s">
        <v>161</v>
      </c>
      <c r="B119" s="29">
        <v>158119</v>
      </c>
      <c r="C119" s="30">
        <v>126341.96787999997</v>
      </c>
      <c r="D119" s="29">
        <v>3863.1986199999992</v>
      </c>
      <c r="E119" s="30">
        <f t="shared" si="29"/>
        <v>130205.16649999996</v>
      </c>
      <c r="F119" s="30">
        <f>B119-E119</f>
        <v>27913.833500000037</v>
      </c>
      <c r="G119" s="30">
        <f>B119-C119</f>
        <v>31777.032120000033</v>
      </c>
      <c r="H119" s="31">
        <f>E119/B119*100</f>
        <v>82.34631290357261</v>
      </c>
    </row>
    <row r="120" spans="1:8" s="88" customFormat="1" ht="11.25" customHeight="1" x14ac:dyDescent="0.2">
      <c r="A120" s="92" t="s">
        <v>162</v>
      </c>
      <c r="B120" s="29">
        <v>880833.56699999981</v>
      </c>
      <c r="C120" s="30">
        <v>823282.53093000012</v>
      </c>
      <c r="D120" s="29">
        <v>4693.2434599999997</v>
      </c>
      <c r="E120" s="30">
        <f t="shared" si="29"/>
        <v>827975.77439000015</v>
      </c>
      <c r="F120" s="30">
        <f>B120-E120</f>
        <v>52857.792609999655</v>
      </c>
      <c r="G120" s="30">
        <f>B120-C120</f>
        <v>57551.036069999682</v>
      </c>
      <c r="H120" s="31">
        <f>E120/B120*100</f>
        <v>93.999116905816138</v>
      </c>
    </row>
    <row r="121" spans="1:8" s="88" customFormat="1" ht="11.25" customHeight="1" x14ac:dyDescent="0.2">
      <c r="A121" s="92" t="s">
        <v>163</v>
      </c>
      <c r="B121" s="29">
        <v>106696.72100000001</v>
      </c>
      <c r="C121" s="30">
        <v>70092.295129999999</v>
      </c>
      <c r="D121" s="29">
        <v>1816.7701399999999</v>
      </c>
      <c r="E121" s="30">
        <f t="shared" si="29"/>
        <v>71909.065269999992</v>
      </c>
      <c r="F121" s="30">
        <f>B121-E121</f>
        <v>34787.655730000013</v>
      </c>
      <c r="G121" s="30">
        <f>B121-C121</f>
        <v>36604.425870000006</v>
      </c>
      <c r="H121" s="31">
        <f>E121/B121*100</f>
        <v>67.395759303605956</v>
      </c>
    </row>
    <row r="122" spans="1:8" s="88" customFormat="1" ht="11.25" customHeight="1" x14ac:dyDescent="0.2">
      <c r="A122" s="92" t="s">
        <v>164</v>
      </c>
      <c r="B122" s="29">
        <v>148268</v>
      </c>
      <c r="C122" s="30">
        <v>123929.64231</v>
      </c>
      <c r="D122" s="29">
        <v>3905.5871000000002</v>
      </c>
      <c r="E122" s="30">
        <f t="shared" si="29"/>
        <v>127835.22941</v>
      </c>
      <c r="F122" s="30">
        <f>B122-E122</f>
        <v>20432.77059</v>
      </c>
      <c r="G122" s="30">
        <f>B122-C122</f>
        <v>24338.357690000004</v>
      </c>
      <c r="H122" s="31">
        <f>E122/B122*100</f>
        <v>86.219028657566028</v>
      </c>
    </row>
    <row r="123" spans="1:8" s="88" customFormat="1" ht="11.25" customHeight="1" x14ac:dyDescent="0.2">
      <c r="A123" s="92" t="s">
        <v>165</v>
      </c>
      <c r="B123" s="29">
        <v>9823702.436999999</v>
      </c>
      <c r="C123" s="30">
        <v>9291499.2318999991</v>
      </c>
      <c r="D123" s="29">
        <v>416024.36661000003</v>
      </c>
      <c r="E123" s="30">
        <f t="shared" si="29"/>
        <v>9707523.598509999</v>
      </c>
      <c r="F123" s="30">
        <f>B123-E123</f>
        <v>116178.83848999999</v>
      </c>
      <c r="G123" s="30">
        <f>B123-C123</f>
        <v>532203.2050999999</v>
      </c>
      <c r="H123" s="31">
        <f>E123/B123*100</f>
        <v>98.817361995285765</v>
      </c>
    </row>
    <row r="124" spans="1:8" s="88" customFormat="1" ht="11.4" x14ac:dyDescent="0.2">
      <c r="A124" s="92" t="s">
        <v>166</v>
      </c>
      <c r="B124" s="29">
        <v>281568.03200000006</v>
      </c>
      <c r="C124" s="30">
        <v>279143.41061999998</v>
      </c>
      <c r="D124" s="29">
        <v>1113.80296</v>
      </c>
      <c r="E124" s="30">
        <f t="shared" si="29"/>
        <v>280257.21357999998</v>
      </c>
      <c r="F124" s="30">
        <f>B124-E124</f>
        <v>1310.8184200000833</v>
      </c>
      <c r="G124" s="30">
        <f>B124-C124</f>
        <v>2424.6213800000842</v>
      </c>
      <c r="H124" s="31">
        <f>E124/B124*100</f>
        <v>99.534457654624632</v>
      </c>
    </row>
    <row r="125" spans="1:8" s="88" customFormat="1" ht="11.25" customHeight="1" x14ac:dyDescent="0.2">
      <c r="A125" s="92" t="s">
        <v>167</v>
      </c>
      <c r="B125" s="29">
        <v>888061.18400000012</v>
      </c>
      <c r="C125" s="30">
        <v>595758.5697900001</v>
      </c>
      <c r="D125" s="29">
        <v>4158.1549299999997</v>
      </c>
      <c r="E125" s="30">
        <f t="shared" si="29"/>
        <v>599916.72472000006</v>
      </c>
      <c r="F125" s="30">
        <f>B125-E125</f>
        <v>288144.45928000007</v>
      </c>
      <c r="G125" s="30">
        <f>B125-C125</f>
        <v>292302.61421000003</v>
      </c>
      <c r="H125" s="31">
        <f>E125/B125*100</f>
        <v>67.553535221284932</v>
      </c>
    </row>
    <row r="126" spans="1:8" s="88" customFormat="1" ht="11.25" customHeight="1" x14ac:dyDescent="0.2">
      <c r="A126" s="95"/>
      <c r="B126" s="29"/>
      <c r="C126" s="30"/>
      <c r="D126" s="29"/>
      <c r="E126" s="30"/>
      <c r="F126" s="30"/>
      <c r="G126" s="30"/>
      <c r="H126" s="31"/>
    </row>
    <row r="127" spans="1:8" s="88" customFormat="1" ht="11.25" customHeight="1" x14ac:dyDescent="0.2">
      <c r="A127" s="96" t="s">
        <v>168</v>
      </c>
      <c r="B127" s="37">
        <f t="shared" ref="B127:G127" si="30">+B128+B136</f>
        <v>164208405.36532998</v>
      </c>
      <c r="C127" s="37">
        <f t="shared" ref="C127" si="31">+C128+C136</f>
        <v>147325147.83792996</v>
      </c>
      <c r="D127" s="37">
        <f t="shared" si="30"/>
        <v>1992587.3692999997</v>
      </c>
      <c r="E127" s="34">
        <f t="shared" si="30"/>
        <v>149317735.20722997</v>
      </c>
      <c r="F127" s="34">
        <f t="shared" si="30"/>
        <v>14890670.158099994</v>
      </c>
      <c r="G127" s="34">
        <f t="shared" si="30"/>
        <v>16883257.527399998</v>
      </c>
      <c r="H127" s="31">
        <f>E127/B127*100</f>
        <v>90.931846561099391</v>
      </c>
    </row>
    <row r="128" spans="1:8" s="88" customFormat="1" ht="22.5" customHeight="1" x14ac:dyDescent="0.2">
      <c r="A128" s="97" t="s">
        <v>169</v>
      </c>
      <c r="B128" s="38">
        <f t="shared" ref="B128:G128" si="32">SUM(B129:B133)</f>
        <v>13679529.818999998</v>
      </c>
      <c r="C128" s="38">
        <f t="shared" ref="C128" si="33">SUM(C129:C133)</f>
        <v>13068779.104010001</v>
      </c>
      <c r="D128" s="38">
        <f t="shared" ref="D128" si="34">SUM(D129:D133)</f>
        <v>191180.37895000004</v>
      </c>
      <c r="E128" s="39">
        <f t="shared" si="32"/>
        <v>13259959.482960001</v>
      </c>
      <c r="F128" s="39">
        <f t="shared" si="32"/>
        <v>419570.33603999781</v>
      </c>
      <c r="G128" s="39">
        <f t="shared" si="32"/>
        <v>610750.71498999791</v>
      </c>
      <c r="H128" s="31">
        <f>E128/B128*100</f>
        <v>96.932859962356005</v>
      </c>
    </row>
    <row r="129" spans="1:8" s="88" customFormat="1" ht="11.25" customHeight="1" x14ac:dyDescent="0.2">
      <c r="A129" s="98" t="s">
        <v>170</v>
      </c>
      <c r="B129" s="29">
        <v>277506.484</v>
      </c>
      <c r="C129" s="30">
        <v>263326.75305</v>
      </c>
      <c r="D129" s="29">
        <v>5138.2099800000005</v>
      </c>
      <c r="E129" s="30">
        <f t="shared" ref="E129:E135" si="35">SUM(C129:D129)</f>
        <v>268464.96302999998</v>
      </c>
      <c r="F129" s="30">
        <f>B129-E129</f>
        <v>9041.5209700000123</v>
      </c>
      <c r="G129" s="30">
        <f>B129-C129</f>
        <v>14179.730949999997</v>
      </c>
      <c r="H129" s="31">
        <f>E129/B129*100</f>
        <v>96.74187037373872</v>
      </c>
    </row>
    <row r="130" spans="1:8" s="88" customFormat="1" ht="11.25" customHeight="1" x14ac:dyDescent="0.2">
      <c r="A130" s="98" t="s">
        <v>171</v>
      </c>
      <c r="B130" s="29">
        <v>996263.69899999979</v>
      </c>
      <c r="C130" s="30">
        <v>606254.86657000007</v>
      </c>
      <c r="D130" s="29">
        <v>141617.56296000001</v>
      </c>
      <c r="E130" s="30">
        <f t="shared" si="35"/>
        <v>747872.42953000008</v>
      </c>
      <c r="F130" s="30">
        <f>B130-E130</f>
        <v>248391.26946999971</v>
      </c>
      <c r="G130" s="30">
        <f>B130-C130</f>
        <v>390008.83242999972</v>
      </c>
      <c r="H130" s="31">
        <f>E130/B130*100</f>
        <v>75.067718544866921</v>
      </c>
    </row>
    <row r="131" spans="1:8" s="88" customFormat="1" ht="11.25" customHeight="1" x14ac:dyDescent="0.2">
      <c r="A131" s="98" t="s">
        <v>172</v>
      </c>
      <c r="B131" s="29">
        <v>85263.981999999989</v>
      </c>
      <c r="C131" s="30">
        <v>67562.040099999998</v>
      </c>
      <c r="D131" s="29">
        <v>3274.56288</v>
      </c>
      <c r="E131" s="30">
        <f t="shared" si="35"/>
        <v>70836.602979999996</v>
      </c>
      <c r="F131" s="30">
        <f>B131-E131</f>
        <v>14427.379019999993</v>
      </c>
      <c r="G131" s="30">
        <f>B131-C131</f>
        <v>17701.941899999991</v>
      </c>
      <c r="H131" s="31">
        <f>E131/B131*100</f>
        <v>83.079163462011422</v>
      </c>
    </row>
    <row r="132" spans="1:8" s="88" customFormat="1" ht="11.4" x14ac:dyDescent="0.2">
      <c r="A132" s="98" t="s">
        <v>173</v>
      </c>
      <c r="B132" s="29">
        <v>5124711.4119999986</v>
      </c>
      <c r="C132" s="30">
        <v>5010166.5077999998</v>
      </c>
      <c r="D132" s="29">
        <v>64.204689999999999</v>
      </c>
      <c r="E132" s="30">
        <f t="shared" si="35"/>
        <v>5010230.7124899998</v>
      </c>
      <c r="F132" s="30">
        <f>B132-E132</f>
        <v>114480.69950999878</v>
      </c>
      <c r="G132" s="30">
        <f>B132-C132</f>
        <v>114544.90419999883</v>
      </c>
      <c r="H132" s="31">
        <f>E132/B132*100</f>
        <v>97.766104463132663</v>
      </c>
    </row>
    <row r="133" spans="1:8" s="88" customFormat="1" ht="11.25" customHeight="1" x14ac:dyDescent="0.2">
      <c r="A133" s="97" t="s">
        <v>174</v>
      </c>
      <c r="B133" s="40">
        <f>SUM(B134:B135)</f>
        <v>7195784.2419999996</v>
      </c>
      <c r="C133" s="40">
        <f>SUM(C134:C135)</f>
        <v>7121468.9364900002</v>
      </c>
      <c r="D133" s="40">
        <f>SUM(D134:D135)</f>
        <v>41085.83844</v>
      </c>
      <c r="E133" s="34">
        <f t="shared" si="35"/>
        <v>7162554.7749300003</v>
      </c>
      <c r="F133" s="34">
        <f>B133-E133</f>
        <v>33229.467069999315</v>
      </c>
      <c r="G133" s="34">
        <f>B133-C133</f>
        <v>74315.305509999394</v>
      </c>
      <c r="H133" s="31">
        <f>E133/B133*100</f>
        <v>99.538209235401382</v>
      </c>
    </row>
    <row r="134" spans="1:8" s="88" customFormat="1" ht="11.25" customHeight="1" x14ac:dyDescent="0.2">
      <c r="A134" s="99" t="s">
        <v>174</v>
      </c>
      <c r="B134" s="29">
        <v>6147437.2419999996</v>
      </c>
      <c r="C134" s="30">
        <v>6087056.6241500005</v>
      </c>
      <c r="D134" s="29">
        <v>27498.605739999999</v>
      </c>
      <c r="E134" s="30">
        <f t="shared" si="35"/>
        <v>6114555.2298900001</v>
      </c>
      <c r="F134" s="30">
        <f>B134-E134</f>
        <v>32882.012109999545</v>
      </c>
      <c r="G134" s="30">
        <f>B134-C134</f>
        <v>60380.617849999107</v>
      </c>
      <c r="H134" s="31">
        <f>E134/B134*100</f>
        <v>99.465110243251516</v>
      </c>
    </row>
    <row r="135" spans="1:8" s="88" customFormat="1" ht="11.25" customHeight="1" x14ac:dyDescent="0.2">
      <c r="A135" s="99" t="s">
        <v>175</v>
      </c>
      <c r="B135" s="29">
        <v>1048347</v>
      </c>
      <c r="C135" s="30">
        <v>1034412.3123400001</v>
      </c>
      <c r="D135" s="29">
        <v>13587.232699999999</v>
      </c>
      <c r="E135" s="30">
        <f t="shared" si="35"/>
        <v>1047999.5450400001</v>
      </c>
      <c r="F135" s="30">
        <f>B135-E135</f>
        <v>347.45495999988634</v>
      </c>
      <c r="G135" s="30">
        <f>B135-C135</f>
        <v>13934.687659999938</v>
      </c>
      <c r="H135" s="31">
        <f>E135/B135*100</f>
        <v>99.966856874679863</v>
      </c>
    </row>
    <row r="136" spans="1:8" s="88" customFormat="1" ht="11.25" customHeight="1" x14ac:dyDescent="0.2">
      <c r="A136" s="97" t="s">
        <v>176</v>
      </c>
      <c r="B136" s="41">
        <f t="shared" ref="B136:G136" si="36">SUM(B137:B140)</f>
        <v>150528875.54632998</v>
      </c>
      <c r="C136" s="41">
        <f t="shared" si="36"/>
        <v>134256368.73391998</v>
      </c>
      <c r="D136" s="41">
        <f t="shared" si="36"/>
        <v>1801406.9903499996</v>
      </c>
      <c r="E136" s="41">
        <f t="shared" si="36"/>
        <v>136057775.72426999</v>
      </c>
      <c r="F136" s="41">
        <f t="shared" si="36"/>
        <v>14471099.822059996</v>
      </c>
      <c r="G136" s="41">
        <f t="shared" si="36"/>
        <v>16272506.812409999</v>
      </c>
      <c r="H136" s="31">
        <f>E136/B136*100</f>
        <v>90.386495767314727</v>
      </c>
    </row>
    <row r="137" spans="1:8" s="88" customFormat="1" ht="11.25" customHeight="1" x14ac:dyDescent="0.2">
      <c r="A137" s="99" t="s">
        <v>177</v>
      </c>
      <c r="B137" s="29">
        <v>54151120.832029998</v>
      </c>
      <c r="C137" s="30">
        <v>51786301.388479985</v>
      </c>
      <c r="D137" s="29">
        <v>527667.60976999986</v>
      </c>
      <c r="E137" s="30">
        <f t="shared" ref="E137:E139" si="37">SUM(C137:D137)</f>
        <v>52313968.998249985</v>
      </c>
      <c r="F137" s="30">
        <f>B137-E137</f>
        <v>1837151.833780013</v>
      </c>
      <c r="G137" s="30">
        <f>B137-C137</f>
        <v>2364819.443550013</v>
      </c>
      <c r="H137" s="31">
        <f>E137/B137*100</f>
        <v>96.60736138873537</v>
      </c>
    </row>
    <row r="138" spans="1:8" s="88" customFormat="1" ht="11.25" customHeight="1" x14ac:dyDescent="0.2">
      <c r="A138" s="99" t="s">
        <v>178</v>
      </c>
      <c r="B138" s="29">
        <v>14098509.41461</v>
      </c>
      <c r="C138" s="30">
        <v>12829822.256239999</v>
      </c>
      <c r="D138" s="29">
        <v>742687.91453999991</v>
      </c>
      <c r="E138" s="30">
        <f t="shared" si="37"/>
        <v>13572510.170779999</v>
      </c>
      <c r="F138" s="30">
        <f>B138-E138</f>
        <v>525999.24383000098</v>
      </c>
      <c r="G138" s="30">
        <f>B138-C138</f>
        <v>1268687.1583700012</v>
      </c>
      <c r="H138" s="31">
        <f>E138/B138*100</f>
        <v>96.269114497416879</v>
      </c>
    </row>
    <row r="139" spans="1:8" s="88" customFormat="1" ht="11.25" customHeight="1" x14ac:dyDescent="0.2">
      <c r="A139" s="99" t="s">
        <v>179</v>
      </c>
      <c r="B139" s="29">
        <v>16183280.00234</v>
      </c>
      <c r="C139" s="30">
        <v>14636649.978629999</v>
      </c>
      <c r="D139" s="29">
        <v>425850.80580000003</v>
      </c>
      <c r="E139" s="30">
        <f t="shared" si="37"/>
        <v>15062500.784429999</v>
      </c>
      <c r="F139" s="30">
        <f>B139-E139</f>
        <v>1120779.2179100011</v>
      </c>
      <c r="G139" s="30">
        <f>B139-C139</f>
        <v>1546630.0237100013</v>
      </c>
      <c r="H139" s="31">
        <f>E139/B139*100</f>
        <v>93.074461927693619</v>
      </c>
    </row>
    <row r="140" spans="1:8" s="88" customFormat="1" ht="22.5" customHeight="1" x14ac:dyDescent="0.2">
      <c r="A140" s="100" t="s">
        <v>180</v>
      </c>
      <c r="B140" s="34">
        <f t="shared" ref="B140:G140" si="38">SUM(B141)</f>
        <v>66095965.297349982</v>
      </c>
      <c r="C140" s="34">
        <f t="shared" si="38"/>
        <v>55003595.110569999</v>
      </c>
      <c r="D140" s="34">
        <f t="shared" si="38"/>
        <v>105200.66024</v>
      </c>
      <c r="E140" s="34">
        <f t="shared" si="38"/>
        <v>55108795.770810001</v>
      </c>
      <c r="F140" s="34">
        <f t="shared" si="38"/>
        <v>10987169.526539981</v>
      </c>
      <c r="G140" s="34">
        <f t="shared" si="38"/>
        <v>11092370.186779983</v>
      </c>
      <c r="H140" s="42">
        <f>+H141</f>
        <v>83.376943695259882</v>
      </c>
    </row>
    <row r="141" spans="1:8" s="88" customFormat="1" ht="11.25" customHeight="1" x14ac:dyDescent="0.2">
      <c r="A141" s="99" t="s">
        <v>181</v>
      </c>
      <c r="B141" s="29">
        <v>66095965.297349982</v>
      </c>
      <c r="C141" s="30">
        <v>55003595.110569999</v>
      </c>
      <c r="D141" s="29">
        <v>105200.66024</v>
      </c>
      <c r="E141" s="30">
        <f t="shared" ref="E141" si="39">SUM(C141:D141)</f>
        <v>55108795.770810001</v>
      </c>
      <c r="F141" s="30">
        <f>B141-E141</f>
        <v>10987169.526539981</v>
      </c>
      <c r="G141" s="30">
        <f>B141-C141</f>
        <v>11092370.186779983</v>
      </c>
      <c r="H141" s="31">
        <f>E141/B141*100</f>
        <v>83.376943695259882</v>
      </c>
    </row>
    <row r="142" spans="1:8" s="88" customFormat="1" ht="11.25" customHeight="1" x14ac:dyDescent="0.2">
      <c r="A142" s="95"/>
      <c r="B142" s="33"/>
      <c r="C142" s="32"/>
      <c r="D142" s="33"/>
      <c r="E142" s="32"/>
      <c r="F142" s="32"/>
      <c r="G142" s="32"/>
      <c r="H142" s="31"/>
    </row>
    <row r="143" spans="1:8" s="88" customFormat="1" ht="11.25" customHeight="1" x14ac:dyDescent="0.2">
      <c r="A143" s="90" t="s">
        <v>182</v>
      </c>
      <c r="B143" s="29">
        <v>427028728.74553001</v>
      </c>
      <c r="C143" s="30">
        <v>326453556.21850002</v>
      </c>
      <c r="D143" s="29">
        <v>12124272.752779998</v>
      </c>
      <c r="E143" s="30">
        <f t="shared" ref="E143" si="40">SUM(C143:D143)</f>
        <v>338577828.97128004</v>
      </c>
      <c r="F143" s="30">
        <f>B143-E143</f>
        <v>88450899.774249971</v>
      </c>
      <c r="G143" s="30">
        <f>B143-C143</f>
        <v>100575172.52702999</v>
      </c>
      <c r="H143" s="31">
        <f>E143/B143*100</f>
        <v>79.286897152308782</v>
      </c>
    </row>
    <row r="144" spans="1:8" s="88" customFormat="1" ht="11.25" customHeight="1" x14ac:dyDescent="0.2">
      <c r="A144" s="95"/>
      <c r="B144" s="29"/>
      <c r="C144" s="30"/>
      <c r="D144" s="29"/>
      <c r="E144" s="30"/>
      <c r="F144" s="30"/>
      <c r="G144" s="30"/>
      <c r="H144" s="31"/>
    </row>
    <row r="145" spans="1:8" s="88" customFormat="1" ht="11.25" customHeight="1" x14ac:dyDescent="0.2">
      <c r="A145" s="90" t="s">
        <v>183</v>
      </c>
      <c r="B145" s="37">
        <f t="shared" ref="B145:G145" si="41">SUM(B146:B164)</f>
        <v>17033656.038000003</v>
      </c>
      <c r="C145" s="37">
        <f t="shared" si="41"/>
        <v>15023063.984930005</v>
      </c>
      <c r="D145" s="37">
        <f t="shared" ref="D145" si="42">SUM(D146:D164)</f>
        <v>312215.92542999994</v>
      </c>
      <c r="E145" s="34">
        <f t="shared" si="41"/>
        <v>15335279.910360008</v>
      </c>
      <c r="F145" s="34">
        <f t="shared" si="41"/>
        <v>1698376.1276399994</v>
      </c>
      <c r="G145" s="34">
        <f t="shared" si="41"/>
        <v>2010592.0530700004</v>
      </c>
      <c r="H145" s="31">
        <f>E145/B145*100</f>
        <v>90.029291868691459</v>
      </c>
    </row>
    <row r="146" spans="1:8" s="88" customFormat="1" ht="11.25" customHeight="1" x14ac:dyDescent="0.2">
      <c r="A146" s="101" t="s">
        <v>184</v>
      </c>
      <c r="B146" s="29">
        <v>5425364.3510000044</v>
      </c>
      <c r="C146" s="30">
        <v>4631217.7043900043</v>
      </c>
      <c r="D146" s="29">
        <v>113551.68753999994</v>
      </c>
      <c r="E146" s="30">
        <f t="shared" ref="E146:E164" si="43">SUM(C146:D146)</f>
        <v>4744769.3919300046</v>
      </c>
      <c r="F146" s="30">
        <f>B146-E146</f>
        <v>680594.95906999987</v>
      </c>
      <c r="G146" s="30">
        <f>B146-C146</f>
        <v>794146.64661000017</v>
      </c>
      <c r="H146" s="31">
        <f>E146/B146*100</f>
        <v>87.455313320209498</v>
      </c>
    </row>
    <row r="147" spans="1:8" s="88" customFormat="1" ht="11.25" customHeight="1" x14ac:dyDescent="0.2">
      <c r="A147" s="101" t="s">
        <v>185</v>
      </c>
      <c r="B147" s="29">
        <v>328848</v>
      </c>
      <c r="C147" s="30">
        <v>200845.98002000002</v>
      </c>
      <c r="D147" s="29">
        <v>922.62563999999998</v>
      </c>
      <c r="E147" s="30">
        <f t="shared" si="43"/>
        <v>201768.60566000003</v>
      </c>
      <c r="F147" s="30">
        <f>B147-E147</f>
        <v>127079.39433999997</v>
      </c>
      <c r="G147" s="30">
        <f>B147-C147</f>
        <v>128002.01997999998</v>
      </c>
      <c r="H147" s="31">
        <f>E147/B147*100</f>
        <v>61.35619059869606</v>
      </c>
    </row>
    <row r="148" spans="1:8" s="88" customFormat="1" ht="11.25" customHeight="1" x14ac:dyDescent="0.2">
      <c r="A148" s="92" t="s">
        <v>186</v>
      </c>
      <c r="B148" s="29">
        <v>352289</v>
      </c>
      <c r="C148" s="30">
        <v>237918.85045</v>
      </c>
      <c r="D148" s="29">
        <v>2187.8278</v>
      </c>
      <c r="E148" s="30">
        <f t="shared" si="43"/>
        <v>240106.67825</v>
      </c>
      <c r="F148" s="30">
        <f>B148-E148</f>
        <v>112182.32175</v>
      </c>
      <c r="G148" s="30">
        <f>B148-C148</f>
        <v>114370.14955</v>
      </c>
      <c r="H148" s="31">
        <f>E148/B148*100</f>
        <v>68.156166740942808</v>
      </c>
    </row>
    <row r="149" spans="1:8" s="88" customFormat="1" ht="11.25" customHeight="1" x14ac:dyDescent="0.2">
      <c r="A149" s="92" t="s">
        <v>187</v>
      </c>
      <c r="B149" s="29">
        <v>128508.00000000001</v>
      </c>
      <c r="C149" s="30">
        <v>94874.39095999999</v>
      </c>
      <c r="D149" s="29">
        <v>19.68995</v>
      </c>
      <c r="E149" s="30">
        <f t="shared" si="43"/>
        <v>94894.08090999999</v>
      </c>
      <c r="F149" s="30">
        <f>B149-E149</f>
        <v>33613.919090000025</v>
      </c>
      <c r="G149" s="30">
        <f>B149-C149</f>
        <v>33633.609040000025</v>
      </c>
      <c r="H149" s="31">
        <f>E149/B149*100</f>
        <v>73.842936556478961</v>
      </c>
    </row>
    <row r="150" spans="1:8" s="88" customFormat="1" ht="11.25" customHeight="1" x14ac:dyDescent="0.2">
      <c r="A150" s="92" t="s">
        <v>188</v>
      </c>
      <c r="B150" s="29">
        <v>317126.34600000002</v>
      </c>
      <c r="C150" s="30">
        <v>311616.82081999996</v>
      </c>
      <c r="D150" s="29">
        <v>2616.34798</v>
      </c>
      <c r="E150" s="30">
        <f t="shared" si="43"/>
        <v>314233.16879999998</v>
      </c>
      <c r="F150" s="30">
        <f>B150-E150</f>
        <v>2893.1772000000346</v>
      </c>
      <c r="G150" s="30">
        <f>B150-C150</f>
        <v>5509.5251800000551</v>
      </c>
      <c r="H150" s="31">
        <f>E150/B150*100</f>
        <v>99.08768942205765</v>
      </c>
    </row>
    <row r="151" spans="1:8" s="88" customFormat="1" ht="11.25" customHeight="1" x14ac:dyDescent="0.2">
      <c r="A151" s="92" t="s">
        <v>189</v>
      </c>
      <c r="B151" s="29">
        <v>135486</v>
      </c>
      <c r="C151" s="30">
        <v>124812.46141</v>
      </c>
      <c r="D151" s="29">
        <v>63.954660000000004</v>
      </c>
      <c r="E151" s="30">
        <f t="shared" si="43"/>
        <v>124876.41607000001</v>
      </c>
      <c r="F151" s="30">
        <f>B151-E151</f>
        <v>10609.583929999993</v>
      </c>
      <c r="G151" s="30">
        <f>B151-C151</f>
        <v>10673.538589999996</v>
      </c>
      <c r="H151" s="31">
        <f>E151/B151*100</f>
        <v>92.169239677900308</v>
      </c>
    </row>
    <row r="152" spans="1:8" s="88" customFormat="1" ht="11.25" customHeight="1" x14ac:dyDescent="0.2">
      <c r="A152" s="92" t="s">
        <v>190</v>
      </c>
      <c r="B152" s="29">
        <v>53828.999999999985</v>
      </c>
      <c r="C152" s="30">
        <v>40405.837810000005</v>
      </c>
      <c r="D152" s="29">
        <v>24.661490000000001</v>
      </c>
      <c r="E152" s="30">
        <f t="shared" si="43"/>
        <v>40430.499300000003</v>
      </c>
      <c r="F152" s="30">
        <f>B152-E152</f>
        <v>13398.500699999982</v>
      </c>
      <c r="G152" s="30">
        <f>B152-C152</f>
        <v>13423.162189999981</v>
      </c>
      <c r="H152" s="31">
        <f>E152/B152*100</f>
        <v>75.109140611937832</v>
      </c>
    </row>
    <row r="153" spans="1:8" s="88" customFormat="1" ht="11.25" customHeight="1" x14ac:dyDescent="0.2">
      <c r="A153" s="101" t="s">
        <v>191</v>
      </c>
      <c r="B153" s="29">
        <v>132068</v>
      </c>
      <c r="C153" s="30">
        <v>90951.373900000006</v>
      </c>
      <c r="D153" s="29">
        <v>287.07337000000001</v>
      </c>
      <c r="E153" s="30">
        <f t="shared" si="43"/>
        <v>91238.447270000004</v>
      </c>
      <c r="F153" s="30">
        <f>B153-E153</f>
        <v>40829.552729999996</v>
      </c>
      <c r="G153" s="30">
        <f>B153-C153</f>
        <v>41116.626099999994</v>
      </c>
      <c r="H153" s="31">
        <f>E153/B153*100</f>
        <v>69.084446853136257</v>
      </c>
    </row>
    <row r="154" spans="1:8" s="88" customFormat="1" ht="11.25" customHeight="1" x14ac:dyDescent="0.2">
      <c r="A154" s="92" t="s">
        <v>192</v>
      </c>
      <c r="B154" s="29">
        <v>887694.99999999988</v>
      </c>
      <c r="C154" s="30">
        <v>813993.05480999989</v>
      </c>
      <c r="D154" s="29">
        <v>12512.531269999999</v>
      </c>
      <c r="E154" s="30">
        <f t="shared" si="43"/>
        <v>826505.58607999992</v>
      </c>
      <c r="F154" s="30">
        <f>B154-E154</f>
        <v>61189.413919999963</v>
      </c>
      <c r="G154" s="30">
        <f>B154-C154</f>
        <v>73701.945189999999</v>
      </c>
      <c r="H154" s="31">
        <f>E154/B154*100</f>
        <v>93.106932682959808</v>
      </c>
    </row>
    <row r="155" spans="1:8" s="88" customFormat="1" ht="11.25" customHeight="1" x14ac:dyDescent="0.2">
      <c r="A155" s="92" t="s">
        <v>193</v>
      </c>
      <c r="B155" s="29">
        <v>977953</v>
      </c>
      <c r="C155" s="30">
        <v>739569.16834000009</v>
      </c>
      <c r="D155" s="29">
        <v>2693.8926699999997</v>
      </c>
      <c r="E155" s="30">
        <f t="shared" si="43"/>
        <v>742263.06101000006</v>
      </c>
      <c r="F155" s="30">
        <f>B155-E155</f>
        <v>235689.93898999994</v>
      </c>
      <c r="G155" s="30">
        <f>B155-C155</f>
        <v>238383.83165999991</v>
      </c>
      <c r="H155" s="31">
        <f>E155/B155*100</f>
        <v>75.899666038142939</v>
      </c>
    </row>
    <row r="156" spans="1:8" s="88" customFormat="1" ht="11.25" customHeight="1" x14ac:dyDescent="0.2">
      <c r="A156" s="92" t="s">
        <v>194</v>
      </c>
      <c r="B156" s="29">
        <v>663453</v>
      </c>
      <c r="C156" s="30">
        <v>549557.07423000003</v>
      </c>
      <c r="D156" s="29">
        <v>3649.2988500000001</v>
      </c>
      <c r="E156" s="30">
        <f t="shared" si="43"/>
        <v>553206.37308000005</v>
      </c>
      <c r="F156" s="30">
        <f>B156-E156</f>
        <v>110246.62691999995</v>
      </c>
      <c r="G156" s="30">
        <f>B156-C156</f>
        <v>113895.92576999997</v>
      </c>
      <c r="H156" s="31">
        <f>E156/B156*100</f>
        <v>83.382903247102675</v>
      </c>
    </row>
    <row r="157" spans="1:8" s="88" customFormat="1" ht="11.25" customHeight="1" x14ac:dyDescent="0.2">
      <c r="A157" s="92" t="s">
        <v>324</v>
      </c>
      <c r="B157" s="29">
        <v>484112.00000000006</v>
      </c>
      <c r="C157" s="30">
        <v>439286.30215</v>
      </c>
      <c r="D157" s="29">
        <v>7318.4536200000002</v>
      </c>
      <c r="E157" s="30">
        <f t="shared" si="43"/>
        <v>446604.75576999999</v>
      </c>
      <c r="F157" s="30">
        <f>B157-E157</f>
        <v>37507.244230000069</v>
      </c>
      <c r="G157" s="30">
        <f>B157-C157</f>
        <v>44825.697850000055</v>
      </c>
      <c r="H157" s="31">
        <f>E157/B157*100</f>
        <v>92.25236221576823</v>
      </c>
    </row>
    <row r="158" spans="1:8" s="88" customFormat="1" ht="11.25" customHeight="1" x14ac:dyDescent="0.2">
      <c r="A158" s="92" t="s">
        <v>195</v>
      </c>
      <c r="B158" s="29">
        <v>266806</v>
      </c>
      <c r="C158" s="30">
        <v>217642.17338999998</v>
      </c>
      <c r="D158" s="29">
        <v>26204.31756</v>
      </c>
      <c r="E158" s="30">
        <f t="shared" si="43"/>
        <v>243846.49094999998</v>
      </c>
      <c r="F158" s="30">
        <f>B158-E158</f>
        <v>22959.509050000022</v>
      </c>
      <c r="G158" s="30">
        <f>B158-C158</f>
        <v>49163.826610000018</v>
      </c>
      <c r="H158" s="31">
        <f>E158/B158*100</f>
        <v>91.394680385748444</v>
      </c>
    </row>
    <row r="159" spans="1:8" s="88" customFormat="1" ht="11.25" customHeight="1" x14ac:dyDescent="0.2">
      <c r="A159" s="92" t="s">
        <v>196</v>
      </c>
      <c r="B159" s="29">
        <v>186826.383</v>
      </c>
      <c r="C159" s="30">
        <v>141976.33004999999</v>
      </c>
      <c r="D159" s="29">
        <v>3920.9830900000002</v>
      </c>
      <c r="E159" s="30">
        <f t="shared" si="43"/>
        <v>145897.31313999998</v>
      </c>
      <c r="F159" s="30">
        <f>B159-E159</f>
        <v>40929.069860000018</v>
      </c>
      <c r="G159" s="30">
        <f>B159-C159</f>
        <v>44850.052950000012</v>
      </c>
      <c r="H159" s="31">
        <f>E159/B159*100</f>
        <v>78.092457177207137</v>
      </c>
    </row>
    <row r="160" spans="1:8" s="88" customFormat="1" ht="11.25" customHeight="1" x14ac:dyDescent="0.2">
      <c r="A160" s="92" t="s">
        <v>197</v>
      </c>
      <c r="B160" s="29">
        <v>1555111.4629999995</v>
      </c>
      <c r="C160" s="30">
        <v>1372128.01642</v>
      </c>
      <c r="D160" s="29">
        <v>31440.601629999997</v>
      </c>
      <c r="E160" s="30">
        <f t="shared" si="43"/>
        <v>1403568.6180499999</v>
      </c>
      <c r="F160" s="30">
        <f>B160-E160</f>
        <v>151542.84494999959</v>
      </c>
      <c r="G160" s="30">
        <f>B160-C160</f>
        <v>182983.44657999952</v>
      </c>
      <c r="H160" s="31">
        <f>E160/B160*100</f>
        <v>90.255177937042845</v>
      </c>
    </row>
    <row r="161" spans="1:8" s="88" customFormat="1" ht="11.25" customHeight="1" x14ac:dyDescent="0.2">
      <c r="A161" s="92" t="s">
        <v>198</v>
      </c>
      <c r="B161" s="29">
        <v>74899.266000000003</v>
      </c>
      <c r="C161" s="30">
        <v>68272.709220000004</v>
      </c>
      <c r="D161" s="29">
        <v>3219.1519399999997</v>
      </c>
      <c r="E161" s="30">
        <f t="shared" si="43"/>
        <v>71491.86116</v>
      </c>
      <c r="F161" s="30">
        <f>B161-E161</f>
        <v>3407.4048400000029</v>
      </c>
      <c r="G161" s="30">
        <f>B161-C161</f>
        <v>6626.556779999999</v>
      </c>
      <c r="H161" s="31">
        <f>E161/B161*100</f>
        <v>95.450683268378086</v>
      </c>
    </row>
    <row r="162" spans="1:8" s="88" customFormat="1" ht="11.25" customHeight="1" x14ac:dyDescent="0.2">
      <c r="A162" s="92" t="s">
        <v>199</v>
      </c>
      <c r="B162" s="29">
        <v>4929241.2290000003</v>
      </c>
      <c r="C162" s="30">
        <v>4828235.5498299999</v>
      </c>
      <c r="D162" s="29">
        <v>100751.1008</v>
      </c>
      <c r="E162" s="30">
        <f t="shared" si="43"/>
        <v>4928986.65063</v>
      </c>
      <c r="F162" s="30">
        <f>B162-E162</f>
        <v>254.57837000023574</v>
      </c>
      <c r="G162" s="30">
        <f>B162-C162</f>
        <v>101005.67917000037</v>
      </c>
      <c r="H162" s="31">
        <f>E162/B162*100</f>
        <v>99.994835343652838</v>
      </c>
    </row>
    <row r="163" spans="1:8" s="88" customFormat="1" ht="11.25" customHeight="1" x14ac:dyDescent="0.2">
      <c r="A163" s="92" t="s">
        <v>200</v>
      </c>
      <c r="B163" s="29">
        <v>56835.000000000007</v>
      </c>
      <c r="C163" s="30">
        <v>51510.445549999997</v>
      </c>
      <c r="D163" s="29">
        <v>181.18482999999998</v>
      </c>
      <c r="E163" s="30">
        <f t="shared" si="43"/>
        <v>51691.630379999995</v>
      </c>
      <c r="F163" s="30">
        <f>B163-E163</f>
        <v>5143.3696200000122</v>
      </c>
      <c r="G163" s="30">
        <f>B163-C163</f>
        <v>5324.5544500000105</v>
      </c>
      <c r="H163" s="31">
        <f>E163/B163*100</f>
        <v>90.950348165742923</v>
      </c>
    </row>
    <row r="164" spans="1:8" s="88" customFormat="1" ht="11.25" customHeight="1" x14ac:dyDescent="0.2">
      <c r="A164" s="92" t="s">
        <v>201</v>
      </c>
      <c r="B164" s="29">
        <v>77205</v>
      </c>
      <c r="C164" s="30">
        <v>68249.741180000012</v>
      </c>
      <c r="D164" s="29">
        <v>650.54074000000003</v>
      </c>
      <c r="E164" s="30">
        <f t="shared" si="43"/>
        <v>68900.281920000009</v>
      </c>
      <c r="F164" s="30">
        <f>B164-E164</f>
        <v>8304.7180799999915</v>
      </c>
      <c r="G164" s="30">
        <f>B164-C164</f>
        <v>8955.2588199999882</v>
      </c>
      <c r="H164" s="31">
        <f>E164/B164*100</f>
        <v>89.243289838741021</v>
      </c>
    </row>
    <row r="165" spans="1:8" s="88" customFormat="1" ht="11.25" customHeight="1" x14ac:dyDescent="0.2">
      <c r="A165" s="95"/>
      <c r="B165" s="29"/>
      <c r="C165" s="30"/>
      <c r="D165" s="29"/>
      <c r="E165" s="30"/>
      <c r="F165" s="30"/>
      <c r="G165" s="30"/>
      <c r="H165" s="31"/>
    </row>
    <row r="166" spans="1:8" s="88" customFormat="1" ht="11.25" customHeight="1" x14ac:dyDescent="0.2">
      <c r="A166" s="90" t="s">
        <v>202</v>
      </c>
      <c r="B166" s="37">
        <f t="shared" ref="B166:G166" si="44">SUM(B167:B174)</f>
        <v>108733303.83002998</v>
      </c>
      <c r="C166" s="37">
        <f t="shared" si="44"/>
        <v>93967506.297260001</v>
      </c>
      <c r="D166" s="37">
        <f t="shared" si="44"/>
        <v>2817711.7959100003</v>
      </c>
      <c r="E166" s="34">
        <f t="shared" si="44"/>
        <v>96785218.093170017</v>
      </c>
      <c r="F166" s="34">
        <f t="shared" si="44"/>
        <v>11948085.736859962</v>
      </c>
      <c r="G166" s="34">
        <f t="shared" si="44"/>
        <v>14765797.532769971</v>
      </c>
      <c r="H166" s="31">
        <f>E166/B166*100</f>
        <v>89.011567462773868</v>
      </c>
    </row>
    <row r="167" spans="1:8" s="88" customFormat="1" ht="11.25" customHeight="1" x14ac:dyDescent="0.2">
      <c r="A167" s="92" t="s">
        <v>88</v>
      </c>
      <c r="B167" s="29">
        <v>107603196.99253997</v>
      </c>
      <c r="C167" s="30">
        <v>93055718.897430003</v>
      </c>
      <c r="D167" s="29">
        <v>2802798.8490000004</v>
      </c>
      <c r="E167" s="30">
        <f t="shared" ref="E167:E174" si="45">SUM(C167:D167)</f>
        <v>95858517.74643001</v>
      </c>
      <c r="F167" s="30">
        <f>B167-E167</f>
        <v>11744679.246109962</v>
      </c>
      <c r="G167" s="30">
        <f>B167-C167</f>
        <v>14547478.095109969</v>
      </c>
      <c r="H167" s="31">
        <f>E167/B167*100</f>
        <v>89.085194887913772</v>
      </c>
    </row>
    <row r="168" spans="1:8" s="88" customFormat="1" ht="11.25" customHeight="1" x14ac:dyDescent="0.2">
      <c r="A168" s="92" t="s">
        <v>203</v>
      </c>
      <c r="B168" s="29">
        <v>43642.512999999992</v>
      </c>
      <c r="C168" s="30">
        <v>27762.90814</v>
      </c>
      <c r="D168" s="29">
        <v>113.36208000000001</v>
      </c>
      <c r="E168" s="30">
        <f t="shared" si="45"/>
        <v>27876.270219999999</v>
      </c>
      <c r="F168" s="30">
        <f>B168-E168</f>
        <v>15766.242779999993</v>
      </c>
      <c r="G168" s="30">
        <f>B168-C168</f>
        <v>15879.604859999992</v>
      </c>
      <c r="H168" s="31">
        <f>E168/B168*100</f>
        <v>63.874117927168875</v>
      </c>
    </row>
    <row r="169" spans="1:8" s="88" customFormat="1" ht="11.25" customHeight="1" x14ac:dyDescent="0.2">
      <c r="A169" s="92" t="s">
        <v>204</v>
      </c>
      <c r="B169" s="29">
        <v>46731</v>
      </c>
      <c r="C169" s="30">
        <v>30410.454409999998</v>
      </c>
      <c r="D169" s="29">
        <v>188.59232</v>
      </c>
      <c r="E169" s="30">
        <f t="shared" si="45"/>
        <v>30599.046729999998</v>
      </c>
      <c r="F169" s="30">
        <f>B169-E169</f>
        <v>16131.953270000002</v>
      </c>
      <c r="G169" s="30">
        <f>B169-C169</f>
        <v>16320.545590000002</v>
      </c>
      <c r="H169" s="31">
        <f>E169/B169*100</f>
        <v>65.479118208469743</v>
      </c>
    </row>
    <row r="170" spans="1:8" s="88" customFormat="1" ht="11.25" customHeight="1" x14ac:dyDescent="0.2">
      <c r="A170" s="92" t="s">
        <v>205</v>
      </c>
      <c r="B170" s="29">
        <v>38972</v>
      </c>
      <c r="C170" s="30">
        <v>20844.038359999999</v>
      </c>
      <c r="D170" s="29">
        <v>792.71841000000006</v>
      </c>
      <c r="E170" s="30">
        <f t="shared" si="45"/>
        <v>21636.75677</v>
      </c>
      <c r="F170" s="30">
        <f>B170-E170</f>
        <v>17335.24323</v>
      </c>
      <c r="G170" s="30">
        <f>B170-C170</f>
        <v>18127.961640000001</v>
      </c>
      <c r="H170" s="31">
        <f>E170/B170*100</f>
        <v>55.518723108898691</v>
      </c>
    </row>
    <row r="171" spans="1:8" s="88" customFormat="1" ht="11.25" customHeight="1" x14ac:dyDescent="0.2">
      <c r="A171" s="92" t="s">
        <v>206</v>
      </c>
      <c r="B171" s="29">
        <v>71375.369089999993</v>
      </c>
      <c r="C171" s="30">
        <v>54472.1492</v>
      </c>
      <c r="D171" s="29">
        <v>140.77748</v>
      </c>
      <c r="E171" s="30">
        <f t="shared" si="45"/>
        <v>54612.926679999997</v>
      </c>
      <c r="F171" s="30">
        <f>B171-E171</f>
        <v>16762.442409999996</v>
      </c>
      <c r="G171" s="30">
        <f>B171-C171</f>
        <v>16903.219889999993</v>
      </c>
      <c r="H171" s="31">
        <f>E171/B171*100</f>
        <v>76.515088294866004</v>
      </c>
    </row>
    <row r="172" spans="1:8" s="88" customFormat="1" ht="11.25" customHeight="1" x14ac:dyDescent="0.2">
      <c r="A172" s="92" t="s">
        <v>207</v>
      </c>
      <c r="B172" s="29">
        <v>149659</v>
      </c>
      <c r="C172" s="30">
        <v>113715.78976</v>
      </c>
      <c r="D172" s="29">
        <v>3034.2169700000004</v>
      </c>
      <c r="E172" s="30">
        <f t="shared" si="45"/>
        <v>116750.00672999999</v>
      </c>
      <c r="F172" s="30">
        <f>B172-E172</f>
        <v>32908.993270000006</v>
      </c>
      <c r="G172" s="30">
        <f>B172-C172</f>
        <v>35943.21024</v>
      </c>
      <c r="H172" s="31">
        <f>E172/B172*100</f>
        <v>78.010682103983058</v>
      </c>
    </row>
    <row r="173" spans="1:8" s="88" customFormat="1" ht="11.25" customHeight="1" x14ac:dyDescent="0.2">
      <c r="A173" s="92" t="s">
        <v>208</v>
      </c>
      <c r="B173" s="29">
        <v>674382.95539999986</v>
      </c>
      <c r="C173" s="30">
        <v>572828.26177999994</v>
      </c>
      <c r="D173" s="29">
        <v>10283.459409999999</v>
      </c>
      <c r="E173" s="30">
        <f t="shared" si="45"/>
        <v>583111.72118999995</v>
      </c>
      <c r="F173" s="30">
        <f>B173-E173</f>
        <v>91271.234209999908</v>
      </c>
      <c r="G173" s="30">
        <f>B173-C173</f>
        <v>101554.69361999992</v>
      </c>
      <c r="H173" s="31">
        <f>E173/B173*100</f>
        <v>86.46596366661376</v>
      </c>
    </row>
    <row r="174" spans="1:8" s="88" customFormat="1" ht="11.25" customHeight="1" x14ac:dyDescent="0.2">
      <c r="A174" s="92" t="s">
        <v>209</v>
      </c>
      <c r="B174" s="29">
        <v>105344</v>
      </c>
      <c r="C174" s="30">
        <v>91753.798180000013</v>
      </c>
      <c r="D174" s="29">
        <v>359.82024000000001</v>
      </c>
      <c r="E174" s="30">
        <f t="shared" si="45"/>
        <v>92113.618420000013</v>
      </c>
      <c r="F174" s="30">
        <f>B174-E174</f>
        <v>13230.381579999987</v>
      </c>
      <c r="G174" s="30">
        <f>B174-C174</f>
        <v>13590.201819999987</v>
      </c>
      <c r="H174" s="31">
        <f>E174/B174*100</f>
        <v>87.440782977673166</v>
      </c>
    </row>
    <row r="175" spans="1:8" s="88" customFormat="1" ht="11.25" customHeight="1" x14ac:dyDescent="0.2">
      <c r="A175" s="95"/>
      <c r="B175" s="33"/>
      <c r="C175" s="32"/>
      <c r="D175" s="33"/>
      <c r="E175" s="32"/>
      <c r="F175" s="32"/>
      <c r="G175" s="32"/>
      <c r="H175" s="31"/>
    </row>
    <row r="176" spans="1:8" s="88" customFormat="1" ht="11.25" customHeight="1" x14ac:dyDescent="0.2">
      <c r="A176" s="90" t="s">
        <v>210</v>
      </c>
      <c r="B176" s="37">
        <f t="shared" ref="B176:G176" si="46">SUM(B177:B179)</f>
        <v>1789124.912</v>
      </c>
      <c r="C176" s="37">
        <f t="shared" si="46"/>
        <v>1585339.4479799997</v>
      </c>
      <c r="D176" s="37">
        <f t="shared" si="46"/>
        <v>25740.72723</v>
      </c>
      <c r="E176" s="34">
        <f t="shared" si="46"/>
        <v>1611080.1752099998</v>
      </c>
      <c r="F176" s="34">
        <f t="shared" si="46"/>
        <v>178044.73679000029</v>
      </c>
      <c r="G176" s="34">
        <f t="shared" si="46"/>
        <v>203785.46402000019</v>
      </c>
      <c r="H176" s="31">
        <f>E176/B176*100</f>
        <v>90.048501611272613</v>
      </c>
    </row>
    <row r="177" spans="1:8" s="88" customFormat="1" ht="11.25" customHeight="1" x14ac:dyDescent="0.2">
      <c r="A177" s="92" t="s">
        <v>184</v>
      </c>
      <c r="B177" s="29">
        <v>1600453.912</v>
      </c>
      <c r="C177" s="30">
        <v>1414215.6028999998</v>
      </c>
      <c r="D177" s="29">
        <v>21543.872510000001</v>
      </c>
      <c r="E177" s="30">
        <f t="shared" ref="E177:E179" si="47">SUM(C177:D177)</f>
        <v>1435759.4754099997</v>
      </c>
      <c r="F177" s="30">
        <f>B177-E177</f>
        <v>164694.43659000029</v>
      </c>
      <c r="G177" s="30">
        <f>B177-C177</f>
        <v>186238.30910000019</v>
      </c>
      <c r="H177" s="31">
        <f>E177/B177*100</f>
        <v>89.709517071679329</v>
      </c>
    </row>
    <row r="178" spans="1:8" s="88" customFormat="1" ht="11.4" customHeight="1" x14ac:dyDescent="0.2">
      <c r="A178" s="92" t="s">
        <v>211</v>
      </c>
      <c r="B178" s="29">
        <v>52230.000000000007</v>
      </c>
      <c r="C178" s="30">
        <v>47112.392140000004</v>
      </c>
      <c r="D178" s="29">
        <v>1251.6854699999999</v>
      </c>
      <c r="E178" s="30">
        <f t="shared" si="47"/>
        <v>48364.07761</v>
      </c>
      <c r="F178" s="30">
        <f>B178-E178</f>
        <v>3865.922390000007</v>
      </c>
      <c r="G178" s="30">
        <f>B178-C178</f>
        <v>5117.6078600000037</v>
      </c>
      <c r="H178" s="31">
        <f>E178/B178*100</f>
        <v>92.598272276469444</v>
      </c>
    </row>
    <row r="179" spans="1:8" s="88" customFormat="1" ht="11.25" customHeight="1" x14ac:dyDescent="0.2">
      <c r="A179" s="92" t="s">
        <v>212</v>
      </c>
      <c r="B179" s="29">
        <v>136441</v>
      </c>
      <c r="C179" s="30">
        <v>124011.45294</v>
      </c>
      <c r="D179" s="29">
        <v>2945.1692499999999</v>
      </c>
      <c r="E179" s="30">
        <f t="shared" si="47"/>
        <v>126956.62219000001</v>
      </c>
      <c r="F179" s="30">
        <f>B179-E179</f>
        <v>9484.3778099999909</v>
      </c>
      <c r="G179" s="30">
        <f>B179-C179</f>
        <v>12429.547059999997</v>
      </c>
      <c r="H179" s="31">
        <f>E179/B179*100</f>
        <v>93.048733291312729</v>
      </c>
    </row>
    <row r="180" spans="1:8" s="88" customFormat="1" ht="11.25" customHeight="1" x14ac:dyDescent="0.2">
      <c r="A180" s="95" t="s">
        <v>213</v>
      </c>
      <c r="B180" s="32"/>
      <c r="C180" s="32"/>
      <c r="D180" s="32"/>
      <c r="E180" s="32"/>
      <c r="F180" s="32"/>
      <c r="G180" s="32"/>
      <c r="H180" s="28"/>
    </row>
    <row r="181" spans="1:8" s="88" customFormat="1" ht="11.25" customHeight="1" x14ac:dyDescent="0.2">
      <c r="A181" s="90" t="s">
        <v>214</v>
      </c>
      <c r="B181" s="34">
        <f t="shared" ref="B181:G181" si="48">SUM(B182:B188)</f>
        <v>12887765.701000001</v>
      </c>
      <c r="C181" s="34">
        <f t="shared" si="48"/>
        <v>11666048.170060001</v>
      </c>
      <c r="D181" s="34">
        <f t="shared" ref="D181" si="49">SUM(D182:D188)</f>
        <v>213031.92147</v>
      </c>
      <c r="E181" s="34">
        <f t="shared" si="48"/>
        <v>11879080.091530001</v>
      </c>
      <c r="F181" s="34">
        <f t="shared" si="48"/>
        <v>1008685.6094700008</v>
      </c>
      <c r="G181" s="34">
        <f t="shared" si="48"/>
        <v>1221717.5309400009</v>
      </c>
      <c r="H181" s="28">
        <f>E181/B181*100</f>
        <v>92.17330891271763</v>
      </c>
    </row>
    <row r="182" spans="1:8" s="88" customFormat="1" ht="11.25" customHeight="1" x14ac:dyDescent="0.2">
      <c r="A182" s="92" t="s">
        <v>184</v>
      </c>
      <c r="B182" s="29">
        <v>3253806.4558000015</v>
      </c>
      <c r="C182" s="30">
        <v>2791848.3250699993</v>
      </c>
      <c r="D182" s="29">
        <v>72092.718869999997</v>
      </c>
      <c r="E182" s="30">
        <f t="shared" ref="E182:E188" si="50">SUM(C182:D182)</f>
        <v>2863941.0439399993</v>
      </c>
      <c r="F182" s="30">
        <f>B182-E182</f>
        <v>389865.4118600022</v>
      </c>
      <c r="G182" s="30">
        <f>B182-C182</f>
        <v>461958.13073000219</v>
      </c>
      <c r="H182" s="31">
        <f>E182/B182*100</f>
        <v>88.018174493290573</v>
      </c>
    </row>
    <row r="183" spans="1:8" s="88" customFormat="1" ht="11.25" customHeight="1" x14ac:dyDescent="0.2">
      <c r="A183" s="92" t="s">
        <v>215</v>
      </c>
      <c r="B183" s="29">
        <v>197400.99999999997</v>
      </c>
      <c r="C183" s="30">
        <v>187622.51162</v>
      </c>
      <c r="D183" s="29">
        <v>1107.6953500000002</v>
      </c>
      <c r="E183" s="30">
        <f t="shared" si="50"/>
        <v>188730.20697</v>
      </c>
      <c r="F183" s="30">
        <f>B183-E183</f>
        <v>8670.7930299999716</v>
      </c>
      <c r="G183" s="30">
        <f>B183-C183</f>
        <v>9778.4883799999661</v>
      </c>
      <c r="H183" s="31">
        <f>E183/B183*100</f>
        <v>95.60752324962894</v>
      </c>
    </row>
    <row r="184" spans="1:8" s="88" customFormat="1" ht="11.25" customHeight="1" x14ac:dyDescent="0.2">
      <c r="A184" s="92" t="s">
        <v>216</v>
      </c>
      <c r="B184" s="29">
        <v>35696</v>
      </c>
      <c r="C184" s="30">
        <v>34879.730880000003</v>
      </c>
      <c r="D184" s="29">
        <v>369.28618</v>
      </c>
      <c r="E184" s="30">
        <f t="shared" si="50"/>
        <v>35249.017060000006</v>
      </c>
      <c r="F184" s="30">
        <f>B184-E184</f>
        <v>446.98293999999441</v>
      </c>
      <c r="G184" s="30">
        <f>B184-C184</f>
        <v>816.2691199999972</v>
      </c>
      <c r="H184" s="31">
        <f>E184/B184*100</f>
        <v>98.747806645002257</v>
      </c>
    </row>
    <row r="185" spans="1:8" s="88" customFormat="1" ht="11.25" customHeight="1" x14ac:dyDescent="0.2">
      <c r="A185" s="92" t="s">
        <v>217</v>
      </c>
      <c r="B185" s="29">
        <v>49075</v>
      </c>
      <c r="C185" s="30">
        <v>48952.242229999996</v>
      </c>
      <c r="D185" s="29">
        <v>0</v>
      </c>
      <c r="E185" s="30">
        <f t="shared" si="50"/>
        <v>48952.242229999996</v>
      </c>
      <c r="F185" s="30">
        <f>B185-E185</f>
        <v>122.7577700000038</v>
      </c>
      <c r="G185" s="30">
        <f>B185-C185</f>
        <v>122.7577700000038</v>
      </c>
      <c r="H185" s="31">
        <f>E185/B185*100</f>
        <v>99.749856811003554</v>
      </c>
    </row>
    <row r="186" spans="1:8" s="88" customFormat="1" ht="11.25" customHeight="1" x14ac:dyDescent="0.2">
      <c r="A186" s="92" t="s">
        <v>218</v>
      </c>
      <c r="B186" s="29">
        <v>70422.999999999985</v>
      </c>
      <c r="C186" s="30">
        <v>61506.990429999998</v>
      </c>
      <c r="D186" s="29">
        <v>603.14792</v>
      </c>
      <c r="E186" s="30">
        <f t="shared" si="50"/>
        <v>62110.138350000001</v>
      </c>
      <c r="F186" s="30">
        <f>B186-E186</f>
        <v>8312.8616499999844</v>
      </c>
      <c r="G186" s="30">
        <f>B186-C186</f>
        <v>8916.0095699999874</v>
      </c>
      <c r="H186" s="31">
        <f>E186/B186*100</f>
        <v>88.195814364625207</v>
      </c>
    </row>
    <row r="187" spans="1:8" s="88" customFormat="1" ht="11.4" x14ac:dyDescent="0.2">
      <c r="A187" s="92" t="s">
        <v>219</v>
      </c>
      <c r="B187" s="29">
        <v>352199.79</v>
      </c>
      <c r="C187" s="30">
        <v>311659.91042999993</v>
      </c>
      <c r="D187" s="29">
        <v>3559.7664400000003</v>
      </c>
      <c r="E187" s="30">
        <f t="shared" si="50"/>
        <v>315219.67686999991</v>
      </c>
      <c r="F187" s="30">
        <f>B187-E187</f>
        <v>36980.113130000071</v>
      </c>
      <c r="G187" s="30">
        <f>B187-C187</f>
        <v>40539.879570000048</v>
      </c>
      <c r="H187" s="31">
        <f>E187/B187*100</f>
        <v>89.500245548130479</v>
      </c>
    </row>
    <row r="188" spans="1:8" s="88" customFormat="1" ht="11.4" x14ac:dyDescent="0.2">
      <c r="A188" s="92" t="s">
        <v>220</v>
      </c>
      <c r="B188" s="29">
        <v>8929164.4551999997</v>
      </c>
      <c r="C188" s="30">
        <v>8229578.459400001</v>
      </c>
      <c r="D188" s="29">
        <v>135299.30671</v>
      </c>
      <c r="E188" s="30">
        <f t="shared" si="50"/>
        <v>8364877.7661100011</v>
      </c>
      <c r="F188" s="30">
        <f>B188-E188</f>
        <v>564286.6890899986</v>
      </c>
      <c r="G188" s="30">
        <f>B188-C188</f>
        <v>699585.99579999875</v>
      </c>
      <c r="H188" s="31">
        <f>E188/B188*100</f>
        <v>93.680408823007184</v>
      </c>
    </row>
    <row r="189" spans="1:8" s="88" customFormat="1" ht="11.4" x14ac:dyDescent="0.2">
      <c r="A189" s="95"/>
      <c r="B189" s="32"/>
      <c r="C189" s="32"/>
      <c r="D189" s="32"/>
      <c r="E189" s="32"/>
      <c r="F189" s="32"/>
      <c r="G189" s="32"/>
      <c r="H189" s="28"/>
    </row>
    <row r="190" spans="1:8" s="88" customFormat="1" ht="11.25" customHeight="1" x14ac:dyDescent="0.2">
      <c r="A190" s="90" t="s">
        <v>221</v>
      </c>
      <c r="B190" s="43">
        <f t="shared" ref="B190:G190" si="51">SUM(B191:B197)</f>
        <v>31733233.307179999</v>
      </c>
      <c r="C190" s="43">
        <f t="shared" si="51"/>
        <v>27044262.850620002</v>
      </c>
      <c r="D190" s="43">
        <f t="shared" si="51"/>
        <v>349449.66567000002</v>
      </c>
      <c r="E190" s="43">
        <f t="shared" si="51"/>
        <v>27393712.516290002</v>
      </c>
      <c r="F190" s="43">
        <f t="shared" si="51"/>
        <v>4339520.7908899933</v>
      </c>
      <c r="G190" s="43">
        <f t="shared" si="51"/>
        <v>4688970.4565599943</v>
      </c>
      <c r="H190" s="28">
        <f>E190/B190*100</f>
        <v>86.324996419737246</v>
      </c>
    </row>
    <row r="191" spans="1:8" s="88" customFormat="1" ht="11.25" customHeight="1" x14ac:dyDescent="0.2">
      <c r="A191" s="92" t="s">
        <v>184</v>
      </c>
      <c r="B191" s="29">
        <v>21915305.827179998</v>
      </c>
      <c r="C191" s="30">
        <v>17432540.86019</v>
      </c>
      <c r="D191" s="29">
        <v>323184.14556000003</v>
      </c>
      <c r="E191" s="30">
        <f t="shared" ref="E191:E197" si="52">SUM(C191:D191)</f>
        <v>17755725.00575</v>
      </c>
      <c r="F191" s="30">
        <f>B191-E191</f>
        <v>4159580.8214299977</v>
      </c>
      <c r="G191" s="30">
        <f>B191-C191</f>
        <v>4482764.9669899978</v>
      </c>
      <c r="H191" s="31">
        <f>E191/B191*100</f>
        <v>81.019745495537805</v>
      </c>
    </row>
    <row r="192" spans="1:8" s="88" customFormat="1" ht="11.25" customHeight="1" x14ac:dyDescent="0.2">
      <c r="A192" s="92" t="s">
        <v>222</v>
      </c>
      <c r="B192" s="29">
        <v>110047.651</v>
      </c>
      <c r="C192" s="30">
        <v>103303.88270999999</v>
      </c>
      <c r="D192" s="29">
        <v>1156.22848</v>
      </c>
      <c r="E192" s="30">
        <f t="shared" si="52"/>
        <v>104460.11119</v>
      </c>
      <c r="F192" s="30">
        <f>B192-E192</f>
        <v>5587.539810000002</v>
      </c>
      <c r="G192" s="30">
        <f>B192-C192</f>
        <v>6743.7682900000073</v>
      </c>
      <c r="H192" s="31">
        <f>E192/B192*100</f>
        <v>94.922617830343327</v>
      </c>
    </row>
    <row r="193" spans="1:8" s="88" customFormat="1" ht="11.25" customHeight="1" x14ac:dyDescent="0.2">
      <c r="A193" s="92" t="s">
        <v>223</v>
      </c>
      <c r="B193" s="29">
        <v>461427.25800000003</v>
      </c>
      <c r="C193" s="30">
        <v>446042.25404000003</v>
      </c>
      <c r="D193" s="29">
        <v>5441.0358299999998</v>
      </c>
      <c r="E193" s="30">
        <f t="shared" si="52"/>
        <v>451483.28987000004</v>
      </c>
      <c r="F193" s="30">
        <f>B193-E193</f>
        <v>9943.9681299999938</v>
      </c>
      <c r="G193" s="30">
        <f>B193-C193</f>
        <v>15385.003960000002</v>
      </c>
      <c r="H193" s="31">
        <f>E193/B193*100</f>
        <v>97.844954332975277</v>
      </c>
    </row>
    <row r="194" spans="1:8" s="88" customFormat="1" ht="11.25" customHeight="1" x14ac:dyDescent="0.2">
      <c r="A194" s="92" t="s">
        <v>224</v>
      </c>
      <c r="B194" s="29">
        <v>21858</v>
      </c>
      <c r="C194" s="30">
        <v>19840.6767</v>
      </c>
      <c r="D194" s="29">
        <v>0</v>
      </c>
      <c r="E194" s="30">
        <f t="shared" si="52"/>
        <v>19840.6767</v>
      </c>
      <c r="F194" s="30">
        <f>B194-E194</f>
        <v>2017.3233</v>
      </c>
      <c r="G194" s="30">
        <f>B194-C194</f>
        <v>2017.3233</v>
      </c>
      <c r="H194" s="31">
        <f>E194/B194*100</f>
        <v>90.770778204776278</v>
      </c>
    </row>
    <row r="195" spans="1:8" s="88" customFormat="1" ht="11.25" customHeight="1" x14ac:dyDescent="0.2">
      <c r="A195" s="92" t="s">
        <v>225</v>
      </c>
      <c r="B195" s="29">
        <v>567882.90300000005</v>
      </c>
      <c r="C195" s="30">
        <v>533924.83946000005</v>
      </c>
      <c r="D195" s="29">
        <v>3778.3726999999999</v>
      </c>
      <c r="E195" s="30">
        <f t="shared" si="52"/>
        <v>537703.21216</v>
      </c>
      <c r="F195" s="30">
        <f>B195-E195</f>
        <v>30179.690840000054</v>
      </c>
      <c r="G195" s="30">
        <f>B195-C195</f>
        <v>33958.063540000003</v>
      </c>
      <c r="H195" s="31">
        <f>E195/B195*100</f>
        <v>94.685578544350008</v>
      </c>
    </row>
    <row r="196" spans="1:8" s="88" customFormat="1" ht="11.25" customHeight="1" x14ac:dyDescent="0.2">
      <c r="A196" s="92" t="s">
        <v>226</v>
      </c>
      <c r="B196" s="29">
        <v>8636682.6679999977</v>
      </c>
      <c r="C196" s="30">
        <v>8489960.5754300021</v>
      </c>
      <c r="D196" s="29">
        <v>15762.746450000001</v>
      </c>
      <c r="E196" s="30">
        <f t="shared" si="52"/>
        <v>8505723.3218800016</v>
      </c>
      <c r="F196" s="30">
        <f>B196-E196</f>
        <v>130959.34611999616</v>
      </c>
      <c r="G196" s="30">
        <f>B196-C196</f>
        <v>146722.09256999567</v>
      </c>
      <c r="H196" s="31">
        <f>E196/B196*100</f>
        <v>98.483684637329361</v>
      </c>
    </row>
    <row r="197" spans="1:8" s="88" customFormat="1" ht="11.25" customHeight="1" x14ac:dyDescent="0.2">
      <c r="A197" s="92" t="s">
        <v>227</v>
      </c>
      <c r="B197" s="29">
        <v>20029</v>
      </c>
      <c r="C197" s="30">
        <v>18649.76209</v>
      </c>
      <c r="D197" s="29">
        <v>127.13664999999999</v>
      </c>
      <c r="E197" s="30">
        <f t="shared" si="52"/>
        <v>18776.898740000001</v>
      </c>
      <c r="F197" s="30">
        <f>B197-E197</f>
        <v>1252.1012599999995</v>
      </c>
      <c r="G197" s="30">
        <f>B197-C197</f>
        <v>1379.2379099999998</v>
      </c>
      <c r="H197" s="31">
        <f>E197/B197*100</f>
        <v>93.748558290478812</v>
      </c>
    </row>
    <row r="198" spans="1:8" s="88" customFormat="1" ht="11.25" customHeight="1" x14ac:dyDescent="0.2">
      <c r="A198" s="95"/>
      <c r="B198" s="32"/>
      <c r="C198" s="32"/>
      <c r="D198" s="32"/>
      <c r="E198" s="32"/>
      <c r="F198" s="32"/>
      <c r="G198" s="32"/>
      <c r="H198" s="28"/>
    </row>
    <row r="199" spans="1:8" s="88" customFormat="1" ht="11.25" customHeight="1" x14ac:dyDescent="0.2">
      <c r="A199" s="90" t="s">
        <v>228</v>
      </c>
      <c r="B199" s="44">
        <f>SUM(B200:B206)</f>
        <v>6510345.054969999</v>
      </c>
      <c r="C199" s="44">
        <f>SUM(C200:C206)</f>
        <v>5735941.3712900002</v>
      </c>
      <c r="D199" s="44">
        <f>SUM(D200:D206)</f>
        <v>212893.36653999999</v>
      </c>
      <c r="E199" s="44">
        <f t="shared" ref="E199:G199" si="53">SUM(E200:E206)</f>
        <v>5948834.7378300009</v>
      </c>
      <c r="F199" s="44">
        <f t="shared" si="53"/>
        <v>561510.31713999854</v>
      </c>
      <c r="G199" s="44">
        <f t="shared" si="53"/>
        <v>774403.6836799985</v>
      </c>
      <c r="H199" s="31">
        <f>E199/B199*100</f>
        <v>91.375106658727077</v>
      </c>
    </row>
    <row r="200" spans="1:8" s="88" customFormat="1" ht="11.25" customHeight="1" x14ac:dyDescent="0.2">
      <c r="A200" s="92" t="s">
        <v>229</v>
      </c>
      <c r="B200" s="29">
        <v>1134921.5639699986</v>
      </c>
      <c r="C200" s="30">
        <v>1040160.9867900003</v>
      </c>
      <c r="D200" s="29">
        <v>35132.095509999956</v>
      </c>
      <c r="E200" s="30">
        <f t="shared" ref="E200:E206" si="54">SUM(C200:D200)</f>
        <v>1075293.0823000004</v>
      </c>
      <c r="F200" s="30">
        <f>B200-E200</f>
        <v>59628.481669998262</v>
      </c>
      <c r="G200" s="30">
        <f>B200-C200</f>
        <v>94760.577179998276</v>
      </c>
      <c r="H200" s="31">
        <f>E200/B200*100</f>
        <v>94.746026195729726</v>
      </c>
    </row>
    <row r="201" spans="1:8" s="88" customFormat="1" ht="11.25" customHeight="1" x14ac:dyDescent="0.2">
      <c r="A201" s="92" t="s">
        <v>230</v>
      </c>
      <c r="B201" s="29">
        <v>15254</v>
      </c>
      <c r="C201" s="30">
        <v>14299.02729</v>
      </c>
      <c r="D201" s="29">
        <v>336.55459000000002</v>
      </c>
      <c r="E201" s="30">
        <f t="shared" si="54"/>
        <v>14635.58188</v>
      </c>
      <c r="F201" s="30">
        <f>B201-E201</f>
        <v>618.41812000000027</v>
      </c>
      <c r="G201" s="30">
        <f>B201-C201</f>
        <v>954.97271000000001</v>
      </c>
      <c r="H201" s="31">
        <f>E201/B201*100</f>
        <v>95.945862593418113</v>
      </c>
    </row>
    <row r="202" spans="1:8" s="88" customFormat="1" ht="11.25" customHeight="1" x14ac:dyDescent="0.2">
      <c r="A202" s="92" t="s">
        <v>231</v>
      </c>
      <c r="B202" s="29">
        <v>111687</v>
      </c>
      <c r="C202" s="30">
        <v>99680.002110000001</v>
      </c>
      <c r="D202" s="29">
        <v>108.25</v>
      </c>
      <c r="E202" s="30">
        <f t="shared" si="54"/>
        <v>99788.252110000001</v>
      </c>
      <c r="F202" s="30">
        <f>B202-E202</f>
        <v>11898.747889999999</v>
      </c>
      <c r="G202" s="30">
        <f>B202-C202</f>
        <v>12006.997889999999</v>
      </c>
      <c r="H202" s="31">
        <f>E202/B202*100</f>
        <v>89.346344793933042</v>
      </c>
    </row>
    <row r="203" spans="1:8" s="88" customFormat="1" ht="11.25" customHeight="1" x14ac:dyDescent="0.2">
      <c r="A203" s="92" t="s">
        <v>232</v>
      </c>
      <c r="B203" s="29">
        <v>36916.267</v>
      </c>
      <c r="C203" s="30">
        <v>28498.470779999996</v>
      </c>
      <c r="D203" s="29">
        <v>1110.7558600000002</v>
      </c>
      <c r="E203" s="30">
        <f t="shared" si="54"/>
        <v>29609.226639999997</v>
      </c>
      <c r="F203" s="30">
        <f>B203-E203</f>
        <v>7307.0403600000027</v>
      </c>
      <c r="G203" s="30">
        <f>B203-C203</f>
        <v>8417.7962200000038</v>
      </c>
      <c r="H203" s="31">
        <f>E203/B203*100</f>
        <v>80.206448393062061</v>
      </c>
    </row>
    <row r="204" spans="1:8" s="88" customFormat="1" ht="11.25" customHeight="1" x14ac:dyDescent="0.2">
      <c r="A204" s="92" t="s">
        <v>233</v>
      </c>
      <c r="B204" s="29">
        <v>53744</v>
      </c>
      <c r="C204" s="30">
        <v>44096.742909999994</v>
      </c>
      <c r="D204" s="29">
        <v>1049.9473700000001</v>
      </c>
      <c r="E204" s="30">
        <f t="shared" si="54"/>
        <v>45146.690279999995</v>
      </c>
      <c r="F204" s="30">
        <f>B204-E204</f>
        <v>8597.3097200000047</v>
      </c>
      <c r="G204" s="30">
        <f>B204-C204</f>
        <v>9647.2570900000064</v>
      </c>
      <c r="H204" s="31">
        <f>E204/B204*100</f>
        <v>84.003219484965754</v>
      </c>
    </row>
    <row r="205" spans="1:8" s="88" customFormat="1" ht="11.25" customHeight="1" x14ac:dyDescent="0.2">
      <c r="A205" s="92" t="s">
        <v>234</v>
      </c>
      <c r="B205" s="29">
        <v>4850702</v>
      </c>
      <c r="C205" s="30">
        <v>4242703.5137299998</v>
      </c>
      <c r="D205" s="29">
        <v>170852.19563000003</v>
      </c>
      <c r="E205" s="30">
        <f t="shared" si="54"/>
        <v>4413555.7093599997</v>
      </c>
      <c r="F205" s="30">
        <f>B205-E205</f>
        <v>437146.29064000025</v>
      </c>
      <c r="G205" s="30">
        <f>B205-C205</f>
        <v>607998.48627000023</v>
      </c>
      <c r="H205" s="31">
        <f>E205/B205*100</f>
        <v>90.987978840176126</v>
      </c>
    </row>
    <row r="206" spans="1:8" s="88" customFormat="1" ht="11.25" customHeight="1" x14ac:dyDescent="0.2">
      <c r="A206" s="92" t="s">
        <v>235</v>
      </c>
      <c r="B206" s="29">
        <v>307120.22400000005</v>
      </c>
      <c r="C206" s="30">
        <v>266502.62768000003</v>
      </c>
      <c r="D206" s="29">
        <v>4303.5675799999999</v>
      </c>
      <c r="E206" s="30">
        <f t="shared" si="54"/>
        <v>270806.19526000001</v>
      </c>
      <c r="F206" s="30">
        <f>B206-E206</f>
        <v>36314.028740000038</v>
      </c>
      <c r="G206" s="30">
        <f>B206-C206</f>
        <v>40617.596320000011</v>
      </c>
      <c r="H206" s="31">
        <f>E206/B206*100</f>
        <v>88.175956546580252</v>
      </c>
    </row>
    <row r="207" spans="1:8" s="88" customFormat="1" ht="11.25" customHeight="1" x14ac:dyDescent="0.2">
      <c r="A207" s="95"/>
      <c r="B207" s="32"/>
      <c r="C207" s="32"/>
      <c r="D207" s="32"/>
      <c r="E207" s="32"/>
      <c r="F207" s="32"/>
      <c r="G207" s="32"/>
      <c r="H207" s="28"/>
    </row>
    <row r="208" spans="1:8" s="88" customFormat="1" ht="11.25" customHeight="1" x14ac:dyDescent="0.2">
      <c r="A208" s="90" t="s">
        <v>236</v>
      </c>
      <c r="B208" s="43">
        <f t="shared" ref="B208:G208" si="55">SUM(B209:B215)</f>
        <v>1046371.7709999999</v>
      </c>
      <c r="C208" s="43">
        <f t="shared" si="55"/>
        <v>934152.30926000001</v>
      </c>
      <c r="D208" s="43">
        <f t="shared" si="55"/>
        <v>7493.6702799999994</v>
      </c>
      <c r="E208" s="43">
        <f t="shared" si="55"/>
        <v>941645.9795400002</v>
      </c>
      <c r="F208" s="43">
        <f t="shared" si="55"/>
        <v>104725.79145999995</v>
      </c>
      <c r="G208" s="43">
        <f t="shared" si="55"/>
        <v>112219.46173999993</v>
      </c>
      <c r="H208" s="28">
        <f>E208/B208*100</f>
        <v>89.991531273830617</v>
      </c>
    </row>
    <row r="209" spans="1:8" s="88" customFormat="1" ht="11.25" customHeight="1" x14ac:dyDescent="0.2">
      <c r="A209" s="92" t="s">
        <v>237</v>
      </c>
      <c r="B209" s="29">
        <v>315229.38399999996</v>
      </c>
      <c r="C209" s="30">
        <v>289642.28922999999</v>
      </c>
      <c r="D209" s="29">
        <v>828.51429999999993</v>
      </c>
      <c r="E209" s="30">
        <f t="shared" ref="E209:E215" si="56">SUM(C209:D209)</f>
        <v>290470.80352999998</v>
      </c>
      <c r="F209" s="30">
        <f>B209-E209</f>
        <v>24758.580469999986</v>
      </c>
      <c r="G209" s="30">
        <f>B209-C209</f>
        <v>25587.094769999967</v>
      </c>
      <c r="H209" s="31">
        <f>E209/B209*100</f>
        <v>92.145852599198051</v>
      </c>
    </row>
    <row r="210" spans="1:8" s="88" customFormat="1" ht="11.25" customHeight="1" x14ac:dyDescent="0.2">
      <c r="A210" s="92" t="s">
        <v>238</v>
      </c>
      <c r="B210" s="29">
        <v>244747.29399999999</v>
      </c>
      <c r="C210" s="30">
        <v>235231.21765000001</v>
      </c>
      <c r="D210" s="29">
        <v>2937.6723500000003</v>
      </c>
      <c r="E210" s="30">
        <f t="shared" si="56"/>
        <v>238168.89</v>
      </c>
      <c r="F210" s="30">
        <f>B210-E210</f>
        <v>6578.4039999999804</v>
      </c>
      <c r="G210" s="30">
        <f>B210-C210</f>
        <v>9516.0763499999885</v>
      </c>
      <c r="H210" s="31">
        <f>E210/B210*100</f>
        <v>97.312164766977986</v>
      </c>
    </row>
    <row r="211" spans="1:8" s="88" customFormat="1" ht="11.25" customHeight="1" x14ac:dyDescent="0.2">
      <c r="A211" s="92" t="s">
        <v>239</v>
      </c>
      <c r="B211" s="29">
        <v>39478.202999999994</v>
      </c>
      <c r="C211" s="30">
        <v>35728.607499999998</v>
      </c>
      <c r="D211" s="29">
        <v>13.6</v>
      </c>
      <c r="E211" s="30">
        <f t="shared" si="56"/>
        <v>35742.207499999997</v>
      </c>
      <c r="F211" s="30">
        <f>B211-E211</f>
        <v>3735.9954999999973</v>
      </c>
      <c r="G211" s="30">
        <f>B211-C211</f>
        <v>3749.5954999999958</v>
      </c>
      <c r="H211" s="31">
        <f>E211/B211*100</f>
        <v>90.536561403263477</v>
      </c>
    </row>
    <row r="212" spans="1:8" s="88" customFormat="1" ht="11.25" customHeight="1" x14ac:dyDescent="0.2">
      <c r="A212" s="92" t="s">
        <v>240</v>
      </c>
      <c r="B212" s="29">
        <v>0</v>
      </c>
      <c r="C212" s="30">
        <v>0</v>
      </c>
      <c r="D212" s="29">
        <v>0</v>
      </c>
      <c r="E212" s="30">
        <f t="shared" si="56"/>
        <v>0</v>
      </c>
      <c r="F212" s="30">
        <f>B212-E212</f>
        <v>0</v>
      </c>
      <c r="G212" s="30">
        <f>B212-C212</f>
        <v>0</v>
      </c>
      <c r="H212" s="31"/>
    </row>
    <row r="213" spans="1:8" s="88" customFormat="1" ht="11.25" customHeight="1" x14ac:dyDescent="0.2">
      <c r="A213" s="92" t="s">
        <v>241</v>
      </c>
      <c r="B213" s="29">
        <v>73107.091</v>
      </c>
      <c r="C213" s="30">
        <v>66143.983720000004</v>
      </c>
      <c r="D213" s="29">
        <v>2526.6356099999998</v>
      </c>
      <c r="E213" s="30">
        <f t="shared" si="56"/>
        <v>68670.619330000001</v>
      </c>
      <c r="F213" s="30">
        <f>B213-E213</f>
        <v>4436.471669999999</v>
      </c>
      <c r="G213" s="30">
        <f>B213-C213</f>
        <v>6963.1072799999965</v>
      </c>
      <c r="H213" s="31">
        <f>E213/B213*100</f>
        <v>93.931543972936907</v>
      </c>
    </row>
    <row r="214" spans="1:8" s="88" customFormat="1" ht="11.25" customHeight="1" x14ac:dyDescent="0.2">
      <c r="A214" s="92" t="s">
        <v>242</v>
      </c>
      <c r="B214" s="29">
        <v>225402.799</v>
      </c>
      <c r="C214" s="30">
        <v>221671.43227000002</v>
      </c>
      <c r="D214" s="29">
        <v>478.26342</v>
      </c>
      <c r="E214" s="30">
        <f t="shared" si="56"/>
        <v>222149.69569000002</v>
      </c>
      <c r="F214" s="30">
        <f>B214-E214</f>
        <v>3253.1033099999768</v>
      </c>
      <c r="G214" s="30">
        <f>B214-C214</f>
        <v>3731.3667299999797</v>
      </c>
      <c r="H214" s="31">
        <f>E214/B214*100</f>
        <v>98.556760020535521</v>
      </c>
    </row>
    <row r="215" spans="1:8" s="88" customFormat="1" ht="11.25" customHeight="1" x14ac:dyDescent="0.2">
      <c r="A215" s="92" t="s">
        <v>243</v>
      </c>
      <c r="B215" s="29">
        <v>148407</v>
      </c>
      <c r="C215" s="30">
        <v>85734.778890000001</v>
      </c>
      <c r="D215" s="29">
        <v>708.9846</v>
      </c>
      <c r="E215" s="30">
        <f t="shared" si="56"/>
        <v>86443.763489999998</v>
      </c>
      <c r="F215" s="30">
        <f>B215-E215</f>
        <v>61963.236510000002</v>
      </c>
      <c r="G215" s="30">
        <f>B215-C215</f>
        <v>62672.221109999999</v>
      </c>
      <c r="H215" s="31">
        <f>E215/B215*100</f>
        <v>58.247766944955423</v>
      </c>
    </row>
    <row r="216" spans="1:8" s="88" customFormat="1" ht="11.25" customHeight="1" x14ac:dyDescent="0.2">
      <c r="A216" s="95"/>
      <c r="B216" s="29"/>
      <c r="C216" s="30"/>
      <c r="D216" s="29"/>
      <c r="E216" s="30"/>
      <c r="F216" s="30"/>
      <c r="G216" s="30"/>
      <c r="H216" s="31"/>
    </row>
    <row r="217" spans="1:8" s="88" customFormat="1" ht="11.25" customHeight="1" x14ac:dyDescent="0.2">
      <c r="A217" s="90" t="s">
        <v>244</v>
      </c>
      <c r="B217" s="44">
        <f t="shared" ref="B217:G217" si="57">SUM(B218:B230)+SUM(B235:B247)</f>
        <v>29297004.737389985</v>
      </c>
      <c r="C217" s="44">
        <f t="shared" si="57"/>
        <v>16425819.06862</v>
      </c>
      <c r="D217" s="44">
        <f t="shared" si="57"/>
        <v>3604947.5204000003</v>
      </c>
      <c r="E217" s="44">
        <f t="shared" si="57"/>
        <v>20030766.589020003</v>
      </c>
      <c r="F217" s="44">
        <f t="shared" si="57"/>
        <v>9266238.1483699903</v>
      </c>
      <c r="G217" s="44">
        <f t="shared" si="57"/>
        <v>12871185.668769989</v>
      </c>
      <c r="H217" s="31">
        <f>E217/B217*100</f>
        <v>68.371380516780107</v>
      </c>
    </row>
    <row r="218" spans="1:8" s="88" customFormat="1" ht="11.25" customHeight="1" x14ac:dyDescent="0.2">
      <c r="A218" s="92" t="s">
        <v>245</v>
      </c>
      <c r="B218" s="29">
        <v>72473.685000000012</v>
      </c>
      <c r="C218" s="30">
        <v>65805.64155</v>
      </c>
      <c r="D218" s="29">
        <v>0</v>
      </c>
      <c r="E218" s="30">
        <f t="shared" ref="E218:E229" si="58">SUM(C218:D218)</f>
        <v>65805.64155</v>
      </c>
      <c r="F218" s="30">
        <f>B218-E218</f>
        <v>6668.0434500000119</v>
      </c>
      <c r="G218" s="30">
        <f>B218-C218</f>
        <v>6668.0434500000119</v>
      </c>
      <c r="H218" s="31">
        <f>E218/B218*100</f>
        <v>90.7993591742989</v>
      </c>
    </row>
    <row r="219" spans="1:8" s="88" customFormat="1" ht="11.25" customHeight="1" x14ac:dyDescent="0.2">
      <c r="A219" s="92" t="s">
        <v>246</v>
      </c>
      <c r="B219" s="29">
        <v>82232.394</v>
      </c>
      <c r="C219" s="30">
        <v>59384.285670000005</v>
      </c>
      <c r="D219" s="29">
        <v>348.58159000000001</v>
      </c>
      <c r="E219" s="30">
        <f t="shared" si="58"/>
        <v>59732.867260000006</v>
      </c>
      <c r="F219" s="30">
        <f>B219-E219</f>
        <v>22499.526739999994</v>
      </c>
      <c r="G219" s="30">
        <f>B219-C219</f>
        <v>22848.108329999995</v>
      </c>
      <c r="H219" s="31">
        <f>E219/B219*100</f>
        <v>72.639095561294255</v>
      </c>
    </row>
    <row r="220" spans="1:8" s="88" customFormat="1" ht="11.25" customHeight="1" x14ac:dyDescent="0.2">
      <c r="A220" s="92" t="s">
        <v>247</v>
      </c>
      <c r="B220" s="29">
        <v>91723.093999999997</v>
      </c>
      <c r="C220" s="30">
        <v>69522.490330000001</v>
      </c>
      <c r="D220" s="29">
        <v>2311.1690600000002</v>
      </c>
      <c r="E220" s="30">
        <f t="shared" si="58"/>
        <v>71833.659390000001</v>
      </c>
      <c r="F220" s="30">
        <f>B220-E220</f>
        <v>19889.434609999997</v>
      </c>
      <c r="G220" s="30">
        <f>B220-C220</f>
        <v>22200.603669999997</v>
      </c>
      <c r="H220" s="31">
        <f>E220/B220*100</f>
        <v>78.315783143992064</v>
      </c>
    </row>
    <row r="221" spans="1:8" s="88" customFormat="1" ht="11.25" customHeight="1" x14ac:dyDescent="0.2">
      <c r="A221" s="92" t="s">
        <v>248</v>
      </c>
      <c r="B221" s="29">
        <v>20140925.411389988</v>
      </c>
      <c r="C221" s="30">
        <v>9799677.3281599972</v>
      </c>
      <c r="D221" s="29">
        <v>3085001.7530500004</v>
      </c>
      <c r="E221" s="30">
        <f t="shared" si="58"/>
        <v>12884679.081209999</v>
      </c>
      <c r="F221" s="30">
        <f>B221-E221</f>
        <v>7256246.3301799893</v>
      </c>
      <c r="G221" s="30">
        <f>B221-C221</f>
        <v>10341248.083229991</v>
      </c>
      <c r="H221" s="31">
        <f>E221/B221*100</f>
        <v>63.97262696739606</v>
      </c>
    </row>
    <row r="222" spans="1:8" s="88" customFormat="1" ht="11.25" customHeight="1" x14ac:dyDescent="0.2">
      <c r="A222" s="92" t="s">
        <v>249</v>
      </c>
      <c r="B222" s="29">
        <v>54298.945999999996</v>
      </c>
      <c r="C222" s="30">
        <v>30361.017179999999</v>
      </c>
      <c r="D222" s="29">
        <v>343.25729999999999</v>
      </c>
      <c r="E222" s="30">
        <f t="shared" si="58"/>
        <v>30704.27448</v>
      </c>
      <c r="F222" s="30">
        <f>B222-E222</f>
        <v>23594.671519999996</v>
      </c>
      <c r="G222" s="30">
        <f>B222-C222</f>
        <v>23937.928819999997</v>
      </c>
      <c r="H222" s="31">
        <f>E222/B222*100</f>
        <v>56.546722803790708</v>
      </c>
    </row>
    <row r="223" spans="1:8" s="88" customFormat="1" ht="11.25" customHeight="1" x14ac:dyDescent="0.2">
      <c r="A223" s="92" t="s">
        <v>250</v>
      </c>
      <c r="B223" s="29">
        <v>223556.00899999999</v>
      </c>
      <c r="C223" s="30">
        <v>185601.02353000001</v>
      </c>
      <c r="D223" s="29">
        <v>139.03437</v>
      </c>
      <c r="E223" s="30">
        <f t="shared" si="58"/>
        <v>185740.05790000001</v>
      </c>
      <c r="F223" s="30">
        <f>B223-E223</f>
        <v>37815.951099999977</v>
      </c>
      <c r="G223" s="30">
        <f>B223-C223</f>
        <v>37954.985469999985</v>
      </c>
      <c r="H223" s="31">
        <f>E223/B223*100</f>
        <v>83.084350418869761</v>
      </c>
    </row>
    <row r="224" spans="1:8" s="88" customFormat="1" ht="11.25" customHeight="1" x14ac:dyDescent="0.2">
      <c r="A224" s="92" t="s">
        <v>251</v>
      </c>
      <c r="B224" s="29">
        <v>500294.13300000003</v>
      </c>
      <c r="C224" s="30">
        <v>362016.70867999998</v>
      </c>
      <c r="D224" s="29">
        <v>26990.465909999999</v>
      </c>
      <c r="E224" s="30">
        <f t="shared" si="58"/>
        <v>389007.17458999995</v>
      </c>
      <c r="F224" s="30">
        <f>B224-E224</f>
        <v>111286.95841000008</v>
      </c>
      <c r="G224" s="30">
        <f>B224-C224</f>
        <v>138277.42432000005</v>
      </c>
      <c r="H224" s="31">
        <f>E224/B224*100</f>
        <v>77.75569388697987</v>
      </c>
    </row>
    <row r="225" spans="1:8" s="88" customFormat="1" ht="11.25" customHeight="1" x14ac:dyDescent="0.2">
      <c r="A225" s="92" t="s">
        <v>252</v>
      </c>
      <c r="B225" s="29">
        <v>125712.76399999998</v>
      </c>
      <c r="C225" s="30">
        <v>69389.799040000013</v>
      </c>
      <c r="D225" s="29">
        <v>7980.1268899999995</v>
      </c>
      <c r="E225" s="30">
        <f t="shared" si="58"/>
        <v>77369.925930000012</v>
      </c>
      <c r="F225" s="30">
        <f>B225-E225</f>
        <v>48342.838069999969</v>
      </c>
      <c r="G225" s="30">
        <f>B225-C225</f>
        <v>56322.964959999968</v>
      </c>
      <c r="H225" s="31">
        <f>E225/B225*100</f>
        <v>61.545004236801304</v>
      </c>
    </row>
    <row r="226" spans="1:8" s="88" customFormat="1" ht="11.25" customHeight="1" x14ac:dyDescent="0.2">
      <c r="A226" s="92" t="s">
        <v>253</v>
      </c>
      <c r="B226" s="29">
        <v>77358</v>
      </c>
      <c r="C226" s="30">
        <v>60521.179149999996</v>
      </c>
      <c r="D226" s="29">
        <v>1392.1588400000001</v>
      </c>
      <c r="E226" s="30">
        <f t="shared" si="58"/>
        <v>61913.33799</v>
      </c>
      <c r="F226" s="30">
        <f>B226-E226</f>
        <v>15444.66201</v>
      </c>
      <c r="G226" s="30">
        <f>B226-C226</f>
        <v>16836.820850000004</v>
      </c>
      <c r="H226" s="31">
        <f>E226/B226*100</f>
        <v>80.034822500581711</v>
      </c>
    </row>
    <row r="227" spans="1:8" s="88" customFormat="1" ht="11.25" customHeight="1" x14ac:dyDescent="0.2">
      <c r="A227" s="92" t="s">
        <v>254</v>
      </c>
      <c r="B227" s="29">
        <v>105748</v>
      </c>
      <c r="C227" s="30">
        <v>87358.380749999997</v>
      </c>
      <c r="D227" s="29">
        <v>4834.6365400000004</v>
      </c>
      <c r="E227" s="30">
        <f t="shared" si="58"/>
        <v>92193.017290000003</v>
      </c>
      <c r="F227" s="30">
        <f>B227-E227</f>
        <v>13554.982709999997</v>
      </c>
      <c r="G227" s="30">
        <f>B227-C227</f>
        <v>18389.619250000003</v>
      </c>
      <c r="H227" s="31">
        <f>E227/B227*100</f>
        <v>87.181807022355045</v>
      </c>
    </row>
    <row r="228" spans="1:8" s="88" customFormat="1" ht="11.25" customHeight="1" x14ac:dyDescent="0.2">
      <c r="A228" s="92" t="s">
        <v>255</v>
      </c>
      <c r="B228" s="29">
        <v>92106.999999999971</v>
      </c>
      <c r="C228" s="30">
        <v>90532.165560000009</v>
      </c>
      <c r="D228" s="29">
        <v>355.92621000000003</v>
      </c>
      <c r="E228" s="30">
        <f t="shared" si="58"/>
        <v>90888.091770000014</v>
      </c>
      <c r="F228" s="30">
        <f>B228-E228</f>
        <v>1218.9082299999573</v>
      </c>
      <c r="G228" s="30">
        <f>B228-C228</f>
        <v>1574.8344399999623</v>
      </c>
      <c r="H228" s="31">
        <f>E228/B228*100</f>
        <v>98.676638876524095</v>
      </c>
    </row>
    <row r="229" spans="1:8" s="88" customFormat="1" ht="11.25" customHeight="1" x14ac:dyDescent="0.2">
      <c r="A229" s="92" t="s">
        <v>256</v>
      </c>
      <c r="B229" s="29">
        <v>55921.737000000001</v>
      </c>
      <c r="C229" s="30">
        <v>32822.320459999995</v>
      </c>
      <c r="D229" s="29">
        <v>225.01013</v>
      </c>
      <c r="E229" s="30">
        <f t="shared" si="58"/>
        <v>33047.330589999998</v>
      </c>
      <c r="F229" s="30">
        <f>B229-E229</f>
        <v>22874.406410000003</v>
      </c>
      <c r="G229" s="30">
        <f>B229-C229</f>
        <v>23099.416540000006</v>
      </c>
      <c r="H229" s="31">
        <f>E229/B229*100</f>
        <v>59.095679717530949</v>
      </c>
    </row>
    <row r="230" spans="1:8" s="88" customFormat="1" ht="11.25" customHeight="1" x14ac:dyDescent="0.2">
      <c r="A230" s="92" t="s">
        <v>257</v>
      </c>
      <c r="B230" s="37">
        <f t="shared" ref="B230:G230" si="59">SUM(B231:B234)</f>
        <v>882868.13399999996</v>
      </c>
      <c r="C230" s="37">
        <f t="shared" si="59"/>
        <v>669988.87371000007</v>
      </c>
      <c r="D230" s="37">
        <f t="shared" si="59"/>
        <v>35044.63538</v>
      </c>
      <c r="E230" s="34">
        <f t="shared" si="59"/>
        <v>705033.50908999995</v>
      </c>
      <c r="F230" s="34">
        <f t="shared" si="59"/>
        <v>177834.62491000004</v>
      </c>
      <c r="G230" s="34">
        <f t="shared" si="59"/>
        <v>212879.26029000003</v>
      </c>
      <c r="H230" s="31">
        <f>E230/B230*100</f>
        <v>79.857170277028018</v>
      </c>
    </row>
    <row r="231" spans="1:8" s="88" customFormat="1" ht="11.25" customHeight="1" x14ac:dyDescent="0.2">
      <c r="A231" s="92" t="s">
        <v>258</v>
      </c>
      <c r="B231" s="29">
        <v>389506.03600000008</v>
      </c>
      <c r="C231" s="30">
        <v>290327.14123000001</v>
      </c>
      <c r="D231" s="29">
        <v>1948.1030900000001</v>
      </c>
      <c r="E231" s="30">
        <f t="shared" ref="E231:E247" si="60">SUM(C231:D231)</f>
        <v>292275.24432</v>
      </c>
      <c r="F231" s="30">
        <f>B231-E231</f>
        <v>97230.791680000082</v>
      </c>
      <c r="G231" s="30">
        <f>B231-C231</f>
        <v>99178.894770000072</v>
      </c>
      <c r="H231" s="31">
        <f>E231/B231*100</f>
        <v>75.037410798943299</v>
      </c>
    </row>
    <row r="232" spans="1:8" s="88" customFormat="1" ht="11.25" customHeight="1" x14ac:dyDescent="0.2">
      <c r="A232" s="92" t="s">
        <v>259</v>
      </c>
      <c r="B232" s="29">
        <v>217354.04299999998</v>
      </c>
      <c r="C232" s="30">
        <v>164407.12156999999</v>
      </c>
      <c r="D232" s="29">
        <v>1095.1994199999999</v>
      </c>
      <c r="E232" s="30">
        <f t="shared" si="60"/>
        <v>165502.32098999998</v>
      </c>
      <c r="F232" s="30">
        <f>B232-E232</f>
        <v>51851.722009999998</v>
      </c>
      <c r="G232" s="30">
        <f>B232-C232</f>
        <v>52946.921429999988</v>
      </c>
      <c r="H232" s="31">
        <f>E232/B232*100</f>
        <v>76.144118924900781</v>
      </c>
    </row>
    <row r="233" spans="1:8" s="88" customFormat="1" ht="11.25" customHeight="1" x14ac:dyDescent="0.2">
      <c r="A233" s="92" t="s">
        <v>260</v>
      </c>
      <c r="B233" s="29">
        <v>118017.68599999999</v>
      </c>
      <c r="C233" s="30">
        <v>100828.49940999999</v>
      </c>
      <c r="D233" s="29">
        <v>1559.6678700000002</v>
      </c>
      <c r="E233" s="30">
        <f t="shared" si="60"/>
        <v>102388.16727999999</v>
      </c>
      <c r="F233" s="30">
        <f>B233-E233</f>
        <v>15629.518719999993</v>
      </c>
      <c r="G233" s="30">
        <f>B233-C233</f>
        <v>17189.186589999998</v>
      </c>
      <c r="H233" s="31">
        <f>E233/B233*100</f>
        <v>86.756630086782081</v>
      </c>
    </row>
    <row r="234" spans="1:8" s="88" customFormat="1" ht="11.25" customHeight="1" x14ac:dyDescent="0.2">
      <c r="A234" s="92" t="s">
        <v>261</v>
      </c>
      <c r="B234" s="29">
        <v>157990.36899999998</v>
      </c>
      <c r="C234" s="30">
        <v>114426.1115</v>
      </c>
      <c r="D234" s="29">
        <v>30441.665000000001</v>
      </c>
      <c r="E234" s="30">
        <f t="shared" si="60"/>
        <v>144867.77650000001</v>
      </c>
      <c r="F234" s="30">
        <f>B234-E234</f>
        <v>13122.59249999997</v>
      </c>
      <c r="G234" s="30">
        <f>B234-C234</f>
        <v>43564.257499999978</v>
      </c>
      <c r="H234" s="31">
        <f>E234/B234*100</f>
        <v>91.694055414225929</v>
      </c>
    </row>
    <row r="235" spans="1:8" s="88" customFormat="1" ht="11.25" customHeight="1" x14ac:dyDescent="0.2">
      <c r="A235" s="92" t="s">
        <v>325</v>
      </c>
      <c r="B235" s="29">
        <v>33327.608999999997</v>
      </c>
      <c r="C235" s="30">
        <v>15712.5401</v>
      </c>
      <c r="D235" s="29">
        <v>244.42458999999999</v>
      </c>
      <c r="E235" s="30">
        <f t="shared" si="60"/>
        <v>15956.964690000001</v>
      </c>
      <c r="F235" s="30">
        <f>B235-E235</f>
        <v>17370.644309999996</v>
      </c>
      <c r="G235" s="30">
        <f>B235-C235</f>
        <v>17615.068899999998</v>
      </c>
      <c r="H235" s="31">
        <f>E235/B235*100</f>
        <v>47.879116350650904</v>
      </c>
    </row>
    <row r="236" spans="1:8" s="88" customFormat="1" ht="11.25" customHeight="1" x14ac:dyDescent="0.2">
      <c r="A236" s="92" t="s">
        <v>262</v>
      </c>
      <c r="B236" s="29">
        <v>566269.29500000004</v>
      </c>
      <c r="C236" s="30">
        <v>524844.94406000001</v>
      </c>
      <c r="D236" s="29">
        <v>6043.4984899999999</v>
      </c>
      <c r="E236" s="30">
        <f t="shared" si="60"/>
        <v>530888.44255000004</v>
      </c>
      <c r="F236" s="30">
        <f>B236-E236</f>
        <v>35380.852450000006</v>
      </c>
      <c r="G236" s="30">
        <f>B236-C236</f>
        <v>41424.350940000033</v>
      </c>
      <c r="H236" s="31">
        <f>E236/B236*100</f>
        <v>93.751938739676859</v>
      </c>
    </row>
    <row r="237" spans="1:8" s="88" customFormat="1" ht="11.25" customHeight="1" x14ac:dyDescent="0.2">
      <c r="A237" s="92" t="s">
        <v>263</v>
      </c>
      <c r="B237" s="29">
        <v>516057</v>
      </c>
      <c r="C237" s="30">
        <v>512443.46505</v>
      </c>
      <c r="D237" s="29">
        <v>637.52224999999999</v>
      </c>
      <c r="E237" s="30">
        <f t="shared" si="60"/>
        <v>513080.98729999998</v>
      </c>
      <c r="F237" s="30">
        <f>B237-E237</f>
        <v>2976.0127000000211</v>
      </c>
      <c r="G237" s="30">
        <f>B237-C237</f>
        <v>3613.5349500000011</v>
      </c>
      <c r="H237" s="31">
        <f>E237/B237*100</f>
        <v>99.423317056061634</v>
      </c>
    </row>
    <row r="238" spans="1:8" s="88" customFormat="1" ht="11.25" customHeight="1" x14ac:dyDescent="0.2">
      <c r="A238" s="92" t="s">
        <v>264</v>
      </c>
      <c r="B238" s="29">
        <v>1700670.7939999998</v>
      </c>
      <c r="C238" s="30">
        <v>1008460.4260399999</v>
      </c>
      <c r="D238" s="29">
        <v>337975.88818000001</v>
      </c>
      <c r="E238" s="30">
        <f t="shared" si="60"/>
        <v>1346436.3142200001</v>
      </c>
      <c r="F238" s="30">
        <f>B238-E238</f>
        <v>354234.4797799997</v>
      </c>
      <c r="G238" s="30">
        <f>B238-C238</f>
        <v>692210.36795999983</v>
      </c>
      <c r="H238" s="31">
        <f>E238/B238*100</f>
        <v>79.170896505676112</v>
      </c>
    </row>
    <row r="239" spans="1:8" s="88" customFormat="1" ht="11.25" customHeight="1" x14ac:dyDescent="0.2">
      <c r="A239" s="92" t="s">
        <v>265</v>
      </c>
      <c r="B239" s="29">
        <v>43753.861000000004</v>
      </c>
      <c r="C239" s="30">
        <v>40650.096490000004</v>
      </c>
      <c r="D239" s="29">
        <v>128.83360999999999</v>
      </c>
      <c r="E239" s="30">
        <f t="shared" si="60"/>
        <v>40778.930100000005</v>
      </c>
      <c r="F239" s="30">
        <f>B239-E239</f>
        <v>2974.9308999999994</v>
      </c>
      <c r="G239" s="30">
        <f>B239-C239</f>
        <v>3103.7645100000009</v>
      </c>
      <c r="H239" s="31">
        <f>E239/B239*100</f>
        <v>93.200757985678109</v>
      </c>
    </row>
    <row r="240" spans="1:8" s="88" customFormat="1" ht="11.25" customHeight="1" x14ac:dyDescent="0.2">
      <c r="A240" s="102" t="s">
        <v>93</v>
      </c>
      <c r="B240" s="29">
        <v>255860</v>
      </c>
      <c r="C240" s="30">
        <v>233899.17196000001</v>
      </c>
      <c r="D240" s="29">
        <v>2685.7801300000001</v>
      </c>
      <c r="E240" s="30">
        <f t="shared" si="60"/>
        <v>236584.95209000001</v>
      </c>
      <c r="F240" s="30">
        <f>B240-E240</f>
        <v>19275.047909999994</v>
      </c>
      <c r="G240" s="30">
        <f>B240-C240</f>
        <v>21960.828039999993</v>
      </c>
      <c r="H240" s="31">
        <f>E240/B240*100</f>
        <v>92.466564562651456</v>
      </c>
    </row>
    <row r="241" spans="1:8" s="88" customFormat="1" ht="11.25" customHeight="1" x14ac:dyDescent="0.2">
      <c r="A241" s="102" t="s">
        <v>266</v>
      </c>
      <c r="B241" s="29">
        <v>1684883.9509999999</v>
      </c>
      <c r="C241" s="30">
        <v>1566095.5832</v>
      </c>
      <c r="D241" s="29">
        <v>2071.9747299999999</v>
      </c>
      <c r="E241" s="30">
        <f t="shared" si="60"/>
        <v>1568167.5579299999</v>
      </c>
      <c r="F241" s="30">
        <f>B241-E241</f>
        <v>116716.39306999999</v>
      </c>
      <c r="G241" s="30">
        <f>B241-C241</f>
        <v>118788.36779999989</v>
      </c>
      <c r="H241" s="31">
        <f>E241/B241*100</f>
        <v>93.072734000420184</v>
      </c>
    </row>
    <row r="242" spans="1:8" s="88" customFormat="1" ht="11.25" customHeight="1" x14ac:dyDescent="0.2">
      <c r="A242" s="102" t="s">
        <v>267</v>
      </c>
      <c r="B242" s="29">
        <v>102759</v>
      </c>
      <c r="C242" s="30">
        <v>89313.805909999995</v>
      </c>
      <c r="D242" s="29">
        <v>2947.4654799999998</v>
      </c>
      <c r="E242" s="30">
        <f t="shared" si="60"/>
        <v>92261.271389999994</v>
      </c>
      <c r="F242" s="30">
        <f>B242-E242</f>
        <v>10497.728610000006</v>
      </c>
      <c r="G242" s="30">
        <f>B242-C242</f>
        <v>13445.194090000005</v>
      </c>
      <c r="H242" s="31">
        <f>E242/B242*100</f>
        <v>89.784127317315267</v>
      </c>
    </row>
    <row r="243" spans="1:8" s="88" customFormat="1" ht="11.25" customHeight="1" x14ac:dyDescent="0.2">
      <c r="A243" s="102" t="s">
        <v>326</v>
      </c>
      <c r="B243" s="29">
        <v>186220.42499999999</v>
      </c>
      <c r="C243" s="30">
        <v>20522.886829999999</v>
      </c>
      <c r="D243" s="29">
        <v>205.8</v>
      </c>
      <c r="E243" s="30">
        <f t="shared" si="60"/>
        <v>20728.686829999999</v>
      </c>
      <c r="F243" s="30">
        <f>B243-E243</f>
        <v>165491.73817</v>
      </c>
      <c r="G243" s="30">
        <f>B243-C243</f>
        <v>165697.53816999999</v>
      </c>
      <c r="H243" s="31">
        <f>E243/B243*100</f>
        <v>11.131263839613727</v>
      </c>
    </row>
    <row r="244" spans="1:8" s="88" customFormat="1" ht="11.25" customHeight="1" x14ac:dyDescent="0.2">
      <c r="A244" s="102" t="s">
        <v>268</v>
      </c>
      <c r="B244" s="29">
        <v>1157256.389</v>
      </c>
      <c r="C244" s="30">
        <v>391926.7084</v>
      </c>
      <c r="D244" s="29">
        <v>56979.566920000005</v>
      </c>
      <c r="E244" s="30">
        <f t="shared" si="60"/>
        <v>448906.27532000002</v>
      </c>
      <c r="F244" s="30">
        <f>B244-E244</f>
        <v>708350.11367999995</v>
      </c>
      <c r="G244" s="30">
        <f>B244-C244</f>
        <v>765329.68059999996</v>
      </c>
      <c r="H244" s="31">
        <f>E244/B244*100</f>
        <v>38.790563576659594</v>
      </c>
    </row>
    <row r="245" spans="1:8" s="88" customFormat="1" ht="11.25" customHeight="1" x14ac:dyDescent="0.2">
      <c r="A245" s="102" t="s">
        <v>269</v>
      </c>
      <c r="B245" s="29">
        <v>67665</v>
      </c>
      <c r="C245" s="30">
        <v>47296.489150000001</v>
      </c>
      <c r="D245" s="29">
        <v>1419.80295</v>
      </c>
      <c r="E245" s="30">
        <f t="shared" si="60"/>
        <v>48716.292099999999</v>
      </c>
      <c r="F245" s="30">
        <f>B245-E245</f>
        <v>18948.707900000001</v>
      </c>
      <c r="G245" s="30">
        <f>B245-C245</f>
        <v>20368.510849999999</v>
      </c>
      <c r="H245" s="31">
        <f>E245/B245*100</f>
        <v>71.996293652553007</v>
      </c>
    </row>
    <row r="246" spans="1:8" s="88" customFormat="1" ht="11.25" customHeight="1" x14ac:dyDescent="0.2">
      <c r="A246" s="102" t="s">
        <v>270</v>
      </c>
      <c r="B246" s="29">
        <v>397297.10600000003</v>
      </c>
      <c r="C246" s="30">
        <v>315713.89987000002</v>
      </c>
      <c r="D246" s="29">
        <v>28593.166940000003</v>
      </c>
      <c r="E246" s="30">
        <f t="shared" si="60"/>
        <v>344307.06681000005</v>
      </c>
      <c r="F246" s="30">
        <f>B246-E246</f>
        <v>52990.039189999981</v>
      </c>
      <c r="G246" s="30">
        <f>B246-C246</f>
        <v>81583.206130000006</v>
      </c>
      <c r="H246" s="31">
        <f>E246/B246*100</f>
        <v>86.662364666205249</v>
      </c>
    </row>
    <row r="247" spans="1:8" s="88" customFormat="1" ht="11.25" customHeight="1" x14ac:dyDescent="0.2">
      <c r="A247" s="92" t="s">
        <v>271</v>
      </c>
      <c r="B247" s="29">
        <v>79765.000000000015</v>
      </c>
      <c r="C247" s="30">
        <v>75957.837790000005</v>
      </c>
      <c r="D247" s="29">
        <v>47.040860000000002</v>
      </c>
      <c r="E247" s="30">
        <f t="shared" si="60"/>
        <v>76004.878649999999</v>
      </c>
      <c r="F247" s="30">
        <f>B247-E247</f>
        <v>3760.1213500000158</v>
      </c>
      <c r="G247" s="30">
        <f>B247-C247</f>
        <v>3807.1622100000095</v>
      </c>
      <c r="H247" s="31">
        <f>E247/B247*100</f>
        <v>95.286000940261999</v>
      </c>
    </row>
    <row r="248" spans="1:8" s="88" customFormat="1" ht="11.25" customHeight="1" x14ac:dyDescent="0.2">
      <c r="A248" s="95"/>
      <c r="B248" s="29"/>
      <c r="C248" s="30"/>
      <c r="D248" s="29"/>
      <c r="E248" s="30"/>
      <c r="F248" s="30"/>
      <c r="G248" s="30"/>
      <c r="H248" s="31"/>
    </row>
    <row r="249" spans="1:8" s="88" customFormat="1" ht="11.25" customHeight="1" x14ac:dyDescent="0.2">
      <c r="A249" s="90" t="s">
        <v>272</v>
      </c>
      <c r="B249" s="29">
        <v>2344.145</v>
      </c>
      <c r="C249" s="30">
        <v>2264.4762400000004</v>
      </c>
      <c r="D249" s="29">
        <v>0</v>
      </c>
      <c r="E249" s="30">
        <f t="shared" ref="E249" si="61">SUM(C249:D249)</f>
        <v>2264.4762400000004</v>
      </c>
      <c r="F249" s="30">
        <f>B249-E249</f>
        <v>79.668759999999565</v>
      </c>
      <c r="G249" s="30">
        <f>B249-C249</f>
        <v>79.668759999999565</v>
      </c>
      <c r="H249" s="31">
        <f>E249/B249*100</f>
        <v>96.601372355379056</v>
      </c>
    </row>
    <row r="250" spans="1:8" s="88" customFormat="1" ht="11.25" customHeight="1" x14ac:dyDescent="0.2">
      <c r="A250" s="95"/>
      <c r="B250" s="33"/>
      <c r="C250" s="32"/>
      <c r="D250" s="33"/>
      <c r="E250" s="32"/>
      <c r="F250" s="32"/>
      <c r="G250" s="32"/>
      <c r="H250" s="31"/>
    </row>
    <row r="251" spans="1:8" s="88" customFormat="1" ht="11.25" customHeight="1" x14ac:dyDescent="0.2">
      <c r="A251" s="90" t="s">
        <v>273</v>
      </c>
      <c r="B251" s="37">
        <f t="shared" ref="B251:G251" si="62">SUM(B252:B256)</f>
        <v>25033199.596000008</v>
      </c>
      <c r="C251" s="37">
        <f t="shared" si="62"/>
        <v>21989259.031130001</v>
      </c>
      <c r="D251" s="37">
        <f t="shared" ref="D251" si="63">SUM(D252:D256)</f>
        <v>368658.69338999997</v>
      </c>
      <c r="E251" s="34">
        <f t="shared" si="62"/>
        <v>22357917.724520002</v>
      </c>
      <c r="F251" s="34">
        <f t="shared" si="62"/>
        <v>2675281.8714800077</v>
      </c>
      <c r="G251" s="34">
        <f t="shared" si="62"/>
        <v>3043940.5648700078</v>
      </c>
      <c r="H251" s="31">
        <f>E251/B251*100</f>
        <v>89.31306459160146</v>
      </c>
    </row>
    <row r="252" spans="1:8" s="88" customFormat="1" ht="11.25" customHeight="1" x14ac:dyDescent="0.2">
      <c r="A252" s="102" t="s">
        <v>274</v>
      </c>
      <c r="B252" s="29">
        <v>22300888.236000009</v>
      </c>
      <c r="C252" s="30">
        <v>19507188.499650002</v>
      </c>
      <c r="D252" s="29">
        <v>362132.98439999996</v>
      </c>
      <c r="E252" s="30">
        <f t="shared" ref="E252:E256" si="64">SUM(C252:D252)</f>
        <v>19869321.484050002</v>
      </c>
      <c r="F252" s="30">
        <f>B252-E252</f>
        <v>2431566.7519500069</v>
      </c>
      <c r="G252" s="30">
        <f>B252-C252</f>
        <v>2793699.7363500074</v>
      </c>
      <c r="H252" s="31">
        <f>E252/B252*100</f>
        <v>89.096547517668995</v>
      </c>
    </row>
    <row r="253" spans="1:8" s="88" customFormat="1" ht="11.25" customHeight="1" x14ac:dyDescent="0.2">
      <c r="A253" s="102" t="s">
        <v>275</v>
      </c>
      <c r="B253" s="29">
        <v>89077.359999999986</v>
      </c>
      <c r="C253" s="30">
        <v>81034.052689999997</v>
      </c>
      <c r="D253" s="29">
        <v>741.58672999999999</v>
      </c>
      <c r="E253" s="30">
        <f t="shared" si="64"/>
        <v>81775.639419999992</v>
      </c>
      <c r="F253" s="30">
        <f>B253-E253</f>
        <v>7301.7205799999938</v>
      </c>
      <c r="G253" s="30">
        <f>B253-C253</f>
        <v>8043.3073099999892</v>
      </c>
      <c r="H253" s="31">
        <f>E253/B253*100</f>
        <v>91.80294456414066</v>
      </c>
    </row>
    <row r="254" spans="1:8" s="88" customFormat="1" ht="11.25" customHeight="1" x14ac:dyDescent="0.2">
      <c r="A254" s="102" t="s">
        <v>276</v>
      </c>
      <c r="B254" s="29">
        <v>693663.00000000023</v>
      </c>
      <c r="C254" s="30">
        <v>605823.81015000003</v>
      </c>
      <c r="D254" s="29">
        <v>1932.67481</v>
      </c>
      <c r="E254" s="30">
        <f t="shared" si="64"/>
        <v>607756.48496000003</v>
      </c>
      <c r="F254" s="30">
        <f>B254-E254</f>
        <v>85906.515040000202</v>
      </c>
      <c r="G254" s="30">
        <f>B254-C254</f>
        <v>87839.189850000199</v>
      </c>
      <c r="H254" s="31">
        <f>E254/B254*100</f>
        <v>87.615525833149505</v>
      </c>
    </row>
    <row r="255" spans="1:8" s="88" customFormat="1" ht="11.25" customHeight="1" x14ac:dyDescent="0.2">
      <c r="A255" s="102" t="s">
        <v>277</v>
      </c>
      <c r="B255" s="29">
        <v>1650222</v>
      </c>
      <c r="C255" s="30">
        <v>1531970.31543</v>
      </c>
      <c r="D255" s="29">
        <v>3849.2374500000001</v>
      </c>
      <c r="E255" s="30">
        <f t="shared" si="64"/>
        <v>1535819.5528799999</v>
      </c>
      <c r="F255" s="30">
        <f>B255-E255</f>
        <v>114402.44712000014</v>
      </c>
      <c r="G255" s="30">
        <f>B255-C255</f>
        <v>118251.68457000004</v>
      </c>
      <c r="H255" s="31">
        <f>E255/B255*100</f>
        <v>93.067451099306624</v>
      </c>
    </row>
    <row r="256" spans="1:8" s="88" customFormat="1" ht="11.25" customHeight="1" x14ac:dyDescent="0.2">
      <c r="A256" s="102" t="s">
        <v>278</v>
      </c>
      <c r="B256" s="29">
        <v>299349</v>
      </c>
      <c r="C256" s="30">
        <v>263242.35321000003</v>
      </c>
      <c r="D256" s="29">
        <v>2.21</v>
      </c>
      <c r="E256" s="30">
        <f t="shared" si="64"/>
        <v>263244.56321000005</v>
      </c>
      <c r="F256" s="30">
        <f>B256-E256</f>
        <v>36104.436789999949</v>
      </c>
      <c r="G256" s="30">
        <f>B256-C256</f>
        <v>36106.64678999997</v>
      </c>
      <c r="H256" s="31">
        <f>E256/B256*100</f>
        <v>87.93901540008487</v>
      </c>
    </row>
    <row r="257" spans="1:13" s="88" customFormat="1" ht="11.25" customHeight="1" x14ac:dyDescent="0.2">
      <c r="A257" s="95"/>
      <c r="B257" s="29"/>
      <c r="C257" s="30"/>
      <c r="D257" s="29"/>
      <c r="E257" s="30"/>
      <c r="F257" s="30"/>
      <c r="G257" s="30"/>
      <c r="H257" s="28"/>
    </row>
    <row r="258" spans="1:13" s="88" customFormat="1" ht="11.25" customHeight="1" x14ac:dyDescent="0.2">
      <c r="A258" s="90" t="s">
        <v>279</v>
      </c>
      <c r="B258" s="34">
        <f t="shared" ref="B258:G258" si="65">+B259+B260</f>
        <v>1031270.6189999999</v>
      </c>
      <c r="C258" s="34">
        <f t="shared" si="65"/>
        <v>985851.45100000012</v>
      </c>
      <c r="D258" s="34">
        <f t="shared" si="65"/>
        <v>7325.6996300000001</v>
      </c>
      <c r="E258" s="34">
        <f t="shared" si="65"/>
        <v>993177.15063000016</v>
      </c>
      <c r="F258" s="34">
        <f t="shared" si="65"/>
        <v>38093.468369999835</v>
      </c>
      <c r="G258" s="34">
        <f t="shared" si="65"/>
        <v>45419.167999999889</v>
      </c>
      <c r="H258" s="28">
        <f>E258/B258*100</f>
        <v>96.306161770909554</v>
      </c>
    </row>
    <row r="259" spans="1:13" s="88" customFormat="1" ht="11.25" customHeight="1" x14ac:dyDescent="0.2">
      <c r="A259" s="102" t="s">
        <v>280</v>
      </c>
      <c r="B259" s="29">
        <v>988976.61899999995</v>
      </c>
      <c r="C259" s="30">
        <v>948374.73634000006</v>
      </c>
      <c r="D259" s="29">
        <v>6029.9646899999998</v>
      </c>
      <c r="E259" s="30">
        <f t="shared" ref="E259:E260" si="66">SUM(C259:D259)</f>
        <v>954404.70103000011</v>
      </c>
      <c r="F259" s="30">
        <f>B259-E259</f>
        <v>34571.917969999835</v>
      </c>
      <c r="G259" s="30">
        <f>B259-C259</f>
        <v>40601.882659999887</v>
      </c>
      <c r="H259" s="31">
        <f>E259/B259*100</f>
        <v>96.504273477672598</v>
      </c>
    </row>
    <row r="260" spans="1:13" s="88" customFormat="1" ht="11.25" customHeight="1" x14ac:dyDescent="0.2">
      <c r="A260" s="102" t="s">
        <v>281</v>
      </c>
      <c r="B260" s="29">
        <v>42294</v>
      </c>
      <c r="C260" s="30">
        <v>37476.714659999998</v>
      </c>
      <c r="D260" s="29">
        <v>1295.7349400000001</v>
      </c>
      <c r="E260" s="30">
        <f t="shared" si="66"/>
        <v>38772.4496</v>
      </c>
      <c r="F260" s="30">
        <f>B260-E260</f>
        <v>3521.5504000000001</v>
      </c>
      <c r="G260" s="30">
        <f>B260-C260</f>
        <v>4817.2853400000022</v>
      </c>
      <c r="H260" s="31">
        <f>E260/B260*100</f>
        <v>91.673640705537423</v>
      </c>
    </row>
    <row r="261" spans="1:13" s="88" customFormat="1" ht="11.4" x14ac:dyDescent="0.2">
      <c r="A261" s="95"/>
      <c r="B261" s="32"/>
      <c r="C261" s="32"/>
      <c r="D261" s="32"/>
      <c r="E261" s="32"/>
      <c r="F261" s="32"/>
      <c r="G261" s="32"/>
      <c r="H261" s="28"/>
    </row>
    <row r="262" spans="1:13" s="88" customFormat="1" ht="11.25" customHeight="1" x14ac:dyDescent="0.2">
      <c r="A262" s="103" t="s">
        <v>282</v>
      </c>
      <c r="B262" s="29">
        <v>6745510.7070000013</v>
      </c>
      <c r="C262" s="30">
        <v>6564717.1827800004</v>
      </c>
      <c r="D262" s="29">
        <v>15149.517189999999</v>
      </c>
      <c r="E262" s="30">
        <f t="shared" ref="E262" si="67">SUM(C262:D262)</f>
        <v>6579866.6999700004</v>
      </c>
      <c r="F262" s="30">
        <f>B262-E262</f>
        <v>165644.00703000091</v>
      </c>
      <c r="G262" s="30">
        <f>B262-C262</f>
        <v>180793.52422000095</v>
      </c>
      <c r="H262" s="31">
        <f>E262/B262*100</f>
        <v>97.544381526841136</v>
      </c>
    </row>
    <row r="263" spans="1:13" s="88" customFormat="1" ht="11.25" customHeight="1" x14ac:dyDescent="0.2">
      <c r="A263" s="95"/>
      <c r="B263" s="32"/>
      <c r="C263" s="32"/>
      <c r="D263" s="32"/>
      <c r="E263" s="32"/>
      <c r="F263" s="32"/>
      <c r="G263" s="32"/>
      <c r="H263" s="28"/>
    </row>
    <row r="264" spans="1:13" s="88" customFormat="1" ht="11.25" customHeight="1" x14ac:dyDescent="0.2">
      <c r="A264" s="90" t="s">
        <v>283</v>
      </c>
      <c r="B264" s="29">
        <v>7038830.9999999991</v>
      </c>
      <c r="C264" s="30">
        <v>6158125.1854499998</v>
      </c>
      <c r="D264" s="29">
        <v>203.15292000000002</v>
      </c>
      <c r="E264" s="30">
        <f t="shared" ref="E264" si="68">SUM(C264:D264)</f>
        <v>6158328.33837</v>
      </c>
      <c r="F264" s="30">
        <f>B264-E264</f>
        <v>880502.66162999906</v>
      </c>
      <c r="G264" s="30">
        <f>B264-C264</f>
        <v>880705.81454999931</v>
      </c>
      <c r="H264" s="31">
        <f>E264/B264*100</f>
        <v>87.490782750289085</v>
      </c>
    </row>
    <row r="265" spans="1:13" s="88" customFormat="1" ht="11.25" customHeight="1" x14ac:dyDescent="0.2">
      <c r="A265" s="95"/>
      <c r="B265" s="32"/>
      <c r="C265" s="32"/>
      <c r="D265" s="32"/>
      <c r="E265" s="32"/>
      <c r="F265" s="32"/>
      <c r="G265" s="32"/>
      <c r="H265" s="28"/>
    </row>
    <row r="266" spans="1:13" s="88" customFormat="1" ht="11.25" customHeight="1" x14ac:dyDescent="0.2">
      <c r="A266" s="90" t="s">
        <v>284</v>
      </c>
      <c r="B266" s="29">
        <v>2388804</v>
      </c>
      <c r="C266" s="30">
        <v>2035744.16359</v>
      </c>
      <c r="D266" s="29">
        <v>53935.998390000001</v>
      </c>
      <c r="E266" s="30">
        <f t="shared" ref="E266" si="69">SUM(C266:D266)</f>
        <v>2089680.1619800001</v>
      </c>
      <c r="F266" s="30">
        <f>B266-E266</f>
        <v>299123.83801999991</v>
      </c>
      <c r="G266" s="30">
        <f>B266-C266</f>
        <v>353059.83640999999</v>
      </c>
      <c r="H266" s="31">
        <f>E266/B266*100</f>
        <v>87.478092048573259</v>
      </c>
    </row>
    <row r="267" spans="1:13" s="88" customFormat="1" ht="11.25" customHeight="1" x14ac:dyDescent="0.2">
      <c r="A267" s="104"/>
      <c r="B267" s="29"/>
      <c r="C267" s="29"/>
      <c r="D267" s="29"/>
      <c r="E267" s="29"/>
      <c r="F267" s="29"/>
      <c r="G267" s="29"/>
      <c r="H267" s="45"/>
      <c r="I267" s="91"/>
      <c r="J267" s="91"/>
      <c r="K267" s="91"/>
      <c r="L267" s="91"/>
      <c r="M267" s="91"/>
    </row>
    <row r="268" spans="1:13" s="88" customFormat="1" ht="11.25" customHeight="1" x14ac:dyDescent="0.2">
      <c r="A268" s="96" t="s">
        <v>285</v>
      </c>
      <c r="B268" s="37">
        <f t="shared" ref="B268:G268" si="70">+B269+B270</f>
        <v>515420.96000000008</v>
      </c>
      <c r="C268" s="37">
        <f t="shared" si="70"/>
        <v>496425.87402999995</v>
      </c>
      <c r="D268" s="37">
        <f t="shared" si="70"/>
        <v>14471.129919999999</v>
      </c>
      <c r="E268" s="37">
        <f t="shared" si="70"/>
        <v>510897.00394999993</v>
      </c>
      <c r="F268" s="37">
        <f t="shared" si="70"/>
        <v>4523.9560500001244</v>
      </c>
      <c r="G268" s="37">
        <f t="shared" si="70"/>
        <v>18995.085970000109</v>
      </c>
      <c r="H268" s="45">
        <f>E268/B268*100</f>
        <v>99.122279379169967</v>
      </c>
    </row>
    <row r="269" spans="1:13" s="88" customFormat="1" ht="11.25" customHeight="1" x14ac:dyDescent="0.2">
      <c r="A269" s="101" t="s">
        <v>286</v>
      </c>
      <c r="B269" s="29">
        <v>491740.96000000008</v>
      </c>
      <c r="C269" s="30">
        <v>477953.80978999997</v>
      </c>
      <c r="D269" s="29">
        <v>13285.36305</v>
      </c>
      <c r="E269" s="30">
        <f t="shared" ref="E269:E270" si="71">SUM(C269:D269)</f>
        <v>491239.17283999996</v>
      </c>
      <c r="F269" s="30">
        <f>B269-E269</f>
        <v>501.78716000012355</v>
      </c>
      <c r="G269" s="30">
        <f>B269-C269</f>
        <v>13787.150210000109</v>
      </c>
      <c r="H269" s="31">
        <f>E269/B269*100</f>
        <v>99.897957013790332</v>
      </c>
    </row>
    <row r="270" spans="1:13" s="88" customFormat="1" ht="11.25" customHeight="1" x14ac:dyDescent="0.2">
      <c r="A270" s="101" t="s">
        <v>287</v>
      </c>
      <c r="B270" s="29">
        <v>23680</v>
      </c>
      <c r="C270" s="30">
        <v>18472.06424</v>
      </c>
      <c r="D270" s="29">
        <v>1185.7668700000002</v>
      </c>
      <c r="E270" s="30">
        <f t="shared" si="71"/>
        <v>19657.831109999999</v>
      </c>
      <c r="F270" s="30">
        <f>B270-E270</f>
        <v>4022.1688900000008</v>
      </c>
      <c r="G270" s="30">
        <f>B270-C270</f>
        <v>5207.9357600000003</v>
      </c>
      <c r="H270" s="31">
        <f>E270/B270*100</f>
        <v>83.014489484797295</v>
      </c>
    </row>
    <row r="271" spans="1:13" s="88" customFormat="1" ht="12" customHeight="1" x14ac:dyDescent="0.2">
      <c r="A271" s="105"/>
      <c r="B271" s="29"/>
      <c r="C271" s="29"/>
      <c r="D271" s="29"/>
      <c r="E271" s="29"/>
      <c r="F271" s="29"/>
      <c r="G271" s="29"/>
      <c r="H271" s="45"/>
    </row>
    <row r="272" spans="1:13" s="88" customFormat="1" ht="11.25" customHeight="1" x14ac:dyDescent="0.2">
      <c r="A272" s="106" t="s">
        <v>288</v>
      </c>
      <c r="B272" s="46">
        <f>B10+B17+B19+B21+B23+B35+B39+B47+B49+B51+B59+B71+B78+B82+B86+B92+B104+B116+B127+B143+B145+B166+B176+B181+B190+B199+B208+B217+B249+B251+B258+B262+B264+B266+B268</f>
        <v>1664927620.1456096</v>
      </c>
      <c r="C272" s="46">
        <f t="shared" ref="C272:G272" si="72">C10+C17+C19+C21+C23+C35+C39+C47+C49+C51+C59+C71+C78+C82+C86+C92+C104+C116+C127+C143+C145+C166+C176+C181+C190+C199+C208+C217+C249+C251+C258+C262+C264+C266+C268</f>
        <v>1420505473.15716</v>
      </c>
      <c r="D272" s="46">
        <f t="shared" si="72"/>
        <v>36149204.693489991</v>
      </c>
      <c r="E272" s="46">
        <f t="shared" si="72"/>
        <v>1456654677.8506503</v>
      </c>
      <c r="F272" s="46">
        <f t="shared" si="72"/>
        <v>208272942.29495978</v>
      </c>
      <c r="G272" s="46">
        <f t="shared" si="72"/>
        <v>244422146.98844975</v>
      </c>
      <c r="H272" s="47">
        <f>E272/B272*100</f>
        <v>87.490570774677622</v>
      </c>
    </row>
    <row r="273" spans="1:8" s="88" customFormat="1" ht="11.25" customHeight="1" x14ac:dyDescent="0.2">
      <c r="A273" s="107"/>
      <c r="B273" s="30"/>
      <c r="C273" s="30"/>
      <c r="D273" s="30"/>
      <c r="E273" s="30"/>
      <c r="F273" s="30"/>
      <c r="G273" s="30"/>
      <c r="H273" s="28"/>
    </row>
    <row r="274" spans="1:8" s="88" customFormat="1" ht="11.25" customHeight="1" x14ac:dyDescent="0.2">
      <c r="A274" s="89" t="s">
        <v>289</v>
      </c>
      <c r="B274" s="30"/>
      <c r="C274" s="30"/>
      <c r="D274" s="30"/>
      <c r="E274" s="30"/>
      <c r="F274" s="30"/>
      <c r="G274" s="30"/>
      <c r="H274" s="31"/>
    </row>
    <row r="275" spans="1:8" s="88" customFormat="1" ht="11.25" customHeight="1" x14ac:dyDescent="0.2">
      <c r="A275" s="92" t="s">
        <v>290</v>
      </c>
      <c r="B275" s="29">
        <v>191562136.85600001</v>
      </c>
      <c r="C275" s="30">
        <v>150022711.4454</v>
      </c>
      <c r="D275" s="29">
        <v>1228843.925</v>
      </c>
      <c r="E275" s="30">
        <f t="shared" ref="E275" si="73">SUM(C275:D275)</f>
        <v>151251555.37040001</v>
      </c>
      <c r="F275" s="30">
        <f>B275-E275</f>
        <v>40310581.485599995</v>
      </c>
      <c r="G275" s="30">
        <f>B275-C275</f>
        <v>41539425.410600007</v>
      </c>
      <c r="H275" s="31">
        <f>E275/B275*100</f>
        <v>78.956915940073259</v>
      </c>
    </row>
    <row r="276" spans="1:8" s="88" customFormat="1" ht="11.4" x14ac:dyDescent="0.2">
      <c r="A276" s="108"/>
      <c r="B276" s="30"/>
      <c r="C276" s="30"/>
      <c r="D276" s="30"/>
      <c r="E276" s="30"/>
      <c r="F276" s="30"/>
      <c r="G276" s="30"/>
      <c r="H276" s="31"/>
    </row>
    <row r="277" spans="1:8" s="88" customFormat="1" ht="11.25" customHeight="1" x14ac:dyDescent="0.2">
      <c r="A277" s="92" t="s">
        <v>291</v>
      </c>
      <c r="B277" s="30">
        <f t="shared" ref="B277:G277" si="74">SUM(B278:B279)</f>
        <v>524289404.58789003</v>
      </c>
      <c r="C277" s="30">
        <f t="shared" si="74"/>
        <v>517784954.11344999</v>
      </c>
      <c r="D277" s="30">
        <f t="shared" si="74"/>
        <v>1673738.38265</v>
      </c>
      <c r="E277" s="30">
        <f t="shared" si="74"/>
        <v>519458692.49609995</v>
      </c>
      <c r="F277" s="30">
        <f t="shared" si="74"/>
        <v>4830712.0917900857</v>
      </c>
      <c r="G277" s="30">
        <f t="shared" si="74"/>
        <v>6504450.4744400857</v>
      </c>
      <c r="H277" s="28">
        <f>E277/B277*100</f>
        <v>99.078617258041447</v>
      </c>
    </row>
    <row r="278" spans="1:8" s="88" customFormat="1" ht="11.25" customHeight="1" x14ac:dyDescent="0.2">
      <c r="A278" s="92" t="s">
        <v>292</v>
      </c>
      <c r="B278" s="29">
        <v>522516103.67889005</v>
      </c>
      <c r="C278" s="30">
        <v>516052788.09108996</v>
      </c>
      <c r="D278" s="29">
        <v>1651507.52572</v>
      </c>
      <c r="E278" s="30">
        <f t="shared" ref="E278:E279" si="75">SUM(C278:D278)</f>
        <v>517704295.61680996</v>
      </c>
      <c r="F278" s="30">
        <f>B278-E278</f>
        <v>4811808.0620800853</v>
      </c>
      <c r="G278" s="30">
        <f>B278-C278</f>
        <v>6463315.5878000855</v>
      </c>
      <c r="H278" s="31">
        <f>E278/B278*100</f>
        <v>99.079108179020409</v>
      </c>
    </row>
    <row r="279" spans="1:8" s="88" customFormat="1" ht="11.25" customHeight="1" x14ac:dyDescent="0.2">
      <c r="A279" s="109" t="s">
        <v>293</v>
      </c>
      <c r="B279" s="29">
        <v>1773300.909</v>
      </c>
      <c r="C279" s="30">
        <v>1732166.0223599998</v>
      </c>
      <c r="D279" s="29">
        <v>22230.856929999998</v>
      </c>
      <c r="E279" s="30">
        <f t="shared" si="75"/>
        <v>1754396.8792899998</v>
      </c>
      <c r="F279" s="30">
        <f>B279-E279</f>
        <v>18904.029710000148</v>
      </c>
      <c r="G279" s="30">
        <f>B279-C279</f>
        <v>41134.886640000157</v>
      </c>
      <c r="H279" s="28">
        <f>E279/B279*100</f>
        <v>98.93396379519929</v>
      </c>
    </row>
    <row r="280" spans="1:8" s="88" customFormat="1" ht="11.25" customHeight="1" x14ac:dyDescent="0.2">
      <c r="A280" s="109"/>
      <c r="B280" s="30"/>
      <c r="C280" s="30"/>
      <c r="D280" s="30"/>
      <c r="E280" s="30"/>
      <c r="F280" s="30"/>
      <c r="G280" s="30"/>
      <c r="H280" s="31"/>
    </row>
    <row r="281" spans="1:8" s="88" customFormat="1" ht="11.25" customHeight="1" x14ac:dyDescent="0.2">
      <c r="A281" s="89" t="s">
        <v>294</v>
      </c>
      <c r="B281" s="48">
        <f t="shared" ref="B281:G281" si="76">B275+B277</f>
        <v>715851541.44389009</v>
      </c>
      <c r="C281" s="48">
        <f t="shared" si="76"/>
        <v>667807665.55885005</v>
      </c>
      <c r="D281" s="48">
        <f t="shared" si="76"/>
        <v>2902582.3076499999</v>
      </c>
      <c r="E281" s="48">
        <f t="shared" si="76"/>
        <v>670710247.8664999</v>
      </c>
      <c r="F281" s="48">
        <f t="shared" si="76"/>
        <v>45141293.577390082</v>
      </c>
      <c r="G281" s="48">
        <f t="shared" si="76"/>
        <v>48043875.885040089</v>
      </c>
      <c r="H281" s="31">
        <f>E281/B281*100</f>
        <v>93.694042554362724</v>
      </c>
    </row>
    <row r="282" spans="1:8" s="88" customFormat="1" ht="11.25" customHeight="1" x14ac:dyDescent="0.2">
      <c r="A282" s="92"/>
      <c r="B282" s="30"/>
      <c r="C282" s="30"/>
      <c r="D282" s="30"/>
      <c r="E282" s="30"/>
      <c r="F282" s="30"/>
      <c r="G282" s="30"/>
      <c r="H282" s="31"/>
    </row>
    <row r="283" spans="1:8" s="115" customFormat="1" ht="16.5" customHeight="1" thickBot="1" x14ac:dyDescent="0.3">
      <c r="A283" s="110" t="s">
        <v>295</v>
      </c>
      <c r="B283" s="111">
        <f t="shared" ref="B283:G283" si="77">+B281+B272</f>
        <v>2380779161.5894995</v>
      </c>
      <c r="C283" s="111">
        <f t="shared" si="77"/>
        <v>2088313138.7160101</v>
      </c>
      <c r="D283" s="111">
        <f t="shared" si="77"/>
        <v>39051787.001139991</v>
      </c>
      <c r="E283" s="112">
        <f t="shared" si="77"/>
        <v>2127364925.7171502</v>
      </c>
      <c r="F283" s="111">
        <f t="shared" si="77"/>
        <v>253414235.87234986</v>
      </c>
      <c r="G283" s="113">
        <f t="shared" si="77"/>
        <v>292466022.87348986</v>
      </c>
      <c r="H283" s="114">
        <f>E283/B283*100</f>
        <v>89.355827707129293</v>
      </c>
    </row>
    <row r="284" spans="1:8" s="88" customFormat="1" ht="12" customHeight="1" thickTop="1" x14ac:dyDescent="0.2">
      <c r="A284" s="92"/>
      <c r="B284" s="30"/>
      <c r="C284" s="32"/>
      <c r="D284" s="30"/>
      <c r="E284" s="32"/>
      <c r="F284" s="32"/>
      <c r="G284" s="32"/>
      <c r="H284" s="28"/>
    </row>
    <row r="285" spans="1:8" ht="24" customHeight="1" x14ac:dyDescent="0.2">
      <c r="A285" s="120" t="s">
        <v>332</v>
      </c>
      <c r="B285" s="120"/>
      <c r="C285" s="120"/>
      <c r="D285" s="120"/>
      <c r="E285" s="120"/>
      <c r="F285" s="120"/>
      <c r="G285" s="120"/>
      <c r="H285" s="120"/>
    </row>
    <row r="286" spans="1:8" ht="11.4" x14ac:dyDescent="0.2">
      <c r="A286" s="88" t="s">
        <v>327</v>
      </c>
    </row>
    <row r="287" spans="1:8" ht="24" customHeight="1" x14ac:dyDescent="0.2">
      <c r="A287" s="120" t="s">
        <v>333</v>
      </c>
      <c r="B287" s="120"/>
      <c r="C287" s="120"/>
      <c r="D287" s="120"/>
      <c r="E287" s="120"/>
      <c r="F287" s="120"/>
      <c r="G287" s="120"/>
      <c r="H287" s="120"/>
    </row>
    <row r="288" spans="1:8" ht="11.4" x14ac:dyDescent="0.2">
      <c r="A288" s="88" t="s">
        <v>328</v>
      </c>
    </row>
    <row r="289" spans="1:9" ht="11.4" x14ac:dyDescent="0.2">
      <c r="A289" s="88" t="s">
        <v>329</v>
      </c>
    </row>
    <row r="290" spans="1:9" ht="11.4" x14ac:dyDescent="0.2">
      <c r="A290" s="88" t="s">
        <v>330</v>
      </c>
    </row>
    <row r="291" spans="1:9" ht="11.4" x14ac:dyDescent="0.2">
      <c r="A291" s="88" t="s">
        <v>331</v>
      </c>
    </row>
    <row r="292" spans="1:9" x14ac:dyDescent="0.2">
      <c r="G292" s="119"/>
    </row>
    <row r="293" spans="1:9" x14ac:dyDescent="0.2">
      <c r="E293" s="88"/>
      <c r="F293" s="88"/>
      <c r="G293" s="116"/>
      <c r="I293" s="118"/>
    </row>
    <row r="294" spans="1:9" x14ac:dyDescent="0.2">
      <c r="E294" s="88"/>
      <c r="F294" s="88"/>
      <c r="G294" s="116"/>
      <c r="I294" s="118"/>
    </row>
    <row r="295" spans="1:9" x14ac:dyDescent="0.2">
      <c r="E295" s="88"/>
      <c r="F295" s="88"/>
      <c r="G295" s="116"/>
      <c r="I295" s="118"/>
    </row>
    <row r="296" spans="1:9" x14ac:dyDescent="0.2">
      <c r="E296" s="88"/>
      <c r="F296" s="88"/>
      <c r="G296" s="116"/>
      <c r="I296" s="118"/>
    </row>
    <row r="297" spans="1:9" x14ac:dyDescent="0.2">
      <c r="E297" s="88"/>
      <c r="F297" s="88"/>
      <c r="G297" s="116"/>
      <c r="I297" s="118"/>
    </row>
    <row r="298" spans="1:9" x14ac:dyDescent="0.2">
      <c r="E298" s="88"/>
      <c r="F298" s="88"/>
      <c r="G298" s="116"/>
      <c r="I298" s="118"/>
    </row>
    <row r="299" spans="1:9" x14ac:dyDescent="0.2">
      <c r="E299" s="88"/>
      <c r="F299" s="88"/>
      <c r="G299" s="116"/>
      <c r="I299" s="118"/>
    </row>
    <row r="300" spans="1:9" x14ac:dyDescent="0.2">
      <c r="E300" s="88"/>
      <c r="F300" s="88"/>
      <c r="G300" s="116"/>
      <c r="I300" s="118"/>
    </row>
    <row r="301" spans="1:9" x14ac:dyDescent="0.2">
      <c r="E301" s="88"/>
      <c r="F301" s="88"/>
      <c r="G301" s="116"/>
      <c r="I301" s="118"/>
    </row>
    <row r="302" spans="1:9" x14ac:dyDescent="0.2">
      <c r="E302" s="88"/>
      <c r="F302" s="88"/>
      <c r="G302" s="116"/>
      <c r="I302" s="118"/>
    </row>
    <row r="303" spans="1:9" x14ac:dyDescent="0.2">
      <c r="E303" s="88"/>
      <c r="F303" s="88"/>
      <c r="G303" s="116"/>
      <c r="I303" s="118"/>
    </row>
    <row r="304" spans="1:9" x14ac:dyDescent="0.2">
      <c r="E304" s="88"/>
      <c r="F304" s="88"/>
      <c r="G304" s="116"/>
      <c r="I304" s="118"/>
    </row>
    <row r="305" spans="5:9" x14ac:dyDescent="0.2">
      <c r="E305" s="88"/>
      <c r="F305" s="88"/>
      <c r="G305" s="116"/>
      <c r="I305" s="118"/>
    </row>
    <row r="306" spans="5:9" x14ac:dyDescent="0.2">
      <c r="E306" s="88"/>
      <c r="F306" s="88"/>
      <c r="G306" s="116"/>
      <c r="I306" s="118"/>
    </row>
    <row r="307" spans="5:9" x14ac:dyDescent="0.2">
      <c r="E307" s="88"/>
      <c r="F307" s="88"/>
      <c r="G307" s="116"/>
      <c r="I307" s="118"/>
    </row>
    <row r="308" spans="5:9" x14ac:dyDescent="0.2">
      <c r="E308" s="88"/>
      <c r="F308" s="88"/>
      <c r="G308" s="116"/>
      <c r="I308" s="118"/>
    </row>
    <row r="309" spans="5:9" x14ac:dyDescent="0.2">
      <c r="E309" s="88"/>
      <c r="F309" s="88"/>
      <c r="G309" s="116"/>
      <c r="I309" s="118"/>
    </row>
    <row r="310" spans="5:9" x14ac:dyDescent="0.2">
      <c r="E310" s="88"/>
      <c r="F310" s="88"/>
      <c r="G310" s="116"/>
      <c r="I310" s="118"/>
    </row>
    <row r="311" spans="5:9" x14ac:dyDescent="0.2">
      <c r="E311" s="88"/>
      <c r="F311" s="88"/>
      <c r="G311" s="116"/>
      <c r="I311" s="118"/>
    </row>
    <row r="312" spans="5:9" x14ac:dyDescent="0.2">
      <c r="E312" s="88"/>
      <c r="F312" s="88"/>
      <c r="G312" s="116"/>
      <c r="I312" s="118"/>
    </row>
    <row r="313" spans="5:9" x14ac:dyDescent="0.2">
      <c r="E313" s="88"/>
      <c r="F313" s="88"/>
      <c r="G313" s="116"/>
      <c r="I313" s="118"/>
    </row>
    <row r="314" spans="5:9" x14ac:dyDescent="0.2">
      <c r="E314" s="88"/>
      <c r="F314" s="88"/>
      <c r="G314" s="116"/>
      <c r="I314" s="118"/>
    </row>
    <row r="315" spans="5:9" x14ac:dyDescent="0.2">
      <c r="E315" s="88"/>
      <c r="F315" s="88"/>
      <c r="G315" s="116"/>
      <c r="I315" s="118"/>
    </row>
    <row r="316" spans="5:9" x14ac:dyDescent="0.2">
      <c r="E316" s="88"/>
      <c r="F316" s="88"/>
      <c r="G316" s="116"/>
      <c r="I316" s="118"/>
    </row>
    <row r="317" spans="5:9" x14ac:dyDescent="0.2">
      <c r="E317" s="88"/>
      <c r="F317" s="88"/>
      <c r="G317" s="116"/>
      <c r="I317" s="118"/>
    </row>
    <row r="318" spans="5:9" x14ac:dyDescent="0.2">
      <c r="E318" s="88"/>
      <c r="F318" s="88"/>
      <c r="G318" s="116"/>
      <c r="I318" s="118"/>
    </row>
    <row r="319" spans="5:9" x14ac:dyDescent="0.2">
      <c r="E319" s="88"/>
      <c r="F319" s="88"/>
      <c r="G319" s="116"/>
      <c r="I319" s="118"/>
    </row>
    <row r="320" spans="5:9" x14ac:dyDescent="0.2">
      <c r="E320" s="88"/>
      <c r="F320" s="88"/>
      <c r="G320" s="116"/>
      <c r="I320" s="118"/>
    </row>
    <row r="321" spans="5:9" x14ac:dyDescent="0.2">
      <c r="E321" s="88"/>
      <c r="F321" s="88"/>
      <c r="G321" s="116"/>
      <c r="I321" s="118"/>
    </row>
    <row r="322" spans="5:9" x14ac:dyDescent="0.2">
      <c r="E322" s="88"/>
      <c r="F322" s="88"/>
      <c r="G322" s="116"/>
      <c r="I322" s="118"/>
    </row>
    <row r="323" spans="5:9" x14ac:dyDescent="0.2">
      <c r="E323" s="88"/>
      <c r="F323" s="88"/>
      <c r="G323" s="116"/>
      <c r="I323" s="118"/>
    </row>
    <row r="324" spans="5:9" x14ac:dyDescent="0.2">
      <c r="E324" s="88"/>
      <c r="F324" s="88"/>
      <c r="G324" s="116"/>
      <c r="I324" s="118"/>
    </row>
    <row r="325" spans="5:9" x14ac:dyDescent="0.2">
      <c r="E325" s="88"/>
      <c r="F325" s="88"/>
      <c r="G325" s="116"/>
      <c r="I325" s="118"/>
    </row>
    <row r="326" spans="5:9" x14ac:dyDescent="0.2">
      <c r="E326" s="88"/>
      <c r="F326" s="88"/>
      <c r="G326" s="116"/>
      <c r="I326" s="118"/>
    </row>
    <row r="327" spans="5:9" x14ac:dyDescent="0.2">
      <c r="E327" s="88"/>
      <c r="F327" s="88"/>
      <c r="G327" s="116"/>
      <c r="I327" s="118"/>
    </row>
    <row r="328" spans="5:9" x14ac:dyDescent="0.2">
      <c r="E328" s="88"/>
      <c r="F328" s="88"/>
      <c r="G328" s="116"/>
      <c r="I328" s="118"/>
    </row>
    <row r="329" spans="5:9" x14ac:dyDescent="0.2">
      <c r="E329" s="88"/>
      <c r="F329" s="88"/>
      <c r="G329" s="116"/>
      <c r="I329" s="118"/>
    </row>
    <row r="330" spans="5:9" x14ac:dyDescent="0.2">
      <c r="E330" s="88"/>
      <c r="F330" s="88"/>
      <c r="G330" s="116"/>
      <c r="I330" s="118"/>
    </row>
  </sheetData>
  <mergeCells count="8">
    <mergeCell ref="A285:H285"/>
    <mergeCell ref="A287:H287"/>
    <mergeCell ref="A5:A7"/>
    <mergeCell ref="B6:B7"/>
    <mergeCell ref="F6:F7"/>
    <mergeCell ref="G6:G7"/>
    <mergeCell ref="H6:H7"/>
    <mergeCell ref="C5:E6"/>
  </mergeCells>
  <printOptions horizontalCentered="1"/>
  <pageMargins left="0.35433070866141736" right="0.35433070866141736" top="0.31496062992125984" bottom="0.23622047244094491" header="0.19685039370078741" footer="0.19685039370078741"/>
  <pageSetup paperSize="9" scale="85" orientation="portrait" r:id="rId1"/>
  <headerFooter alignWithMargins="0">
    <oddFooter>Page &amp;P of &amp;N</oddFooter>
  </headerFooter>
  <rowBreaks count="3" manualBreakCount="3">
    <brk id="84" max="16383" man="1"/>
    <brk id="158" max="16383" man="1"/>
    <brk id="2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C344-8026-4EDF-A8F4-EAD1A3967172}">
  <sheetPr>
    <pageSetUpPr fitToPage="1"/>
  </sheetPr>
  <dimension ref="A1:R8"/>
  <sheetViews>
    <sheetView view="pageBreakPreview" topLeftCell="A30" zoomScale="70" zoomScaleNormal="70" zoomScaleSheetLayoutView="70" workbookViewId="0">
      <selection activeCell="Q54" sqref="Q54"/>
    </sheetView>
  </sheetViews>
  <sheetFormatPr defaultRowHeight="13.2" x14ac:dyDescent="0.25"/>
  <cols>
    <col min="1" max="1" width="38.6640625" customWidth="1"/>
    <col min="2" max="8" width="10.6640625" customWidth="1"/>
    <col min="9" max="9" width="10.88671875" customWidth="1"/>
    <col min="10" max="10" width="11.109375" customWidth="1"/>
    <col min="11" max="11" width="10.33203125" bestFit="1" customWidth="1"/>
    <col min="12" max="12" width="11" customWidth="1"/>
    <col min="13" max="13" width="9.44140625" bestFit="1" customWidth="1"/>
    <col min="14" max="14" width="11.33203125" customWidth="1"/>
    <col min="15" max="17" width="11" customWidth="1"/>
  </cols>
  <sheetData>
    <row r="1" spans="1:18" x14ac:dyDescent="0.25">
      <c r="A1" s="3" t="s">
        <v>309</v>
      </c>
    </row>
    <row r="2" spans="1:18" x14ac:dyDescent="0.25">
      <c r="A2" t="s">
        <v>296</v>
      </c>
    </row>
    <row r="3" spans="1:18" x14ac:dyDescent="0.25">
      <c r="A3" t="s">
        <v>297</v>
      </c>
      <c r="K3" t="s">
        <v>298</v>
      </c>
    </row>
    <row r="4" spans="1:18" x14ac:dyDescent="0.25">
      <c r="B4" s="50" t="s">
        <v>310</v>
      </c>
      <c r="C4" s="50" t="s">
        <v>311</v>
      </c>
      <c r="D4" s="50" t="s">
        <v>312</v>
      </c>
      <c r="E4" s="50" t="s">
        <v>313</v>
      </c>
      <c r="F4" s="50" t="s">
        <v>303</v>
      </c>
      <c r="G4" s="50" t="s">
        <v>304</v>
      </c>
      <c r="H4" s="50" t="s">
        <v>305</v>
      </c>
      <c r="I4" s="50" t="s">
        <v>306</v>
      </c>
      <c r="J4" s="51"/>
      <c r="K4" s="51" t="s">
        <v>299</v>
      </c>
      <c r="L4" s="51" t="s">
        <v>300</v>
      </c>
      <c r="M4" s="51" t="s">
        <v>301</v>
      </c>
      <c r="N4" s="51" t="s">
        <v>302</v>
      </c>
      <c r="O4" s="51" t="s">
        <v>303</v>
      </c>
      <c r="P4" s="51" t="s">
        <v>334</v>
      </c>
      <c r="Q4" s="51" t="s">
        <v>335</v>
      </c>
    </row>
    <row r="5" spans="1:18" x14ac:dyDescent="0.25">
      <c r="A5" t="s">
        <v>307</v>
      </c>
      <c r="B5" s="52">
        <v>224077.66640615001</v>
      </c>
      <c r="C5" s="52">
        <v>304402.30395810999</v>
      </c>
      <c r="D5" s="52">
        <v>282201.41311427002</v>
      </c>
      <c r="E5" s="52">
        <v>408356.79556663003</v>
      </c>
      <c r="F5" s="52">
        <v>406839.25308108999</v>
      </c>
      <c r="G5" s="52">
        <v>309836.44993886998</v>
      </c>
      <c r="H5" s="52">
        <v>445065.27952437999</v>
      </c>
      <c r="I5" s="53">
        <f>SUM(B5:H5)</f>
        <v>2380779.1615895</v>
      </c>
      <c r="J5" s="53"/>
      <c r="K5" s="53">
        <f>B5</f>
        <v>224077.66640615001</v>
      </c>
      <c r="L5" s="53">
        <f>+K5+C5</f>
        <v>528479.97036426002</v>
      </c>
      <c r="M5" s="53">
        <f t="shared" ref="M5:Q5" si="0">+L5+D5</f>
        <v>810681.38347852998</v>
      </c>
      <c r="N5" s="53">
        <f t="shared" ref="N5:N6" si="1">+M5+E5</f>
        <v>1219038.1790451601</v>
      </c>
      <c r="O5" s="53">
        <f t="shared" ref="O5:O6" si="2">+N5+F5</f>
        <v>1625877.4321262501</v>
      </c>
      <c r="P5" s="53">
        <f t="shared" ref="P5:P6" si="3">+O5+G5</f>
        <v>1935713.8820651202</v>
      </c>
      <c r="Q5" s="53">
        <f t="shared" ref="Q5:Q6" si="4">+P5+H5</f>
        <v>2380779.1615895</v>
      </c>
      <c r="R5" s="53" t="b">
        <f>Q5=I5</f>
        <v>1</v>
      </c>
    </row>
    <row r="6" spans="1:18" x14ac:dyDescent="0.25">
      <c r="A6" t="s">
        <v>308</v>
      </c>
      <c r="B6" s="52">
        <v>160941.90977395</v>
      </c>
      <c r="C6" s="52">
        <v>287760.09099066001</v>
      </c>
      <c r="D6" s="52">
        <v>340143.01015943999</v>
      </c>
      <c r="E6" s="52">
        <v>293626.05967013002</v>
      </c>
      <c r="F6" s="52">
        <v>399831.52343856002</v>
      </c>
      <c r="G6" s="52">
        <v>388792.54130262998</v>
      </c>
      <c r="H6" s="52">
        <v>256269.79038178001</v>
      </c>
      <c r="I6" s="53">
        <f>SUM(B6:H6)</f>
        <v>2127364.9257171499</v>
      </c>
      <c r="J6" s="53"/>
      <c r="K6" s="53">
        <f>B6</f>
        <v>160941.90977395</v>
      </c>
      <c r="L6" s="53">
        <f>+K6+C6</f>
        <v>448702.00076461001</v>
      </c>
      <c r="M6" s="53">
        <f t="shared" ref="M6:Q6" si="5">+L6+D6</f>
        <v>788845.01092405</v>
      </c>
      <c r="N6" s="53">
        <f t="shared" si="1"/>
        <v>1082471.0705941799</v>
      </c>
      <c r="O6" s="53">
        <f t="shared" si="2"/>
        <v>1482302.59403274</v>
      </c>
      <c r="P6" s="53">
        <f t="shared" si="3"/>
        <v>1871095.13533537</v>
      </c>
      <c r="Q6" s="53">
        <f t="shared" si="4"/>
        <v>2127364.9257171499</v>
      </c>
      <c r="R6" s="53" t="b">
        <f t="shared" ref="R6:R8" si="6">Q6=I6</f>
        <v>1</v>
      </c>
    </row>
    <row r="7" spans="1:18" hidden="1" x14ac:dyDescent="0.25">
      <c r="A7" t="s">
        <v>314</v>
      </c>
      <c r="B7" s="52">
        <f t="shared" ref="B7:I7" si="7">+B6/B5*100</f>
        <v>71.824163628264571</v>
      </c>
      <c r="C7" s="52">
        <f t="shared" si="7"/>
        <v>94.532822928390132</v>
      </c>
      <c r="D7" s="52">
        <f t="shared" si="7"/>
        <v>120.53200102924646</v>
      </c>
      <c r="E7" s="52">
        <f t="shared" si="7"/>
        <v>71.904291261444229</v>
      </c>
      <c r="F7" s="52">
        <f t="shared" si="7"/>
        <v>98.277518801477797</v>
      </c>
      <c r="G7" s="52">
        <f t="shared" ref="G7" si="8">+G6/G5*100</f>
        <v>125.48315131397156</v>
      </c>
      <c r="H7" s="52">
        <f t="shared" si="7"/>
        <v>57.580270169725054</v>
      </c>
      <c r="I7" s="52">
        <f t="shared" si="7"/>
        <v>89.355827707129237</v>
      </c>
      <c r="J7" s="54"/>
      <c r="K7" s="54"/>
      <c r="L7" s="54"/>
      <c r="M7" s="54"/>
      <c r="N7" s="54"/>
      <c r="O7" s="54"/>
      <c r="P7" s="54"/>
      <c r="Q7" s="54"/>
      <c r="R7" s="53" t="b">
        <f t="shared" si="6"/>
        <v>0</v>
      </c>
    </row>
    <row r="8" spans="1:18" x14ac:dyDescent="0.25">
      <c r="A8" t="s">
        <v>315</v>
      </c>
      <c r="B8" s="52">
        <f>+B6/B5*100</f>
        <v>71.824163628264571</v>
      </c>
      <c r="C8" s="52">
        <f>L8</f>
        <v>84.904258614633548</v>
      </c>
      <c r="D8" s="52">
        <f>M8</f>
        <v>97.306417416324166</v>
      </c>
      <c r="E8" s="52">
        <f>N8</f>
        <v>88.797142632731195</v>
      </c>
      <c r="F8" s="52">
        <f t="shared" ref="F8" si="9">N8</f>
        <v>88.797142632731195</v>
      </c>
      <c r="G8" s="52">
        <f>O8</f>
        <v>91.169393506757189</v>
      </c>
      <c r="H8" s="52">
        <f>Q8</f>
        <v>89.355827707129237</v>
      </c>
      <c r="I8" s="52">
        <f>+I6/I5*100</f>
        <v>89.355827707129237</v>
      </c>
      <c r="J8" s="54"/>
      <c r="K8" s="52">
        <f>+K6/K5*100</f>
        <v>71.824163628264571</v>
      </c>
      <c r="L8" s="52">
        <f t="shared" ref="L8:Q8" si="10">+L6/L5*100</f>
        <v>84.904258614633548</v>
      </c>
      <c r="M8" s="52">
        <f t="shared" ref="M8:Q8" si="11">+M6/M5*100</f>
        <v>97.306417416324166</v>
      </c>
      <c r="N8" s="52">
        <f t="shared" ref="N8:Q8" si="12">+N6/N5*100</f>
        <v>88.797142632731195</v>
      </c>
      <c r="O8" s="52">
        <f t="shared" si="12"/>
        <v>91.169393506757189</v>
      </c>
      <c r="P8" s="52">
        <f t="shared" si="12"/>
        <v>96.661761465449032</v>
      </c>
      <c r="Q8" s="52">
        <f t="shared" si="12"/>
        <v>89.355827707129237</v>
      </c>
      <c r="R8" s="53" t="b">
        <f t="shared" si="6"/>
        <v>1</v>
      </c>
    </row>
  </sheetData>
  <printOptions horizontalCentered="1"/>
  <pageMargins left="0.35433070866141736" right="0.35433070866141736" top="0.6692913385826772" bottom="0.47244094488188981" header="0.51181102362204722" footer="0.51181102362204722"/>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mmarasigan</dc:creator>
  <cp:lastModifiedBy>Mary Dianne M. Cruz</cp:lastModifiedBy>
  <cp:lastPrinted>2021-08-13T04:19:56Z</cp:lastPrinted>
  <dcterms:created xsi:type="dcterms:W3CDTF">2014-06-18T02:22:11Z</dcterms:created>
  <dcterms:modified xsi:type="dcterms:W3CDTF">2021-08-13T04:20:24Z</dcterms:modified>
</cp:coreProperties>
</file>