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mdcruz\Documents\CPD\ACTUAL DISBURSEMENT (BANK)\bank reports\2021\WEBSITE\For website\August 2021\"/>
    </mc:Choice>
  </mc:AlternateContent>
  <xr:revisionPtr revIDLastSave="0" documentId="13_ncr:1_{35AAD7B6-603C-4AC5-ACDE-4EFD3A6B10D9}" xr6:coauthVersionLast="36" xr6:coauthVersionMax="36" xr10:uidLastSave="{00000000-0000-0000-0000-000000000000}"/>
  <bookViews>
    <workbookView xWindow="240" yWindow="72" windowWidth="20952" windowHeight="10740" activeTab="2" xr2:uid="{00000000-000D-0000-FFFF-FFFF00000000}"/>
  </bookViews>
  <sheets>
    <sheet name="By Department" sheetId="21" r:id="rId1"/>
    <sheet name="By Agency" sheetId="20" r:id="rId2"/>
    <sheet name="Graph " sheetId="16" r:id="rId3"/>
  </sheets>
  <definedNames>
    <definedName name="_xlnm.Print_Area" localSheetId="1">'By Agency'!$A$1:$H$292</definedName>
    <definedName name="_xlnm.Print_Area" localSheetId="0">'By Department'!$A$1:$U$64</definedName>
    <definedName name="_xlnm.Print_Area" localSheetId="2">'Graph '!$A$12:$N$57</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workbook>
</file>

<file path=xl/calcChain.xml><?xml version="1.0" encoding="utf-8"?>
<calcChain xmlns="http://schemas.openxmlformats.org/spreadsheetml/2006/main">
  <c r="T53" i="21" l="1"/>
  <c r="P52" i="21"/>
  <c r="O52" i="21"/>
  <c r="N52" i="21"/>
  <c r="M50" i="21"/>
  <c r="K48" i="21"/>
  <c r="J48" i="21"/>
  <c r="I48" i="21"/>
  <c r="H48" i="21"/>
  <c r="F48" i="21"/>
  <c r="D48" i="21"/>
  <c r="C48" i="21"/>
  <c r="P46" i="21"/>
  <c r="M46" i="21"/>
  <c r="G46" i="21"/>
  <c r="R45" i="21"/>
  <c r="M45" i="21"/>
  <c r="P45" i="21"/>
  <c r="G45" i="21"/>
  <c r="O44" i="21"/>
  <c r="T44" i="21"/>
  <c r="G44" i="21"/>
  <c r="N44" i="21"/>
  <c r="M44" i="21"/>
  <c r="O43" i="21"/>
  <c r="L43" i="21"/>
  <c r="R43" i="21"/>
  <c r="P42" i="21"/>
  <c r="O42" i="21"/>
  <c r="G42" i="21"/>
  <c r="N41" i="21"/>
  <c r="T41" i="21"/>
  <c r="G41" i="21"/>
  <c r="N40" i="21"/>
  <c r="P39" i="21"/>
  <c r="O39" i="21"/>
  <c r="N39" i="21"/>
  <c r="M38" i="21"/>
  <c r="G38" i="21"/>
  <c r="R37" i="21"/>
  <c r="N37" i="21"/>
  <c r="P37" i="21"/>
  <c r="G37" i="21"/>
  <c r="O36" i="21"/>
  <c r="P36" i="21"/>
  <c r="T36" i="21"/>
  <c r="G36" i="21"/>
  <c r="N36" i="21"/>
  <c r="M36" i="21"/>
  <c r="Q36" i="21" s="1"/>
  <c r="P35" i="21"/>
  <c r="L35" i="21"/>
  <c r="R35" i="21"/>
  <c r="T35" i="21"/>
  <c r="M34" i="21"/>
  <c r="T34" i="21"/>
  <c r="P34" i="21"/>
  <c r="O34" i="21"/>
  <c r="G34" i="21"/>
  <c r="N33" i="21"/>
  <c r="T33" i="21"/>
  <c r="M33" i="21"/>
  <c r="P31" i="21"/>
  <c r="O31" i="21"/>
  <c r="N31" i="21"/>
  <c r="M30" i="21"/>
  <c r="N30" i="21"/>
  <c r="G30" i="21"/>
  <c r="R29" i="21"/>
  <c r="P29" i="21"/>
  <c r="G29" i="21"/>
  <c r="O28" i="21"/>
  <c r="P28" i="21"/>
  <c r="T28" i="21"/>
  <c r="G28" i="21"/>
  <c r="N28" i="21"/>
  <c r="M28" i="21"/>
  <c r="P27" i="21"/>
  <c r="L27" i="21"/>
  <c r="R27" i="21"/>
  <c r="T27" i="21"/>
  <c r="M26" i="21"/>
  <c r="P26" i="21"/>
  <c r="R26" i="21"/>
  <c r="R25" i="21"/>
  <c r="N25" i="21"/>
  <c r="S25" i="21"/>
  <c r="S24" i="21"/>
  <c r="N24" i="21"/>
  <c r="T24" i="21"/>
  <c r="G24" i="21"/>
  <c r="T23" i="21"/>
  <c r="P23" i="21"/>
  <c r="R23" i="21"/>
  <c r="P22" i="21"/>
  <c r="O22" i="21"/>
  <c r="M22" i="21"/>
  <c r="R21" i="21"/>
  <c r="M21" i="21"/>
  <c r="L21" i="21"/>
  <c r="T21" i="21"/>
  <c r="G21" i="21"/>
  <c r="S20" i="21"/>
  <c r="M20" i="21"/>
  <c r="T20" i="21"/>
  <c r="N20" i="21"/>
  <c r="P19" i="21"/>
  <c r="N19" i="21"/>
  <c r="L19" i="21"/>
  <c r="G19" i="21"/>
  <c r="R18" i="21"/>
  <c r="N18" i="21"/>
  <c r="M18" i="21"/>
  <c r="G18" i="21"/>
  <c r="S17" i="21"/>
  <c r="R17" i="21"/>
  <c r="P17" i="21"/>
  <c r="T17" i="21"/>
  <c r="N17" i="21"/>
  <c r="G17" i="21"/>
  <c r="P16" i="21"/>
  <c r="O16" i="21"/>
  <c r="L16" i="21"/>
  <c r="G16" i="21"/>
  <c r="N16" i="21"/>
  <c r="M16" i="21"/>
  <c r="Q16" i="21" s="1"/>
  <c r="T15" i="21"/>
  <c r="M15" i="21"/>
  <c r="L15" i="21"/>
  <c r="R15" i="21"/>
  <c r="P15" i="21"/>
  <c r="R14" i="21"/>
  <c r="N14" i="21"/>
  <c r="P14" i="21"/>
  <c r="O14" i="21"/>
  <c r="G14" i="21"/>
  <c r="O13" i="21"/>
  <c r="N13" i="21"/>
  <c r="T13" i="21"/>
  <c r="G13" i="21"/>
  <c r="S13" i="21"/>
  <c r="H10" i="21"/>
  <c r="O12" i="21"/>
  <c r="D10" i="21"/>
  <c r="D8" i="21" s="1"/>
  <c r="C10" i="21"/>
  <c r="C8" i="21" s="1"/>
  <c r="F10" i="21"/>
  <c r="F8" i="21" s="1"/>
  <c r="H8" i="21" l="1"/>
  <c r="R10" i="21"/>
  <c r="Q26" i="21"/>
  <c r="U16" i="21"/>
  <c r="U19" i="21"/>
  <c r="L12" i="21"/>
  <c r="K10" i="21"/>
  <c r="K8" i="21" s="1"/>
  <c r="P12" i="21"/>
  <c r="O17" i="21"/>
  <c r="M19" i="21"/>
  <c r="E10" i="21"/>
  <c r="R12" i="21"/>
  <c r="M13" i="21"/>
  <c r="Q13" i="21" s="1"/>
  <c r="S15" i="21"/>
  <c r="L18" i="21"/>
  <c r="T18" i="21"/>
  <c r="O19" i="21"/>
  <c r="L20" i="21"/>
  <c r="G22" i="21"/>
  <c r="O23" i="21"/>
  <c r="O24" i="21"/>
  <c r="L32" i="21"/>
  <c r="G50" i="21"/>
  <c r="Q50" i="21"/>
  <c r="Q48" i="21" s="1"/>
  <c r="S12" i="21"/>
  <c r="G40" i="21"/>
  <c r="M40" i="21"/>
  <c r="S23" i="21"/>
  <c r="G43" i="21"/>
  <c r="N43" i="21"/>
  <c r="E48" i="21"/>
  <c r="O50" i="21"/>
  <c r="O48" i="21" s="1"/>
  <c r="M12" i="21"/>
  <c r="P13" i="21"/>
  <c r="S14" i="21"/>
  <c r="N15" i="21"/>
  <c r="Q15" i="21" s="1"/>
  <c r="L17" i="21"/>
  <c r="O18" i="21"/>
  <c r="Q18" i="21" s="1"/>
  <c r="R19" i="21"/>
  <c r="G20" i="21"/>
  <c r="P20" i="21"/>
  <c r="O21" i="21"/>
  <c r="N21" i="21"/>
  <c r="Q21" i="21" s="1"/>
  <c r="T31" i="21"/>
  <c r="L31" i="21"/>
  <c r="S31" i="21"/>
  <c r="R31" i="21"/>
  <c r="Q33" i="21"/>
  <c r="L34" i="21"/>
  <c r="T39" i="21"/>
  <c r="L39" i="21"/>
  <c r="S39" i="21"/>
  <c r="R39" i="21"/>
  <c r="T43" i="21"/>
  <c r="T48" i="21"/>
  <c r="S48" i="21"/>
  <c r="R48" i="21"/>
  <c r="G32" i="21"/>
  <c r="M32" i="21"/>
  <c r="N22" i="21"/>
  <c r="Q22" i="21" s="1"/>
  <c r="G27" i="21"/>
  <c r="N27" i="21"/>
  <c r="N12" i="21"/>
  <c r="L14" i="21"/>
  <c r="T14" i="21"/>
  <c r="G15" i="21"/>
  <c r="O15" i="21"/>
  <c r="O10" i="21" s="1"/>
  <c r="O8" i="21" s="1"/>
  <c r="R16" i="21"/>
  <c r="M17" i="21"/>
  <c r="Q17" i="21" s="1"/>
  <c r="P18" i="21"/>
  <c r="T19" i="21"/>
  <c r="P21" i="21"/>
  <c r="O25" i="21"/>
  <c r="Q30" i="21"/>
  <c r="T42" i="21"/>
  <c r="L42" i="21"/>
  <c r="N26" i="21"/>
  <c r="T26" i="21"/>
  <c r="L26" i="21"/>
  <c r="S32" i="21"/>
  <c r="T12" i="21"/>
  <c r="O20" i="21"/>
  <c r="Q20" i="21" s="1"/>
  <c r="G35" i="21"/>
  <c r="N35" i="21"/>
  <c r="S40" i="21"/>
  <c r="I10" i="21"/>
  <c r="I8" i="21" s="1"/>
  <c r="J10" i="21"/>
  <c r="J8" i="21" s="1"/>
  <c r="G12" i="21"/>
  <c r="R13" i="21"/>
  <c r="M14" i="21"/>
  <c r="Q14" i="21" s="1"/>
  <c r="S16" i="21"/>
  <c r="R20" i="21"/>
  <c r="T32" i="21"/>
  <c r="T37" i="21"/>
  <c r="T40" i="21"/>
  <c r="T45" i="21"/>
  <c r="G53" i="21"/>
  <c r="M53" i="21"/>
  <c r="S53" i="21"/>
  <c r="T16" i="21"/>
  <c r="U21" i="21"/>
  <c r="L23" i="21"/>
  <c r="M24" i="21"/>
  <c r="O26" i="21"/>
  <c r="Q28" i="21"/>
  <c r="T29" i="21"/>
  <c r="O30" i="21"/>
  <c r="P33" i="21"/>
  <c r="G33" i="21"/>
  <c r="O38" i="21"/>
  <c r="O46" i="21"/>
  <c r="S19" i="21"/>
  <c r="S22" i="21"/>
  <c r="R22" i="21"/>
  <c r="T22" i="21"/>
  <c r="L22" i="21"/>
  <c r="P25" i="21"/>
  <c r="L13" i="21"/>
  <c r="S18" i="21"/>
  <c r="N23" i="21"/>
  <c r="P41" i="21"/>
  <c r="T52" i="21"/>
  <c r="L52" i="21"/>
  <c r="S52" i="21"/>
  <c r="R52" i="21"/>
  <c r="G23" i="21"/>
  <c r="R24" i="21"/>
  <c r="M25" i="21"/>
  <c r="Q25" i="21" s="1"/>
  <c r="S27" i="21"/>
  <c r="L30" i="21"/>
  <c r="T30" i="21"/>
  <c r="G31" i="21"/>
  <c r="R32" i="21"/>
  <c r="S35" i="21"/>
  <c r="L38" i="21"/>
  <c r="T38" i="21"/>
  <c r="G39" i="21"/>
  <c r="R40" i="21"/>
  <c r="M41" i="21"/>
  <c r="S43" i="21"/>
  <c r="L46" i="21"/>
  <c r="T46" i="21"/>
  <c r="L50" i="21"/>
  <c r="T50" i="21"/>
  <c r="G52" i="21"/>
  <c r="R53" i="21"/>
  <c r="S21" i="21"/>
  <c r="L24" i="21"/>
  <c r="G25" i="21"/>
  <c r="M27" i="21"/>
  <c r="Q27" i="21" s="1"/>
  <c r="S29" i="21"/>
  <c r="O33" i="21"/>
  <c r="R34" i="21"/>
  <c r="M35" i="21"/>
  <c r="S37" i="21"/>
  <c r="N38" i="21"/>
  <c r="Q38" i="21" s="1"/>
  <c r="L40" i="21"/>
  <c r="O41" i="21"/>
  <c r="R42" i="21"/>
  <c r="M43" i="21"/>
  <c r="P44" i="21"/>
  <c r="Q44" i="21" s="1"/>
  <c r="S45" i="21"/>
  <c r="N46" i="21"/>
  <c r="Q46" i="21" s="1"/>
  <c r="N50" i="21"/>
  <c r="N48" i="21" s="1"/>
  <c r="L53" i="21"/>
  <c r="S26" i="21"/>
  <c r="L29" i="21"/>
  <c r="S34" i="21"/>
  <c r="L37" i="21"/>
  <c r="S42" i="21"/>
  <c r="L45" i="21"/>
  <c r="O27" i="21"/>
  <c r="R28" i="21"/>
  <c r="M29" i="21"/>
  <c r="P30" i="21"/>
  <c r="N32" i="21"/>
  <c r="O35" i="21"/>
  <c r="R36" i="21"/>
  <c r="M37" i="21"/>
  <c r="P38" i="21"/>
  <c r="R44" i="21"/>
  <c r="P50" i="21"/>
  <c r="P48" i="21" s="1"/>
  <c r="N53" i="21"/>
  <c r="S28" i="21"/>
  <c r="N29" i="21"/>
  <c r="O32" i="21"/>
  <c r="R33" i="21"/>
  <c r="S36" i="21"/>
  <c r="O40" i="21"/>
  <c r="R41" i="21"/>
  <c r="M42" i="21"/>
  <c r="Q42" i="21" s="1"/>
  <c r="P43" i="21"/>
  <c r="S44" i="21"/>
  <c r="N45" i="21"/>
  <c r="Q45" i="21" s="1"/>
  <c r="O53" i="21"/>
  <c r="M23" i="21"/>
  <c r="P24" i="21"/>
  <c r="L28" i="21"/>
  <c r="O29" i="21"/>
  <c r="R30" i="21"/>
  <c r="M31" i="21"/>
  <c r="Q31" i="21" s="1"/>
  <c r="P32" i="21"/>
  <c r="S33" i="21"/>
  <c r="N34" i="21"/>
  <c r="Q34" i="21" s="1"/>
  <c r="L36" i="21"/>
  <c r="O37" i="21"/>
  <c r="R38" i="21"/>
  <c r="M39" i="21"/>
  <c r="Q39" i="21" s="1"/>
  <c r="P40" i="21"/>
  <c r="S41" i="21"/>
  <c r="N42" i="21"/>
  <c r="L44" i="21"/>
  <c r="O45" i="21"/>
  <c r="R46" i="21"/>
  <c r="R50" i="21"/>
  <c r="M52" i="21"/>
  <c r="Q52" i="21" s="1"/>
  <c r="P53" i="21"/>
  <c r="L25" i="21"/>
  <c r="T25" i="21"/>
  <c r="G26" i="21"/>
  <c r="S30" i="21"/>
  <c r="L33" i="21"/>
  <c r="S38" i="21"/>
  <c r="L41" i="21"/>
  <c r="S46" i="21"/>
  <c r="S50" i="21"/>
  <c r="C268" i="20"/>
  <c r="C258" i="20"/>
  <c r="C251" i="20"/>
  <c r="C230" i="20"/>
  <c r="C217" i="20" s="1"/>
  <c r="C208" i="20"/>
  <c r="C199" i="20"/>
  <c r="C190" i="20"/>
  <c r="C181" i="20"/>
  <c r="C176" i="20"/>
  <c r="C166" i="20"/>
  <c r="C145" i="20"/>
  <c r="C140" i="20"/>
  <c r="C136" i="20" s="1"/>
  <c r="C133" i="20"/>
  <c r="C128" i="20" s="1"/>
  <c r="C116" i="20"/>
  <c r="C104" i="20"/>
  <c r="C92" i="20"/>
  <c r="C86" i="20"/>
  <c r="C82" i="20"/>
  <c r="C78" i="20"/>
  <c r="C71" i="20"/>
  <c r="C59" i="20"/>
  <c r="C51" i="20"/>
  <c r="C39" i="20"/>
  <c r="C35" i="20"/>
  <c r="C23" i="20"/>
  <c r="C10" i="20"/>
  <c r="Q5" i="16"/>
  <c r="R5" i="16" s="1"/>
  <c r="S5" i="16" s="1"/>
  <c r="Q6" i="16"/>
  <c r="R6" i="16" s="1"/>
  <c r="Q8" i="16"/>
  <c r="H8" i="16" s="1"/>
  <c r="H7" i="16"/>
  <c r="E279" i="20"/>
  <c r="H279" i="20" s="1"/>
  <c r="G279" i="20"/>
  <c r="D277" i="20"/>
  <c r="G275" i="20"/>
  <c r="G270" i="20"/>
  <c r="E270" i="20"/>
  <c r="H270" i="20" s="1"/>
  <c r="G269" i="20"/>
  <c r="G268" i="20" s="1"/>
  <c r="E269" i="20"/>
  <c r="E268" i="20" s="1"/>
  <c r="H268" i="20" s="1"/>
  <c r="D268" i="20"/>
  <c r="B268" i="20"/>
  <c r="E266" i="20"/>
  <c r="H266" i="20" s="1"/>
  <c r="E264" i="20"/>
  <c r="H264" i="20" s="1"/>
  <c r="G264" i="20"/>
  <c r="E262" i="20"/>
  <c r="H262" i="20" s="1"/>
  <c r="E260" i="20"/>
  <c r="H260" i="20" s="1"/>
  <c r="G260" i="20"/>
  <c r="E259" i="20"/>
  <c r="G259" i="20"/>
  <c r="G256" i="20"/>
  <c r="E256" i="20"/>
  <c r="H256" i="20" s="1"/>
  <c r="E255" i="20"/>
  <c r="H255" i="20" s="1"/>
  <c r="E254" i="20"/>
  <c r="H254" i="20" s="1"/>
  <c r="E253" i="20"/>
  <c r="H253" i="20" s="1"/>
  <c r="G252" i="20"/>
  <c r="D251" i="20"/>
  <c r="E249" i="20"/>
  <c r="G249" i="20"/>
  <c r="G247" i="20"/>
  <c r="F247" i="20"/>
  <c r="E247" i="20"/>
  <c r="H247" i="20" s="1"/>
  <c r="G246" i="20"/>
  <c r="E246" i="20"/>
  <c r="H246" i="20" s="1"/>
  <c r="E245" i="20"/>
  <c r="H245" i="20" s="1"/>
  <c r="E244" i="20"/>
  <c r="H244" i="20" s="1"/>
  <c r="E243" i="20"/>
  <c r="H243" i="20" s="1"/>
  <c r="E242" i="20"/>
  <c r="H242" i="20" s="1"/>
  <c r="G242" i="20"/>
  <c r="E241" i="20"/>
  <c r="H241" i="20" s="1"/>
  <c r="G241" i="20"/>
  <c r="E240" i="20"/>
  <c r="G240" i="20"/>
  <c r="G239" i="20"/>
  <c r="F239" i="20"/>
  <c r="E239" i="20"/>
  <c r="H239" i="20" s="1"/>
  <c r="G238" i="20"/>
  <c r="E238" i="20"/>
  <c r="H238" i="20" s="1"/>
  <c r="E237" i="20"/>
  <c r="H237" i="20" s="1"/>
  <c r="E236" i="20"/>
  <c r="H236" i="20" s="1"/>
  <c r="G236" i="20"/>
  <c r="E235" i="20"/>
  <c r="H235" i="20" s="1"/>
  <c r="E234" i="20"/>
  <c r="H234" i="20" s="1"/>
  <c r="E233" i="20"/>
  <c r="H233" i="20" s="1"/>
  <c r="G233" i="20"/>
  <c r="E232" i="20"/>
  <c r="G232" i="20"/>
  <c r="G231" i="20"/>
  <c r="E231" i="20"/>
  <c r="F231" i="20" s="1"/>
  <c r="B230" i="20"/>
  <c r="E229" i="20"/>
  <c r="H229" i="20" s="1"/>
  <c r="E228" i="20"/>
  <c r="H228" i="20" s="1"/>
  <c r="E227" i="20"/>
  <c r="H227" i="20" s="1"/>
  <c r="G227" i="20"/>
  <c r="E226" i="20"/>
  <c r="H226" i="20" s="1"/>
  <c r="E225" i="20"/>
  <c r="H225" i="20" s="1"/>
  <c r="G225" i="20"/>
  <c r="E224" i="20"/>
  <c r="G224" i="20"/>
  <c r="G223" i="20"/>
  <c r="E223" i="20"/>
  <c r="H223" i="20" s="1"/>
  <c r="G222" i="20"/>
  <c r="E222" i="20"/>
  <c r="F222" i="20"/>
  <c r="E221" i="20"/>
  <c r="H221" i="20" s="1"/>
  <c r="E220" i="20"/>
  <c r="H220" i="20" s="1"/>
  <c r="E219" i="20"/>
  <c r="H219" i="20" s="1"/>
  <c r="G218" i="20"/>
  <c r="E215" i="20"/>
  <c r="H215" i="20" s="1"/>
  <c r="G215" i="20"/>
  <c r="G214" i="20"/>
  <c r="E214" i="20"/>
  <c r="H214" i="20" s="1"/>
  <c r="E213" i="20"/>
  <c r="H213" i="20" s="1"/>
  <c r="F213" i="20"/>
  <c r="E212" i="20"/>
  <c r="E210" i="20"/>
  <c r="H210" i="20" s="1"/>
  <c r="G210" i="20"/>
  <c r="D208" i="20"/>
  <c r="G209" i="20"/>
  <c r="E206" i="20"/>
  <c r="H206" i="20" s="1"/>
  <c r="G206" i="20"/>
  <c r="G205" i="20"/>
  <c r="F205" i="20"/>
  <c r="E205" i="20"/>
  <c r="H205" i="20" s="1"/>
  <c r="G204" i="20"/>
  <c r="E204" i="20"/>
  <c r="F204" i="20" s="1"/>
  <c r="H203" i="20"/>
  <c r="E203" i="20"/>
  <c r="E202" i="20"/>
  <c r="H202" i="20" s="1"/>
  <c r="E201" i="20"/>
  <c r="H201" i="20" s="1"/>
  <c r="D199" i="20"/>
  <c r="E197" i="20"/>
  <c r="H197" i="20" s="1"/>
  <c r="G197" i="20"/>
  <c r="G196" i="20"/>
  <c r="E196" i="20"/>
  <c r="H196" i="20" s="1"/>
  <c r="E195" i="20"/>
  <c r="H195" i="20" s="1"/>
  <c r="E194" i="20"/>
  <c r="H194" i="20" s="1"/>
  <c r="E193" i="20"/>
  <c r="H193" i="20" s="1"/>
  <c r="E192" i="20"/>
  <c r="H192" i="20" s="1"/>
  <c r="G192" i="20"/>
  <c r="D190" i="20"/>
  <c r="E188" i="20"/>
  <c r="H188" i="20" s="1"/>
  <c r="G188" i="20"/>
  <c r="E186" i="20"/>
  <c r="H186" i="20" s="1"/>
  <c r="E185" i="20"/>
  <c r="H185" i="20" s="1"/>
  <c r="E183" i="20"/>
  <c r="H183" i="20" s="1"/>
  <c r="G183" i="20"/>
  <c r="D181" i="20"/>
  <c r="G182" i="20"/>
  <c r="E179" i="20"/>
  <c r="H179" i="20" s="1"/>
  <c r="G179" i="20"/>
  <c r="G178" i="20"/>
  <c r="E178" i="20"/>
  <c r="H178" i="20" s="1"/>
  <c r="G177" i="20"/>
  <c r="G176" i="20" s="1"/>
  <c r="E177" i="20"/>
  <c r="D176" i="20"/>
  <c r="F177" i="20"/>
  <c r="E174" i="20"/>
  <c r="H174" i="20" s="1"/>
  <c r="G174" i="20"/>
  <c r="E173" i="20"/>
  <c r="H173" i="20" s="1"/>
  <c r="E172" i="20"/>
  <c r="H172" i="20" s="1"/>
  <c r="G172" i="20"/>
  <c r="E171" i="20"/>
  <c r="H171" i="20" s="1"/>
  <c r="G171" i="20"/>
  <c r="E170" i="20"/>
  <c r="G170" i="20"/>
  <c r="G169" i="20"/>
  <c r="E169" i="20"/>
  <c r="H169" i="20" s="1"/>
  <c r="D166" i="20"/>
  <c r="E168" i="20"/>
  <c r="H168" i="20" s="1"/>
  <c r="F168" i="20"/>
  <c r="G167" i="20"/>
  <c r="E164" i="20"/>
  <c r="H164" i="20" s="1"/>
  <c r="E163" i="20"/>
  <c r="H163" i="20" s="1"/>
  <c r="E162" i="20"/>
  <c r="H162" i="20" s="1"/>
  <c r="G162" i="20"/>
  <c r="E161" i="20"/>
  <c r="H161" i="20" s="1"/>
  <c r="G161" i="20"/>
  <c r="G160" i="20"/>
  <c r="E160" i="20"/>
  <c r="H160" i="20" s="1"/>
  <c r="G159" i="20"/>
  <c r="E159" i="20"/>
  <c r="F159" i="20" s="1"/>
  <c r="H159" i="20"/>
  <c r="H158" i="20"/>
  <c r="G158" i="20"/>
  <c r="E158" i="20"/>
  <c r="F158" i="20" s="1"/>
  <c r="E156" i="20"/>
  <c r="H156" i="20" s="1"/>
  <c r="E154" i="20"/>
  <c r="H154" i="20" s="1"/>
  <c r="E153" i="20"/>
  <c r="G153" i="20"/>
  <c r="G152" i="20"/>
  <c r="E152" i="20"/>
  <c r="H152" i="20" s="1"/>
  <c r="E151" i="20"/>
  <c r="H151" i="20"/>
  <c r="E150" i="20"/>
  <c r="H150" i="20" s="1"/>
  <c r="E148" i="20"/>
  <c r="H148" i="20" s="1"/>
  <c r="E146" i="20"/>
  <c r="G146" i="20"/>
  <c r="D145" i="20"/>
  <c r="G143" i="20"/>
  <c r="E143" i="20"/>
  <c r="E141" i="20"/>
  <c r="E140" i="20" s="1"/>
  <c r="G141" i="20"/>
  <c r="G140" i="20" s="1"/>
  <c r="D140" i="20"/>
  <c r="B140" i="20"/>
  <c r="E139" i="20"/>
  <c r="H139" i="20" s="1"/>
  <c r="E138" i="20"/>
  <c r="H138" i="20" s="1"/>
  <c r="D136" i="20"/>
  <c r="E135" i="20"/>
  <c r="D133" i="20"/>
  <c r="D128" i="20" s="1"/>
  <c r="G134" i="20"/>
  <c r="B133" i="20"/>
  <c r="E132" i="20"/>
  <c r="H132" i="20" s="1"/>
  <c r="G131" i="20"/>
  <c r="E131" i="20"/>
  <c r="E130" i="20"/>
  <c r="H130" i="20" s="1"/>
  <c r="G125" i="20"/>
  <c r="E124" i="20"/>
  <c r="H124" i="20" s="1"/>
  <c r="G124" i="20"/>
  <c r="E123" i="20"/>
  <c r="H123" i="20" s="1"/>
  <c r="G122" i="20"/>
  <c r="E122" i="20"/>
  <c r="E121" i="20"/>
  <c r="H121" i="20" s="1"/>
  <c r="E120" i="20"/>
  <c r="H120" i="20" s="1"/>
  <c r="G120" i="20"/>
  <c r="E118" i="20"/>
  <c r="G118" i="20"/>
  <c r="G117" i="20"/>
  <c r="E114" i="20"/>
  <c r="H114" i="20" s="1"/>
  <c r="G114" i="20"/>
  <c r="E113" i="20"/>
  <c r="E112" i="20"/>
  <c r="H112" i="20" s="1"/>
  <c r="E111" i="20"/>
  <c r="H111" i="20" s="1"/>
  <c r="G111" i="20"/>
  <c r="E110" i="20"/>
  <c r="H110" i="20" s="1"/>
  <c r="G110" i="20"/>
  <c r="E109" i="20"/>
  <c r="G109" i="20"/>
  <c r="G108" i="20"/>
  <c r="E108" i="20"/>
  <c r="E107" i="20"/>
  <c r="H107" i="20" s="1"/>
  <c r="D104" i="20"/>
  <c r="G107" i="20"/>
  <c r="E106" i="20"/>
  <c r="H106" i="20" s="1"/>
  <c r="G106" i="20"/>
  <c r="B104" i="20"/>
  <c r="E102" i="20"/>
  <c r="H102" i="20" s="1"/>
  <c r="G102" i="20"/>
  <c r="E100" i="20"/>
  <c r="G100" i="20"/>
  <c r="G99" i="20"/>
  <c r="E99" i="20"/>
  <c r="E98" i="20"/>
  <c r="H98" i="20" s="1"/>
  <c r="G98" i="20"/>
  <c r="F97" i="20"/>
  <c r="E97" i="20"/>
  <c r="H97" i="20" s="1"/>
  <c r="G97" i="20"/>
  <c r="E96" i="20"/>
  <c r="E95" i="20"/>
  <c r="H95" i="20" s="1"/>
  <c r="E94" i="20"/>
  <c r="H94" i="20" s="1"/>
  <c r="G94" i="20"/>
  <c r="D92" i="20"/>
  <c r="G90" i="20"/>
  <c r="E90" i="20"/>
  <c r="E89" i="20"/>
  <c r="H89" i="20" s="1"/>
  <c r="D86" i="20"/>
  <c r="G89" i="20"/>
  <c r="E88" i="20"/>
  <c r="H88" i="20" s="1"/>
  <c r="G88" i="20"/>
  <c r="B86" i="20"/>
  <c r="E84" i="20"/>
  <c r="H84" i="20" s="1"/>
  <c r="G84" i="20"/>
  <c r="D82" i="20"/>
  <c r="G80" i="20"/>
  <c r="E80" i="20"/>
  <c r="E79" i="20"/>
  <c r="D78" i="20"/>
  <c r="G79" i="20"/>
  <c r="G78" i="20" s="1"/>
  <c r="G76" i="20"/>
  <c r="E76" i="20"/>
  <c r="E75" i="20"/>
  <c r="H75" i="20" s="1"/>
  <c r="E74" i="20"/>
  <c r="H74" i="20" s="1"/>
  <c r="E73" i="20"/>
  <c r="H73" i="20" s="1"/>
  <c r="D71" i="20"/>
  <c r="E69" i="20"/>
  <c r="G69" i="20"/>
  <c r="E68" i="20"/>
  <c r="H68" i="20" s="1"/>
  <c r="E67" i="20"/>
  <c r="H67" i="20" s="1"/>
  <c r="E66" i="20"/>
  <c r="H66" i="20" s="1"/>
  <c r="E65" i="20"/>
  <c r="H65" i="20" s="1"/>
  <c r="G65" i="20"/>
  <c r="E64" i="20"/>
  <c r="H64" i="20" s="1"/>
  <c r="G64" i="20"/>
  <c r="E63" i="20"/>
  <c r="D59" i="20"/>
  <c r="E61" i="20"/>
  <c r="H61" i="20" s="1"/>
  <c r="G61" i="20"/>
  <c r="G60" i="20"/>
  <c r="E57" i="20"/>
  <c r="H57" i="20" s="1"/>
  <c r="E54" i="20"/>
  <c r="H54" i="20" s="1"/>
  <c r="D51" i="20"/>
  <c r="G53" i="20"/>
  <c r="E52" i="20"/>
  <c r="G52" i="20"/>
  <c r="G45" i="20"/>
  <c r="E45" i="20"/>
  <c r="H45" i="20" s="1"/>
  <c r="E44" i="20"/>
  <c r="H44" i="20" s="1"/>
  <c r="G44" i="20"/>
  <c r="G41" i="20"/>
  <c r="D39" i="20"/>
  <c r="G40" i="20"/>
  <c r="G36" i="20"/>
  <c r="E36" i="20"/>
  <c r="D35" i="20"/>
  <c r="B35" i="20"/>
  <c r="G31" i="20"/>
  <c r="D23" i="20"/>
  <c r="E30" i="20"/>
  <c r="H30" i="20" s="1"/>
  <c r="G30" i="20"/>
  <c r="E29" i="20"/>
  <c r="G29" i="20"/>
  <c r="G27" i="20"/>
  <c r="E27" i="20"/>
  <c r="H27" i="20" s="1"/>
  <c r="F27" i="20"/>
  <c r="E26" i="20"/>
  <c r="H26" i="20" s="1"/>
  <c r="G26" i="20"/>
  <c r="E21" i="20"/>
  <c r="H21" i="20" s="1"/>
  <c r="G21" i="20"/>
  <c r="E19" i="20"/>
  <c r="G19" i="20"/>
  <c r="G15" i="20"/>
  <c r="E15" i="20"/>
  <c r="H15" i="20" s="1"/>
  <c r="E14" i="20"/>
  <c r="H14" i="20" s="1"/>
  <c r="G14" i="20"/>
  <c r="D10" i="20"/>
  <c r="U37" i="21" l="1"/>
  <c r="U40" i="21"/>
  <c r="U38" i="21"/>
  <c r="U52" i="21"/>
  <c r="U26" i="21"/>
  <c r="U43" i="21"/>
  <c r="U34" i="21"/>
  <c r="U17" i="21"/>
  <c r="U33" i="21"/>
  <c r="U22" i="21"/>
  <c r="U44" i="21"/>
  <c r="Q29" i="21"/>
  <c r="U29" i="21"/>
  <c r="L48" i="21"/>
  <c r="U50" i="21"/>
  <c r="Q41" i="21"/>
  <c r="Q53" i="21"/>
  <c r="M48" i="21"/>
  <c r="L10" i="21"/>
  <c r="U12" i="21"/>
  <c r="U36" i="21"/>
  <c r="U30" i="21"/>
  <c r="G10" i="21"/>
  <c r="G8" i="21" s="1"/>
  <c r="Q12" i="21"/>
  <c r="M10" i="21"/>
  <c r="G48" i="21"/>
  <c r="E8" i="21"/>
  <c r="U15" i="21"/>
  <c r="N10" i="21"/>
  <c r="N8" i="21" s="1"/>
  <c r="U25" i="21"/>
  <c r="U28" i="21"/>
  <c r="U53" i="21"/>
  <c r="Q43" i="21"/>
  <c r="Q35" i="21"/>
  <c r="U24" i="21"/>
  <c r="U46" i="21"/>
  <c r="U35" i="21"/>
  <c r="U42" i="21"/>
  <c r="U27" i="21"/>
  <c r="U32" i="21"/>
  <c r="U18" i="21"/>
  <c r="Q19" i="21"/>
  <c r="S10" i="21"/>
  <c r="U20" i="21"/>
  <c r="Q37" i="21"/>
  <c r="U45" i="21"/>
  <c r="Q24" i="21"/>
  <c r="U39" i="21"/>
  <c r="U31" i="21"/>
  <c r="Q40" i="21"/>
  <c r="T8" i="21"/>
  <c r="S8" i="21"/>
  <c r="R8" i="21"/>
  <c r="Q32" i="21"/>
  <c r="U41" i="21"/>
  <c r="Q23" i="21"/>
  <c r="U13" i="21"/>
  <c r="U23" i="21"/>
  <c r="U14" i="21"/>
  <c r="P10" i="21"/>
  <c r="P8" i="21" s="1"/>
  <c r="T10" i="21"/>
  <c r="C127" i="20"/>
  <c r="F169" i="20"/>
  <c r="F160" i="20"/>
  <c r="F188" i="20"/>
  <c r="F45" i="20"/>
  <c r="F152" i="20"/>
  <c r="F178" i="20"/>
  <c r="F124" i="20"/>
  <c r="F161" i="20"/>
  <c r="F196" i="20"/>
  <c r="F186" i="20"/>
  <c r="F270" i="20"/>
  <c r="F206" i="20"/>
  <c r="F223" i="20"/>
  <c r="F179" i="20"/>
  <c r="H269" i="20"/>
  <c r="E176" i="20"/>
  <c r="F214" i="20"/>
  <c r="S6" i="16"/>
  <c r="S8" i="16" s="1"/>
  <c r="R8" i="16"/>
  <c r="G32" i="20"/>
  <c r="E32" i="20"/>
  <c r="E47" i="20"/>
  <c r="G47" i="20"/>
  <c r="E28" i="20"/>
  <c r="G28" i="20"/>
  <c r="F15" i="20"/>
  <c r="E17" i="20"/>
  <c r="G17" i="20"/>
  <c r="F36" i="20"/>
  <c r="E37" i="20"/>
  <c r="E35" i="20" s="1"/>
  <c r="H35" i="20" s="1"/>
  <c r="G37" i="20"/>
  <c r="G35" i="20" s="1"/>
  <c r="H29" i="20"/>
  <c r="F29" i="20"/>
  <c r="G33" i="20"/>
  <c r="E33" i="20"/>
  <c r="H36" i="20"/>
  <c r="E40" i="20"/>
  <c r="E49" i="20"/>
  <c r="G49" i="20"/>
  <c r="H19" i="20"/>
  <c r="F19" i="20"/>
  <c r="H79" i="20"/>
  <c r="E78" i="20"/>
  <c r="G93" i="20"/>
  <c r="F95" i="20"/>
  <c r="G95" i="20"/>
  <c r="H99" i="20"/>
  <c r="F99" i="20"/>
  <c r="F121" i="20"/>
  <c r="B116" i="20"/>
  <c r="G121" i="20"/>
  <c r="H135" i="20"/>
  <c r="F135" i="20"/>
  <c r="H52" i="20"/>
  <c r="H96" i="20"/>
  <c r="F96" i="20"/>
  <c r="E11" i="20"/>
  <c r="F21" i="20"/>
  <c r="F30" i="20"/>
  <c r="E31" i="20"/>
  <c r="H31" i="20" s="1"/>
  <c r="F40" i="20"/>
  <c r="E41" i="20"/>
  <c r="H41" i="20" s="1"/>
  <c r="E53" i="20"/>
  <c r="H53" i="20" s="1"/>
  <c r="G55" i="20"/>
  <c r="F57" i="20"/>
  <c r="G57" i="20"/>
  <c r="E60" i="20"/>
  <c r="H63" i="20"/>
  <c r="F63" i="20"/>
  <c r="F67" i="20"/>
  <c r="G72" i="20"/>
  <c r="E101" i="20"/>
  <c r="H101" i="20" s="1"/>
  <c r="D116" i="20"/>
  <c r="G132" i="20"/>
  <c r="H143" i="20"/>
  <c r="F143" i="20"/>
  <c r="H146" i="20"/>
  <c r="B39" i="20"/>
  <c r="E55" i="20"/>
  <c r="H55" i="20" s="1"/>
  <c r="F68" i="20"/>
  <c r="G74" i="20"/>
  <c r="G96" i="20"/>
  <c r="H109" i="20"/>
  <c r="F109" i="20"/>
  <c r="G123" i="20"/>
  <c r="E191" i="20"/>
  <c r="F195" i="20"/>
  <c r="G195" i="20"/>
  <c r="G11" i="20"/>
  <c r="G62" i="20"/>
  <c r="E62" i="20"/>
  <c r="H62" i="20" s="1"/>
  <c r="F66" i="20"/>
  <c r="G66" i="20"/>
  <c r="E87" i="20"/>
  <c r="F88" i="20"/>
  <c r="E105" i="20"/>
  <c r="F106" i="20"/>
  <c r="H113" i="20"/>
  <c r="F113" i="20"/>
  <c r="F114" i="20"/>
  <c r="B10" i="20"/>
  <c r="B23" i="20"/>
  <c r="G54" i="20"/>
  <c r="E72" i="20"/>
  <c r="H80" i="20"/>
  <c r="F80" i="20"/>
  <c r="H90" i="20"/>
  <c r="F90" i="20"/>
  <c r="H108" i="20"/>
  <c r="F108" i="20"/>
  <c r="F112" i="20"/>
  <c r="G112" i="20"/>
  <c r="D127" i="20"/>
  <c r="H153" i="20"/>
  <c r="F153" i="20"/>
  <c r="F14" i="20"/>
  <c r="F26" i="20"/>
  <c r="F44" i="20"/>
  <c r="G67" i="20"/>
  <c r="H76" i="20"/>
  <c r="F76" i="20"/>
  <c r="H131" i="20"/>
  <c r="F131" i="20"/>
  <c r="F132" i="20"/>
  <c r="E187" i="20"/>
  <c r="G187" i="20"/>
  <c r="F130" i="20"/>
  <c r="G130" i="20"/>
  <c r="E56" i="20"/>
  <c r="H56" i="20" s="1"/>
  <c r="G63" i="20"/>
  <c r="G68" i="20"/>
  <c r="G73" i="20"/>
  <c r="F75" i="20"/>
  <c r="B71" i="20"/>
  <c r="G75" i="20"/>
  <c r="G87" i="20"/>
  <c r="G86" i="20" s="1"/>
  <c r="H100" i="20"/>
  <c r="F100" i="20"/>
  <c r="G105" i="20"/>
  <c r="G104" i="20" s="1"/>
  <c r="G113" i="20"/>
  <c r="H118" i="20"/>
  <c r="F118" i="20"/>
  <c r="H122" i="20"/>
  <c r="F122" i="20"/>
  <c r="F123" i="20"/>
  <c r="F150" i="20"/>
  <c r="G150" i="20"/>
  <c r="H170" i="20"/>
  <c r="F170" i="20"/>
  <c r="E137" i="20"/>
  <c r="E155" i="20"/>
  <c r="H155" i="20" s="1"/>
  <c r="E157" i="20"/>
  <c r="H157" i="20" s="1"/>
  <c r="G163" i="20"/>
  <c r="G193" i="20"/>
  <c r="G200" i="20"/>
  <c r="F224" i="20"/>
  <c r="H224" i="20"/>
  <c r="F259" i="20"/>
  <c r="E258" i="20"/>
  <c r="H259" i="20"/>
  <c r="F52" i="20"/>
  <c r="B59" i="20"/>
  <c r="F61" i="20"/>
  <c r="F69" i="20"/>
  <c r="F79" i="20"/>
  <c r="F78" i="20" s="1"/>
  <c r="F89" i="20"/>
  <c r="F98" i="20"/>
  <c r="F107" i="20"/>
  <c r="E117" i="20"/>
  <c r="E125" i="20"/>
  <c r="E134" i="20"/>
  <c r="G137" i="20"/>
  <c r="F139" i="20"/>
  <c r="G156" i="20"/>
  <c r="B166" i="20"/>
  <c r="G168" i="20"/>
  <c r="H177" i="20"/>
  <c r="G185" i="20"/>
  <c r="F185" i="20"/>
  <c r="G202" i="20"/>
  <c r="H204" i="20"/>
  <c r="G212" i="20"/>
  <c r="F212" i="20"/>
  <c r="G220" i="20"/>
  <c r="H222" i="20"/>
  <c r="G235" i="20"/>
  <c r="G237" i="20"/>
  <c r="F237" i="20"/>
  <c r="G244" i="20"/>
  <c r="G254" i="20"/>
  <c r="E275" i="20"/>
  <c r="F275" i="20" s="1"/>
  <c r="D281" i="20"/>
  <c r="B51" i="20"/>
  <c r="B78" i="20"/>
  <c r="F176" i="20"/>
  <c r="E200" i="20"/>
  <c r="E218" i="20"/>
  <c r="G229" i="20"/>
  <c r="F229" i="20"/>
  <c r="F240" i="20"/>
  <c r="H240" i="20"/>
  <c r="G258" i="20"/>
  <c r="F54" i="20"/>
  <c r="G138" i="20"/>
  <c r="F138" i="20"/>
  <c r="G194" i="20"/>
  <c r="F194" i="20"/>
  <c r="E252" i="20"/>
  <c r="F64" i="20"/>
  <c r="F73" i="20"/>
  <c r="F101" i="20"/>
  <c r="F110" i="20"/>
  <c r="F137" i="20"/>
  <c r="F141" i="20"/>
  <c r="F140" i="20" s="1"/>
  <c r="E149" i="20"/>
  <c r="H149" i="20" s="1"/>
  <c r="F151" i="20"/>
  <c r="G155" i="20"/>
  <c r="G164" i="20"/>
  <c r="G186" i="20"/>
  <c r="F197" i="20"/>
  <c r="G201" i="20"/>
  <c r="G213" i="20"/>
  <c r="F215" i="20"/>
  <c r="G219" i="20"/>
  <c r="G234" i="20"/>
  <c r="G230" i="20" s="1"/>
  <c r="F56" i="20"/>
  <c r="F65" i="20"/>
  <c r="F74" i="20"/>
  <c r="B82" i="20"/>
  <c r="F84" i="20"/>
  <c r="B92" i="20"/>
  <c r="F94" i="20"/>
  <c r="F102" i="20"/>
  <c r="F111" i="20"/>
  <c r="F120" i="20"/>
  <c r="G135" i="20"/>
  <c r="B136" i="20"/>
  <c r="G139" i="20"/>
  <c r="G151" i="20"/>
  <c r="G173" i="20"/>
  <c r="G191" i="20"/>
  <c r="G203" i="20"/>
  <c r="F203" i="20"/>
  <c r="G211" i="20"/>
  <c r="G221" i="20"/>
  <c r="F221" i="20"/>
  <c r="G226" i="20"/>
  <c r="D230" i="20"/>
  <c r="D217" i="20" s="1"/>
  <c r="G243" i="20"/>
  <c r="G245" i="20"/>
  <c r="F245" i="20"/>
  <c r="G253" i="20"/>
  <c r="G255" i="20"/>
  <c r="F255" i="20"/>
  <c r="G262" i="20"/>
  <c r="B128" i="20"/>
  <c r="H141" i="20"/>
  <c r="H140" i="20" s="1"/>
  <c r="G148" i="20"/>
  <c r="F148" i="20"/>
  <c r="G154" i="20"/>
  <c r="G157" i="20"/>
  <c r="F157" i="20"/>
  <c r="E167" i="20"/>
  <c r="F167" i="20" s="1"/>
  <c r="B176" i="20"/>
  <c r="E182" i="20"/>
  <c r="F182" i="20" s="1"/>
  <c r="E184" i="20"/>
  <c r="H184" i="20" s="1"/>
  <c r="E209" i="20"/>
  <c r="E211" i="20"/>
  <c r="H211" i="20" s="1"/>
  <c r="G228" i="20"/>
  <c r="E230" i="20"/>
  <c r="H230" i="20" s="1"/>
  <c r="F232" i="20"/>
  <c r="H232" i="20"/>
  <c r="F249" i="20"/>
  <c r="H249" i="20"/>
  <c r="D258" i="20"/>
  <c r="G266" i="20"/>
  <c r="F146" i="20"/>
  <c r="F154" i="20"/>
  <c r="F162" i="20"/>
  <c r="F171" i="20"/>
  <c r="F225" i="20"/>
  <c r="H231" i="20"/>
  <c r="F233" i="20"/>
  <c r="F241" i="20"/>
  <c r="B258" i="20"/>
  <c r="F260" i="20"/>
  <c r="B145" i="20"/>
  <c r="F163" i="20"/>
  <c r="F172" i="20"/>
  <c r="F191" i="20"/>
  <c r="F200" i="20"/>
  <c r="F209" i="20"/>
  <c r="F218" i="20"/>
  <c r="F226" i="20"/>
  <c r="F234" i="20"/>
  <c r="F242" i="20"/>
  <c r="F252" i="20"/>
  <c r="F262" i="20"/>
  <c r="F156" i="20"/>
  <c r="F164" i="20"/>
  <c r="F173" i="20"/>
  <c r="B181" i="20"/>
  <c r="F183" i="20"/>
  <c r="B190" i="20"/>
  <c r="F192" i="20"/>
  <c r="B199" i="20"/>
  <c r="F201" i="20"/>
  <c r="B208" i="20"/>
  <c r="F210" i="20"/>
  <c r="B217" i="20"/>
  <c r="F219" i="20"/>
  <c r="F227" i="20"/>
  <c r="F235" i="20"/>
  <c r="F243" i="20"/>
  <c r="B251" i="20"/>
  <c r="F253" i="20"/>
  <c r="F264" i="20"/>
  <c r="F174" i="20"/>
  <c r="F193" i="20"/>
  <c r="F202" i="20"/>
  <c r="F211" i="20"/>
  <c r="F220" i="20"/>
  <c r="F228" i="20"/>
  <c r="F236" i="20"/>
  <c r="F244" i="20"/>
  <c r="F254" i="20"/>
  <c r="F266" i="20"/>
  <c r="B277" i="20"/>
  <c r="B281" i="20" s="1"/>
  <c r="F279" i="20"/>
  <c r="F238" i="20"/>
  <c r="F246" i="20"/>
  <c r="F256" i="20"/>
  <c r="F269" i="20"/>
  <c r="F268" i="20" s="1"/>
  <c r="M8" i="21" l="1"/>
  <c r="U48" i="21"/>
  <c r="Q10" i="21"/>
  <c r="Q8" i="21" s="1"/>
  <c r="U10" i="21"/>
  <c r="L8" i="21"/>
  <c r="G251" i="20"/>
  <c r="F155" i="20"/>
  <c r="H176" i="20"/>
  <c r="B127" i="20"/>
  <c r="F55" i="20"/>
  <c r="F53" i="20"/>
  <c r="H258" i="20"/>
  <c r="F230" i="20"/>
  <c r="F217" i="20" s="1"/>
  <c r="G208" i="20"/>
  <c r="G217" i="20"/>
  <c r="G166" i="20"/>
  <c r="F184" i="20"/>
  <c r="D272" i="20"/>
  <c r="D283" i="20" s="1"/>
  <c r="E83" i="20"/>
  <c r="E59" i="20"/>
  <c r="H59" i="20" s="1"/>
  <c r="H60" i="20"/>
  <c r="F60" i="20"/>
  <c r="E278" i="20"/>
  <c r="C277" i="20"/>
  <c r="C281" i="20" s="1"/>
  <c r="F166" i="20"/>
  <c r="E147" i="20"/>
  <c r="F149" i="20"/>
  <c r="H117" i="20"/>
  <c r="F117" i="20"/>
  <c r="F258" i="20"/>
  <c r="E86" i="20"/>
  <c r="H86" i="20" s="1"/>
  <c r="H87" i="20"/>
  <c r="F87" i="20"/>
  <c r="F86" i="20" s="1"/>
  <c r="E51" i="20"/>
  <c r="H51" i="20" s="1"/>
  <c r="G83" i="20"/>
  <c r="G82" i="20" s="1"/>
  <c r="G278" i="20"/>
  <c r="G277" i="20" s="1"/>
  <c r="G281" i="20" s="1"/>
  <c r="G149" i="20"/>
  <c r="H72" i="20"/>
  <c r="F72" i="20"/>
  <c r="F71" i="20" s="1"/>
  <c r="E71" i="20"/>
  <c r="H71" i="20" s="1"/>
  <c r="H191" i="20"/>
  <c r="E190" i="20"/>
  <c r="H190" i="20" s="1"/>
  <c r="H78" i="20"/>
  <c r="H28" i="20"/>
  <c r="F28" i="20"/>
  <c r="H209" i="20"/>
  <c r="E208" i="20"/>
  <c r="H208" i="20" s="1"/>
  <c r="E166" i="20"/>
  <c r="H166" i="20" s="1"/>
  <c r="H167" i="20"/>
  <c r="F136" i="20"/>
  <c r="E251" i="20"/>
  <c r="H251" i="20" s="1"/>
  <c r="H252" i="20"/>
  <c r="H137" i="20"/>
  <c r="E136" i="20"/>
  <c r="H136" i="20" s="1"/>
  <c r="G25" i="20"/>
  <c r="E25" i="20"/>
  <c r="G101" i="20"/>
  <c r="H33" i="20"/>
  <c r="F33" i="20"/>
  <c r="H37" i="20"/>
  <c r="F37" i="20"/>
  <c r="H125" i="20"/>
  <c r="F125" i="20"/>
  <c r="E129" i="20"/>
  <c r="F208" i="20"/>
  <c r="H218" i="20"/>
  <c r="E217" i="20"/>
  <c r="H217" i="20" s="1"/>
  <c r="G147" i="20"/>
  <c r="G145" i="20" s="1"/>
  <c r="G71" i="20"/>
  <c r="G42" i="20"/>
  <c r="E42" i="20"/>
  <c r="F35" i="20"/>
  <c r="F47" i="20"/>
  <c r="H47" i="20"/>
  <c r="G129" i="20"/>
  <c r="G92" i="20"/>
  <c r="F199" i="20"/>
  <c r="G190" i="20"/>
  <c r="E93" i="20"/>
  <c r="F51" i="20"/>
  <c r="G59" i="20"/>
  <c r="F62" i="20"/>
  <c r="G133" i="20"/>
  <c r="E133" i="20"/>
  <c r="G13" i="20"/>
  <c r="E13" i="20"/>
  <c r="G24" i="20"/>
  <c r="G23" i="20" s="1"/>
  <c r="C272" i="20"/>
  <c r="E24" i="20"/>
  <c r="F41" i="20"/>
  <c r="F31" i="20"/>
  <c r="H32" i="20"/>
  <c r="F32" i="20"/>
  <c r="F190" i="20"/>
  <c r="G184" i="20"/>
  <c r="G181" i="20" s="1"/>
  <c r="H200" i="20"/>
  <c r="E199" i="20"/>
  <c r="H199" i="20" s="1"/>
  <c r="G136" i="20"/>
  <c r="G199" i="20"/>
  <c r="B272" i="20"/>
  <c r="B283" i="20" s="1"/>
  <c r="E104" i="20"/>
  <c r="H104" i="20" s="1"/>
  <c r="H105" i="20"/>
  <c r="F105" i="20"/>
  <c r="F104" i="20" s="1"/>
  <c r="G43" i="20"/>
  <c r="E43" i="20"/>
  <c r="E39" i="20" s="1"/>
  <c r="H39" i="20" s="1"/>
  <c r="H11" i="20"/>
  <c r="G12" i="20"/>
  <c r="G10" i="20" s="1"/>
  <c r="E12" i="20"/>
  <c r="H49" i="20"/>
  <c r="F49" i="20"/>
  <c r="F251" i="20"/>
  <c r="H182" i="20"/>
  <c r="E181" i="20"/>
  <c r="H181" i="20" s="1"/>
  <c r="H275" i="20"/>
  <c r="H134" i="20"/>
  <c r="F134" i="20"/>
  <c r="H187" i="20"/>
  <c r="F187" i="20"/>
  <c r="F181" i="20" s="1"/>
  <c r="G56" i="20"/>
  <c r="G51" i="20" s="1"/>
  <c r="G119" i="20"/>
  <c r="G116" i="20" s="1"/>
  <c r="E119" i="20"/>
  <c r="H40" i="20"/>
  <c r="F17" i="20"/>
  <c r="H17" i="20"/>
  <c r="F11" i="20"/>
  <c r="C8" i="16"/>
  <c r="D8" i="16"/>
  <c r="E8" i="16"/>
  <c r="F8" i="16"/>
  <c r="G8" i="16"/>
  <c r="I8" i="16"/>
  <c r="B8" i="16"/>
  <c r="O5" i="16"/>
  <c r="P5" i="16" s="1"/>
  <c r="O6" i="16"/>
  <c r="P6" i="16" s="1"/>
  <c r="U8" i="21" l="1"/>
  <c r="G128" i="20"/>
  <c r="E10" i="20"/>
  <c r="H10" i="20" s="1"/>
  <c r="H93" i="20"/>
  <c r="E92" i="20"/>
  <c r="H92" i="20" s="1"/>
  <c r="F93" i="20"/>
  <c r="F92" i="20" s="1"/>
  <c r="H42" i="20"/>
  <c r="F42" i="20"/>
  <c r="F39" i="20" s="1"/>
  <c r="H43" i="20"/>
  <c r="F43" i="20"/>
  <c r="H133" i="20"/>
  <c r="F133" i="20"/>
  <c r="G39" i="20"/>
  <c r="G272" i="20" s="1"/>
  <c r="G283" i="20" s="1"/>
  <c r="E128" i="20"/>
  <c r="H129" i="20"/>
  <c r="F129" i="20"/>
  <c r="F128" i="20" s="1"/>
  <c r="F127" i="20" s="1"/>
  <c r="H25" i="20"/>
  <c r="F25" i="20"/>
  <c r="H147" i="20"/>
  <c r="F147" i="20"/>
  <c r="F145" i="20" s="1"/>
  <c r="E145" i="20"/>
  <c r="H145" i="20" s="1"/>
  <c r="H83" i="20"/>
  <c r="E82" i="20"/>
  <c r="H82" i="20" s="1"/>
  <c r="F83" i="20"/>
  <c r="F82" i="20" s="1"/>
  <c r="H119" i="20"/>
  <c r="F119" i="20"/>
  <c r="H24" i="20"/>
  <c r="F24" i="20"/>
  <c r="F23" i="20" s="1"/>
  <c r="E23" i="20"/>
  <c r="H23" i="20" s="1"/>
  <c r="G127" i="20"/>
  <c r="C283" i="20"/>
  <c r="H13" i="20"/>
  <c r="F13" i="20"/>
  <c r="F10" i="20" s="1"/>
  <c r="H12" i="20"/>
  <c r="F12" i="20"/>
  <c r="E116" i="20"/>
  <c r="H116" i="20" s="1"/>
  <c r="H278" i="20"/>
  <c r="E277" i="20"/>
  <c r="F278" i="20"/>
  <c r="F277" i="20" s="1"/>
  <c r="F281" i="20" s="1"/>
  <c r="F116" i="20"/>
  <c r="F59" i="20"/>
  <c r="P8" i="16"/>
  <c r="O8" i="16"/>
  <c r="F272" i="20" l="1"/>
  <c r="F283" i="20" s="1"/>
  <c r="H277" i="20"/>
  <c r="E281" i="20"/>
  <c r="H128" i="20"/>
  <c r="E127" i="20"/>
  <c r="H127" i="20" s="1"/>
  <c r="E272" i="20"/>
  <c r="H272" i="20" s="1"/>
  <c r="E283" i="20" l="1"/>
  <c r="H283" i="20" s="1"/>
  <c r="H281" i="20"/>
  <c r="N5" i="16"/>
  <c r="N6" i="16"/>
  <c r="N8" i="16"/>
  <c r="G7" i="16"/>
  <c r="I7" i="16"/>
  <c r="F7" i="16"/>
  <c r="E7" i="16"/>
  <c r="D7" i="16"/>
  <c r="C7" i="16"/>
  <c r="B7" i="16"/>
  <c r="L6" i="16"/>
  <c r="M6" i="16" s="1"/>
  <c r="J6" i="16"/>
  <c r="L5" i="16"/>
  <c r="M5" i="16" s="1"/>
  <c r="J5" i="16"/>
  <c r="T5" i="16" s="1"/>
  <c r="J8" i="16" l="1"/>
  <c r="T8" i="16" s="1"/>
  <c r="T6" i="16"/>
  <c r="J7" i="16"/>
  <c r="T7" i="16" s="1"/>
  <c r="M8" i="16"/>
  <c r="L8" i="16"/>
</calcChain>
</file>

<file path=xl/sharedStrings.xml><?xml version="1.0" encoding="utf-8"?>
<sst xmlns="http://schemas.openxmlformats.org/spreadsheetml/2006/main" count="365" uniqueCount="338">
  <si>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</si>
  <si>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</si>
  <si>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</si>
  <si>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</si>
  <si>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</si>
  <si>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Q1</t>
  </si>
  <si>
    <t>Q2</t>
  </si>
  <si>
    <t>July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</si>
  <si>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</si>
  <si>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</si>
  <si>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</si>
  <si>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</si>
  <si>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</si>
  <si>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</si>
  <si>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</si>
  <si>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</si>
  <si>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</si>
  <si>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</si>
  <si>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</si>
  <si>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</si>
  <si>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</si>
  <si>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</si>
  <si>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</si>
  <si>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</si>
  <si>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</si>
  <si>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</si>
  <si>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</si>
  <si>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</si>
  <si>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</si>
  <si>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</si>
  <si>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</si>
  <si>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</si>
  <si>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</si>
  <si>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</si>
  <si>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</si>
  <si>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</si>
  <si>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</si>
  <si>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</si>
  <si>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</si>
  <si>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</si>
  <si>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</si>
  <si>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</si>
  <si>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</si>
  <si>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</si>
  <si>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</si>
  <si>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</si>
  <si>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</si>
  <si>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</si>
  <si>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</si>
  <si>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</si>
  <si>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</si>
  <si>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</si>
  <si>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</si>
  <si>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</si>
  <si>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</si>
  <si>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</si>
  <si>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</si>
  <si>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</si>
  <si>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</si>
  <si>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</si>
  <si>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ALGU: inclusive of IRA, special shares for LGUs, MMDA, BARMM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</si>
  <si>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</si>
  <si>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</si>
  <si>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</si>
  <si>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</si>
  <si>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</si>
  <si>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</si>
  <si>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</si>
  <si>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</si>
  <si>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</si>
  <si>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</si>
  <si>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</si>
  <si>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</si>
  <si>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</si>
  <si>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</si>
  <si>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</si>
  <si>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</si>
  <si>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</si>
  <si>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</si>
  <si>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</si>
  <si>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</si>
  <si>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</si>
  <si>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</si>
  <si>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</si>
  <si>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</si>
  <si>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</si>
  <si>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</si>
  <si>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</si>
  <si>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</si>
  <si>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</si>
  <si>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</si>
  <si>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</si>
  <si>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</si>
  <si>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</si>
  <si>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</si>
  <si>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</si>
  <si>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</si>
  <si>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</si>
  <si>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</si>
  <si>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</si>
  <si>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</si>
  <si>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</si>
  <si>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</si>
  <si>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</si>
  <si>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</si>
  <si>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</si>
  <si>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</si>
  <si>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</si>
  <si>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</si>
  <si>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</si>
  <si>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</si>
  <si>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</si>
  <si>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</si>
  <si>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</si>
  <si>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</si>
  <si>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</si>
  <si>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</si>
  <si>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</si>
  <si>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</si>
  <si>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</si>
  <si>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</si>
  <si>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</si>
  <si>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</si>
  <si>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</si>
  <si>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</si>
  <si>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</si>
  <si>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</si>
  <si>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</si>
  <si>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</si>
  <si>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</si>
  <si>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</si>
  <si>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</si>
  <si>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</si>
  <si>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</si>
  <si>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</si>
  <si>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</si>
  <si>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</si>
  <si>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</si>
  <si>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</si>
  <si>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</si>
  <si>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</si>
  <si>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</si>
  <si>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</si>
  <si>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</si>
  <si>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</si>
  <si>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</si>
  <si>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</si>
  <si>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</si>
  <si>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</si>
  <si>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</si>
  <si>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</si>
  <si>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</si>
  <si>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</si>
  <si>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</si>
  <si>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</si>
  <si>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</si>
  <si>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</si>
  <si>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</si>
  <si>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</si>
  <si>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</si>
  <si>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</si>
  <si>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</si>
  <si>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</si>
  <si>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</si>
  <si>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</si>
  <si>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</si>
  <si>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</si>
  <si>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</si>
  <si>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</si>
  <si>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</si>
  <si>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</si>
  <si>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</si>
  <si>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</si>
  <si>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</si>
  <si>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</si>
  <si>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</si>
  <si>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</si>
  <si>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</si>
  <si>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</si>
  <si>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</si>
  <si>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</si>
  <si>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</si>
  <si>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</si>
  <si>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</si>
  <si>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</si>
  <si>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</si>
  <si>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</si>
  <si>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</si>
  <si>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</si>
  <si>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</si>
  <si>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</si>
  <si>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</si>
  <si>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</si>
  <si>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</si>
  <si>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</si>
  <si>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</si>
  <si>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</si>
  <si>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</si>
  <si>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</si>
  <si>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</si>
  <si>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</si>
  <si>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</si>
  <si>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</si>
  <si>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</si>
  <si>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</si>
  <si>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</si>
  <si>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</si>
  <si>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</si>
  <si>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</si>
  <si>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</si>
  <si>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</si>
  <si>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</si>
  <si>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</si>
  <si>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</si>
  <si>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</si>
  <si>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</si>
  <si>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</si>
  <si>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</si>
  <si>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</si>
  <si>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</si>
  <si>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</si>
  <si>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</si>
  <si>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</si>
  <si>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</si>
  <si>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</si>
  <si>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</si>
  <si>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</si>
  <si>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</si>
  <si>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</si>
  <si>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</si>
  <si>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</si>
  <si>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</si>
  <si>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</si>
  <si>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</si>
  <si>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</si>
  <si>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</si>
  <si>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</si>
  <si>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</si>
  <si>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</si>
  <si>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</si>
  <si>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</si>
  <si>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</si>
  <si>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</si>
  <si>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</si>
  <si>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</si>
  <si>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</si>
  <si>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</si>
  <si>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</si>
  <si>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</si>
  <si>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</si>
  <si>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</si>
  <si>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</si>
  <si>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</si>
  <si>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</si>
  <si>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</si>
  <si>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</si>
  <si>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</si>
  <si>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</si>
  <si>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</si>
  <si>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</si>
  <si>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</si>
  <si>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</si>
  <si>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</si>
  <si>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</si>
  <si>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</si>
  <si>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</si>
  <si>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</si>
  <si>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</si>
  <si>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</si>
  <si>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</si>
  <si>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</si>
  <si>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</si>
  <si>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</si>
  <si>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</si>
  <si>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</si>
  <si>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</si>
  <si>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</si>
  <si>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</si>
  <si>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</si>
  <si>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</si>
  <si>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</si>
  <si>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</si>
  <si>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</si>
  <si>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</si>
  <si>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</si>
  <si>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</si>
  <si>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</si>
  <si>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</si>
  <si>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</si>
  <si>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t>All Departments</t>
  </si>
  <si>
    <t>in millions</t>
  </si>
  <si>
    <t>CUMULATIVE</t>
  </si>
  <si>
    <t>JAN</t>
  </si>
  <si>
    <t>FEB</t>
  </si>
  <si>
    <t>MAR</t>
  </si>
  <si>
    <t>APR</t>
  </si>
  <si>
    <t>MAY</t>
  </si>
  <si>
    <t>JUNE</t>
  </si>
  <si>
    <t>JULY</t>
  </si>
  <si>
    <t>Monthly NCA Credited</t>
  </si>
  <si>
    <t>Monthly NCA Utilized</t>
  </si>
  <si>
    <t>JANUARY</t>
  </si>
  <si>
    <t>FEBRUARY</t>
  </si>
  <si>
    <t>MARCH</t>
  </si>
  <si>
    <t>APRIL</t>
  </si>
  <si>
    <t>NCA Utilized / NCAs Credited - Flow</t>
  </si>
  <si>
    <t>NCA Utilized / NCAs Credited - Cumulative</t>
  </si>
  <si>
    <t xml:space="preserve">Department of Transportation </t>
  </si>
  <si>
    <t>Negative entries refers to utilization of NCAs issued in previous months</t>
  </si>
  <si>
    <r>
      <t xml:space="preserve">NCAs UTILIZED </t>
    </r>
    <r>
      <rPr>
        <b/>
        <vertAlign val="superscript"/>
        <sz val="8"/>
        <rFont val="Arial"/>
        <family val="2"/>
      </rPr>
      <t>/2</t>
    </r>
  </si>
  <si>
    <t xml:space="preserve">   PFIDA</t>
  </si>
  <si>
    <t xml:space="preserve">   PCVF</t>
  </si>
  <si>
    <t xml:space="preserve">    PCIEERD </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</si>
  <si>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</si>
  <si>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</si>
  <si>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</si>
  <si>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</si>
  <si>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</si>
  <si>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</si>
  <si>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</si>
  <si>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</si>
  <si>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JUN</t>
  </si>
  <si>
    <t>JUL</t>
  </si>
  <si>
    <t>STATUS OF NCA UTILIZATION (Net Trust and Working Fund), as of August 31, 2021</t>
  </si>
  <si>
    <t>AUG</t>
  </si>
  <si>
    <t>AUGUST</t>
  </si>
  <si>
    <t>AS OF AUGUST</t>
  </si>
  <si>
    <t>NCAs CREDITED VS NCA UTILIZATION, JANUARY-AUGUST 2021</t>
  </si>
  <si>
    <t>AS OF AUGUST 31, 2021</t>
  </si>
  <si>
    <r>
      <t xml:space="preserve">UNUSED NCAs  </t>
    </r>
    <r>
      <rPr>
        <vertAlign val="superscript"/>
        <sz val="10"/>
        <rFont val="Arial"/>
        <family val="2"/>
      </rPr>
      <t>/5</t>
    </r>
  </si>
  <si>
    <t>UTILIZATION RATIO (%)</t>
  </si>
  <si>
    <t>August</t>
  </si>
  <si>
    <t>As of end       August</t>
  </si>
  <si>
    <t>As of end
Q2</t>
  </si>
  <si>
    <t>As of end
July</t>
  </si>
  <si>
    <t>Departmenf of Human Settlements and Urban Development</t>
  </si>
  <si>
    <t>Source: Report of MDS-Government Servicing Banks as of August 2021</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</si>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</sst>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sz val="8"/>
      <color theme="1"/>
      <name val="Arial"/>
      <family val="2"/>
    </font>
    <font>
      <b/>
      <sz val="9"/>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21">
    <xf numFmtId="0" fontId="0" fillId="0" borderId="0" xfId="0"/>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0" fontId="21" fillId="0" borderId="0" xfId="0" applyNumberFormat="1" applyFont="1"/>
    <xf numFmtId="164" fontId="21" fillId="0" borderId="0" xfId="0" applyNumberFormat="1" applyFont="1"/>
    <xf numFmtId="0" fontId="21" fillId="0" borderId="0" xfId="0" applyFont="1"/>
    <xf numFmtId="164" fontId="24"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6" fontId="22" fillId="0" borderId="0" xfId="0" applyNumberFormat="1" applyFont="1"/>
    <xf numFmtId="166" fontId="23" fillId="0" borderId="0" xfId="0" applyNumberFormat="1" applyFont="1"/>
    <xf numFmtId="166" fontId="26" fillId="25" borderId="0" xfId="43" applyNumberFormat="1" applyFont="1" applyFill="1" applyBorder="1"/>
    <xf numFmtId="166" fontId="26" fillId="0" borderId="0" xfId="43" applyNumberFormat="1" applyFont="1" applyBorder="1"/>
    <xf numFmtId="166" fontId="35" fillId="0" borderId="11" xfId="43" applyNumberFormat="1" applyFont="1" applyBorder="1" applyAlignment="1">
      <alignment horizontal="right"/>
    </xf>
    <xf numFmtId="166" fontId="36" fillId="0" borderId="0" xfId="43" applyNumberFormat="1" applyFont="1" applyBorder="1" applyAlignment="1"/>
    <xf numFmtId="166" fontId="35" fillId="0" borderId="0" xfId="43" applyNumberFormat="1" applyFont="1" applyFill="1"/>
    <xf numFmtId="166" fontId="35" fillId="0" borderId="0" xfId="43" applyNumberFormat="1" applyFont="1"/>
    <xf numFmtId="166" fontId="36" fillId="0" borderId="0" xfId="43" applyNumberFormat="1" applyFont="1" applyAlignment="1"/>
    <xf numFmtId="166" fontId="35" fillId="0" borderId="0" xfId="43" applyNumberFormat="1" applyFont="1" applyBorder="1"/>
    <xf numFmtId="166" fontId="35" fillId="0" borderId="0" xfId="43" applyNumberFormat="1" applyFont="1" applyFill="1" applyBorder="1"/>
    <xf numFmtId="166" fontId="35" fillId="0" borderId="11" xfId="43" applyNumberFormat="1" applyFont="1" applyBorder="1"/>
    <xf numFmtId="37" fontId="35" fillId="0" borderId="11" xfId="43" applyNumberFormat="1" applyFont="1" applyBorder="1" applyAlignment="1">
      <alignment horizontal="right"/>
    </xf>
    <xf numFmtId="0" fontId="15" fillId="0" borderId="0" xfId="45" applyFont="1" applyFill="1" applyAlignment="1">
      <alignment horizontal="left" indent="2"/>
    </xf>
    <xf numFmtId="166" fontId="35" fillId="0" borderId="11" xfId="43" applyNumberFormat="1" applyFont="1" applyFill="1" applyBorder="1"/>
    <xf numFmtId="37" fontId="35" fillId="0" borderId="20" xfId="43" applyNumberFormat="1" applyFont="1" applyFill="1" applyBorder="1"/>
    <xf numFmtId="37" fontId="35" fillId="0" borderId="20" xfId="43" applyNumberFormat="1" applyFont="1" applyBorder="1"/>
    <xf numFmtId="37" fontId="35" fillId="0" borderId="11" xfId="43" applyNumberFormat="1" applyFont="1" applyFill="1" applyBorder="1"/>
    <xf numFmtId="37" fontId="35" fillId="0" borderId="11" xfId="43" applyNumberFormat="1" applyFont="1" applyBorder="1"/>
    <xf numFmtId="37" fontId="36" fillId="0" borderId="0" xfId="43" applyNumberFormat="1" applyFont="1" applyBorder="1" applyAlignment="1"/>
    <xf numFmtId="166" fontId="35" fillId="0" borderId="11" xfId="43" applyNumberFormat="1" applyFont="1" applyBorder="1" applyAlignment="1"/>
    <xf numFmtId="166" fontId="35" fillId="0" borderId="11" xfId="43" applyNumberFormat="1" applyFont="1" applyFill="1" applyBorder="1" applyAlignment="1">
      <alignment horizontal="right" vertical="top"/>
    </xf>
    <xf numFmtId="166" fontId="36" fillId="0" borderId="0" xfId="43" applyNumberFormat="1" applyFont="1" applyFill="1" applyAlignment="1"/>
    <xf numFmtId="166" fontId="35" fillId="0" borderId="20" xfId="43" applyNumberFormat="1" applyFont="1" applyFill="1" applyBorder="1"/>
    <xf numFmtId="166" fontId="36" fillId="0" borderId="0" xfId="43" applyNumberFormat="1" applyFont="1" applyFill="1" applyBorder="1" applyAlignment="1"/>
    <xf numFmtId="166" fontId="35" fillId="0" borderId="20" xfId="43" applyNumberFormat="1" applyFont="1" applyBorder="1" applyAlignment="1">
      <alignment horizontal="right" vertical="top"/>
    </xf>
    <xf numFmtId="0" fontId="15"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5" fillId="0" borderId="0" xfId="0" applyFont="1" applyAlignment="1">
      <alignment horizontal="center" vertical="center" wrapText="1"/>
    </xf>
    <xf numFmtId="0" fontId="20" fillId="0" borderId="0" xfId="0" applyNumberFormat="1" applyFont="1" applyBorder="1" applyAlignment="1">
      <alignment vertical="center"/>
    </xf>
    <xf numFmtId="0" fontId="20" fillId="0" borderId="0" xfId="0" applyNumberFormat="1" applyFont="1" applyBorder="1"/>
    <xf numFmtId="0" fontId="25" fillId="25" borderId="0" xfId="0" applyFont="1" applyFill="1" applyAlignment="1"/>
    <xf numFmtId="0" fontId="26" fillId="25" borderId="0" xfId="0" applyFont="1" applyFill="1"/>
    <xf numFmtId="0" fontId="27" fillId="24" borderId="0" xfId="0" applyFont="1" applyFill="1" applyBorder="1" applyAlignment="1">
      <alignment horizontal="left"/>
    </xf>
    <xf numFmtId="164" fontId="26" fillId="25" borderId="0" xfId="0" applyNumberFormat="1" applyFont="1" applyFill="1" applyBorder="1" applyAlignment="1">
      <alignment horizontal="left"/>
    </xf>
    <xf numFmtId="0" fontId="26" fillId="25" borderId="0" xfId="0" applyFont="1" applyFill="1" applyBorder="1"/>
    <xf numFmtId="0" fontId="28" fillId="25" borderId="0" xfId="0" applyFont="1" applyFill="1" applyBorder="1" applyAlignment="1">
      <alignment horizontal="left"/>
    </xf>
    <xf numFmtId="164" fontId="26" fillId="25" borderId="0" xfId="0" applyNumberFormat="1" applyFont="1" applyFill="1"/>
    <xf numFmtId="0" fontId="28" fillId="25" borderId="0" xfId="0" applyFont="1" applyFill="1" applyBorder="1"/>
    <xf numFmtId="164" fontId="26" fillId="25" borderId="0" xfId="0" applyNumberFormat="1" applyFont="1" applyFill="1" applyBorder="1"/>
    <xf numFmtId="166" fontId="28" fillId="26" borderId="12" xfId="43" applyNumberFormat="1" applyFont="1" applyFill="1" applyBorder="1" applyAlignment="1">
      <alignment horizontal="center" vertical="center"/>
    </xf>
    <xf numFmtId="0" fontId="26" fillId="0" borderId="0" xfId="0" applyFont="1" applyFill="1" applyAlignment="1">
      <alignment horizontal="center" vertical="center"/>
    </xf>
    <xf numFmtId="0" fontId="28" fillId="0" borderId="0" xfId="0" applyFont="1" applyAlignment="1">
      <alignment horizontal="center"/>
    </xf>
    <xf numFmtId="0" fontId="26" fillId="0" borderId="0" xfId="0" applyFont="1"/>
    <xf numFmtId="0" fontId="28" fillId="0" borderId="0" xfId="0" applyFont="1" applyAlignment="1">
      <alignment horizontal="left"/>
    </xf>
    <xf numFmtId="0" fontId="34" fillId="0" borderId="0" xfId="0" applyFont="1" applyAlignment="1">
      <alignment horizontal="left" indent="1"/>
    </xf>
    <xf numFmtId="166" fontId="26" fillId="0" borderId="0" xfId="0" applyNumberFormat="1" applyFont="1"/>
    <xf numFmtId="0" fontId="26" fillId="0" borderId="0" xfId="0" applyFont="1" applyAlignment="1">
      <alignment horizontal="left" indent="1"/>
    </xf>
    <xf numFmtId="0" fontId="26" fillId="0" borderId="0" xfId="0" applyFont="1" applyAlignment="1" applyProtection="1">
      <alignment horizontal="left" indent="1"/>
      <protection locked="0"/>
    </xf>
    <xf numFmtId="0" fontId="26" fillId="0" borderId="0" xfId="0" quotePrefix="1" applyFont="1" applyAlignment="1">
      <alignment horizontal="left" indent="1"/>
    </xf>
    <xf numFmtId="0" fontId="37" fillId="0" borderId="0" xfId="0" applyFont="1" applyAlignment="1">
      <alignment horizontal="left" indent="1"/>
    </xf>
    <xf numFmtId="0" fontId="34" fillId="0" borderId="0" xfId="0" applyFont="1" applyFill="1" applyAlignment="1">
      <alignment horizontal="left" indent="1"/>
    </xf>
    <xf numFmtId="0" fontId="26" fillId="0" borderId="0" xfId="0" applyFont="1" applyAlignment="1">
      <alignment horizontal="left" wrapText="1" indent="2"/>
    </xf>
    <xf numFmtId="0" fontId="26" fillId="0" borderId="0" xfId="0" applyFont="1" applyAlignment="1">
      <alignment horizontal="left" indent="2"/>
    </xf>
    <xf numFmtId="0" fontId="26" fillId="0" borderId="0" xfId="0" applyFont="1" applyAlignment="1">
      <alignment horizontal="left" indent="3"/>
    </xf>
    <xf numFmtId="0" fontId="26" fillId="0" borderId="0" xfId="0" applyFont="1" applyAlignment="1">
      <alignment horizontal="left" wrapText="1" indent="3"/>
    </xf>
    <xf numFmtId="0" fontId="26" fillId="0" borderId="0" xfId="0" applyFont="1" applyFill="1" applyAlignment="1">
      <alignment horizontal="left" indent="1"/>
    </xf>
    <xf numFmtId="0" fontId="39" fillId="0" borderId="0" xfId="0" applyFont="1" applyAlignment="1">
      <alignment horizontal="left" indent="1"/>
    </xf>
    <xf numFmtId="0" fontId="34" fillId="0" borderId="0" xfId="0" applyFont="1" applyAlignment="1">
      <alignment horizontal="left" vertical="top" indent="1"/>
    </xf>
    <xf numFmtId="0" fontId="37" fillId="0" borderId="0" xfId="0" applyFont="1" applyFill="1" applyAlignment="1">
      <alignment horizontal="left" indent="1"/>
    </xf>
    <xf numFmtId="0" fontId="26" fillId="0" borderId="0" xfId="0" applyFont="1" applyFill="1" applyAlignment="1"/>
    <xf numFmtId="0" fontId="28" fillId="0" borderId="0" xfId="0" applyFont="1" applyFill="1" applyAlignment="1">
      <alignment wrapText="1"/>
    </xf>
    <xf numFmtId="0" fontId="26" fillId="0" borderId="0" xfId="0" applyFont="1" applyAlignment="1"/>
    <xf numFmtId="0" fontId="28" fillId="0" borderId="0" xfId="0" applyFont="1" applyAlignment="1">
      <alignment horizontal="left" indent="1"/>
    </xf>
    <xf numFmtId="0" fontId="26" fillId="0" borderId="0" xfId="0" applyFont="1" applyAlignment="1">
      <alignment horizontal="left"/>
    </xf>
    <xf numFmtId="0" fontId="28" fillId="0" borderId="0" xfId="0" applyFont="1" applyAlignment="1">
      <alignment horizontal="left" vertical="center"/>
    </xf>
    <xf numFmtId="166" fontId="25" fillId="0" borderId="21" xfId="0" applyNumberFormat="1" applyFont="1" applyBorder="1" applyAlignment="1">
      <alignment vertical="center"/>
    </xf>
    <xf numFmtId="166" fontId="40" fillId="0" borderId="21" xfId="0" applyNumberFormat="1" applyFont="1" applyBorder="1" applyAlignment="1">
      <alignment vertical="center"/>
    </xf>
    <xf numFmtId="166" fontId="25" fillId="0" borderId="21" xfId="0" applyNumberFormat="1" applyFont="1" applyFill="1" applyBorder="1" applyAlignment="1">
      <alignment vertical="center"/>
    </xf>
    <xf numFmtId="166" fontId="38" fillId="0" borderId="0" xfId="0" applyNumberFormat="1" applyFont="1" applyBorder="1" applyAlignment="1">
      <alignment vertical="center"/>
    </xf>
    <xf numFmtId="0" fontId="26" fillId="0" borderId="0" xfId="0" applyFont="1" applyAlignment="1">
      <alignment vertical="center"/>
    </xf>
    <xf numFmtId="0" fontId="37" fillId="0" borderId="0" xfId="0" applyFont="1" applyBorder="1"/>
    <xf numFmtId="0" fontId="26" fillId="0" borderId="0" xfId="0" applyFont="1" applyBorder="1"/>
    <xf numFmtId="0" fontId="26" fillId="0" borderId="0" xfId="0" applyFont="1" applyFill="1" applyBorder="1"/>
    <xf numFmtId="0" fontId="37" fillId="0" borderId="0" xfId="0" applyFont="1" applyFill="1" applyBorder="1"/>
    <xf numFmtId="166" fontId="28" fillId="26" borderId="14" xfId="43" applyNumberFormat="1" applyFont="1" applyFill="1" applyBorder="1" applyAlignment="1">
      <alignment horizontal="center" vertical="center"/>
    </xf>
    <xf numFmtId="0" fontId="28" fillId="26" borderId="10" xfId="37" applyFont="1" applyFill="1" applyBorder="1" applyAlignment="1">
      <alignment horizontal="center" vertical="center" wrapText="1"/>
    </xf>
    <xf numFmtId="0" fontId="15" fillId="0" borderId="10" xfId="0" applyFont="1" applyBorder="1" applyAlignment="1">
      <alignment horizontal="center" vertical="center" wrapText="1"/>
    </xf>
    <xf numFmtId="167" fontId="15" fillId="0" borderId="0" xfId="0" applyNumberFormat="1" applyFont="1"/>
    <xf numFmtId="167" fontId="15" fillId="0" borderId="11" xfId="0" applyNumberFormat="1" applyFont="1" applyBorder="1"/>
    <xf numFmtId="167" fontId="15" fillId="0" borderId="0" xfId="0" applyNumberFormat="1" applyFont="1" applyBorder="1"/>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26" fillId="0" borderId="0" xfId="0" applyFont="1" applyAlignment="1">
      <alignment horizontal="left" vertical="top" wrapText="1"/>
    </xf>
    <xf numFmtId="0" fontId="28" fillId="26" borderId="12" xfId="0" applyFont="1" applyFill="1" applyBorder="1" applyAlignment="1">
      <alignment horizontal="center" vertical="center"/>
    </xf>
    <xf numFmtId="0" fontId="28" fillId="26" borderId="15" xfId="0" applyFont="1" applyFill="1" applyBorder="1" applyAlignment="1">
      <alignment horizontal="center" vertical="center"/>
    </xf>
    <xf numFmtId="0" fontId="28" fillId="26" borderId="18" xfId="0" applyFont="1" applyFill="1" applyBorder="1" applyAlignment="1">
      <alignment horizontal="center" vertical="center"/>
    </xf>
    <xf numFmtId="166" fontId="28" fillId="26" borderId="13" xfId="43" applyNumberFormat="1" applyFont="1" applyFill="1" applyBorder="1" applyAlignment="1">
      <alignment horizontal="center" vertical="center"/>
    </xf>
    <xf numFmtId="166" fontId="28" fillId="26" borderId="14" xfId="43" applyNumberFormat="1" applyFont="1" applyFill="1" applyBorder="1" applyAlignment="1">
      <alignment horizontal="center" vertical="center"/>
    </xf>
    <xf numFmtId="166" fontId="28" fillId="26" borderId="11" xfId="43" applyNumberFormat="1" applyFont="1" applyFill="1" applyBorder="1" applyAlignment="1">
      <alignment horizontal="center" vertical="center"/>
    </xf>
    <xf numFmtId="166" fontId="28" fillId="26" borderId="16" xfId="43" applyNumberFormat="1" applyFont="1" applyFill="1" applyBorder="1" applyAlignment="1">
      <alignment horizontal="center" vertical="center"/>
    </xf>
    <xf numFmtId="0" fontId="29" fillId="26" borderId="15" xfId="0" applyFont="1" applyFill="1" applyBorder="1" applyAlignment="1">
      <alignment horizontal="center" vertical="center" wrapText="1"/>
    </xf>
    <xf numFmtId="0" fontId="0" fillId="0" borderId="19" xfId="0" applyBorder="1" applyAlignment="1">
      <alignment horizontal="center" vertical="center"/>
    </xf>
    <xf numFmtId="0" fontId="28" fillId="26" borderId="15" xfId="0" applyFont="1" applyFill="1" applyBorder="1" applyAlignment="1">
      <alignment horizontal="center" vertical="center" wrapText="1"/>
    </xf>
    <xf numFmtId="0" fontId="28" fillId="26" borderId="19" xfId="0" applyFont="1" applyFill="1" applyBorder="1" applyAlignment="1">
      <alignment horizontal="center" vertical="center" wrapText="1"/>
    </xf>
    <xf numFmtId="0" fontId="28" fillId="26" borderId="17" xfId="0" applyFont="1" applyFill="1" applyBorder="1" applyAlignment="1">
      <alignment horizontal="center" vertical="center" wrapText="1"/>
    </xf>
    <xf numFmtId="0" fontId="28" fillId="26" borderId="16" xfId="0" applyFont="1" applyFill="1" applyBorder="1" applyAlignment="1">
      <alignment horizontal="center" vertical="center" wrapText="1"/>
    </xf>
    <xf numFmtId="166" fontId="32" fillId="26" borderId="17" xfId="43" applyNumberFormat="1" applyFont="1" applyFill="1" applyBorder="1" applyAlignment="1">
      <alignment horizontal="center" vertical="center" wrapText="1"/>
    </xf>
    <xf numFmtId="166" fontId="32" fillId="26" borderId="16" xfId="43" applyNumberFormat="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AUGUST 2021</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175318565735552"/>
          <c:y val="3.2073739262669605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5894949964931946"/>
          <c:y val="0.13341770354431259"/>
          <c:w val="0.673527444710150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'!$B$5:$I$5</c:f>
              <c:numCache>
                <c:formatCode>_(* #,##0_);_(* \(#,##0\);_(* "-"??_);_(@_)</c:formatCode>
                <c:ptCount val="8"/>
                <c:pt idx="0">
                  <c:v>224077.66640615001</c:v>
                </c:pt>
                <c:pt idx="1">
                  <c:v>304402.30395810999</c:v>
                </c:pt>
                <c:pt idx="2">
                  <c:v>282201.41311427002</c:v>
                </c:pt>
                <c:pt idx="3">
                  <c:v>408356.79556663003</c:v>
                </c:pt>
                <c:pt idx="4">
                  <c:v>406839.25308108999</c:v>
                </c:pt>
                <c:pt idx="5">
                  <c:v>309836.44993886998</c:v>
                </c:pt>
                <c:pt idx="6">
                  <c:v>445065.27952437999</c:v>
                </c:pt>
                <c:pt idx="7">
                  <c:v>294852.71586400998</c:v>
                </c:pt>
              </c:numCache>
            </c:numRef>
          </c:val>
          <c:extLst>
            <c:ext xmlns:c16="http://schemas.microsoft.com/office/drawing/2014/chart" uri="{C3380CC4-5D6E-409C-BE32-E72D297353CC}">
              <c16:uniqueId val="{00000000-9838-454A-A2B4-45C3AB6BAD6E}"/>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'!$B$6:$I$6</c:f>
              <c:numCache>
                <c:formatCode>_(* #,##0_);_(* \(#,##0\);_(* "-"??_);_(@_)</c:formatCode>
                <c:ptCount val="8"/>
                <c:pt idx="0">
                  <c:v>160941.90977395</c:v>
                </c:pt>
                <c:pt idx="1">
                  <c:v>287760.09099066001</c:v>
                </c:pt>
                <c:pt idx="2">
                  <c:v>340143.01015943999</c:v>
                </c:pt>
                <c:pt idx="3">
                  <c:v>293626.05967013002</c:v>
                </c:pt>
                <c:pt idx="4">
                  <c:v>399831.52343856002</c:v>
                </c:pt>
                <c:pt idx="5">
                  <c:v>388792.54130262998</c:v>
                </c:pt>
                <c:pt idx="6">
                  <c:v>256269.79038178001</c:v>
                </c:pt>
                <c:pt idx="7">
                  <c:v>319202.65126051998</c:v>
                </c:pt>
              </c:numCache>
            </c:numRef>
          </c:val>
          <c:extLst>
            <c:ext xmlns:c16="http://schemas.microsoft.com/office/drawing/2014/chart" uri="{C3380CC4-5D6E-409C-BE32-E72D297353CC}">
              <c16:uniqueId val="{00000001-9838-454A-A2B4-45C3AB6BAD6E}"/>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'!$B$8:$I$8</c:f>
              <c:numCache>
                <c:formatCode>_(* #,##0_);_(* \(#,##0\);_(* "-"??_);_(@_)</c:formatCode>
                <c:ptCount val="8"/>
                <c:pt idx="0">
                  <c:v>71.824163628264571</c:v>
                </c:pt>
                <c:pt idx="1">
                  <c:v>84.904258614633548</c:v>
                </c:pt>
                <c:pt idx="2">
                  <c:v>97.306417416324166</c:v>
                </c:pt>
                <c:pt idx="3">
                  <c:v>88.797142632731195</c:v>
                </c:pt>
                <c:pt idx="4">
                  <c:v>88.797142632731195</c:v>
                </c:pt>
                <c:pt idx="5">
                  <c:v>91.169393506757189</c:v>
                </c:pt>
                <c:pt idx="6">
                  <c:v>96.661761465449032</c:v>
                </c:pt>
                <c:pt idx="7">
                  <c:v>91.438870854915635</c:v>
                </c:pt>
              </c:numCache>
            </c:numRef>
          </c:val>
          <c:smooth val="0"/>
          <c:extLst>
            <c:ext xmlns:c16="http://schemas.microsoft.com/office/drawing/2014/chart" uri="{C3380CC4-5D6E-409C-BE32-E72D297353CC}">
              <c16:uniqueId val="{00000002-9838-454A-A2B4-45C3AB6BAD6E}"/>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0821822629"/>
              <c:y val="0.9577862776585173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7253422977314617"/>
              <c:y val="0.3799930866966149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13</xdr:col>
      <xdr:colOff>457200</xdr:colOff>
      <xdr:row>55</xdr:row>
      <xdr:rowOff>87085</xdr:rowOff>
    </xdr:to>
    <xdr:graphicFrame macro="">
      <xdr:nvGraphicFramePr>
        <xdr:cNvPr id="2" name="Chart 1">
          <a:extLst>
            <a:ext uri="{FF2B5EF4-FFF2-40B4-BE49-F238E27FC236}">
              <a16:creationId xmlns:a16="http://schemas.microsoft.com/office/drawing/2014/main" id="{E3383C51-A28E-4D78-B343-D62C67D25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30309-E45A-44CF-AFCD-DF6E25F7063B}">
  <dimension ref="A1:AG74"/>
  <sheetViews>
    <sheetView view="pageBreakPreview" zoomScale="86" zoomScaleNormal="100" zoomScaleSheetLayoutView="100" workbookViewId="0">
      <selection activeCell="I54" sqref="I54"/>
    </sheetView>
  </sheetViews>
  <sheetFormatPr defaultColWidth="9.109375" defaultRowHeight="13.2" x14ac:dyDescent="0.25"/>
  <cols>
    <col min="1" max="1" width="2.109375" style="2" customWidth="1"/>
    <col min="2" max="2" width="49.21875" style="2" customWidth="1"/>
    <col min="3" max="3" width="13.109375" style="3" customWidth="1"/>
    <col min="4" max="4" width="14" style="3" customWidth="1"/>
    <col min="5" max="5" width="13.33203125" style="3" customWidth="1"/>
    <col min="6" max="6" width="12.77734375" style="3" customWidth="1"/>
    <col min="7" max="7" width="14" style="3" customWidth="1"/>
    <col min="8" max="8" width="12.88671875" style="3" customWidth="1"/>
    <col min="9" max="9" width="14" style="3" customWidth="1"/>
    <col min="10" max="10" width="12.77734375" style="3" customWidth="1"/>
    <col min="11" max="11" width="12.88671875" style="3" customWidth="1"/>
    <col min="12" max="12" width="14" style="3" customWidth="1"/>
    <col min="13" max="14" width="12" style="3" customWidth="1"/>
    <col min="15" max="16" width="12.44140625" style="3" customWidth="1"/>
    <col min="17" max="17" width="12.6640625" style="3" customWidth="1"/>
    <col min="18" max="16384" width="9.109375" style="3"/>
  </cols>
  <sheetData>
    <row r="1" spans="1:21" ht="15.6" x14ac:dyDescent="0.25">
      <c r="A1" s="1" t="s">
        <v>0</v>
      </c>
    </row>
    <row r="2" spans="1:21" x14ac:dyDescent="0.25">
      <c r="A2" s="2" t="s">
        <v>328</v>
      </c>
    </row>
    <row r="3" spans="1:21" x14ac:dyDescent="0.25">
      <c r="A3" s="2" t="s">
        <v>1</v>
      </c>
    </row>
    <row r="5" spans="1:21" s="50" customFormat="1" ht="18.75" customHeight="1" x14ac:dyDescent="0.25">
      <c r="A5" s="103" t="s">
        <v>2</v>
      </c>
      <c r="B5" s="103"/>
      <c r="C5" s="104" t="s">
        <v>3</v>
      </c>
      <c r="D5" s="104"/>
      <c r="E5" s="104"/>
      <c r="F5" s="104"/>
      <c r="G5" s="104"/>
      <c r="H5" s="104" t="s">
        <v>4</v>
      </c>
      <c r="I5" s="104"/>
      <c r="J5" s="104"/>
      <c r="K5" s="104"/>
      <c r="L5" s="104"/>
      <c r="M5" s="104" t="s">
        <v>329</v>
      </c>
      <c r="N5" s="104"/>
      <c r="O5" s="104"/>
      <c r="P5" s="104"/>
      <c r="Q5" s="104"/>
      <c r="R5" s="104" t="s">
        <v>330</v>
      </c>
      <c r="S5" s="104"/>
      <c r="T5" s="104"/>
      <c r="U5" s="104"/>
    </row>
    <row r="6" spans="1:21" s="50" customFormat="1" ht="26.4" x14ac:dyDescent="0.25">
      <c r="A6" s="103"/>
      <c r="B6" s="103"/>
      <c r="C6" s="99" t="s">
        <v>5</v>
      </c>
      <c r="D6" s="99" t="s">
        <v>6</v>
      </c>
      <c r="E6" s="99" t="s">
        <v>7</v>
      </c>
      <c r="F6" s="99" t="s">
        <v>331</v>
      </c>
      <c r="G6" s="99" t="s">
        <v>332</v>
      </c>
      <c r="H6" s="99" t="s">
        <v>5</v>
      </c>
      <c r="I6" s="99" t="s">
        <v>6</v>
      </c>
      <c r="J6" s="99" t="s">
        <v>7</v>
      </c>
      <c r="K6" s="99" t="s">
        <v>331</v>
      </c>
      <c r="L6" s="99" t="s">
        <v>332</v>
      </c>
      <c r="M6" s="99" t="s">
        <v>5</v>
      </c>
      <c r="N6" s="99" t="s">
        <v>6</v>
      </c>
      <c r="O6" s="99" t="s">
        <v>7</v>
      </c>
      <c r="P6" s="99" t="s">
        <v>331</v>
      </c>
      <c r="Q6" s="99" t="s">
        <v>332</v>
      </c>
      <c r="R6" s="99" t="s">
        <v>5</v>
      </c>
      <c r="S6" s="99" t="s">
        <v>333</v>
      </c>
      <c r="T6" s="99" t="s">
        <v>334</v>
      </c>
      <c r="U6" s="99" t="s">
        <v>332</v>
      </c>
    </row>
    <row r="7" spans="1:21" x14ac:dyDescent="0.25">
      <c r="A7" s="4"/>
      <c r="B7" s="4"/>
      <c r="C7" s="5"/>
      <c r="D7" s="5"/>
      <c r="E7" s="5"/>
      <c r="F7" s="5"/>
      <c r="G7" s="5"/>
      <c r="H7" s="5"/>
      <c r="I7" s="5"/>
      <c r="J7" s="5"/>
      <c r="K7" s="5"/>
      <c r="L7" s="5"/>
      <c r="M7" s="5"/>
      <c r="N7" s="5"/>
      <c r="O7" s="5"/>
      <c r="P7" s="5"/>
      <c r="Q7" s="5"/>
      <c r="R7" s="100"/>
      <c r="S7" s="100"/>
      <c r="T7" s="100"/>
      <c r="U7" s="100"/>
    </row>
    <row r="8" spans="1:21" s="8" customFormat="1" x14ac:dyDescent="0.25">
      <c r="A8" s="6" t="s">
        <v>8</v>
      </c>
      <c r="B8" s="6"/>
      <c r="C8" s="7">
        <f t="shared" ref="C8:Q8" si="0">+C10+C48</f>
        <v>810681383.47852993</v>
      </c>
      <c r="D8" s="7">
        <f t="shared" si="0"/>
        <v>1125032498.5865901</v>
      </c>
      <c r="E8" s="7">
        <f t="shared" si="0"/>
        <v>445065279.52437979</v>
      </c>
      <c r="F8" s="7">
        <f t="shared" si="0"/>
        <v>294852715.8640101</v>
      </c>
      <c r="G8" s="7">
        <f t="shared" si="0"/>
        <v>2675631877.4535103</v>
      </c>
      <c r="H8" s="7">
        <f t="shared" si="0"/>
        <v>788845010.92404997</v>
      </c>
      <c r="I8" s="7">
        <f t="shared" si="0"/>
        <v>1082250124.4113202</v>
      </c>
      <c r="J8" s="7">
        <f t="shared" si="0"/>
        <v>256269790.38178015</v>
      </c>
      <c r="K8" s="7">
        <f t="shared" si="0"/>
        <v>319202651.2605201</v>
      </c>
      <c r="L8" s="7">
        <f t="shared" si="0"/>
        <v>2446567576.9776702</v>
      </c>
      <c r="M8" s="7">
        <f t="shared" si="0"/>
        <v>21836372.554479979</v>
      </c>
      <c r="N8" s="7">
        <f t="shared" si="0"/>
        <v>42782374.175270028</v>
      </c>
      <c r="O8" s="7">
        <f t="shared" si="0"/>
        <v>188795489.14259973</v>
      </c>
      <c r="P8" s="7">
        <f t="shared" si="0"/>
        <v>-24349935.396510012</v>
      </c>
      <c r="Q8" s="7">
        <f t="shared" si="0"/>
        <v>229064300.47583973</v>
      </c>
      <c r="R8" s="19">
        <f>+H8/C8*100</f>
        <v>97.306417416324166</v>
      </c>
      <c r="S8" s="19">
        <f>((H8+I8)/(C8+D8))*100</f>
        <v>96.661761465449047</v>
      </c>
      <c r="T8" s="19">
        <f>((H8+I8+J8)/(C8+D8+E8))*100</f>
        <v>89.355827707129265</v>
      </c>
      <c r="U8" s="19">
        <f>+L8/G8*100</f>
        <v>91.438870854915649</v>
      </c>
    </row>
    <row r="9" spans="1:21" x14ac:dyDescent="0.25">
      <c r="C9" s="5"/>
      <c r="D9" s="5"/>
      <c r="E9" s="5"/>
      <c r="F9" s="5"/>
      <c r="G9" s="5"/>
      <c r="H9" s="5"/>
      <c r="I9" s="5"/>
      <c r="J9" s="5"/>
      <c r="K9" s="5"/>
      <c r="L9" s="5"/>
      <c r="M9" s="5"/>
      <c r="N9" s="5"/>
      <c r="O9" s="5"/>
      <c r="P9" s="5"/>
      <c r="Q9" s="5"/>
      <c r="R9" s="20"/>
      <c r="S9" s="20"/>
      <c r="T9" s="20"/>
      <c r="U9" s="20"/>
    </row>
    <row r="10" spans="1:21" ht="15" x14ac:dyDescent="0.4">
      <c r="A10" s="2" t="s">
        <v>9</v>
      </c>
      <c r="C10" s="9">
        <f t="shared" ref="C10:Q10" si="1">SUM(C12:C46)</f>
        <v>536242842.87352991</v>
      </c>
      <c r="D10" s="9">
        <f t="shared" si="1"/>
        <v>792719169.25173998</v>
      </c>
      <c r="E10" s="9">
        <f t="shared" si="1"/>
        <v>334242316.88833982</v>
      </c>
      <c r="F10" s="9">
        <f t="shared" si="1"/>
        <v>193543624.20201004</v>
      </c>
      <c r="G10" s="9">
        <f t="shared" si="1"/>
        <v>1856747953.21562</v>
      </c>
      <c r="H10" s="9">
        <f t="shared" si="1"/>
        <v>522720050.50693995</v>
      </c>
      <c r="I10" s="9">
        <f t="shared" si="1"/>
        <v>750597836.44314039</v>
      </c>
      <c r="J10" s="9">
        <f t="shared" si="1"/>
        <v>181613499.76857013</v>
      </c>
      <c r="K10" s="9">
        <f t="shared" si="1"/>
        <v>194904865.26754004</v>
      </c>
      <c r="L10" s="9">
        <f t="shared" si="1"/>
        <v>1649836251.9861901</v>
      </c>
      <c r="M10" s="9">
        <f t="shared" si="1"/>
        <v>13522792.366589986</v>
      </c>
      <c r="N10" s="9">
        <f t="shared" si="1"/>
        <v>42121332.808599956</v>
      </c>
      <c r="O10" s="9">
        <f t="shared" si="1"/>
        <v>152628817.11976978</v>
      </c>
      <c r="P10" s="9">
        <f t="shared" si="1"/>
        <v>-1361241.0655299947</v>
      </c>
      <c r="Q10" s="9">
        <f t="shared" si="1"/>
        <v>206911701.22942975</v>
      </c>
      <c r="R10" s="20">
        <f>+H10/C10*100</f>
        <v>97.478233500679238</v>
      </c>
      <c r="S10" s="20">
        <f>((H10+I10)/(C10+D10))*100</f>
        <v>95.812963450610326</v>
      </c>
      <c r="T10" s="20">
        <f>((H10+I10+J10)/(C10+D10+E10))*100</f>
        <v>87.477609415646569</v>
      </c>
      <c r="U10" s="20">
        <f>+L10/G10*100</f>
        <v>88.856231085587638</v>
      </c>
    </row>
    <row r="11" spans="1:21" x14ac:dyDescent="0.25">
      <c r="C11" s="5"/>
      <c r="D11" s="5"/>
      <c r="E11" s="5"/>
      <c r="F11" s="5"/>
      <c r="G11" s="5"/>
      <c r="H11" s="5"/>
      <c r="I11" s="5"/>
      <c r="J11" s="5"/>
      <c r="K11" s="5"/>
      <c r="L11" s="5"/>
      <c r="M11" s="5"/>
      <c r="N11" s="5"/>
      <c r="O11" s="5"/>
      <c r="P11" s="5"/>
      <c r="Q11" s="5"/>
      <c r="R11" s="20"/>
      <c r="S11" s="20"/>
      <c r="T11" s="20"/>
      <c r="U11" s="20"/>
    </row>
    <row r="12" spans="1:21" x14ac:dyDescent="0.25">
      <c r="B12" s="10" t="s">
        <v>10</v>
      </c>
      <c r="C12" s="5">
        <v>4978794</v>
      </c>
      <c r="D12" s="5">
        <v>9779834.1539999992</v>
      </c>
      <c r="E12" s="5">
        <v>3559920</v>
      </c>
      <c r="F12" s="5">
        <v>1942543</v>
      </c>
      <c r="G12" s="5">
        <f>SUM(C12:F12)</f>
        <v>20261091.153999999</v>
      </c>
      <c r="H12" s="5">
        <v>4816396.8848900003</v>
      </c>
      <c r="I12" s="5">
        <v>9477687.3041200005</v>
      </c>
      <c r="J12" s="5">
        <v>1137263.661940001</v>
      </c>
      <c r="K12" s="5">
        <v>1197177.74584</v>
      </c>
      <c r="L12" s="5">
        <f>SUM(H12:K12)</f>
        <v>16628525.596790003</v>
      </c>
      <c r="M12" s="5">
        <f t="shared" ref="M12:M46" si="2">+C12-H12</f>
        <v>162397.11510999966</v>
      </c>
      <c r="N12" s="5">
        <f t="shared" ref="N12:N46" si="3">+D12-I12</f>
        <v>302146.84987999871</v>
      </c>
      <c r="O12" s="5">
        <f t="shared" ref="O12:O46" si="4">+E12-J12</f>
        <v>2422656.338059999</v>
      </c>
      <c r="P12" s="5">
        <f t="shared" ref="P12:P46" si="5">+F12-K12</f>
        <v>745365.25416000001</v>
      </c>
      <c r="Q12" s="5">
        <f>SUM(M12:P12)</f>
        <v>3632565.5572099974</v>
      </c>
      <c r="R12" s="20">
        <f t="shared" ref="R12:R46" si="6">+H12/C12*100</f>
        <v>96.738223852804524</v>
      </c>
      <c r="S12" s="20">
        <f t="shared" ref="S12:S46" si="7">((H12+I12)/(C12+D12))*100</f>
        <v>96.852390614204253</v>
      </c>
      <c r="T12" s="20">
        <f t="shared" ref="T12:T46" si="8">((H12+I12+J12)/(C12+D12+E12))*100</f>
        <v>84.238923965054767</v>
      </c>
      <c r="U12" s="20">
        <f t="shared" ref="U12:U46" si="9">+L12/G12*100</f>
        <v>82.071224448872556</v>
      </c>
    </row>
    <row r="13" spans="1:21" x14ac:dyDescent="0.25">
      <c r="B13" s="10" t="s">
        <v>11</v>
      </c>
      <c r="C13" s="5">
        <v>1918406.6329999999</v>
      </c>
      <c r="D13" s="5">
        <v>1987674</v>
      </c>
      <c r="E13" s="5">
        <v>697231.00000000047</v>
      </c>
      <c r="F13" s="5">
        <v>699124</v>
      </c>
      <c r="G13" s="5">
        <f t="shared" ref="G13:G46" si="10">SUM(C13:F13)</f>
        <v>5302435.6330000004</v>
      </c>
      <c r="H13" s="5">
        <v>1534189.47068</v>
      </c>
      <c r="I13" s="5">
        <v>1540671.4270900001</v>
      </c>
      <c r="J13" s="5">
        <v>507750.65469999937</v>
      </c>
      <c r="K13" s="5">
        <v>523610.46935999999</v>
      </c>
      <c r="L13" s="5">
        <f t="shared" ref="L13:L46" si="11">SUM(H13:K13)</f>
        <v>4106222.0218299995</v>
      </c>
      <c r="M13" s="5">
        <f t="shared" si="2"/>
        <v>384217.16231999989</v>
      </c>
      <c r="N13" s="5">
        <f t="shared" si="3"/>
        <v>447002.57290999987</v>
      </c>
      <c r="O13" s="5">
        <f t="shared" si="4"/>
        <v>189480.34530000109</v>
      </c>
      <c r="P13" s="5">
        <f t="shared" si="5"/>
        <v>175513.53064000001</v>
      </c>
      <c r="Q13" s="5">
        <f t="shared" ref="Q13:Q46" si="12">SUM(M13:P13)</f>
        <v>1196213.6111700009</v>
      </c>
      <c r="R13" s="20">
        <f t="shared" si="6"/>
        <v>79.972068710002219</v>
      </c>
      <c r="S13" s="20">
        <f t="shared" si="7"/>
        <v>78.719852114481441</v>
      </c>
      <c r="T13" s="20">
        <f t="shared" si="8"/>
        <v>77.826830727408179</v>
      </c>
      <c r="U13" s="20">
        <f t="shared" si="9"/>
        <v>77.440299251813656</v>
      </c>
    </row>
    <row r="14" spans="1:21" x14ac:dyDescent="0.25">
      <c r="B14" s="10" t="s">
        <v>12</v>
      </c>
      <c r="C14" s="5">
        <v>157778.91500000001</v>
      </c>
      <c r="D14" s="5">
        <v>272185.20299999998</v>
      </c>
      <c r="E14" s="5">
        <v>79032</v>
      </c>
      <c r="F14" s="5">
        <v>83617</v>
      </c>
      <c r="G14" s="5">
        <f t="shared" si="10"/>
        <v>592613.11800000002</v>
      </c>
      <c r="H14" s="5">
        <v>143701.22719000001</v>
      </c>
      <c r="I14" s="5">
        <v>197354.54982000001</v>
      </c>
      <c r="J14" s="5">
        <v>50640.530159999966</v>
      </c>
      <c r="K14" s="5">
        <v>93588.580800000054</v>
      </c>
      <c r="L14" s="5">
        <f t="shared" si="11"/>
        <v>485284.88797000004</v>
      </c>
      <c r="M14" s="5">
        <f t="shared" si="2"/>
        <v>14077.687810000003</v>
      </c>
      <c r="N14" s="5">
        <f t="shared" si="3"/>
        <v>74830.653179999965</v>
      </c>
      <c r="O14" s="5">
        <f t="shared" si="4"/>
        <v>28391.469840000034</v>
      </c>
      <c r="P14" s="5">
        <f t="shared" si="5"/>
        <v>-9971.5808000000543</v>
      </c>
      <c r="Q14" s="5">
        <f t="shared" si="12"/>
        <v>107328.23002999995</v>
      </c>
      <c r="R14" s="20">
        <f t="shared" si="6"/>
        <v>91.077586121060591</v>
      </c>
      <c r="S14" s="20">
        <f t="shared" si="7"/>
        <v>79.321916116265314</v>
      </c>
      <c r="T14" s="20">
        <f t="shared" si="8"/>
        <v>76.954674764336801</v>
      </c>
      <c r="U14" s="20">
        <f t="shared" si="9"/>
        <v>81.888988486751657</v>
      </c>
    </row>
    <row r="15" spans="1:21" x14ac:dyDescent="0.25">
      <c r="B15" s="10" t="s">
        <v>13</v>
      </c>
      <c r="C15" s="5">
        <v>1684560.102</v>
      </c>
      <c r="D15" s="5">
        <v>2575663.4330000002</v>
      </c>
      <c r="E15" s="5">
        <v>831291.80162999872</v>
      </c>
      <c r="F15" s="5">
        <v>703897.79900000058</v>
      </c>
      <c r="G15" s="5">
        <f t="shared" si="10"/>
        <v>5795413.1356299995</v>
      </c>
      <c r="H15" s="5">
        <v>1679368.82779</v>
      </c>
      <c r="I15" s="5">
        <v>2448374.2107099998</v>
      </c>
      <c r="J15" s="5">
        <v>447255.25091999955</v>
      </c>
      <c r="K15" s="5">
        <v>603683.42302000057</v>
      </c>
      <c r="L15" s="5">
        <f t="shared" si="11"/>
        <v>5178681.7124399999</v>
      </c>
      <c r="M15" s="5">
        <f t="shared" si="2"/>
        <v>5191.274209999945</v>
      </c>
      <c r="N15" s="5">
        <f t="shared" si="3"/>
        <v>127289.22229000041</v>
      </c>
      <c r="O15" s="5">
        <f t="shared" si="4"/>
        <v>384036.55070999917</v>
      </c>
      <c r="P15" s="5">
        <f t="shared" si="5"/>
        <v>100214.37598000001</v>
      </c>
      <c r="Q15" s="5">
        <f t="shared" si="12"/>
        <v>616731.42318999954</v>
      </c>
      <c r="R15" s="20">
        <f t="shared" si="6"/>
        <v>99.691832057292785</v>
      </c>
      <c r="S15" s="20">
        <f t="shared" si="7"/>
        <v>96.890292365844118</v>
      </c>
      <c r="T15" s="20">
        <f t="shared" si="8"/>
        <v>89.85533749659929</v>
      </c>
      <c r="U15" s="20">
        <f t="shared" si="9"/>
        <v>89.358283719268329</v>
      </c>
    </row>
    <row r="16" spans="1:21" x14ac:dyDescent="0.25">
      <c r="B16" s="10" t="s">
        <v>14</v>
      </c>
      <c r="C16" s="5">
        <v>16743385.92</v>
      </c>
      <c r="D16" s="5">
        <v>14367006.422070006</v>
      </c>
      <c r="E16" s="5">
        <v>5948466.9605500028</v>
      </c>
      <c r="F16" s="5">
        <v>3477658.8115499988</v>
      </c>
      <c r="G16" s="5">
        <f t="shared" si="10"/>
        <v>40536518.114170007</v>
      </c>
      <c r="H16" s="5">
        <v>16477019.35375</v>
      </c>
      <c r="I16" s="5">
        <v>13891556.654930001</v>
      </c>
      <c r="J16" s="5">
        <v>2437459.6265200004</v>
      </c>
      <c r="K16" s="5">
        <v>2619394.1951100007</v>
      </c>
      <c r="L16" s="5">
        <f t="shared" si="11"/>
        <v>35425429.830310002</v>
      </c>
      <c r="M16" s="5">
        <f t="shared" si="2"/>
        <v>266366.56625000015</v>
      </c>
      <c r="N16" s="5">
        <f t="shared" si="3"/>
        <v>475449.76714000478</v>
      </c>
      <c r="O16" s="5">
        <f t="shared" si="4"/>
        <v>3511007.3340300024</v>
      </c>
      <c r="P16" s="5">
        <f t="shared" si="5"/>
        <v>858264.61643999815</v>
      </c>
      <c r="Q16" s="5">
        <f t="shared" si="12"/>
        <v>5111088.2838600054</v>
      </c>
      <c r="R16" s="20">
        <f t="shared" si="6"/>
        <v>98.409123653228207</v>
      </c>
      <c r="S16" s="20">
        <f t="shared" si="7"/>
        <v>97.615535267979041</v>
      </c>
      <c r="T16" s="20">
        <f t="shared" si="8"/>
        <v>88.524137689474585</v>
      </c>
      <c r="U16" s="20">
        <f t="shared" si="9"/>
        <v>87.391397876194588</v>
      </c>
    </row>
    <row r="17" spans="2:21" x14ac:dyDescent="0.25">
      <c r="B17" s="10" t="s">
        <v>59</v>
      </c>
      <c r="C17" s="5">
        <v>1559911.0009999999</v>
      </c>
      <c r="D17" s="5">
        <v>699150.18500000029</v>
      </c>
      <c r="E17" s="5">
        <v>152871.31199999992</v>
      </c>
      <c r="F17" s="5">
        <v>109846.31700000074</v>
      </c>
      <c r="G17" s="5">
        <f t="shared" si="10"/>
        <v>2521778.8150000009</v>
      </c>
      <c r="H17" s="5">
        <v>1435017.3634699995</v>
      </c>
      <c r="I17" s="5">
        <v>667080.47641000035</v>
      </c>
      <c r="J17" s="5">
        <v>94076.514580000192</v>
      </c>
      <c r="K17" s="5">
        <v>84980.560699999798</v>
      </c>
      <c r="L17" s="5">
        <f t="shared" si="11"/>
        <v>2281154.9151599999</v>
      </c>
      <c r="M17" s="5">
        <f t="shared" si="2"/>
        <v>124893.63753000041</v>
      </c>
      <c r="N17" s="5">
        <f t="shared" si="3"/>
        <v>32069.708589999937</v>
      </c>
      <c r="O17" s="5">
        <f t="shared" si="4"/>
        <v>58794.797419999726</v>
      </c>
      <c r="P17" s="5">
        <f t="shared" si="5"/>
        <v>24865.75630000094</v>
      </c>
      <c r="Q17" s="5">
        <f t="shared" si="12"/>
        <v>240623.89984000102</v>
      </c>
      <c r="R17" s="20">
        <f t="shared" si="6"/>
        <v>91.99354082060222</v>
      </c>
      <c r="S17" s="20">
        <f t="shared" si="7"/>
        <v>93.051832898872163</v>
      </c>
      <c r="T17" s="20">
        <f t="shared" si="8"/>
        <v>91.054552989401287</v>
      </c>
      <c r="U17" s="20">
        <f t="shared" si="9"/>
        <v>90.458167924612326</v>
      </c>
    </row>
    <row r="18" spans="2:21" x14ac:dyDescent="0.25">
      <c r="B18" s="10" t="s">
        <v>15</v>
      </c>
      <c r="C18" s="5">
        <v>113781612.741</v>
      </c>
      <c r="D18" s="5">
        <v>180398309.85885</v>
      </c>
      <c r="E18" s="5">
        <v>55241536.409119964</v>
      </c>
      <c r="F18" s="5">
        <v>36051648.935000002</v>
      </c>
      <c r="G18" s="5">
        <f t="shared" si="10"/>
        <v>385473107.94396996</v>
      </c>
      <c r="H18" s="5">
        <v>113594194.46528001</v>
      </c>
      <c r="I18" s="5">
        <v>179252049.17907</v>
      </c>
      <c r="J18" s="5">
        <v>40037846.033379972</v>
      </c>
      <c r="K18" s="5">
        <v>38386588.324530005</v>
      </c>
      <c r="L18" s="5">
        <f t="shared" si="11"/>
        <v>371270678.00225997</v>
      </c>
      <c r="M18" s="5">
        <f t="shared" si="2"/>
        <v>187418.27571998537</v>
      </c>
      <c r="N18" s="5">
        <f t="shared" si="3"/>
        <v>1146260.6797800064</v>
      </c>
      <c r="O18" s="5">
        <f t="shared" si="4"/>
        <v>15203690.375739992</v>
      </c>
      <c r="P18" s="5">
        <f t="shared" si="5"/>
        <v>-2334939.3895300031</v>
      </c>
      <c r="Q18" s="5">
        <f t="shared" si="12"/>
        <v>14202429.94170998</v>
      </c>
      <c r="R18" s="20">
        <f t="shared" si="6"/>
        <v>99.835282458030719</v>
      </c>
      <c r="S18" s="20">
        <f t="shared" si="7"/>
        <v>99.546645147053724</v>
      </c>
      <c r="T18" s="20">
        <f t="shared" si="8"/>
        <v>95.267214160760673</v>
      </c>
      <c r="U18" s="20">
        <f t="shared" si="9"/>
        <v>96.315584758308376</v>
      </c>
    </row>
    <row r="19" spans="2:21" x14ac:dyDescent="0.25">
      <c r="B19" s="10" t="s">
        <v>16</v>
      </c>
      <c r="C19" s="5">
        <v>15729011.957</v>
      </c>
      <c r="D19" s="5">
        <v>23457084.898999996</v>
      </c>
      <c r="E19" s="5">
        <v>7405541.3599999994</v>
      </c>
      <c r="F19" s="5">
        <v>6724867.2749999985</v>
      </c>
      <c r="G19" s="5">
        <f t="shared" si="10"/>
        <v>53316505.490999997</v>
      </c>
      <c r="H19" s="5">
        <v>15486730.119169999</v>
      </c>
      <c r="I19" s="5">
        <v>21983560.85433</v>
      </c>
      <c r="J19" s="5">
        <v>4269475.1398999989</v>
      </c>
      <c r="K19" s="5">
        <v>6006401.9765900001</v>
      </c>
      <c r="L19" s="5">
        <f t="shared" si="11"/>
        <v>47746168.089989997</v>
      </c>
      <c r="M19" s="5">
        <f t="shared" si="2"/>
        <v>242281.83783000149</v>
      </c>
      <c r="N19" s="5">
        <f t="shared" si="3"/>
        <v>1473524.0446699969</v>
      </c>
      <c r="O19" s="5">
        <f t="shared" si="4"/>
        <v>3136066.2201000005</v>
      </c>
      <c r="P19" s="5">
        <f t="shared" si="5"/>
        <v>718465.29840999842</v>
      </c>
      <c r="Q19" s="5">
        <f t="shared" si="12"/>
        <v>5570337.4010099974</v>
      </c>
      <c r="R19" s="20">
        <f t="shared" si="6"/>
        <v>98.459649986328756</v>
      </c>
      <c r="S19" s="20">
        <f t="shared" si="7"/>
        <v>95.621391207179428</v>
      </c>
      <c r="T19" s="20">
        <f t="shared" si="8"/>
        <v>89.586388698962253</v>
      </c>
      <c r="U19" s="20">
        <f t="shared" si="9"/>
        <v>89.552320900044194</v>
      </c>
    </row>
    <row r="20" spans="2:21" x14ac:dyDescent="0.25">
      <c r="B20" s="10" t="s">
        <v>17</v>
      </c>
      <c r="C20" s="5">
        <v>254498</v>
      </c>
      <c r="D20" s="5">
        <v>585016</v>
      </c>
      <c r="E20" s="5">
        <v>207930</v>
      </c>
      <c r="F20" s="5">
        <v>164823</v>
      </c>
      <c r="G20" s="5">
        <f t="shared" si="10"/>
        <v>1212267</v>
      </c>
      <c r="H20" s="5">
        <v>254266.87129000001</v>
      </c>
      <c r="I20" s="5">
        <v>564486.9301</v>
      </c>
      <c r="J20" s="5">
        <v>77270.268210000009</v>
      </c>
      <c r="K20" s="5">
        <v>78557.874949999969</v>
      </c>
      <c r="L20" s="5">
        <f t="shared" si="11"/>
        <v>974581.94455000001</v>
      </c>
      <c r="M20" s="5">
        <f t="shared" si="2"/>
        <v>231.12870999998995</v>
      </c>
      <c r="N20" s="5">
        <f t="shared" si="3"/>
        <v>20529.069900000002</v>
      </c>
      <c r="O20" s="5">
        <f t="shared" si="4"/>
        <v>130659.73178999999</v>
      </c>
      <c r="P20" s="5">
        <f t="shared" si="5"/>
        <v>86265.125050000031</v>
      </c>
      <c r="Q20" s="5">
        <f t="shared" si="12"/>
        <v>237685.05545000001</v>
      </c>
      <c r="R20" s="20">
        <f t="shared" si="6"/>
        <v>99.909182504381178</v>
      </c>
      <c r="S20" s="20">
        <f t="shared" si="7"/>
        <v>97.527117045099914</v>
      </c>
      <c r="T20" s="20">
        <f t="shared" si="8"/>
        <v>85.543863881983199</v>
      </c>
      <c r="U20" s="20">
        <f t="shared" si="9"/>
        <v>80.393341116272239</v>
      </c>
    </row>
    <row r="21" spans="2:21" x14ac:dyDescent="0.25">
      <c r="B21" s="10" t="s">
        <v>18</v>
      </c>
      <c r="C21" s="5">
        <v>4431554.1050000004</v>
      </c>
      <c r="D21" s="5">
        <v>6701754.1952800006</v>
      </c>
      <c r="E21" s="5">
        <v>2182889.0649999995</v>
      </c>
      <c r="F21" s="5">
        <v>1817472.8790000007</v>
      </c>
      <c r="G21" s="5">
        <f t="shared" si="10"/>
        <v>15133670.244280001</v>
      </c>
      <c r="H21" s="5">
        <v>4420462.0453599999</v>
      </c>
      <c r="I21" s="5">
        <v>6417625.0305600008</v>
      </c>
      <c r="J21" s="5">
        <v>1229729.9096799996</v>
      </c>
      <c r="K21" s="5">
        <v>1610570.6997699998</v>
      </c>
      <c r="L21" s="5">
        <f t="shared" si="11"/>
        <v>13678387.68537</v>
      </c>
      <c r="M21" s="5">
        <f t="shared" si="2"/>
        <v>11092.059640000574</v>
      </c>
      <c r="N21" s="5">
        <f t="shared" si="3"/>
        <v>284129.16471999977</v>
      </c>
      <c r="O21" s="5">
        <f t="shared" si="4"/>
        <v>953159.1553199999</v>
      </c>
      <c r="P21" s="5">
        <f t="shared" si="5"/>
        <v>206902.17923000082</v>
      </c>
      <c r="Q21" s="5">
        <f t="shared" si="12"/>
        <v>1455282.5589100011</v>
      </c>
      <c r="R21" s="20">
        <f t="shared" si="6"/>
        <v>99.749702714280616</v>
      </c>
      <c r="S21" s="20">
        <f t="shared" si="7"/>
        <v>97.348306393773569</v>
      </c>
      <c r="T21" s="20">
        <f t="shared" si="8"/>
        <v>90.625098551520679</v>
      </c>
      <c r="U21" s="20">
        <f t="shared" si="9"/>
        <v>90.383809509394808</v>
      </c>
    </row>
    <row r="22" spans="2:21" x14ac:dyDescent="0.25">
      <c r="B22" s="10" t="s">
        <v>19</v>
      </c>
      <c r="C22" s="5">
        <v>3869500.2203099974</v>
      </c>
      <c r="D22" s="5">
        <v>7151955.6691499762</v>
      </c>
      <c r="E22" s="5">
        <v>1312528.0022199731</v>
      </c>
      <c r="F22" s="5">
        <v>1550111.9388399664</v>
      </c>
      <c r="G22" s="5">
        <f t="shared" si="10"/>
        <v>13884095.830519913</v>
      </c>
      <c r="H22" s="5">
        <v>3754025.5921600084</v>
      </c>
      <c r="I22" s="5">
        <v>6773473.8573100157</v>
      </c>
      <c r="J22" s="5">
        <v>948967.68809000775</v>
      </c>
      <c r="K22" s="5">
        <v>1221130.8647299372</v>
      </c>
      <c r="L22" s="5">
        <f t="shared" si="11"/>
        <v>12697598.002289969</v>
      </c>
      <c r="M22" s="5">
        <f t="shared" si="2"/>
        <v>115474.62814998906</v>
      </c>
      <c r="N22" s="5">
        <f t="shared" si="3"/>
        <v>378481.81183996052</v>
      </c>
      <c r="O22" s="5">
        <f t="shared" si="4"/>
        <v>363560.31412996538</v>
      </c>
      <c r="P22" s="5">
        <f t="shared" si="5"/>
        <v>328981.07411002927</v>
      </c>
      <c r="Q22" s="5">
        <f t="shared" si="12"/>
        <v>1186497.8282299442</v>
      </c>
      <c r="R22" s="20">
        <f t="shared" si="6"/>
        <v>97.015774090310344</v>
      </c>
      <c r="S22" s="20">
        <f t="shared" si="7"/>
        <v>95.518228762659845</v>
      </c>
      <c r="T22" s="20">
        <f t="shared" si="8"/>
        <v>93.047528181884815</v>
      </c>
      <c r="U22" s="20">
        <f t="shared" si="9"/>
        <v>91.454266502383305</v>
      </c>
    </row>
    <row r="23" spans="2:21" x14ac:dyDescent="0.25">
      <c r="B23" s="10" t="s">
        <v>20</v>
      </c>
      <c r="C23" s="5">
        <v>4980421.6040000003</v>
      </c>
      <c r="D23" s="5">
        <v>4036815.0319999997</v>
      </c>
      <c r="E23" s="5">
        <v>1139195.4079999998</v>
      </c>
      <c r="F23" s="5">
        <v>985913.15799999982</v>
      </c>
      <c r="G23" s="5">
        <f t="shared" si="10"/>
        <v>11142345.202</v>
      </c>
      <c r="H23" s="5">
        <v>2933411.18799</v>
      </c>
      <c r="I23" s="5">
        <v>4008577.0164800002</v>
      </c>
      <c r="J23" s="5">
        <v>426910.21172999963</v>
      </c>
      <c r="K23" s="5">
        <v>1378665.2770200009</v>
      </c>
      <c r="L23" s="5">
        <f t="shared" si="11"/>
        <v>8747563.6932200007</v>
      </c>
      <c r="M23" s="5">
        <f t="shared" si="2"/>
        <v>2047010.4160100003</v>
      </c>
      <c r="N23" s="5">
        <f t="shared" si="3"/>
        <v>28238.015519999433</v>
      </c>
      <c r="O23" s="5">
        <f t="shared" si="4"/>
        <v>712285.19627000019</v>
      </c>
      <c r="P23" s="5">
        <f t="shared" si="5"/>
        <v>-392752.11902000103</v>
      </c>
      <c r="Q23" s="5">
        <f t="shared" si="12"/>
        <v>2394781.5087799989</v>
      </c>
      <c r="R23" s="20">
        <f t="shared" si="6"/>
        <v>58.898852772505158</v>
      </c>
      <c r="S23" s="20">
        <f t="shared" si="7"/>
        <v>76.985760546142558</v>
      </c>
      <c r="T23" s="20">
        <f t="shared" si="8"/>
        <v>72.554007000452884</v>
      </c>
      <c r="U23" s="20">
        <f t="shared" si="9"/>
        <v>78.507383630959964</v>
      </c>
    </row>
    <row r="24" spans="2:21" x14ac:dyDescent="0.25">
      <c r="B24" s="10" t="s">
        <v>21</v>
      </c>
      <c r="C24" s="5">
        <v>34412128.204000004</v>
      </c>
      <c r="D24" s="5">
        <v>51568692.863589995</v>
      </c>
      <c r="E24" s="5">
        <v>21879939.40609999</v>
      </c>
      <c r="F24" s="5">
        <v>9551210.7490600049</v>
      </c>
      <c r="G24" s="5">
        <f t="shared" si="10"/>
        <v>117411971.22274999</v>
      </c>
      <c r="H24" s="5">
        <v>28581609.46156</v>
      </c>
      <c r="I24" s="5">
        <v>50381454.505730003</v>
      </c>
      <c r="J24" s="5">
        <v>9577716.8017200083</v>
      </c>
      <c r="K24" s="5">
        <v>11476324.653379992</v>
      </c>
      <c r="L24" s="5">
        <f t="shared" si="11"/>
        <v>100017105.42239</v>
      </c>
      <c r="M24" s="5">
        <f t="shared" si="2"/>
        <v>5830518.7424400039</v>
      </c>
      <c r="N24" s="5">
        <f t="shared" si="3"/>
        <v>1187238.3578599915</v>
      </c>
      <c r="O24" s="5">
        <f t="shared" si="4"/>
        <v>12302222.604379982</v>
      </c>
      <c r="P24" s="5">
        <f t="shared" si="5"/>
        <v>-1925113.9043199867</v>
      </c>
      <c r="Q24" s="5">
        <f t="shared" si="12"/>
        <v>17394865.80035999</v>
      </c>
      <c r="R24" s="20">
        <f t="shared" si="6"/>
        <v>83.056791175843998</v>
      </c>
      <c r="S24" s="20">
        <f t="shared" si="7"/>
        <v>91.83799711009587</v>
      </c>
      <c r="T24" s="20">
        <f t="shared" si="8"/>
        <v>82.088036817251421</v>
      </c>
      <c r="U24" s="20">
        <f t="shared" si="9"/>
        <v>85.184759595459781</v>
      </c>
    </row>
    <row r="25" spans="2:21" x14ac:dyDescent="0.25">
      <c r="B25" s="10" t="s">
        <v>335</v>
      </c>
      <c r="C25" s="5">
        <v>133804.32199999999</v>
      </c>
      <c r="D25" s="5">
        <v>188434.96900000004</v>
      </c>
      <c r="E25" s="5">
        <v>68799.249700000044</v>
      </c>
      <c r="F25" s="5">
        <v>135925.84700000001</v>
      </c>
      <c r="G25" s="5">
        <f t="shared" si="10"/>
        <v>526964.38770000008</v>
      </c>
      <c r="H25" s="5">
        <v>125292.59722</v>
      </c>
      <c r="I25" s="5">
        <v>181744.16402000003</v>
      </c>
      <c r="J25" s="5">
        <v>52069.688309999998</v>
      </c>
      <c r="K25" s="5">
        <v>86519.124499999918</v>
      </c>
      <c r="L25" s="5">
        <f t="shared" si="11"/>
        <v>445625.57404999994</v>
      </c>
      <c r="M25" s="5">
        <f t="shared" si="2"/>
        <v>8511.7247799999896</v>
      </c>
      <c r="N25" s="5">
        <f t="shared" si="3"/>
        <v>6690.8049800000153</v>
      </c>
      <c r="O25" s="5">
        <f t="shared" si="4"/>
        <v>16729.561390000046</v>
      </c>
      <c r="P25" s="5">
        <f t="shared" si="5"/>
        <v>49406.722500000091</v>
      </c>
      <c r="Q25" s="5">
        <f t="shared" si="12"/>
        <v>81338.813650000142</v>
      </c>
      <c r="R25" s="20">
        <f t="shared" si="6"/>
        <v>93.638677246912849</v>
      </c>
      <c r="S25" s="20">
        <f t="shared" si="7"/>
        <v>95.282223433144281</v>
      </c>
      <c r="T25" s="20">
        <f t="shared" si="8"/>
        <v>91.834029685964396</v>
      </c>
      <c r="U25" s="20">
        <f t="shared" si="9"/>
        <v>84.564646957451288</v>
      </c>
    </row>
    <row r="26" spans="2:21" x14ac:dyDescent="0.25">
      <c r="B26" s="10" t="s">
        <v>22</v>
      </c>
      <c r="C26" s="5">
        <v>2667402.25</v>
      </c>
      <c r="D26" s="5">
        <v>1995917.8128600009</v>
      </c>
      <c r="E26" s="5">
        <v>2304150.7543499982</v>
      </c>
      <c r="F26" s="5">
        <v>587860.57721000072</v>
      </c>
      <c r="G26" s="5">
        <f>SUM(C26:F26)</f>
        <v>7555331.3944199998</v>
      </c>
      <c r="H26" s="5">
        <v>2311998.7557199998</v>
      </c>
      <c r="I26" s="5">
        <v>1371419.6376100001</v>
      </c>
      <c r="J26" s="5">
        <v>462096.28080999991</v>
      </c>
      <c r="K26" s="5">
        <v>350991.75591000076</v>
      </c>
      <c r="L26" s="5">
        <f>SUM(H26:K26)</f>
        <v>4496506.4300500005</v>
      </c>
      <c r="M26" s="5">
        <f t="shared" si="2"/>
        <v>355403.49428000022</v>
      </c>
      <c r="N26" s="5">
        <f t="shared" si="3"/>
        <v>624498.17525000079</v>
      </c>
      <c r="O26" s="5">
        <f t="shared" si="4"/>
        <v>1842054.4735399983</v>
      </c>
      <c r="P26" s="5">
        <f t="shared" si="5"/>
        <v>236868.82129999995</v>
      </c>
      <c r="Q26" s="5">
        <f>SUM(M26:P26)</f>
        <v>3058824.9643699992</v>
      </c>
      <c r="R26" s="20">
        <f t="shared" si="6"/>
        <v>86.676044294406651</v>
      </c>
      <c r="S26" s="20">
        <f t="shared" si="7"/>
        <v>78.98703806898834</v>
      </c>
      <c r="T26" s="20">
        <f t="shared" si="8"/>
        <v>59.498127554411461</v>
      </c>
      <c r="U26" s="20">
        <f t="shared" si="9"/>
        <v>59.514350798310467</v>
      </c>
    </row>
    <row r="27" spans="2:21" x14ac:dyDescent="0.25">
      <c r="B27" s="10" t="s">
        <v>23</v>
      </c>
      <c r="C27" s="5">
        <v>62616379.648999996</v>
      </c>
      <c r="D27" s="5">
        <v>72435302.348710001</v>
      </c>
      <c r="E27" s="5">
        <v>26012615.622689962</v>
      </c>
      <c r="F27" s="5">
        <v>22609295.214330018</v>
      </c>
      <c r="G27" s="5">
        <f t="shared" si="10"/>
        <v>183673592.83472997</v>
      </c>
      <c r="H27" s="5">
        <v>62364075.078280002</v>
      </c>
      <c r="I27" s="5">
        <v>72062569.259759992</v>
      </c>
      <c r="J27" s="5">
        <v>17682225.276540041</v>
      </c>
      <c r="K27" s="5">
        <v>22691577.037090003</v>
      </c>
      <c r="L27" s="5">
        <f t="shared" si="11"/>
        <v>174800446.65167004</v>
      </c>
      <c r="M27" s="5">
        <f t="shared" si="2"/>
        <v>252304.5707199946</v>
      </c>
      <c r="N27" s="5">
        <f t="shared" si="3"/>
        <v>372733.08895000815</v>
      </c>
      <c r="O27" s="5">
        <f t="shared" si="4"/>
        <v>8330390.3461499214</v>
      </c>
      <c r="P27" s="5">
        <f t="shared" si="5"/>
        <v>-82281.822759985924</v>
      </c>
      <c r="Q27" s="5">
        <f t="shared" si="12"/>
        <v>8873146.1830599383</v>
      </c>
      <c r="R27" s="20">
        <f t="shared" si="6"/>
        <v>99.597062985541001</v>
      </c>
      <c r="S27" s="20">
        <f t="shared" si="7"/>
        <v>99.53718631976713</v>
      </c>
      <c r="T27" s="20">
        <f t="shared" si="8"/>
        <v>94.439842883786525</v>
      </c>
      <c r="U27" s="20">
        <f t="shared" si="9"/>
        <v>95.169068102759866</v>
      </c>
    </row>
    <row r="28" spans="2:21" x14ac:dyDescent="0.25">
      <c r="B28" s="10" t="s">
        <v>24</v>
      </c>
      <c r="C28" s="5">
        <v>5348375.5460000001</v>
      </c>
      <c r="D28" s="5">
        <v>6769982.2589999996</v>
      </c>
      <c r="E28" s="5">
        <v>2864700.4620000012</v>
      </c>
      <c r="F28" s="5">
        <v>1862176.4299999997</v>
      </c>
      <c r="G28" s="5">
        <f t="shared" si="10"/>
        <v>16845234.697000001</v>
      </c>
      <c r="H28" s="5">
        <v>4848191.1231499994</v>
      </c>
      <c r="I28" s="5">
        <v>6487732.3492100025</v>
      </c>
      <c r="J28" s="5">
        <v>2127351.3086599987</v>
      </c>
      <c r="K28" s="5">
        <v>1931797.800449999</v>
      </c>
      <c r="L28" s="5">
        <f t="shared" si="11"/>
        <v>15395072.58147</v>
      </c>
      <c r="M28" s="5">
        <f t="shared" si="2"/>
        <v>500184.42285000067</v>
      </c>
      <c r="N28" s="5">
        <f t="shared" si="3"/>
        <v>282249.90978999715</v>
      </c>
      <c r="O28" s="5">
        <f t="shared" si="4"/>
        <v>737349.15334000252</v>
      </c>
      <c r="P28" s="5">
        <f t="shared" si="5"/>
        <v>-69621.370449999347</v>
      </c>
      <c r="Q28" s="5">
        <f t="shared" si="12"/>
        <v>1450162.115530001</v>
      </c>
      <c r="R28" s="20">
        <f t="shared" si="6"/>
        <v>90.647918820433546</v>
      </c>
      <c r="S28" s="20">
        <f t="shared" si="7"/>
        <v>93.543396347670409</v>
      </c>
      <c r="T28" s="20">
        <f t="shared" si="8"/>
        <v>89.856653702486739</v>
      </c>
      <c r="U28" s="20">
        <f t="shared" si="9"/>
        <v>91.391262029799663</v>
      </c>
    </row>
    <row r="29" spans="2:21" x14ac:dyDescent="0.25">
      <c r="B29" s="2" t="s">
        <v>25</v>
      </c>
      <c r="C29" s="5">
        <v>8722585.9299999997</v>
      </c>
      <c r="D29" s="5">
        <v>12272327.129000001</v>
      </c>
      <c r="E29" s="5">
        <v>7059152.1779999994</v>
      </c>
      <c r="F29" s="5">
        <v>4322530.9569999985</v>
      </c>
      <c r="G29" s="5">
        <f t="shared" si="10"/>
        <v>32376596.193999998</v>
      </c>
      <c r="H29" s="5">
        <v>8629004.901399998</v>
      </c>
      <c r="I29" s="5">
        <v>11957245.052600002</v>
      </c>
      <c r="J29" s="5">
        <v>3798350.2594700009</v>
      </c>
      <c r="K29" s="5">
        <v>3111727.048770003</v>
      </c>
      <c r="L29" s="5">
        <f t="shared" si="11"/>
        <v>27496327.262240004</v>
      </c>
      <c r="M29" s="5">
        <f t="shared" si="2"/>
        <v>93581.028600001708</v>
      </c>
      <c r="N29" s="5">
        <f t="shared" si="3"/>
        <v>315082.07639999874</v>
      </c>
      <c r="O29" s="5">
        <f t="shared" si="4"/>
        <v>3260801.9185299985</v>
      </c>
      <c r="P29" s="5">
        <f t="shared" si="5"/>
        <v>1210803.9082299955</v>
      </c>
      <c r="Q29" s="5">
        <f t="shared" si="12"/>
        <v>4880268.9317599945</v>
      </c>
      <c r="R29" s="20">
        <f t="shared" si="6"/>
        <v>98.927141224506101</v>
      </c>
      <c r="S29" s="20">
        <f t="shared" si="7"/>
        <v>98.053513706622297</v>
      </c>
      <c r="T29" s="20">
        <f t="shared" si="8"/>
        <v>86.920023916211591</v>
      </c>
      <c r="U29" s="20">
        <f t="shared" si="9"/>
        <v>84.926553419891619</v>
      </c>
    </row>
    <row r="30" spans="2:21" x14ac:dyDescent="0.25">
      <c r="B30" s="2" t="s">
        <v>26</v>
      </c>
      <c r="C30" s="5">
        <v>58479336.186499998</v>
      </c>
      <c r="D30" s="5">
        <v>78624502.387260005</v>
      </c>
      <c r="E30" s="5">
        <v>27104566.791569978</v>
      </c>
      <c r="F30" s="5">
        <v>22312634.222000003</v>
      </c>
      <c r="G30" s="5">
        <f t="shared" si="10"/>
        <v>186521039.58732998</v>
      </c>
      <c r="H30" s="5">
        <v>57686141.23065</v>
      </c>
      <c r="I30" s="5">
        <v>75077857.93599999</v>
      </c>
      <c r="J30" s="5">
        <v>16553736.040580019</v>
      </c>
      <c r="K30" s="5">
        <v>24120255.493480027</v>
      </c>
      <c r="L30" s="5">
        <f t="shared" si="11"/>
        <v>173437990.70071006</v>
      </c>
      <c r="M30" s="5">
        <f t="shared" si="2"/>
        <v>793194.9558499977</v>
      </c>
      <c r="N30" s="5">
        <f t="shared" si="3"/>
        <v>3546644.4512600154</v>
      </c>
      <c r="O30" s="5">
        <f t="shared" si="4"/>
        <v>10550830.750989959</v>
      </c>
      <c r="P30" s="5">
        <f t="shared" si="5"/>
        <v>-1807621.2714800239</v>
      </c>
      <c r="Q30" s="5">
        <f t="shared" si="12"/>
        <v>13083048.886619948</v>
      </c>
      <c r="R30" s="20">
        <f t="shared" si="6"/>
        <v>98.643632080021618</v>
      </c>
      <c r="S30" s="20">
        <f t="shared" si="7"/>
        <v>96.834633185871581</v>
      </c>
      <c r="T30" s="20">
        <f t="shared" si="8"/>
        <v>90.931846561099434</v>
      </c>
      <c r="U30" s="20">
        <f t="shared" si="9"/>
        <v>92.985751679507246</v>
      </c>
    </row>
    <row r="31" spans="2:21" x14ac:dyDescent="0.25">
      <c r="B31" s="2" t="s">
        <v>27</v>
      </c>
      <c r="C31" s="5">
        <v>114620455.80272001</v>
      </c>
      <c r="D31" s="5">
        <v>213517317.96310002</v>
      </c>
      <c r="E31" s="5">
        <v>98890954.979709983</v>
      </c>
      <c r="F31" s="5">
        <v>41545765.421000004</v>
      </c>
      <c r="G31" s="5">
        <f t="shared" si="10"/>
        <v>468574494.16653001</v>
      </c>
      <c r="H31" s="5">
        <v>114480717.22971</v>
      </c>
      <c r="I31" s="5">
        <v>186057770.59663004</v>
      </c>
      <c r="J31" s="5">
        <v>38039341.144940019</v>
      </c>
      <c r="K31" s="5">
        <v>48025369.307470024</v>
      </c>
      <c r="L31" s="5">
        <f t="shared" si="11"/>
        <v>386603198.27875006</v>
      </c>
      <c r="M31" s="5">
        <f t="shared" si="2"/>
        <v>139738.57301001251</v>
      </c>
      <c r="N31" s="5">
        <f t="shared" si="3"/>
        <v>27459547.366469979</v>
      </c>
      <c r="O31" s="5">
        <f t="shared" si="4"/>
        <v>60851613.834769964</v>
      </c>
      <c r="P31" s="5">
        <f t="shared" si="5"/>
        <v>-6479603.8864700198</v>
      </c>
      <c r="Q31" s="5">
        <f t="shared" si="12"/>
        <v>81971295.887779936</v>
      </c>
      <c r="R31" s="20">
        <f t="shared" si="6"/>
        <v>99.878085833779508</v>
      </c>
      <c r="S31" s="20">
        <f t="shared" si="7"/>
        <v>91.589116479111425</v>
      </c>
      <c r="T31" s="20">
        <f t="shared" si="8"/>
        <v>79.286897152308782</v>
      </c>
      <c r="U31" s="20">
        <f t="shared" si="9"/>
        <v>82.506240329281013</v>
      </c>
    </row>
    <row r="32" spans="2:21" x14ac:dyDescent="0.25">
      <c r="B32" s="2" t="s">
        <v>28</v>
      </c>
      <c r="C32" s="5">
        <v>7159554.4929999998</v>
      </c>
      <c r="D32" s="5">
        <v>7246865.5359999994</v>
      </c>
      <c r="E32" s="5">
        <v>2627236.0089999996</v>
      </c>
      <c r="F32" s="5">
        <v>2151008.4090000018</v>
      </c>
      <c r="G32" s="5">
        <f t="shared" si="10"/>
        <v>19184664.447000001</v>
      </c>
      <c r="H32" s="5">
        <v>7001334.34834</v>
      </c>
      <c r="I32" s="5">
        <v>6729003.2356399996</v>
      </c>
      <c r="J32" s="5">
        <v>1604942.3263800014</v>
      </c>
      <c r="K32" s="5">
        <v>1717472.7774799988</v>
      </c>
      <c r="L32" s="5">
        <f t="shared" si="11"/>
        <v>17052752.68784</v>
      </c>
      <c r="M32" s="5">
        <f t="shared" si="2"/>
        <v>158220.14465999976</v>
      </c>
      <c r="N32" s="5">
        <f t="shared" si="3"/>
        <v>517862.30035999976</v>
      </c>
      <c r="O32" s="5">
        <f t="shared" si="4"/>
        <v>1022293.6826199982</v>
      </c>
      <c r="P32" s="5">
        <f t="shared" si="5"/>
        <v>433535.63152000308</v>
      </c>
      <c r="Q32" s="5">
        <f t="shared" si="12"/>
        <v>2131911.7591600008</v>
      </c>
      <c r="R32" s="20">
        <f t="shared" si="6"/>
        <v>97.790083938676716</v>
      </c>
      <c r="S32" s="20">
        <f t="shared" si="7"/>
        <v>95.307075292410943</v>
      </c>
      <c r="T32" s="20">
        <f t="shared" si="8"/>
        <v>90.029291868691445</v>
      </c>
      <c r="U32" s="20">
        <f t="shared" si="9"/>
        <v>88.887417004088505</v>
      </c>
    </row>
    <row r="33" spans="1:33" x14ac:dyDescent="0.25">
      <c r="B33" s="2" t="s">
        <v>29</v>
      </c>
      <c r="C33" s="5">
        <v>33498735.960000001</v>
      </c>
      <c r="D33" s="5">
        <v>38473215.092039995</v>
      </c>
      <c r="E33" s="5">
        <v>36761352.777989984</v>
      </c>
      <c r="F33" s="5">
        <v>5065352.1630000025</v>
      </c>
      <c r="G33" s="5">
        <f t="shared" si="10"/>
        <v>113798655.99302998</v>
      </c>
      <c r="H33" s="5">
        <v>32805978.870100003</v>
      </c>
      <c r="I33" s="5">
        <v>38074681.613969997</v>
      </c>
      <c r="J33" s="5">
        <v>25904557.609099999</v>
      </c>
      <c r="K33" s="5">
        <v>7989866.7578500062</v>
      </c>
      <c r="L33" s="5">
        <f t="shared" si="11"/>
        <v>104775084.85102001</v>
      </c>
      <c r="M33" s="5">
        <f t="shared" si="2"/>
        <v>692757.08989999816</v>
      </c>
      <c r="N33" s="5">
        <f t="shared" si="3"/>
        <v>398533.47806999832</v>
      </c>
      <c r="O33" s="5">
        <f t="shared" si="4"/>
        <v>10856795.168889984</v>
      </c>
      <c r="P33" s="5">
        <f t="shared" si="5"/>
        <v>-2924514.5948500037</v>
      </c>
      <c r="Q33" s="5">
        <f t="shared" si="12"/>
        <v>9023571.1420099773</v>
      </c>
      <c r="R33" s="20">
        <f t="shared" si="6"/>
        <v>97.931990357107196</v>
      </c>
      <c r="S33" s="20">
        <f t="shared" si="7"/>
        <v>98.483727963438255</v>
      </c>
      <c r="T33" s="20">
        <f t="shared" si="8"/>
        <v>89.011567462773854</v>
      </c>
      <c r="U33" s="20">
        <f t="shared" si="9"/>
        <v>92.070581973689869</v>
      </c>
    </row>
    <row r="34" spans="1:33" x14ac:dyDescent="0.25">
      <c r="B34" s="2" t="s">
        <v>30</v>
      </c>
      <c r="C34" s="5">
        <v>722323.95900000003</v>
      </c>
      <c r="D34" s="5">
        <v>782232</v>
      </c>
      <c r="E34" s="5">
        <v>284568.95299999998</v>
      </c>
      <c r="F34" s="5">
        <v>210520</v>
      </c>
      <c r="G34" s="5">
        <f t="shared" si="10"/>
        <v>1999644.912</v>
      </c>
      <c r="H34" s="5">
        <v>718225.51563000004</v>
      </c>
      <c r="I34" s="5">
        <v>745608.18533999985</v>
      </c>
      <c r="J34" s="5">
        <v>147246.47424000013</v>
      </c>
      <c r="K34" s="5">
        <v>216253.04242000007</v>
      </c>
      <c r="L34" s="5">
        <f t="shared" si="11"/>
        <v>1827333.2176300001</v>
      </c>
      <c r="M34" s="5">
        <f t="shared" si="2"/>
        <v>4098.4433699999936</v>
      </c>
      <c r="N34" s="5">
        <f t="shared" si="3"/>
        <v>36623.814660000149</v>
      </c>
      <c r="O34" s="5">
        <f t="shared" si="4"/>
        <v>137322.47875999985</v>
      </c>
      <c r="P34" s="5">
        <f t="shared" si="5"/>
        <v>-5733.0424200000707</v>
      </c>
      <c r="Q34" s="5">
        <f t="shared" si="12"/>
        <v>172311.69436999992</v>
      </c>
      <c r="R34" s="20">
        <f t="shared" si="6"/>
        <v>99.43260315279116</v>
      </c>
      <c r="S34" s="20">
        <f t="shared" si="7"/>
        <v>97.293403559607967</v>
      </c>
      <c r="T34" s="20">
        <f t="shared" si="8"/>
        <v>90.048501611272627</v>
      </c>
      <c r="U34" s="20">
        <f t="shared" si="9"/>
        <v>91.38288536449916</v>
      </c>
    </row>
    <row r="35" spans="1:33" x14ac:dyDescent="0.25">
      <c r="B35" s="2" t="s">
        <v>31</v>
      </c>
      <c r="C35" s="5">
        <v>2672500.5469999998</v>
      </c>
      <c r="D35" s="5">
        <v>8079487.7920000022</v>
      </c>
      <c r="E35" s="5">
        <v>2135777.3619999997</v>
      </c>
      <c r="F35" s="5">
        <v>1878500.9270000011</v>
      </c>
      <c r="G35" s="5">
        <f t="shared" si="10"/>
        <v>14766266.628000002</v>
      </c>
      <c r="H35" s="5">
        <v>2662913.4517000006</v>
      </c>
      <c r="I35" s="5">
        <v>7884959.2240399998</v>
      </c>
      <c r="J35" s="5">
        <v>1331207.4157899991</v>
      </c>
      <c r="K35" s="5">
        <v>1994140.1705900002</v>
      </c>
      <c r="L35" s="5">
        <f t="shared" si="11"/>
        <v>13873220.262119999</v>
      </c>
      <c r="M35" s="5">
        <f t="shared" si="2"/>
        <v>9587.0952999992296</v>
      </c>
      <c r="N35" s="5">
        <f t="shared" si="3"/>
        <v>194528.56796000246</v>
      </c>
      <c r="O35" s="5">
        <f t="shared" si="4"/>
        <v>804569.94621000066</v>
      </c>
      <c r="P35" s="5">
        <f t="shared" si="5"/>
        <v>-115639.24358999915</v>
      </c>
      <c r="Q35" s="5">
        <f t="shared" si="12"/>
        <v>893046.3658800032</v>
      </c>
      <c r="R35" s="20">
        <f t="shared" si="6"/>
        <v>99.641268724499938</v>
      </c>
      <c r="S35" s="20">
        <f t="shared" si="7"/>
        <v>98.101600775368908</v>
      </c>
      <c r="T35" s="20">
        <f t="shared" si="8"/>
        <v>92.173308912717616</v>
      </c>
      <c r="U35" s="20">
        <f t="shared" si="9"/>
        <v>93.95211810555692</v>
      </c>
    </row>
    <row r="36" spans="1:33" x14ac:dyDescent="0.25">
      <c r="B36" s="2" t="s">
        <v>307</v>
      </c>
      <c r="C36" s="5">
        <v>13027752.646000002</v>
      </c>
      <c r="D36" s="5">
        <v>11462775.655180002</v>
      </c>
      <c r="E36" s="5">
        <v>7242705.0059999973</v>
      </c>
      <c r="F36" s="5">
        <v>10456169.474020001</v>
      </c>
      <c r="G36" s="5">
        <f t="shared" si="10"/>
        <v>42189402.781200007</v>
      </c>
      <c r="H36" s="5">
        <v>13008199.765489999</v>
      </c>
      <c r="I36" s="5">
        <v>11454821.991950002</v>
      </c>
      <c r="J36" s="5">
        <v>2930690.7588499971</v>
      </c>
      <c r="K36" s="5">
        <v>6232216.3936499991</v>
      </c>
      <c r="L36" s="5">
        <f t="shared" si="11"/>
        <v>33625928.909939997</v>
      </c>
      <c r="M36" s="5">
        <f t="shared" si="2"/>
        <v>19552.880510002375</v>
      </c>
      <c r="N36" s="5">
        <f t="shared" si="3"/>
        <v>7953.6632300000638</v>
      </c>
      <c r="O36" s="5">
        <f t="shared" si="4"/>
        <v>4312014.2471500002</v>
      </c>
      <c r="P36" s="5">
        <f t="shared" si="5"/>
        <v>4223953.0803700015</v>
      </c>
      <c r="Q36" s="5">
        <f t="shared" si="12"/>
        <v>8563473.8712600041</v>
      </c>
      <c r="R36" s="20">
        <f t="shared" si="6"/>
        <v>99.849913634060243</v>
      </c>
      <c r="S36" s="20">
        <f t="shared" si="7"/>
        <v>99.887684971913487</v>
      </c>
      <c r="T36" s="20">
        <f t="shared" si="8"/>
        <v>86.324996419737218</v>
      </c>
      <c r="U36" s="20">
        <f t="shared" si="9"/>
        <v>79.702310754026655</v>
      </c>
    </row>
    <row r="37" spans="1:33" x14ac:dyDescent="0.25">
      <c r="B37" s="11" t="s">
        <v>32</v>
      </c>
      <c r="C37" s="5">
        <v>2327958.61</v>
      </c>
      <c r="D37" s="5">
        <v>2581411.3369999998</v>
      </c>
      <c r="E37" s="5">
        <v>1600975.1079699993</v>
      </c>
      <c r="F37" s="5">
        <v>1606879.3320000004</v>
      </c>
      <c r="G37" s="5">
        <f t="shared" si="10"/>
        <v>8117224.3869699994</v>
      </c>
      <c r="H37" s="5">
        <v>2288033.4882500004</v>
      </c>
      <c r="I37" s="5">
        <v>2553882.949289999</v>
      </c>
      <c r="J37" s="5">
        <v>1106918.3002900006</v>
      </c>
      <c r="K37" s="5">
        <v>849857.9720699992</v>
      </c>
      <c r="L37" s="5">
        <f t="shared" si="11"/>
        <v>6798692.7098999992</v>
      </c>
      <c r="M37" s="5">
        <f t="shared" si="2"/>
        <v>39925.121749999467</v>
      </c>
      <c r="N37" s="5">
        <f t="shared" si="3"/>
        <v>27528.387710000854</v>
      </c>
      <c r="O37" s="5">
        <f t="shared" si="4"/>
        <v>494056.80767999869</v>
      </c>
      <c r="P37" s="5">
        <f t="shared" si="5"/>
        <v>757021.3599300012</v>
      </c>
      <c r="Q37" s="5">
        <f t="shared" si="12"/>
        <v>1318531.6770700002</v>
      </c>
      <c r="R37" s="20">
        <f t="shared" si="6"/>
        <v>98.284972869427463</v>
      </c>
      <c r="S37" s="20">
        <f t="shared" si="7"/>
        <v>98.626025127700558</v>
      </c>
      <c r="T37" s="20">
        <f t="shared" si="8"/>
        <v>91.375106658727063</v>
      </c>
      <c r="U37" s="20">
        <f t="shared" si="9"/>
        <v>83.756372693274997</v>
      </c>
    </row>
    <row r="38" spans="1:33" x14ac:dyDescent="0.25">
      <c r="B38" s="2" t="s">
        <v>33</v>
      </c>
      <c r="C38" s="5">
        <v>332404.005</v>
      </c>
      <c r="D38" s="5">
        <v>591750.38199999998</v>
      </c>
      <c r="E38" s="5">
        <v>122217.38399999996</v>
      </c>
      <c r="F38" s="5">
        <v>112795.70299999998</v>
      </c>
      <c r="G38" s="5">
        <f t="shared" si="10"/>
        <v>1159167.4739999999</v>
      </c>
      <c r="H38" s="5">
        <v>309246.92401999998</v>
      </c>
      <c r="I38" s="5">
        <v>541257.49243999994</v>
      </c>
      <c r="J38" s="5">
        <v>91141.563079999993</v>
      </c>
      <c r="K38" s="5">
        <v>106197.97901000013</v>
      </c>
      <c r="L38" s="5">
        <f t="shared" si="11"/>
        <v>1047843.9585500001</v>
      </c>
      <c r="M38" s="5">
        <f t="shared" si="2"/>
        <v>23157.080980000028</v>
      </c>
      <c r="N38" s="5">
        <f t="shared" si="3"/>
        <v>50492.88956000004</v>
      </c>
      <c r="O38" s="5">
        <f t="shared" si="4"/>
        <v>31075.820919999969</v>
      </c>
      <c r="P38" s="5">
        <f t="shared" si="5"/>
        <v>6597.7239899998531</v>
      </c>
      <c r="Q38" s="5">
        <f t="shared" si="12"/>
        <v>111323.51544999989</v>
      </c>
      <c r="R38" s="20">
        <f t="shared" si="6"/>
        <v>93.033453077678757</v>
      </c>
      <c r="S38" s="20">
        <f t="shared" si="7"/>
        <v>92.030555546126507</v>
      </c>
      <c r="T38" s="20">
        <f t="shared" si="8"/>
        <v>89.991531273830589</v>
      </c>
      <c r="U38" s="20">
        <f t="shared" si="9"/>
        <v>90.396252660036254</v>
      </c>
    </row>
    <row r="39" spans="1:33" x14ac:dyDescent="0.25">
      <c r="B39" s="2" t="s">
        <v>34</v>
      </c>
      <c r="C39" s="5">
        <v>5530681.6679999996</v>
      </c>
      <c r="D39" s="5">
        <v>12666041.899649998</v>
      </c>
      <c r="E39" s="5">
        <v>11100281.169740003</v>
      </c>
      <c r="F39" s="5">
        <v>8406671.5419999994</v>
      </c>
      <c r="G39" s="5">
        <f t="shared" si="10"/>
        <v>37703676.27939</v>
      </c>
      <c r="H39" s="5">
        <v>4899534.02752</v>
      </c>
      <c r="I39" s="5">
        <v>10386622.518569998</v>
      </c>
      <c r="J39" s="5">
        <v>4744610.0429299995</v>
      </c>
      <c r="K39" s="5">
        <v>6313711.1930700019</v>
      </c>
      <c r="L39" s="5">
        <f t="shared" si="11"/>
        <v>26344477.782090001</v>
      </c>
      <c r="M39" s="5">
        <f t="shared" si="2"/>
        <v>631147.64047999959</v>
      </c>
      <c r="N39" s="5">
        <f t="shared" si="3"/>
        <v>2279419.3810799997</v>
      </c>
      <c r="O39" s="5">
        <f t="shared" si="4"/>
        <v>6355671.1268100031</v>
      </c>
      <c r="P39" s="5">
        <f t="shared" si="5"/>
        <v>2092960.3489299975</v>
      </c>
      <c r="Q39" s="5">
        <f t="shared" si="12"/>
        <v>11359198.497299999</v>
      </c>
      <c r="R39" s="20">
        <f t="shared" si="6"/>
        <v>88.588248639733507</v>
      </c>
      <c r="S39" s="20">
        <f t="shared" si="7"/>
        <v>84.004994026867649</v>
      </c>
      <c r="T39" s="20">
        <f t="shared" si="8"/>
        <v>68.371380516780064</v>
      </c>
      <c r="U39" s="20">
        <f t="shared" si="9"/>
        <v>69.87243786752623</v>
      </c>
      <c r="AG39" s="5"/>
    </row>
    <row r="40" spans="1:33" x14ac:dyDescent="0.25">
      <c r="B40" s="2" t="s">
        <v>35</v>
      </c>
      <c r="C40" s="5">
        <v>959.14499999999998</v>
      </c>
      <c r="D40" s="5">
        <v>1116</v>
      </c>
      <c r="E40" s="5">
        <v>269</v>
      </c>
      <c r="F40" s="5">
        <v>273</v>
      </c>
      <c r="G40" s="5">
        <f t="shared" si="10"/>
        <v>2617.145</v>
      </c>
      <c r="H40" s="5">
        <v>942.56033000000002</v>
      </c>
      <c r="I40" s="5">
        <v>1067.05015</v>
      </c>
      <c r="J40" s="5">
        <v>254.86576000000036</v>
      </c>
      <c r="K40" s="5">
        <v>243.09192999999959</v>
      </c>
      <c r="L40" s="5">
        <f t="shared" si="11"/>
        <v>2507.56817</v>
      </c>
      <c r="M40" s="5">
        <f t="shared" si="2"/>
        <v>16.58466999999996</v>
      </c>
      <c r="N40" s="5">
        <f t="shared" si="3"/>
        <v>48.949849999999969</v>
      </c>
      <c r="O40" s="5">
        <f t="shared" si="4"/>
        <v>14.134239999999636</v>
      </c>
      <c r="P40" s="5">
        <f t="shared" si="5"/>
        <v>29.908070000000407</v>
      </c>
      <c r="Q40" s="5">
        <f t="shared" si="12"/>
        <v>109.57682999999997</v>
      </c>
      <c r="R40" s="20">
        <f t="shared" si="6"/>
        <v>98.270890219935467</v>
      </c>
      <c r="S40" s="20">
        <f t="shared" si="7"/>
        <v>96.841930563888312</v>
      </c>
      <c r="T40" s="20">
        <f t="shared" si="8"/>
        <v>96.601372355379056</v>
      </c>
      <c r="U40" s="20">
        <f t="shared" si="9"/>
        <v>95.813115818955382</v>
      </c>
    </row>
    <row r="41" spans="1:33" x14ac:dyDescent="0.25">
      <c r="B41" s="2" t="s">
        <v>36</v>
      </c>
      <c r="C41" s="5">
        <v>9200515.6720000003</v>
      </c>
      <c r="D41" s="5">
        <v>11619753.543999998</v>
      </c>
      <c r="E41" s="5">
        <v>4212930.3800000027</v>
      </c>
      <c r="F41" s="5">
        <v>3183856.7309999987</v>
      </c>
      <c r="G41" s="5">
        <f t="shared" si="10"/>
        <v>28217056.327</v>
      </c>
      <c r="H41" s="5">
        <v>9192988.6660399996</v>
      </c>
      <c r="I41" s="5">
        <v>11609269.182619996</v>
      </c>
      <c r="J41" s="5">
        <v>1555659.8758600056</v>
      </c>
      <c r="K41" s="5">
        <v>1304520.5873599984</v>
      </c>
      <c r="L41" s="5">
        <f t="shared" si="11"/>
        <v>23662438.31188</v>
      </c>
      <c r="M41" s="5">
        <f t="shared" si="2"/>
        <v>7527.0059600006789</v>
      </c>
      <c r="N41" s="5">
        <f t="shared" si="3"/>
        <v>10484.36138000153</v>
      </c>
      <c r="O41" s="5">
        <f t="shared" si="4"/>
        <v>2657270.5041399971</v>
      </c>
      <c r="P41" s="5">
        <f t="shared" si="5"/>
        <v>1879336.1436400004</v>
      </c>
      <c r="Q41" s="5">
        <f t="shared" si="12"/>
        <v>4554618.0151199996</v>
      </c>
      <c r="R41" s="20">
        <f t="shared" si="6"/>
        <v>99.918189303422338</v>
      </c>
      <c r="S41" s="20">
        <f t="shared" si="7"/>
        <v>99.913491189027653</v>
      </c>
      <c r="T41" s="20">
        <f t="shared" si="8"/>
        <v>89.313064591601474</v>
      </c>
      <c r="U41" s="20">
        <f t="shared" si="9"/>
        <v>83.858635137777185</v>
      </c>
    </row>
    <row r="42" spans="1:33" x14ac:dyDescent="0.25">
      <c r="B42" s="2" t="s">
        <v>37</v>
      </c>
      <c r="C42" s="5">
        <v>404153</v>
      </c>
      <c r="D42" s="5">
        <v>504314.61899999995</v>
      </c>
      <c r="E42" s="5">
        <v>122803</v>
      </c>
      <c r="F42" s="5">
        <v>127991.62300000014</v>
      </c>
      <c r="G42" s="5">
        <f t="shared" si="10"/>
        <v>1159262.2420000001</v>
      </c>
      <c r="H42" s="5">
        <v>404135.26176999998</v>
      </c>
      <c r="I42" s="5">
        <v>504300.40514000005</v>
      </c>
      <c r="J42" s="5">
        <v>84741.483720000018</v>
      </c>
      <c r="K42" s="5">
        <v>148777.40666999971</v>
      </c>
      <c r="L42" s="5">
        <f t="shared" si="11"/>
        <v>1141954.5572999998</v>
      </c>
      <c r="M42" s="5">
        <f t="shared" si="2"/>
        <v>17.738230000017211</v>
      </c>
      <c r="N42" s="5">
        <f t="shared" si="3"/>
        <v>14.213859999901615</v>
      </c>
      <c r="O42" s="5">
        <f t="shared" si="4"/>
        <v>38061.516279999982</v>
      </c>
      <c r="P42" s="5">
        <f t="shared" si="5"/>
        <v>-20785.783669999568</v>
      </c>
      <c r="Q42" s="5">
        <f t="shared" si="12"/>
        <v>17307.684700000333</v>
      </c>
      <c r="R42" s="20">
        <f t="shared" si="6"/>
        <v>99.99561101117645</v>
      </c>
      <c r="S42" s="20">
        <f t="shared" si="7"/>
        <v>99.99648285868075</v>
      </c>
      <c r="T42" s="20">
        <f t="shared" si="8"/>
        <v>96.30616177090954</v>
      </c>
      <c r="U42" s="20">
        <f t="shared" si="9"/>
        <v>98.507008675609015</v>
      </c>
    </row>
    <row r="43" spans="1:33" x14ac:dyDescent="0.25">
      <c r="B43" s="2" t="s">
        <v>38</v>
      </c>
      <c r="C43" s="5">
        <v>1656394.993</v>
      </c>
      <c r="D43" s="5">
        <v>3861272.7379999999</v>
      </c>
      <c r="E43" s="5">
        <v>1227842.9760000007</v>
      </c>
      <c r="F43" s="5">
        <v>1353259.8810000001</v>
      </c>
      <c r="G43" s="5">
        <f t="shared" si="10"/>
        <v>8098770.5880000005</v>
      </c>
      <c r="H43" s="5">
        <v>1647262.5974399999</v>
      </c>
      <c r="I43" s="5">
        <v>3848429.1214400008</v>
      </c>
      <c r="J43" s="5">
        <v>1084174.9810899999</v>
      </c>
      <c r="K43" s="5">
        <v>1179760.0295899995</v>
      </c>
      <c r="L43" s="5">
        <f t="shared" si="11"/>
        <v>7759626.7295599999</v>
      </c>
      <c r="M43" s="5">
        <f t="shared" si="2"/>
        <v>9132.3955600000918</v>
      </c>
      <c r="N43" s="5">
        <f t="shared" si="3"/>
        <v>12843.616559999064</v>
      </c>
      <c r="O43" s="5">
        <f t="shared" si="4"/>
        <v>143667.99491000082</v>
      </c>
      <c r="P43" s="5">
        <f t="shared" si="5"/>
        <v>173499.85141000059</v>
      </c>
      <c r="Q43" s="5">
        <f t="shared" si="12"/>
        <v>339143.85844000056</v>
      </c>
      <c r="R43" s="20">
        <f t="shared" si="6"/>
        <v>99.448658345467479</v>
      </c>
      <c r="S43" s="20">
        <f t="shared" si="7"/>
        <v>99.601715558250618</v>
      </c>
      <c r="T43" s="20">
        <f t="shared" si="8"/>
        <v>97.54438152684115</v>
      </c>
      <c r="U43" s="20">
        <f t="shared" si="9"/>
        <v>95.812403194350111</v>
      </c>
    </row>
    <row r="44" spans="1:33" x14ac:dyDescent="0.25">
      <c r="B44" s="2" t="s">
        <v>39</v>
      </c>
      <c r="C44" s="5">
        <v>1715957</v>
      </c>
      <c r="D44" s="5">
        <v>3991941</v>
      </c>
      <c r="E44" s="5">
        <v>1330932.9999999991</v>
      </c>
      <c r="F44" s="5">
        <v>1330933</v>
      </c>
      <c r="G44" s="5">
        <f t="shared" si="10"/>
        <v>8369763.9999999991</v>
      </c>
      <c r="H44" s="5">
        <v>1324987.1276700001</v>
      </c>
      <c r="I44" s="5">
        <v>3991940.9753999999</v>
      </c>
      <c r="J44" s="5">
        <v>841400.23529999983</v>
      </c>
      <c r="K44" s="5">
        <v>1120751.1261</v>
      </c>
      <c r="L44" s="5">
        <f t="shared" si="11"/>
        <v>7279079.46447</v>
      </c>
      <c r="M44" s="5">
        <f t="shared" si="2"/>
        <v>390969.87232999993</v>
      </c>
      <c r="N44" s="5">
        <f t="shared" si="3"/>
        <v>2.4600000120699406E-2</v>
      </c>
      <c r="O44" s="5">
        <f t="shared" si="4"/>
        <v>489532.76469999924</v>
      </c>
      <c r="P44" s="5">
        <f t="shared" si="5"/>
        <v>210181.87390000001</v>
      </c>
      <c r="Q44" s="5">
        <f t="shared" si="12"/>
        <v>1090684.5355299993</v>
      </c>
      <c r="R44" s="20">
        <f t="shared" si="6"/>
        <v>77.215636969341304</v>
      </c>
      <c r="S44" s="20">
        <f t="shared" si="7"/>
        <v>93.15036994476776</v>
      </c>
      <c r="T44" s="20">
        <f t="shared" si="8"/>
        <v>87.490782750289085</v>
      </c>
      <c r="U44" s="20">
        <f t="shared" si="9"/>
        <v>86.96875401110475</v>
      </c>
    </row>
    <row r="45" spans="1:33" x14ac:dyDescent="0.25">
      <c r="B45" s="2" t="s">
        <v>40</v>
      </c>
      <c r="C45" s="5">
        <v>710121</v>
      </c>
      <c r="D45" s="5">
        <v>1223975</v>
      </c>
      <c r="E45" s="5">
        <v>454708</v>
      </c>
      <c r="F45" s="5">
        <v>354708</v>
      </c>
      <c r="G45" s="5">
        <f t="shared" si="10"/>
        <v>2743512</v>
      </c>
      <c r="H45" s="5">
        <v>710105.02741999994</v>
      </c>
      <c r="I45" s="5">
        <v>1223975</v>
      </c>
      <c r="J45" s="5">
        <v>155600.13456000015</v>
      </c>
      <c r="K45" s="5">
        <v>66797.146760000149</v>
      </c>
      <c r="L45" s="5">
        <f t="shared" si="11"/>
        <v>2156477.3087400002</v>
      </c>
      <c r="M45" s="5">
        <f t="shared" si="2"/>
        <v>15.972580000059679</v>
      </c>
      <c r="N45" s="5">
        <f t="shared" si="3"/>
        <v>0</v>
      </c>
      <c r="O45" s="5">
        <f t="shared" si="4"/>
        <v>299107.86543999985</v>
      </c>
      <c r="P45" s="5">
        <f t="shared" si="5"/>
        <v>287910.85323999985</v>
      </c>
      <c r="Q45" s="5">
        <f t="shared" si="12"/>
        <v>587034.69125999976</v>
      </c>
      <c r="R45" s="20">
        <f t="shared" si="6"/>
        <v>99.997750724172349</v>
      </c>
      <c r="S45" s="20">
        <f t="shared" si="7"/>
        <v>99.999174157849453</v>
      </c>
      <c r="T45" s="20">
        <f t="shared" si="8"/>
        <v>87.478092048573259</v>
      </c>
      <c r="U45" s="20">
        <f t="shared" si="9"/>
        <v>78.602802128804257</v>
      </c>
    </row>
    <row r="46" spans="1:33" x14ac:dyDescent="0.25">
      <c r="B46" s="2" t="s">
        <v>41</v>
      </c>
      <c r="C46" s="5">
        <v>192927.087</v>
      </c>
      <c r="D46" s="5">
        <v>248089.87300000002</v>
      </c>
      <c r="E46" s="5">
        <v>74404</v>
      </c>
      <c r="F46" s="5">
        <v>65780.885999999999</v>
      </c>
      <c r="G46" s="5">
        <f t="shared" si="10"/>
        <v>581201.84600000002</v>
      </c>
      <c r="H46" s="5">
        <v>190349.08851000003</v>
      </c>
      <c r="I46" s="5">
        <v>247726.50466000001</v>
      </c>
      <c r="J46" s="5">
        <v>72821.410779999918</v>
      </c>
      <c r="K46" s="5">
        <v>65387.379520000075</v>
      </c>
      <c r="L46" s="5">
        <f t="shared" si="11"/>
        <v>576284.38347</v>
      </c>
      <c r="M46" s="5">
        <f t="shared" si="2"/>
        <v>2577.998489999969</v>
      </c>
      <c r="N46" s="5">
        <f t="shared" si="3"/>
        <v>363.36834000001545</v>
      </c>
      <c r="O46" s="5">
        <f t="shared" si="4"/>
        <v>1582.5892200000817</v>
      </c>
      <c r="P46" s="5">
        <f t="shared" si="5"/>
        <v>393.50647999992361</v>
      </c>
      <c r="Q46" s="5">
        <f t="shared" si="12"/>
        <v>4917.4625299999898</v>
      </c>
      <c r="R46" s="20">
        <f t="shared" si="6"/>
        <v>98.663744666398259</v>
      </c>
      <c r="S46" s="20">
        <f t="shared" si="7"/>
        <v>99.333049044190943</v>
      </c>
      <c r="T46" s="20">
        <f t="shared" si="8"/>
        <v>99.122279379169981</v>
      </c>
      <c r="U46" s="20">
        <f t="shared" si="9"/>
        <v>99.153914846650366</v>
      </c>
    </row>
    <row r="47" spans="1:33" x14ac:dyDescent="0.25">
      <c r="C47" s="5"/>
      <c r="D47" s="5"/>
      <c r="E47" s="5"/>
      <c r="F47" s="5"/>
      <c r="G47" s="5"/>
      <c r="H47" s="5"/>
      <c r="I47" s="5"/>
      <c r="J47" s="5"/>
      <c r="K47" s="5"/>
      <c r="L47" s="5"/>
      <c r="M47" s="5"/>
      <c r="N47" s="5"/>
      <c r="O47" s="5"/>
      <c r="P47" s="5"/>
      <c r="Q47" s="5"/>
      <c r="R47" s="20"/>
      <c r="S47" s="20"/>
      <c r="T47" s="20"/>
      <c r="U47" s="20"/>
    </row>
    <row r="48" spans="1:33" ht="15" x14ac:dyDescent="0.4">
      <c r="A48" s="2" t="s">
        <v>42</v>
      </c>
      <c r="C48" s="9">
        <f t="shared" ref="C48:Q48" si="13">SUM(C50:C52)</f>
        <v>274438540.60500002</v>
      </c>
      <c r="D48" s="9">
        <f t="shared" si="13"/>
        <v>332313329.33485007</v>
      </c>
      <c r="E48" s="9">
        <f t="shared" si="13"/>
        <v>110822962.63603999</v>
      </c>
      <c r="F48" s="9">
        <f>SUM(F50:F52)</f>
        <v>101309091.66200005</v>
      </c>
      <c r="G48" s="9">
        <f t="shared" si="13"/>
        <v>818883924.23789001</v>
      </c>
      <c r="H48" s="9">
        <f t="shared" si="13"/>
        <v>266124960.41711</v>
      </c>
      <c r="I48" s="9">
        <f t="shared" si="13"/>
        <v>331652287.96817994</v>
      </c>
      <c r="J48" s="9">
        <f t="shared" si="13"/>
        <v>74656290.613210037</v>
      </c>
      <c r="K48" s="9">
        <f>SUM(K50:K52)</f>
        <v>124297785.99298006</v>
      </c>
      <c r="L48" s="9">
        <f t="shared" si="13"/>
        <v>796731324.99147999</v>
      </c>
      <c r="M48" s="9">
        <f t="shared" si="13"/>
        <v>8313580.1878899932</v>
      </c>
      <c r="N48" s="9">
        <f t="shared" si="13"/>
        <v>661041.36667007208</v>
      </c>
      <c r="O48" s="9">
        <f t="shared" si="13"/>
        <v>36166672.02282995</v>
      </c>
      <c r="P48" s="9">
        <f>SUM(P50:P52)</f>
        <v>-22988694.330980018</v>
      </c>
      <c r="Q48" s="9">
        <f t="shared" si="13"/>
        <v>22152599.246409997</v>
      </c>
      <c r="R48" s="20">
        <f>+H48/C48*100</f>
        <v>96.970695089121691</v>
      </c>
      <c r="S48" s="20">
        <f>((H48+I48)/(C48+D48))*100</f>
        <v>98.52087451243456</v>
      </c>
      <c r="T48" s="20">
        <f>((H48+I48+J48)/(C48+D48+E48))*100</f>
        <v>93.709186620251771</v>
      </c>
      <c r="U48" s="20">
        <f>+L48/G48*100</f>
        <v>97.294781520222571</v>
      </c>
    </row>
    <row r="49" spans="1:21" x14ac:dyDescent="0.25">
      <c r="C49" s="5"/>
      <c r="D49" s="5"/>
      <c r="E49" s="5"/>
      <c r="F49" s="5"/>
      <c r="G49" s="5"/>
      <c r="H49" s="5"/>
      <c r="I49" s="5"/>
      <c r="J49" s="5"/>
      <c r="K49" s="5"/>
      <c r="L49" s="5"/>
      <c r="M49" s="5"/>
      <c r="N49" s="5"/>
      <c r="O49" s="5"/>
      <c r="P49" s="5"/>
      <c r="Q49" s="5"/>
      <c r="R49" s="20"/>
      <c r="S49" s="20"/>
      <c r="T49" s="20"/>
      <c r="U49" s="20"/>
    </row>
    <row r="50" spans="1:21" x14ac:dyDescent="0.25">
      <c r="B50" s="2" t="s">
        <v>43</v>
      </c>
      <c r="C50" s="5">
        <v>66105140.245999999</v>
      </c>
      <c r="D50" s="5">
        <v>85726161.666999996</v>
      </c>
      <c r="E50" s="5">
        <v>39730834.943000019</v>
      </c>
      <c r="F50" s="5">
        <v>19914759.203999996</v>
      </c>
      <c r="G50" s="5">
        <f>SUM(C50:F50)</f>
        <v>211476896.06</v>
      </c>
      <c r="H50" s="5">
        <v>58557843.840630002</v>
      </c>
      <c r="I50" s="5">
        <v>85348332.09946999</v>
      </c>
      <c r="J50" s="5">
        <v>7345379.4303000271</v>
      </c>
      <c r="K50" s="5">
        <v>41976305.262759984</v>
      </c>
      <c r="L50" s="5">
        <f>SUM(H50:K50)</f>
        <v>193227860.63316</v>
      </c>
      <c r="M50" s="5">
        <f>+C50-H50</f>
        <v>7547296.405369997</v>
      </c>
      <c r="N50" s="5">
        <f>+D50-I50</f>
        <v>377829.56753000617</v>
      </c>
      <c r="O50" s="5">
        <f>+E50-J50</f>
        <v>32385455.512699991</v>
      </c>
      <c r="P50" s="5">
        <f>+F50-K50</f>
        <v>-22061546.058759987</v>
      </c>
      <c r="Q50" s="5">
        <f>SUM(M50:P50)</f>
        <v>18249035.426840007</v>
      </c>
      <c r="R50" s="20">
        <f>+H50/C50*100</f>
        <v>88.582890260448877</v>
      </c>
      <c r="S50" s="20">
        <f>((H50+I50)/(C50+D50))*100</f>
        <v>94.780308228245886</v>
      </c>
      <c r="T50" s="20">
        <f>((H50+I50+J50)/(C50+D50+E50))*100</f>
        <v>78.956915940073259</v>
      </c>
      <c r="U50" s="20">
        <f>+L50/G50*100</f>
        <v>91.37067180063849</v>
      </c>
    </row>
    <row r="51" spans="1:21" ht="15.6" x14ac:dyDescent="0.25">
      <c r="B51" s="2" t="s">
        <v>57</v>
      </c>
      <c r="C51" s="5"/>
      <c r="D51" s="5"/>
      <c r="E51" s="5"/>
      <c r="F51" s="5"/>
      <c r="G51" s="5"/>
      <c r="H51" s="5"/>
      <c r="I51" s="5"/>
      <c r="J51" s="5"/>
      <c r="K51" s="5"/>
      <c r="L51" s="5"/>
      <c r="M51" s="5"/>
      <c r="N51" s="5"/>
      <c r="O51" s="5"/>
      <c r="P51" s="5"/>
      <c r="Q51" s="5"/>
      <c r="R51" s="20"/>
      <c r="S51" s="20"/>
      <c r="T51" s="20"/>
      <c r="U51" s="20"/>
    </row>
    <row r="52" spans="1:21" ht="15.6" x14ac:dyDescent="0.25">
      <c r="B52" s="2" t="s">
        <v>58</v>
      </c>
      <c r="C52" s="5">
        <v>208333400.359</v>
      </c>
      <c r="D52" s="5">
        <v>246587167.66785005</v>
      </c>
      <c r="E52" s="5">
        <v>71092127.693039969</v>
      </c>
      <c r="F52" s="5">
        <v>81394332.458000049</v>
      </c>
      <c r="G52" s="5">
        <f>SUM(C52:F52)</f>
        <v>607407028.17789006</v>
      </c>
      <c r="H52" s="5">
        <v>207567116.57648</v>
      </c>
      <c r="I52" s="5">
        <v>246303955.86870998</v>
      </c>
      <c r="J52" s="5">
        <v>67310911.18291001</v>
      </c>
      <c r="K52" s="5">
        <v>82321480.730220079</v>
      </c>
      <c r="L52" s="5">
        <f>SUM(H52:K52)</f>
        <v>603503464.35832</v>
      </c>
      <c r="M52" s="5">
        <f t="shared" ref="M52:P53" si="14">+C52-H52</f>
        <v>766283.78251999617</v>
      </c>
      <c r="N52" s="5">
        <f t="shared" si="14"/>
        <v>283211.79914006591</v>
      </c>
      <c r="O52" s="5">
        <f t="shared" si="14"/>
        <v>3781216.5101299584</v>
      </c>
      <c r="P52" s="5">
        <f t="shared" si="14"/>
        <v>-927148.27222003043</v>
      </c>
      <c r="Q52" s="5">
        <f>SUM(M52:P52)</f>
        <v>3903563.81956999</v>
      </c>
      <c r="R52" s="20">
        <f>+H52/C52*100</f>
        <v>99.632183902725373</v>
      </c>
      <c r="S52" s="20">
        <f>((H52+I52)/(C52+D52))*100</f>
        <v>99.769301356012079</v>
      </c>
      <c r="T52" s="20">
        <f>((H52+I52+J52)/(C52+D52+E52))*100</f>
        <v>99.081635836720864</v>
      </c>
      <c r="U52" s="20">
        <f>+L52/G52*100</f>
        <v>99.357339701636306</v>
      </c>
    </row>
    <row r="53" spans="1:21" ht="24.75" customHeight="1" x14ac:dyDescent="0.25">
      <c r="B53" s="12" t="s">
        <v>44</v>
      </c>
      <c r="C53" s="5">
        <v>543955</v>
      </c>
      <c r="D53" s="5">
        <v>816856.73600000003</v>
      </c>
      <c r="E53" s="5">
        <v>412489.17299999995</v>
      </c>
      <c r="F53" s="5">
        <v>317210.55000000005</v>
      </c>
      <c r="G53" s="5">
        <f>SUM(C53:F53)</f>
        <v>2090511.459</v>
      </c>
      <c r="H53" s="5">
        <v>543954.98839999991</v>
      </c>
      <c r="I53" s="5">
        <v>815135.85384</v>
      </c>
      <c r="J53" s="5">
        <v>395306.03704999993</v>
      </c>
      <c r="K53" s="5">
        <v>257245.52462000027</v>
      </c>
      <c r="L53" s="5">
        <f>SUM(H53:K53)</f>
        <v>2011642.4039100001</v>
      </c>
      <c r="M53" s="5">
        <f t="shared" si="14"/>
        <v>1.1600000085309148E-2</v>
      </c>
      <c r="N53" s="5">
        <f t="shared" si="14"/>
        <v>1720.8821600000374</v>
      </c>
      <c r="O53" s="5">
        <f t="shared" si="14"/>
        <v>17183.135950000025</v>
      </c>
      <c r="P53" s="5">
        <f t="shared" si="14"/>
        <v>59965.025379999774</v>
      </c>
      <c r="Q53" s="5">
        <f>SUM(M53:P53)</f>
        <v>78869.055089999922</v>
      </c>
      <c r="R53" s="20">
        <f>+H53/C53*100</f>
        <v>99.99999786747064</v>
      </c>
      <c r="S53" s="20">
        <f>((H53+I53)/(C53+D53))*100</f>
        <v>99.873539174121291</v>
      </c>
      <c r="T53" s="20">
        <f>((H53+I53+J53)/(C53+D53+E53))*100</f>
        <v>98.93396379519929</v>
      </c>
      <c r="U53" s="20">
        <f>+L53/G53*100</f>
        <v>96.227284249007312</v>
      </c>
    </row>
    <row r="54" spans="1:21" x14ac:dyDescent="0.25">
      <c r="C54" s="5"/>
      <c r="D54" s="5"/>
      <c r="E54" s="5"/>
      <c r="F54" s="5"/>
      <c r="G54" s="5"/>
      <c r="H54" s="5"/>
      <c r="I54" s="5"/>
      <c r="J54" s="5"/>
      <c r="K54" s="5"/>
      <c r="L54" s="5"/>
      <c r="M54" s="5"/>
      <c r="N54" s="5"/>
      <c r="O54" s="5"/>
      <c r="P54" s="5"/>
      <c r="Q54" s="5"/>
      <c r="R54" s="100"/>
      <c r="S54" s="100"/>
      <c r="T54" s="100"/>
      <c r="U54" s="100"/>
    </row>
    <row r="55" spans="1:21" x14ac:dyDescent="0.25">
      <c r="C55" s="5"/>
      <c r="D55" s="5"/>
      <c r="E55" s="5"/>
      <c r="F55" s="5"/>
      <c r="G55" s="5"/>
      <c r="H55" s="5"/>
      <c r="I55" s="5"/>
      <c r="J55" s="5"/>
      <c r="K55" s="5"/>
      <c r="L55" s="5"/>
      <c r="M55" s="5"/>
      <c r="N55" s="5"/>
      <c r="O55" s="5"/>
      <c r="P55" s="5"/>
      <c r="Q55" s="5"/>
      <c r="R55" s="100"/>
      <c r="S55" s="100"/>
      <c r="T55" s="100"/>
      <c r="U55" s="100"/>
    </row>
    <row r="56" spans="1:21" x14ac:dyDescent="0.25">
      <c r="A56" s="13"/>
      <c r="B56" s="13"/>
      <c r="C56" s="14"/>
      <c r="D56" s="14"/>
      <c r="E56" s="14"/>
      <c r="F56" s="14"/>
      <c r="G56" s="14"/>
      <c r="H56" s="14"/>
      <c r="I56" s="14"/>
      <c r="J56" s="14"/>
      <c r="K56" s="14"/>
      <c r="L56" s="14"/>
      <c r="M56" s="14"/>
      <c r="N56" s="14"/>
      <c r="O56" s="14"/>
      <c r="P56" s="14"/>
      <c r="Q56" s="14"/>
      <c r="R56" s="101"/>
      <c r="S56" s="101"/>
      <c r="T56" s="101"/>
      <c r="U56" s="101"/>
    </row>
    <row r="57" spans="1:21" x14ac:dyDescent="0.25">
      <c r="A57" s="15"/>
      <c r="B57" s="15"/>
      <c r="C57" s="16"/>
      <c r="D57" s="16"/>
      <c r="E57" s="16"/>
      <c r="F57" s="16"/>
      <c r="G57" s="16"/>
      <c r="H57" s="16"/>
      <c r="I57" s="16"/>
      <c r="J57" s="16"/>
      <c r="K57" s="16"/>
      <c r="L57" s="16"/>
      <c r="M57" s="16"/>
      <c r="N57" s="16"/>
      <c r="O57" s="16"/>
      <c r="P57" s="16"/>
      <c r="Q57" s="16"/>
      <c r="R57" s="102"/>
      <c r="S57" s="102"/>
      <c r="T57" s="102"/>
      <c r="U57" s="102"/>
    </row>
    <row r="58" spans="1:21" ht="12.75" customHeight="1" x14ac:dyDescent="0.25">
      <c r="A58" s="51" t="s">
        <v>45</v>
      </c>
      <c r="B58" s="18" t="s">
        <v>336</v>
      </c>
      <c r="C58" s="18"/>
      <c r="D58" s="18"/>
      <c r="E58" s="18"/>
      <c r="F58" s="18"/>
      <c r="G58" s="16"/>
      <c r="H58" s="16"/>
      <c r="I58" s="16"/>
      <c r="J58" s="16"/>
      <c r="K58" s="16"/>
      <c r="L58" s="17"/>
      <c r="M58" s="17"/>
      <c r="N58" s="17"/>
      <c r="R58" s="100"/>
      <c r="S58" s="100"/>
      <c r="T58" s="100"/>
      <c r="U58" s="100"/>
    </row>
    <row r="59" spans="1:21" ht="12.75" customHeight="1" x14ac:dyDescent="0.25">
      <c r="A59" s="51" t="s">
        <v>46</v>
      </c>
      <c r="B59" s="18" t="s">
        <v>47</v>
      </c>
      <c r="C59" s="18"/>
      <c r="D59" s="18"/>
      <c r="E59" s="18"/>
      <c r="F59" s="18"/>
      <c r="G59" s="16"/>
      <c r="H59" s="16"/>
      <c r="I59" s="16"/>
      <c r="J59" s="16"/>
      <c r="K59" s="16"/>
      <c r="L59" s="17"/>
      <c r="M59" s="17"/>
      <c r="N59" s="17"/>
      <c r="R59" s="100"/>
      <c r="S59" s="100"/>
      <c r="T59" s="100"/>
      <c r="U59" s="100"/>
    </row>
    <row r="60" spans="1:21" ht="15.6" x14ac:dyDescent="0.25">
      <c r="A60" s="52" t="s">
        <v>48</v>
      </c>
      <c r="B60" s="15" t="s">
        <v>49</v>
      </c>
      <c r="C60" s="16"/>
      <c r="D60" s="16"/>
      <c r="E60" s="16"/>
      <c r="F60" s="16"/>
      <c r="G60" s="16"/>
      <c r="H60" s="16"/>
      <c r="I60" s="16"/>
      <c r="J60" s="16"/>
      <c r="K60" s="16"/>
      <c r="L60" s="17"/>
      <c r="M60" s="17"/>
      <c r="N60" s="17"/>
      <c r="R60" s="100"/>
      <c r="S60" s="100"/>
      <c r="T60" s="100"/>
      <c r="U60" s="100"/>
    </row>
    <row r="61" spans="1:21" ht="15.6" x14ac:dyDescent="0.25">
      <c r="A61" s="52" t="s">
        <v>50</v>
      </c>
      <c r="B61" s="15" t="s">
        <v>51</v>
      </c>
      <c r="C61" s="16"/>
      <c r="D61" s="16"/>
      <c r="E61" s="16"/>
      <c r="F61" s="16"/>
      <c r="G61" s="16"/>
      <c r="H61" s="16"/>
      <c r="I61" s="16"/>
      <c r="J61" s="16"/>
      <c r="K61" s="16"/>
      <c r="L61" s="17"/>
      <c r="M61" s="17"/>
      <c r="N61" s="17"/>
    </row>
    <row r="62" spans="1:21" ht="15.6" x14ac:dyDescent="0.25">
      <c r="A62" s="52" t="s">
        <v>52</v>
      </c>
      <c r="B62" s="15" t="s">
        <v>53</v>
      </c>
      <c r="C62" s="16"/>
      <c r="D62" s="16"/>
      <c r="E62" s="16"/>
      <c r="F62" s="16"/>
      <c r="G62" s="16"/>
      <c r="H62" s="16"/>
      <c r="I62" s="16"/>
      <c r="J62" s="16"/>
      <c r="K62" s="16"/>
      <c r="L62" s="17"/>
      <c r="M62" s="17"/>
      <c r="N62" s="17"/>
    </row>
    <row r="63" spans="1:21" ht="15.6" x14ac:dyDescent="0.25">
      <c r="A63" s="52" t="s">
        <v>54</v>
      </c>
      <c r="B63" s="15" t="s">
        <v>56</v>
      </c>
      <c r="C63" s="16"/>
      <c r="D63" s="16"/>
      <c r="E63" s="16"/>
      <c r="F63" s="16"/>
      <c r="G63" s="16"/>
      <c r="H63" s="16"/>
      <c r="I63" s="16"/>
      <c r="J63" s="16"/>
      <c r="K63" s="16"/>
      <c r="L63" s="17"/>
      <c r="M63" s="17"/>
      <c r="N63" s="17"/>
    </row>
    <row r="64" spans="1:21" ht="15.6" x14ac:dyDescent="0.25">
      <c r="A64" s="52" t="s">
        <v>55</v>
      </c>
      <c r="B64" s="15" t="s">
        <v>60</v>
      </c>
      <c r="C64" s="5"/>
      <c r="D64" s="5"/>
      <c r="E64" s="5"/>
      <c r="F64" s="5"/>
      <c r="G64" s="5"/>
      <c r="H64" s="5"/>
      <c r="I64" s="5"/>
      <c r="J64" s="5"/>
      <c r="K64" s="5"/>
      <c r="L64" s="5"/>
      <c r="M64" s="5"/>
      <c r="N64" s="5"/>
      <c r="O64" s="5"/>
      <c r="P64" s="5"/>
      <c r="Q64" s="5"/>
    </row>
    <row r="65" spans="2:17" x14ac:dyDescent="0.25">
      <c r="C65" s="5">
        <v>0</v>
      </c>
      <c r="D65" s="5">
        <v>0</v>
      </c>
      <c r="E65" s="5">
        <v>0</v>
      </c>
      <c r="F65" s="5">
        <v>0</v>
      </c>
      <c r="G65" s="5">
        <v>0</v>
      </c>
      <c r="H65" s="5">
        <v>0</v>
      </c>
      <c r="I65" s="5">
        <v>0</v>
      </c>
      <c r="J65" s="5">
        <v>0</v>
      </c>
      <c r="K65" s="5">
        <v>0</v>
      </c>
      <c r="L65" s="5">
        <v>0</v>
      </c>
      <c r="M65" s="5"/>
      <c r="N65" s="5"/>
      <c r="O65" s="5"/>
      <c r="P65" s="5"/>
      <c r="Q65" s="5"/>
    </row>
    <row r="66" spans="2:17" x14ac:dyDescent="0.25">
      <c r="C66" s="5"/>
      <c r="D66" s="5"/>
      <c r="E66" s="5"/>
      <c r="F66" s="5"/>
      <c r="G66" s="5"/>
      <c r="H66" s="5"/>
      <c r="I66" s="5"/>
      <c r="J66" s="5"/>
      <c r="K66" s="5"/>
      <c r="L66" s="5"/>
      <c r="M66" s="5"/>
      <c r="N66" s="5"/>
      <c r="O66" s="5"/>
      <c r="P66" s="5"/>
      <c r="Q66" s="5"/>
    </row>
    <row r="67" spans="2:17" x14ac:dyDescent="0.25">
      <c r="C67" s="5"/>
      <c r="D67" s="5"/>
      <c r="E67" s="5"/>
      <c r="F67" s="5"/>
      <c r="G67" s="5"/>
      <c r="H67" s="5"/>
      <c r="I67" s="5"/>
      <c r="J67" s="5"/>
      <c r="K67" s="5"/>
      <c r="L67" s="5"/>
      <c r="M67" s="5"/>
      <c r="N67" s="5"/>
      <c r="O67" s="5"/>
      <c r="P67" s="5"/>
      <c r="Q67" s="5"/>
    </row>
    <row r="68" spans="2:17" x14ac:dyDescent="0.25">
      <c r="C68" s="5"/>
      <c r="D68" s="5"/>
      <c r="E68" s="5"/>
      <c r="F68" s="5"/>
      <c r="G68" s="5"/>
      <c r="H68" s="5"/>
      <c r="I68" s="5"/>
      <c r="J68" s="5"/>
      <c r="K68" s="5"/>
      <c r="L68" s="5"/>
      <c r="M68" s="5"/>
      <c r="N68" s="5"/>
      <c r="O68" s="5"/>
      <c r="P68" s="5"/>
      <c r="Q68" s="5"/>
    </row>
    <row r="69" spans="2:17" x14ac:dyDescent="0.25">
      <c r="B69" s="2" t="s">
        <v>308</v>
      </c>
      <c r="C69" s="5"/>
      <c r="D69" s="5"/>
      <c r="E69" s="5"/>
      <c r="F69" s="5"/>
      <c r="G69" s="5"/>
      <c r="H69" s="5"/>
      <c r="I69" s="5"/>
      <c r="J69" s="5"/>
      <c r="K69" s="5"/>
      <c r="L69" s="5"/>
      <c r="M69" s="5"/>
      <c r="N69" s="5"/>
      <c r="O69" s="5"/>
      <c r="P69" s="5"/>
      <c r="Q69" s="5"/>
    </row>
    <row r="70" spans="2:17" x14ac:dyDescent="0.25">
      <c r="C70" s="5"/>
      <c r="D70" s="5"/>
      <c r="E70" s="5"/>
      <c r="F70" s="5"/>
      <c r="G70" s="5"/>
      <c r="H70" s="5"/>
      <c r="I70" s="5"/>
      <c r="J70" s="5"/>
      <c r="K70" s="5"/>
      <c r="L70" s="5"/>
      <c r="M70" s="5"/>
      <c r="N70" s="5"/>
      <c r="O70" s="5"/>
      <c r="P70" s="5"/>
      <c r="Q70" s="5"/>
    </row>
    <row r="71" spans="2:17" x14ac:dyDescent="0.25">
      <c r="C71" s="5"/>
      <c r="D71" s="5"/>
      <c r="E71" s="5"/>
      <c r="F71" s="5"/>
      <c r="G71" s="5"/>
      <c r="H71" s="5"/>
      <c r="I71" s="5"/>
      <c r="J71" s="5"/>
      <c r="K71" s="5"/>
      <c r="L71" s="5"/>
      <c r="M71" s="5"/>
      <c r="N71" s="5"/>
      <c r="O71" s="5"/>
      <c r="P71" s="5"/>
      <c r="Q71" s="5"/>
    </row>
    <row r="72" spans="2:17" x14ac:dyDescent="0.25">
      <c r="C72" s="5"/>
      <c r="D72" s="5"/>
      <c r="E72" s="5"/>
      <c r="F72" s="5"/>
      <c r="G72" s="5"/>
      <c r="H72" s="5"/>
      <c r="I72" s="5"/>
      <c r="J72" s="5"/>
      <c r="K72" s="5"/>
      <c r="L72" s="5"/>
      <c r="M72" s="5"/>
      <c r="N72" s="5"/>
      <c r="O72" s="5"/>
      <c r="P72" s="5"/>
      <c r="Q72" s="5"/>
    </row>
    <row r="73" spans="2:17" x14ac:dyDescent="0.25">
      <c r="C73" s="5"/>
      <c r="D73" s="5"/>
      <c r="E73" s="5"/>
      <c r="F73" s="5"/>
      <c r="G73" s="5"/>
      <c r="H73" s="5"/>
      <c r="I73" s="5"/>
      <c r="J73" s="5"/>
      <c r="K73" s="5"/>
      <c r="L73" s="5"/>
      <c r="M73" s="5"/>
      <c r="N73" s="5"/>
      <c r="O73" s="5"/>
      <c r="P73" s="5"/>
      <c r="Q73" s="5"/>
    </row>
    <row r="74" spans="2:17" x14ac:dyDescent="0.25">
      <c r="C74" s="5"/>
      <c r="D74" s="5"/>
      <c r="E74" s="5"/>
      <c r="F74" s="5"/>
      <c r="G74" s="5"/>
      <c r="H74" s="5"/>
      <c r="I74" s="5"/>
      <c r="J74" s="5"/>
      <c r="K74" s="5"/>
      <c r="L74" s="5"/>
      <c r="M74" s="5"/>
      <c r="N74" s="5"/>
      <c r="O74" s="5"/>
      <c r="P74" s="5"/>
      <c r="Q74" s="5"/>
    </row>
  </sheetData>
  <mergeCells count="5">
    <mergeCell ref="A5:B6"/>
    <mergeCell ref="C5:G5"/>
    <mergeCell ref="H5:L5"/>
    <mergeCell ref="M5:Q5"/>
    <mergeCell ref="R5:U5"/>
  </mergeCells>
  <printOptions horizontalCentered="1"/>
  <pageMargins left="0.19685039370078741" right="0.19685039370078741" top="0.39370078740157483" bottom="0.39370078740157483" header="0.31496062992125984" footer="0.15748031496062992"/>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448B8-0345-4031-A0AA-C792A951E522}">
  <dimension ref="A1:V330"/>
  <sheetViews>
    <sheetView view="pageBreakPreview" topLeftCell="A60" zoomScale="111" zoomScaleNormal="100" zoomScaleSheetLayoutView="115" workbookViewId="0">
      <selection activeCell="H6" sqref="H6:H7"/>
    </sheetView>
  </sheetViews>
  <sheetFormatPr defaultColWidth="9.109375" defaultRowHeight="10.199999999999999" x14ac:dyDescent="0.2"/>
  <cols>
    <col min="1" max="1" width="25" style="65" customWidth="1"/>
    <col min="2" max="3" width="13.6640625" style="65" customWidth="1"/>
    <col min="4" max="4" width="12.44140625" style="65" customWidth="1"/>
    <col min="5" max="5" width="12.77734375" style="93" customWidth="1"/>
    <col min="6" max="6" width="12" style="94" bestFit="1" customWidth="1"/>
    <col min="7" max="7" width="12" style="95" bestFit="1" customWidth="1"/>
    <col min="8" max="8" width="8.33203125" style="94" customWidth="1"/>
    <col min="9" max="16384" width="9.109375" style="94"/>
  </cols>
  <sheetData>
    <row r="1" spans="1:22" s="54" customFormat="1" ht="9" customHeight="1" x14ac:dyDescent="0.25">
      <c r="A1" s="53"/>
      <c r="F1" s="21"/>
      <c r="G1" s="21"/>
    </row>
    <row r="2" spans="1:22" s="57" customFormat="1" ht="15" x14ac:dyDescent="0.4">
      <c r="A2" s="55" t="s">
        <v>323</v>
      </c>
      <c r="B2" s="56"/>
      <c r="C2" s="56"/>
      <c r="D2" s="56"/>
      <c r="E2" s="56"/>
      <c r="F2" s="56"/>
      <c r="G2" s="56"/>
    </row>
    <row r="3" spans="1:22" s="57" customFormat="1" x14ac:dyDescent="0.2">
      <c r="A3" s="58" t="s">
        <v>61</v>
      </c>
      <c r="B3" s="56"/>
      <c r="C3" s="56"/>
      <c r="D3" s="56"/>
      <c r="E3" s="56"/>
      <c r="F3" s="59"/>
      <c r="G3" s="59"/>
    </row>
    <row r="4" spans="1:22" s="57" customFormat="1" x14ac:dyDescent="0.2">
      <c r="A4" s="60" t="s">
        <v>62</v>
      </c>
      <c r="B4" s="61"/>
      <c r="C4" s="61"/>
      <c r="D4" s="61"/>
      <c r="E4" s="61"/>
      <c r="F4" s="61"/>
      <c r="G4" s="61"/>
    </row>
    <row r="5" spans="1:22" s="63" customFormat="1" ht="6" customHeight="1" x14ac:dyDescent="0.25">
      <c r="A5" s="106" t="s">
        <v>63</v>
      </c>
      <c r="B5" s="62"/>
      <c r="C5" s="109" t="s">
        <v>309</v>
      </c>
      <c r="D5" s="109"/>
      <c r="E5" s="110"/>
      <c r="F5" s="62"/>
      <c r="G5" s="97"/>
      <c r="H5" s="97"/>
    </row>
    <row r="6" spans="1:22" s="63" customFormat="1" ht="12" customHeight="1" x14ac:dyDescent="0.25">
      <c r="A6" s="107"/>
      <c r="B6" s="113" t="s">
        <v>64</v>
      </c>
      <c r="C6" s="111"/>
      <c r="D6" s="111"/>
      <c r="E6" s="112"/>
      <c r="F6" s="115" t="s">
        <v>65</v>
      </c>
      <c r="G6" s="117" t="s">
        <v>66</v>
      </c>
      <c r="H6" s="119" t="s">
        <v>67</v>
      </c>
    </row>
    <row r="7" spans="1:22" s="63" customFormat="1" ht="45.6" customHeight="1" x14ac:dyDescent="0.25">
      <c r="A7" s="108"/>
      <c r="B7" s="114"/>
      <c r="C7" s="98" t="s">
        <v>68</v>
      </c>
      <c r="D7" s="98" t="s">
        <v>69</v>
      </c>
      <c r="E7" s="98" t="s">
        <v>8</v>
      </c>
      <c r="F7" s="116"/>
      <c r="G7" s="118"/>
      <c r="H7" s="120"/>
    </row>
    <row r="8" spans="1:22" s="65" customFormat="1" x14ac:dyDescent="0.2">
      <c r="A8" s="64"/>
      <c r="B8" s="22"/>
      <c r="C8" s="22"/>
      <c r="D8" s="22"/>
      <c r="E8" s="22"/>
      <c r="F8" s="22"/>
      <c r="G8" s="22"/>
      <c r="H8" s="22"/>
    </row>
    <row r="9" spans="1:22" s="65" customFormat="1" ht="13.8" x14ac:dyDescent="0.25">
      <c r="A9" s="66" t="s">
        <v>70</v>
      </c>
      <c r="B9" s="22"/>
      <c r="C9" s="22"/>
      <c r="D9" s="22"/>
      <c r="E9" s="22"/>
      <c r="F9" s="22"/>
      <c r="G9" s="22"/>
      <c r="H9" s="22"/>
    </row>
    <row r="10" spans="1:22" s="65" customFormat="1" ht="11.25" customHeight="1" x14ac:dyDescent="0.2">
      <c r="A10" s="67" t="s">
        <v>71</v>
      </c>
      <c r="B10" s="23">
        <f t="shared" ref="B10:G10" si="0">SUM(B11:B15)</f>
        <v>20261091.153999995</v>
      </c>
      <c r="C10" s="23">
        <f t="shared" si="0"/>
        <v>16515822.7949</v>
      </c>
      <c r="D10" s="23">
        <f t="shared" si="0"/>
        <v>112702.80189</v>
      </c>
      <c r="E10" s="23">
        <f t="shared" si="0"/>
        <v>16628525.596790001</v>
      </c>
      <c r="F10" s="23">
        <f t="shared" si="0"/>
        <v>3632565.5572099956</v>
      </c>
      <c r="G10" s="23">
        <f t="shared" si="0"/>
        <v>3745268.3590999944</v>
      </c>
      <c r="H10" s="24">
        <f t="shared" ref="H10:H15" si="1">E10/B10*100</f>
        <v>82.07122444887257</v>
      </c>
      <c r="I10" s="68"/>
      <c r="J10" s="68"/>
      <c r="K10" s="68"/>
      <c r="L10" s="68"/>
      <c r="M10" s="68"/>
      <c r="N10" s="68"/>
      <c r="O10" s="68"/>
      <c r="P10" s="68"/>
      <c r="Q10" s="68"/>
      <c r="R10" s="68"/>
      <c r="S10" s="68"/>
      <c r="T10" s="68"/>
      <c r="U10" s="68"/>
      <c r="V10" s="68"/>
    </row>
    <row r="11" spans="1:22" s="65" customFormat="1" ht="11.25" customHeight="1" x14ac:dyDescent="0.2">
      <c r="A11" s="69" t="s">
        <v>72</v>
      </c>
      <c r="B11" s="25">
        <v>7956593.1539999973</v>
      </c>
      <c r="C11" s="26">
        <v>5867189.9073299998</v>
      </c>
      <c r="D11" s="25">
        <v>48473.76958</v>
      </c>
      <c r="E11" s="26">
        <f>SUM(C11:D11)</f>
        <v>5915663.6769099999</v>
      </c>
      <c r="F11" s="26">
        <f>B11-E11</f>
        <v>2040929.4770899974</v>
      </c>
      <c r="G11" s="26">
        <f>B11-C11</f>
        <v>2089403.2466699975</v>
      </c>
      <c r="H11" s="27">
        <f t="shared" si="1"/>
        <v>74.349204017501307</v>
      </c>
      <c r="I11" s="68"/>
    </row>
    <row r="12" spans="1:22" s="65" customFormat="1" ht="11.25" customHeight="1" x14ac:dyDescent="0.2">
      <c r="A12" s="70" t="s">
        <v>73</v>
      </c>
      <c r="B12" s="25">
        <v>210778.99999999997</v>
      </c>
      <c r="C12" s="26">
        <v>113992.37772</v>
      </c>
      <c r="D12" s="25">
        <v>4291.3521500000006</v>
      </c>
      <c r="E12" s="26">
        <f>SUM(C12:D12)</f>
        <v>118283.72987000001</v>
      </c>
      <c r="F12" s="26">
        <f>B12-E12</f>
        <v>92495.270129999961</v>
      </c>
      <c r="G12" s="26">
        <f>B12-C12</f>
        <v>96786.622279999967</v>
      </c>
      <c r="H12" s="27">
        <f t="shared" si="1"/>
        <v>56.117416758785275</v>
      </c>
      <c r="I12" s="68"/>
    </row>
    <row r="13" spans="1:22" s="65" customFormat="1" ht="11.25" customHeight="1" x14ac:dyDescent="0.2">
      <c r="A13" s="69" t="s">
        <v>74</v>
      </c>
      <c r="B13" s="25">
        <v>515796.00000000006</v>
      </c>
      <c r="C13" s="26">
        <v>444795.85098000005</v>
      </c>
      <c r="D13" s="25">
        <v>17039.015190000002</v>
      </c>
      <c r="E13" s="26">
        <f>SUM(C13:D13)</f>
        <v>461834.86617000005</v>
      </c>
      <c r="F13" s="26">
        <f>B13-E13</f>
        <v>53961.133830000006</v>
      </c>
      <c r="G13" s="26">
        <f>B13-C13</f>
        <v>71000.149020000012</v>
      </c>
      <c r="H13" s="27">
        <f t="shared" si="1"/>
        <v>89.5382798955401</v>
      </c>
      <c r="I13" s="68"/>
    </row>
    <row r="14" spans="1:22" s="65" customFormat="1" ht="11.25" customHeight="1" x14ac:dyDescent="0.2">
      <c r="A14" s="69" t="s">
        <v>75</v>
      </c>
      <c r="B14" s="25">
        <v>11394945.999999998</v>
      </c>
      <c r="C14" s="26">
        <v>9971894.355870001</v>
      </c>
      <c r="D14" s="25">
        <v>40851.673289999999</v>
      </c>
      <c r="E14" s="26">
        <f>SUM(C14:D14)</f>
        <v>10012746.02916</v>
      </c>
      <c r="F14" s="26">
        <f>B14-E14</f>
        <v>1382199.9708399978</v>
      </c>
      <c r="G14" s="26">
        <f>B14-C14</f>
        <v>1423051.6441299971</v>
      </c>
      <c r="H14" s="27">
        <f t="shared" si="1"/>
        <v>87.870061246099823</v>
      </c>
      <c r="I14" s="68"/>
    </row>
    <row r="15" spans="1:22" s="65" customFormat="1" ht="11.25" customHeight="1" x14ac:dyDescent="0.2">
      <c r="A15" s="69" t="s">
        <v>76</v>
      </c>
      <c r="B15" s="25">
        <v>182977.00000000003</v>
      </c>
      <c r="C15" s="26">
        <v>117950.303</v>
      </c>
      <c r="D15" s="25">
        <v>2046.9916799999999</v>
      </c>
      <c r="E15" s="26">
        <f>SUM(C15:D15)</f>
        <v>119997.29468000001</v>
      </c>
      <c r="F15" s="26">
        <f>B15-E15</f>
        <v>62979.705320000023</v>
      </c>
      <c r="G15" s="26">
        <f>B15-C15</f>
        <v>65026.697000000029</v>
      </c>
      <c r="H15" s="27">
        <f t="shared" si="1"/>
        <v>65.580534537127605</v>
      </c>
      <c r="I15" s="68"/>
    </row>
    <row r="16" spans="1:22" s="65" customFormat="1" ht="11.25" customHeight="1" x14ac:dyDescent="0.2">
      <c r="B16" s="28"/>
      <c r="C16" s="28"/>
      <c r="D16" s="28"/>
      <c r="E16" s="28"/>
      <c r="F16" s="28"/>
      <c r="G16" s="28"/>
      <c r="H16" s="24"/>
      <c r="I16" s="68"/>
    </row>
    <row r="17" spans="1:9" s="65" customFormat="1" ht="11.25" customHeight="1" x14ac:dyDescent="0.2">
      <c r="A17" s="67" t="s">
        <v>77</v>
      </c>
      <c r="B17" s="25">
        <v>5302435.6330000004</v>
      </c>
      <c r="C17" s="26">
        <v>4086479.9805799997</v>
      </c>
      <c r="D17" s="25">
        <v>19742.041249999998</v>
      </c>
      <c r="E17" s="26">
        <f>SUM(C17:D17)</f>
        <v>4106222.0218299995</v>
      </c>
      <c r="F17" s="26">
        <f>B17-E17</f>
        <v>1196213.6111700009</v>
      </c>
      <c r="G17" s="26">
        <f>B17-C17</f>
        <v>1215955.6524200006</v>
      </c>
      <c r="H17" s="27">
        <f>E17/B17*100</f>
        <v>77.440299251813656</v>
      </c>
      <c r="I17" s="68"/>
    </row>
    <row r="18" spans="1:9" s="65" customFormat="1" ht="11.25" customHeight="1" x14ac:dyDescent="0.2">
      <c r="A18" s="69"/>
      <c r="B18" s="29"/>
      <c r="C18" s="28"/>
      <c r="D18" s="29"/>
      <c r="E18" s="28"/>
      <c r="F18" s="28"/>
      <c r="G18" s="28"/>
      <c r="H18" s="24"/>
      <c r="I18" s="68"/>
    </row>
    <row r="19" spans="1:9" s="65" customFormat="1" ht="11.25" customHeight="1" x14ac:dyDescent="0.2">
      <c r="A19" s="67" t="s">
        <v>78</v>
      </c>
      <c r="B19" s="25">
        <v>592613.1179999999</v>
      </c>
      <c r="C19" s="26">
        <v>475235.65597000002</v>
      </c>
      <c r="D19" s="25">
        <v>10049.232</v>
      </c>
      <c r="E19" s="26">
        <f>SUM(C19:D19)</f>
        <v>485284.88797000004</v>
      </c>
      <c r="F19" s="26">
        <f>B19-E19</f>
        <v>107328.23002999986</v>
      </c>
      <c r="G19" s="26">
        <f>B19-C19</f>
        <v>117377.46202999988</v>
      </c>
      <c r="H19" s="27">
        <f>E19/B19*100</f>
        <v>81.888988486751686</v>
      </c>
      <c r="I19" s="68"/>
    </row>
    <row r="20" spans="1:9" s="65" customFormat="1" ht="11.25" customHeight="1" x14ac:dyDescent="0.2">
      <c r="A20" s="69"/>
      <c r="B20" s="29"/>
      <c r="C20" s="28"/>
      <c r="D20" s="29"/>
      <c r="E20" s="28"/>
      <c r="F20" s="28"/>
      <c r="G20" s="28"/>
      <c r="H20" s="24"/>
      <c r="I20" s="68"/>
    </row>
    <row r="21" spans="1:9" s="65" customFormat="1" ht="11.25" customHeight="1" x14ac:dyDescent="0.2">
      <c r="A21" s="67" t="s">
        <v>79</v>
      </c>
      <c r="B21" s="25">
        <v>5795413.1356299995</v>
      </c>
      <c r="C21" s="26">
        <v>5098569.6201499989</v>
      </c>
      <c r="D21" s="25">
        <v>80112.092290000001</v>
      </c>
      <c r="E21" s="26">
        <f>SUM(C21:D21)</f>
        <v>5178681.712439999</v>
      </c>
      <c r="F21" s="26">
        <f>B21-E21</f>
        <v>616731.42319000047</v>
      </c>
      <c r="G21" s="26">
        <f>B21-C21</f>
        <v>696843.51548000053</v>
      </c>
      <c r="H21" s="27">
        <f>E21/B21*100</f>
        <v>89.358283719268314</v>
      </c>
      <c r="I21" s="68"/>
    </row>
    <row r="22" spans="1:9" s="65" customFormat="1" ht="11.25" customHeight="1" x14ac:dyDescent="0.2">
      <c r="A22" s="69"/>
      <c r="B22" s="28"/>
      <c r="C22" s="28"/>
      <c r="D22" s="28"/>
      <c r="E22" s="28"/>
      <c r="F22" s="28"/>
      <c r="G22" s="28"/>
      <c r="H22" s="24"/>
      <c r="I22" s="68"/>
    </row>
    <row r="23" spans="1:9" s="65" customFormat="1" ht="11.25" customHeight="1" x14ac:dyDescent="0.2">
      <c r="A23" s="67" t="s">
        <v>80</v>
      </c>
      <c r="B23" s="23">
        <f>SUM(B24:B33)</f>
        <v>40536518.11417</v>
      </c>
      <c r="C23" s="23">
        <f>SUM(C24:C33)</f>
        <v>34889596.372440003</v>
      </c>
      <c r="D23" s="23">
        <f t="shared" ref="D23:G23" si="2">SUM(D24:D33)</f>
        <v>535833.45787000004</v>
      </c>
      <c r="E23" s="23">
        <f t="shared" si="2"/>
        <v>35425429.830310002</v>
      </c>
      <c r="F23" s="23">
        <f t="shared" si="2"/>
        <v>5111088.2838600036</v>
      </c>
      <c r="G23" s="23">
        <f t="shared" si="2"/>
        <v>5646921.7417300027</v>
      </c>
      <c r="H23" s="24">
        <f t="shared" ref="H23:H33" si="3">E23/B23*100</f>
        <v>87.391397876194603</v>
      </c>
      <c r="I23" s="68"/>
    </row>
    <row r="24" spans="1:9" s="65" customFormat="1" ht="11.25" customHeight="1" x14ac:dyDescent="0.2">
      <c r="A24" s="69" t="s">
        <v>81</v>
      </c>
      <c r="B24" s="25">
        <v>33496835.528170001</v>
      </c>
      <c r="C24" s="26">
        <v>28558014.125759996</v>
      </c>
      <c r="D24" s="25">
        <v>401910.05995999993</v>
      </c>
      <c r="E24" s="26">
        <f t="shared" ref="E24:E33" si="4">SUM(C24:D24)</f>
        <v>28959924.185719997</v>
      </c>
      <c r="F24" s="26">
        <f t="shared" ref="F24:F33" si="5">B24-E24</f>
        <v>4536911.3424500041</v>
      </c>
      <c r="G24" s="26">
        <f t="shared" ref="G24:G33" si="6">B24-C24</f>
        <v>4938821.4024100043</v>
      </c>
      <c r="H24" s="27">
        <f t="shared" si="3"/>
        <v>86.455701647892752</v>
      </c>
      <c r="I24" s="68"/>
    </row>
    <row r="25" spans="1:9" s="65" customFormat="1" ht="11.25" customHeight="1" x14ac:dyDescent="0.2">
      <c r="A25" s="69" t="s">
        <v>82</v>
      </c>
      <c r="B25" s="25">
        <v>2102114</v>
      </c>
      <c r="C25" s="26">
        <v>1885538.8353800001</v>
      </c>
      <c r="D25" s="25">
        <v>6689.10725</v>
      </c>
      <c r="E25" s="26">
        <f t="shared" si="4"/>
        <v>1892227.9426299999</v>
      </c>
      <c r="F25" s="26">
        <f t="shared" si="5"/>
        <v>209886.05737000005</v>
      </c>
      <c r="G25" s="26">
        <f t="shared" si="6"/>
        <v>216575.16461999994</v>
      </c>
      <c r="H25" s="27">
        <f t="shared" si="3"/>
        <v>90.015476926084887</v>
      </c>
      <c r="I25" s="68"/>
    </row>
    <row r="26" spans="1:9" s="65" customFormat="1" ht="11.25" customHeight="1" x14ac:dyDescent="0.2">
      <c r="A26" s="69" t="s">
        <v>83</v>
      </c>
      <c r="B26" s="25">
        <v>3031618.4229999995</v>
      </c>
      <c r="C26" s="26">
        <v>2796457.8813899998</v>
      </c>
      <c r="D26" s="25">
        <v>86013.151600000012</v>
      </c>
      <c r="E26" s="26">
        <f t="shared" si="4"/>
        <v>2882471.0329899997</v>
      </c>
      <c r="F26" s="26">
        <f t="shared" si="5"/>
        <v>149147.39000999974</v>
      </c>
      <c r="G26" s="26">
        <f t="shared" si="6"/>
        <v>235160.54160999972</v>
      </c>
      <c r="H26" s="27">
        <f t="shared" si="3"/>
        <v>95.080271683320632</v>
      </c>
      <c r="I26" s="68"/>
    </row>
    <row r="27" spans="1:9" s="65" customFormat="1" ht="11.25" customHeight="1" x14ac:dyDescent="0.2">
      <c r="A27" s="69" t="s">
        <v>84</v>
      </c>
      <c r="B27" s="25">
        <v>98038</v>
      </c>
      <c r="C27" s="26">
        <v>92829.160159999999</v>
      </c>
      <c r="D27" s="25">
        <v>96.922839999999994</v>
      </c>
      <c r="E27" s="26">
        <f t="shared" si="4"/>
        <v>92926.082999999999</v>
      </c>
      <c r="F27" s="26">
        <f t="shared" si="5"/>
        <v>5111.9170000000013</v>
      </c>
      <c r="G27" s="26">
        <f t="shared" si="6"/>
        <v>5208.8398400000005</v>
      </c>
      <c r="H27" s="27">
        <f t="shared" si="3"/>
        <v>94.785780003672045</v>
      </c>
      <c r="I27" s="68"/>
    </row>
    <row r="28" spans="1:9" s="65" customFormat="1" ht="11.25" customHeight="1" x14ac:dyDescent="0.2">
      <c r="A28" s="69" t="s">
        <v>85</v>
      </c>
      <c r="B28" s="25">
        <v>464888.80800000002</v>
      </c>
      <c r="C28" s="26">
        <v>303926.96041</v>
      </c>
      <c r="D28" s="25">
        <v>23158.434659999999</v>
      </c>
      <c r="E28" s="26">
        <f t="shared" si="4"/>
        <v>327085.39506999997</v>
      </c>
      <c r="F28" s="26">
        <f t="shared" si="5"/>
        <v>137803.41293000005</v>
      </c>
      <c r="G28" s="26">
        <f t="shared" si="6"/>
        <v>160961.84759000002</v>
      </c>
      <c r="H28" s="27">
        <f t="shared" si="3"/>
        <v>70.357769307709376</v>
      </c>
      <c r="I28" s="68"/>
    </row>
    <row r="29" spans="1:9" s="65" customFormat="1" ht="11.25" customHeight="1" x14ac:dyDescent="0.2">
      <c r="A29" s="69" t="s">
        <v>86</v>
      </c>
      <c r="B29" s="25">
        <v>463468.033</v>
      </c>
      <c r="C29" s="26">
        <v>454854.05988999997</v>
      </c>
      <c r="D29" s="25">
        <v>8613.973109999999</v>
      </c>
      <c r="E29" s="26">
        <f t="shared" si="4"/>
        <v>463468.033</v>
      </c>
      <c r="F29" s="26">
        <f t="shared" si="5"/>
        <v>0</v>
      </c>
      <c r="G29" s="26">
        <f t="shared" si="6"/>
        <v>8613.9731100000208</v>
      </c>
      <c r="H29" s="27">
        <f t="shared" si="3"/>
        <v>100</v>
      </c>
      <c r="I29" s="68"/>
    </row>
    <row r="30" spans="1:9" s="65" customFormat="1" ht="11.25" customHeight="1" x14ac:dyDescent="0.2">
      <c r="A30" s="69" t="s">
        <v>87</v>
      </c>
      <c r="B30" s="25">
        <v>216467.00000000003</v>
      </c>
      <c r="C30" s="26">
        <v>184227.68187</v>
      </c>
      <c r="D30" s="25">
        <v>3472.7485799999999</v>
      </c>
      <c r="E30" s="26">
        <f t="shared" si="4"/>
        <v>187700.43045000001</v>
      </c>
      <c r="F30" s="26">
        <f t="shared" si="5"/>
        <v>28766.569550000015</v>
      </c>
      <c r="G30" s="26">
        <f t="shared" si="6"/>
        <v>32239.318130000029</v>
      </c>
      <c r="H30" s="27">
        <f t="shared" si="3"/>
        <v>86.710875306628722</v>
      </c>
      <c r="I30" s="68"/>
    </row>
    <row r="31" spans="1:9" s="65" customFormat="1" ht="11.25" customHeight="1" x14ac:dyDescent="0.2">
      <c r="A31" s="69" t="s">
        <v>310</v>
      </c>
      <c r="B31" s="25">
        <v>292421</v>
      </c>
      <c r="C31" s="26">
        <v>269336.85308999999</v>
      </c>
      <c r="D31" s="25">
        <v>155.59426999999999</v>
      </c>
      <c r="E31" s="26">
        <f t="shared" si="4"/>
        <v>269492.44735999999</v>
      </c>
      <c r="F31" s="26">
        <f t="shared" si="5"/>
        <v>22928.552640000009</v>
      </c>
      <c r="G31" s="26">
        <f t="shared" si="6"/>
        <v>23084.14691000001</v>
      </c>
      <c r="H31" s="27">
        <f t="shared" si="3"/>
        <v>92.159060860882079</v>
      </c>
      <c r="I31" s="68"/>
    </row>
    <row r="32" spans="1:9" s="65" customFormat="1" ht="11.25" customHeight="1" x14ac:dyDescent="0.2">
      <c r="A32" s="69" t="s">
        <v>88</v>
      </c>
      <c r="B32" s="25">
        <v>142032</v>
      </c>
      <c r="C32" s="26">
        <v>116174.72159</v>
      </c>
      <c r="D32" s="25">
        <v>5498.1239999999998</v>
      </c>
      <c r="E32" s="26">
        <f t="shared" si="4"/>
        <v>121672.84559</v>
      </c>
      <c r="F32" s="26">
        <f t="shared" si="5"/>
        <v>20359.154410000003</v>
      </c>
      <c r="G32" s="26">
        <f t="shared" si="6"/>
        <v>25857.278409999999</v>
      </c>
      <c r="H32" s="27">
        <f t="shared" si="3"/>
        <v>85.665797559704842</v>
      </c>
      <c r="I32" s="68"/>
    </row>
    <row r="33" spans="1:9" s="65" customFormat="1" ht="11.25" customHeight="1" x14ac:dyDescent="0.2">
      <c r="A33" s="69" t="s">
        <v>89</v>
      </c>
      <c r="B33" s="25">
        <v>228635.32199999999</v>
      </c>
      <c r="C33" s="26">
        <v>228236.09290000002</v>
      </c>
      <c r="D33" s="25">
        <v>225.3416</v>
      </c>
      <c r="E33" s="26">
        <f t="shared" si="4"/>
        <v>228461.43450000003</v>
      </c>
      <c r="F33" s="26">
        <f t="shared" si="5"/>
        <v>173.88749999995343</v>
      </c>
      <c r="G33" s="26">
        <f t="shared" si="6"/>
        <v>399.22909999996773</v>
      </c>
      <c r="H33" s="27">
        <f t="shared" si="3"/>
        <v>99.923945478555609</v>
      </c>
      <c r="I33" s="68"/>
    </row>
    <row r="34" spans="1:9" s="65" customFormat="1" ht="11.25" customHeight="1" x14ac:dyDescent="0.2">
      <c r="A34" s="69"/>
      <c r="B34" s="28"/>
      <c r="C34" s="28"/>
      <c r="D34" s="28"/>
      <c r="E34" s="28"/>
      <c r="F34" s="28"/>
      <c r="G34" s="28"/>
      <c r="H34" s="24"/>
      <c r="I34" s="68"/>
    </row>
    <row r="35" spans="1:9" s="65" customFormat="1" ht="11.25" customHeight="1" x14ac:dyDescent="0.2">
      <c r="A35" s="67" t="s">
        <v>90</v>
      </c>
      <c r="B35" s="30">
        <f t="shared" ref="B35:G35" si="7">+B36+B37</f>
        <v>2521778.8150000004</v>
      </c>
      <c r="C35" s="30">
        <f t="shared" si="7"/>
        <v>2273909.4096400002</v>
      </c>
      <c r="D35" s="30">
        <f t="shared" si="7"/>
        <v>7245.5055199999997</v>
      </c>
      <c r="E35" s="30">
        <f t="shared" si="7"/>
        <v>2281154.9151600003</v>
      </c>
      <c r="F35" s="30">
        <f t="shared" si="7"/>
        <v>240623.89984000009</v>
      </c>
      <c r="G35" s="30">
        <f t="shared" si="7"/>
        <v>247869.40536000015</v>
      </c>
      <c r="H35" s="24">
        <f>E35/B35*100</f>
        <v>90.458167924612383</v>
      </c>
      <c r="I35" s="68"/>
    </row>
    <row r="36" spans="1:9" s="65" customFormat="1" ht="11.25" customHeight="1" x14ac:dyDescent="0.2">
      <c r="A36" s="69" t="s">
        <v>91</v>
      </c>
      <c r="B36" s="25">
        <v>2445125.8150000004</v>
      </c>
      <c r="C36" s="26">
        <v>2214022.0675500003</v>
      </c>
      <c r="D36" s="25">
        <v>6445.90852</v>
      </c>
      <c r="E36" s="26">
        <f t="shared" ref="E36:E37" si="8">SUM(C36:D36)</f>
        <v>2220467.9760700003</v>
      </c>
      <c r="F36" s="26">
        <f>B36-E36</f>
        <v>224657.83893000009</v>
      </c>
      <c r="G36" s="26">
        <f>B36-C36</f>
        <v>231103.74745000014</v>
      </c>
      <c r="H36" s="27">
        <f>E36/B36*100</f>
        <v>90.812013126203894</v>
      </c>
      <c r="I36" s="68"/>
    </row>
    <row r="37" spans="1:9" s="65" customFormat="1" ht="11.25" customHeight="1" x14ac:dyDescent="0.2">
      <c r="A37" s="69" t="s">
        <v>92</v>
      </c>
      <c r="B37" s="25">
        <v>76653</v>
      </c>
      <c r="C37" s="26">
        <v>59887.342090000006</v>
      </c>
      <c r="D37" s="25">
        <v>799.59699999999998</v>
      </c>
      <c r="E37" s="26">
        <f t="shared" si="8"/>
        <v>60686.939090000007</v>
      </c>
      <c r="F37" s="26">
        <f>B37-E37</f>
        <v>15966.060909999993</v>
      </c>
      <c r="G37" s="26">
        <f>B37-C37</f>
        <v>16765.657909999994</v>
      </c>
      <c r="H37" s="27">
        <f>E37/B37*100</f>
        <v>79.170990163463927</v>
      </c>
      <c r="I37" s="68"/>
    </row>
    <row r="38" spans="1:9" s="65" customFormat="1" ht="11.25" customHeight="1" x14ac:dyDescent="0.2">
      <c r="A38" s="69"/>
      <c r="B38" s="28"/>
      <c r="C38" s="28"/>
      <c r="D38" s="28"/>
      <c r="E38" s="28"/>
      <c r="F38" s="28"/>
      <c r="G38" s="28"/>
      <c r="H38" s="24"/>
      <c r="I38" s="68"/>
    </row>
    <row r="39" spans="1:9" s="65" customFormat="1" ht="11.25" customHeight="1" x14ac:dyDescent="0.2">
      <c r="A39" s="67" t="s">
        <v>93</v>
      </c>
      <c r="B39" s="30">
        <f t="shared" ref="B39:G39" si="9">SUM(B40:B45)</f>
        <v>385473107.94397002</v>
      </c>
      <c r="C39" s="30">
        <f t="shared" si="9"/>
        <v>368459506.19948012</v>
      </c>
      <c r="D39" s="30">
        <f t="shared" ref="D39" si="10">SUM(D40:D45)</f>
        <v>2811171.8027799996</v>
      </c>
      <c r="E39" s="30">
        <f t="shared" si="9"/>
        <v>371270678.00226015</v>
      </c>
      <c r="F39" s="30">
        <f t="shared" si="9"/>
        <v>14202429.941709923</v>
      </c>
      <c r="G39" s="30">
        <f t="shared" si="9"/>
        <v>17013601.744489912</v>
      </c>
      <c r="H39" s="24">
        <f t="shared" ref="H39:H45" si="11">E39/B39*100</f>
        <v>96.315584758308418</v>
      </c>
      <c r="I39" s="68"/>
    </row>
    <row r="40" spans="1:9" s="65" customFormat="1" ht="11.25" customHeight="1" x14ac:dyDescent="0.2">
      <c r="A40" s="69" t="s">
        <v>94</v>
      </c>
      <c r="B40" s="25">
        <v>384817005.90797001</v>
      </c>
      <c r="C40" s="26">
        <v>367896141.4912501</v>
      </c>
      <c r="D40" s="25">
        <v>2806581.0459899995</v>
      </c>
      <c r="E40" s="26">
        <f t="shared" ref="E40:E45" si="12">SUM(C40:D40)</f>
        <v>370702722.53724009</v>
      </c>
      <c r="F40" s="26">
        <f t="shared" ref="F40:F45" si="13">B40-E40</f>
        <v>14114283.370729923</v>
      </c>
      <c r="G40" s="26">
        <f t="shared" ref="G40:G45" si="14">B40-C40</f>
        <v>16920864.416719913</v>
      </c>
      <c r="H40" s="27">
        <f t="shared" si="11"/>
        <v>96.332209035973477</v>
      </c>
      <c r="I40" s="68"/>
    </row>
    <row r="41" spans="1:9" s="65" customFormat="1" ht="11.25" customHeight="1" x14ac:dyDescent="0.2">
      <c r="A41" s="71" t="s">
        <v>95</v>
      </c>
      <c r="B41" s="25">
        <v>45278</v>
      </c>
      <c r="C41" s="26">
        <v>36367.556349999999</v>
      </c>
      <c r="D41" s="25">
        <v>94.292419999999993</v>
      </c>
      <c r="E41" s="26">
        <f t="shared" si="12"/>
        <v>36461.848769999997</v>
      </c>
      <c r="F41" s="26">
        <f t="shared" si="13"/>
        <v>8816.1512300000031</v>
      </c>
      <c r="G41" s="26">
        <f t="shared" si="14"/>
        <v>8910.4436500000011</v>
      </c>
      <c r="H41" s="27">
        <f t="shared" si="11"/>
        <v>80.528841313662255</v>
      </c>
      <c r="I41" s="68"/>
    </row>
    <row r="42" spans="1:9" s="65" customFormat="1" ht="11.25" customHeight="1" x14ac:dyDescent="0.2">
      <c r="A42" s="71" t="s">
        <v>96</v>
      </c>
      <c r="B42" s="25">
        <v>16975.485000000001</v>
      </c>
      <c r="C42" s="26">
        <v>15063.212099999999</v>
      </c>
      <c r="D42" s="25">
        <v>208.92942000000002</v>
      </c>
      <c r="E42" s="26">
        <f t="shared" si="12"/>
        <v>15272.141519999999</v>
      </c>
      <c r="F42" s="26">
        <f t="shared" si="13"/>
        <v>1703.3434800000014</v>
      </c>
      <c r="G42" s="26">
        <f t="shared" si="14"/>
        <v>1912.2729000000018</v>
      </c>
      <c r="H42" s="27">
        <f t="shared" si="11"/>
        <v>89.965862654292337</v>
      </c>
      <c r="I42" s="68"/>
    </row>
    <row r="43" spans="1:9" s="65" customFormat="1" ht="11.25" customHeight="1" x14ac:dyDescent="0.2">
      <c r="A43" s="69" t="s">
        <v>97</v>
      </c>
      <c r="B43" s="25">
        <v>430027.69299999997</v>
      </c>
      <c r="C43" s="26">
        <v>380540.05974</v>
      </c>
      <c r="D43" s="25">
        <v>3196.4597899999999</v>
      </c>
      <c r="E43" s="26">
        <f t="shared" si="12"/>
        <v>383736.51952999999</v>
      </c>
      <c r="F43" s="26">
        <f t="shared" si="13"/>
        <v>46291.17346999998</v>
      </c>
      <c r="G43" s="26">
        <f t="shared" si="14"/>
        <v>49487.633259999973</v>
      </c>
      <c r="H43" s="27">
        <f t="shared" si="11"/>
        <v>89.235304092380858</v>
      </c>
      <c r="I43" s="68"/>
    </row>
    <row r="44" spans="1:9" s="65" customFormat="1" ht="11.25" customHeight="1" x14ac:dyDescent="0.2">
      <c r="A44" s="69" t="s">
        <v>98</v>
      </c>
      <c r="B44" s="25">
        <v>63846.858</v>
      </c>
      <c r="C44" s="26">
        <v>55721.573409999997</v>
      </c>
      <c r="D44" s="25">
        <v>39.575000000000003</v>
      </c>
      <c r="E44" s="26">
        <f t="shared" si="12"/>
        <v>55761.148409999994</v>
      </c>
      <c r="F44" s="26">
        <f t="shared" si="13"/>
        <v>8085.7095900000058</v>
      </c>
      <c r="G44" s="26">
        <f t="shared" si="14"/>
        <v>8125.2845900000029</v>
      </c>
      <c r="H44" s="27">
        <f t="shared" si="11"/>
        <v>87.335775254594353</v>
      </c>
      <c r="I44" s="68"/>
    </row>
    <row r="45" spans="1:9" s="65" customFormat="1" ht="11.25" customHeight="1" x14ac:dyDescent="0.2">
      <c r="A45" s="69" t="s">
        <v>99</v>
      </c>
      <c r="B45" s="25">
        <v>99974</v>
      </c>
      <c r="C45" s="26">
        <v>75672.306629999992</v>
      </c>
      <c r="D45" s="25">
        <v>1051.5001599999998</v>
      </c>
      <c r="E45" s="26">
        <f t="shared" si="12"/>
        <v>76723.806789999988</v>
      </c>
      <c r="F45" s="26">
        <f t="shared" si="13"/>
        <v>23250.193210000012</v>
      </c>
      <c r="G45" s="26">
        <f t="shared" si="14"/>
        <v>24301.693370000008</v>
      </c>
      <c r="H45" s="27">
        <f t="shared" si="11"/>
        <v>76.743760167643572</v>
      </c>
      <c r="I45" s="68"/>
    </row>
    <row r="46" spans="1:9" s="65" customFormat="1" ht="11.25" customHeight="1" x14ac:dyDescent="0.2">
      <c r="A46" s="69"/>
      <c r="B46" s="26"/>
      <c r="C46" s="26"/>
      <c r="D46" s="26"/>
      <c r="E46" s="26"/>
      <c r="F46" s="26"/>
      <c r="G46" s="26"/>
      <c r="H46" s="27"/>
      <c r="I46" s="68"/>
    </row>
    <row r="47" spans="1:9" s="65" customFormat="1" ht="11.25" customHeight="1" x14ac:dyDescent="0.2">
      <c r="A47" s="67" t="s">
        <v>100</v>
      </c>
      <c r="B47" s="25">
        <v>53316505.490999997</v>
      </c>
      <c r="C47" s="26">
        <v>47240271.719490007</v>
      </c>
      <c r="D47" s="25">
        <v>505896.37050000008</v>
      </c>
      <c r="E47" s="26">
        <f t="shared" ref="E47" si="15">SUM(C47:D47)</f>
        <v>47746168.089990005</v>
      </c>
      <c r="F47" s="26">
        <f>B47-E47</f>
        <v>5570337.4010099918</v>
      </c>
      <c r="G47" s="26">
        <f>B47-C47</f>
        <v>6076233.7715099901</v>
      </c>
      <c r="H47" s="27">
        <f>E47/B47*100</f>
        <v>89.552320900044208</v>
      </c>
      <c r="I47" s="68"/>
    </row>
    <row r="48" spans="1:9" s="65" customFormat="1" ht="11.25" customHeight="1" x14ac:dyDescent="0.2">
      <c r="A48" s="72"/>
      <c r="B48" s="28"/>
      <c r="C48" s="28"/>
      <c r="D48" s="28"/>
      <c r="E48" s="28"/>
      <c r="F48" s="28"/>
      <c r="G48" s="28"/>
      <c r="H48" s="24"/>
      <c r="I48" s="68"/>
    </row>
    <row r="49" spans="1:9" s="65" customFormat="1" ht="11.25" customHeight="1" x14ac:dyDescent="0.2">
      <c r="A49" s="67" t="s">
        <v>101</v>
      </c>
      <c r="B49" s="25">
        <v>1212267</v>
      </c>
      <c r="C49" s="26">
        <v>969636.65064000001</v>
      </c>
      <c r="D49" s="25">
        <v>4945.2939100000003</v>
      </c>
      <c r="E49" s="26">
        <f>SUM(C49:D49)</f>
        <v>974581.94455000001</v>
      </c>
      <c r="F49" s="26">
        <f>B49-E49</f>
        <v>237685.05544999999</v>
      </c>
      <c r="G49" s="26">
        <f>B49-C49</f>
        <v>242630.34935999999</v>
      </c>
      <c r="H49" s="27">
        <f>E49/B49*100</f>
        <v>80.393341116272239</v>
      </c>
      <c r="I49" s="68"/>
    </row>
    <row r="50" spans="1:9" s="65" customFormat="1" ht="11.25" customHeight="1" x14ac:dyDescent="0.2">
      <c r="A50" s="69"/>
      <c r="B50" s="28"/>
      <c r="C50" s="28"/>
      <c r="D50" s="28"/>
      <c r="E50" s="28"/>
      <c r="F50" s="28"/>
      <c r="G50" s="28"/>
      <c r="H50" s="24"/>
      <c r="I50" s="68"/>
    </row>
    <row r="51" spans="1:9" s="65" customFormat="1" ht="11.25" customHeight="1" x14ac:dyDescent="0.2">
      <c r="A51" s="67" t="s">
        <v>102</v>
      </c>
      <c r="B51" s="30">
        <f t="shared" ref="B51:G51" si="16">SUM(B52:B57)</f>
        <v>15133670.244279999</v>
      </c>
      <c r="C51" s="30">
        <f t="shared" si="16"/>
        <v>13462970.749030001</v>
      </c>
      <c r="D51" s="30">
        <f t="shared" ref="D51" si="17">SUM(D52:D57)</f>
        <v>215416.93633999996</v>
      </c>
      <c r="E51" s="30">
        <f t="shared" si="16"/>
        <v>13678387.685370002</v>
      </c>
      <c r="F51" s="30">
        <f t="shared" si="16"/>
        <v>1455282.5589100006</v>
      </c>
      <c r="G51" s="30">
        <f t="shared" si="16"/>
        <v>1670699.4952500009</v>
      </c>
      <c r="H51" s="24">
        <f t="shared" ref="H51:H57" si="18">E51/B51*100</f>
        <v>90.383809509394837</v>
      </c>
      <c r="I51" s="68"/>
    </row>
    <row r="52" spans="1:9" s="65" customFormat="1" ht="11.25" customHeight="1" x14ac:dyDescent="0.2">
      <c r="A52" s="69" t="s">
        <v>81</v>
      </c>
      <c r="B52" s="25">
        <v>11096038.331840001</v>
      </c>
      <c r="C52" s="26">
        <v>10133854.18121</v>
      </c>
      <c r="D52" s="25">
        <v>141200.06676999998</v>
      </c>
      <c r="E52" s="26">
        <f t="shared" ref="E52:E57" si="19">SUM(C52:D52)</f>
        <v>10275054.24798</v>
      </c>
      <c r="F52" s="26">
        <f t="shared" ref="F52:F57" si="20">B52-E52</f>
        <v>820984.0838600006</v>
      </c>
      <c r="G52" s="26">
        <f t="shared" ref="G52:G57" si="21">B52-C52</f>
        <v>962184.15063000098</v>
      </c>
      <c r="H52" s="27">
        <f t="shared" si="18"/>
        <v>92.601106274982911</v>
      </c>
      <c r="I52" s="68"/>
    </row>
    <row r="53" spans="1:9" s="65" customFormat="1" ht="11.25" customHeight="1" x14ac:dyDescent="0.2">
      <c r="A53" s="69" t="s">
        <v>103</v>
      </c>
      <c r="B53" s="25">
        <v>1968344.4320000003</v>
      </c>
      <c r="C53" s="26">
        <v>1582402.1769600003</v>
      </c>
      <c r="D53" s="25">
        <v>41042.632419999987</v>
      </c>
      <c r="E53" s="26">
        <f t="shared" si="19"/>
        <v>1623444.8093800002</v>
      </c>
      <c r="F53" s="26">
        <f t="shared" si="20"/>
        <v>344899.62262000004</v>
      </c>
      <c r="G53" s="26">
        <f t="shared" si="21"/>
        <v>385942.25503999996</v>
      </c>
      <c r="H53" s="27">
        <f t="shared" si="18"/>
        <v>82.477679362775262</v>
      </c>
      <c r="I53" s="68"/>
    </row>
    <row r="54" spans="1:9" s="65" customFormat="1" ht="11.25" customHeight="1" x14ac:dyDescent="0.2">
      <c r="A54" s="69" t="s">
        <v>104</v>
      </c>
      <c r="B54" s="25">
        <v>913397.68543999991</v>
      </c>
      <c r="C54" s="26">
        <v>794021.65133999998</v>
      </c>
      <c r="D54" s="25">
        <v>26247.420900000001</v>
      </c>
      <c r="E54" s="26">
        <f t="shared" si="19"/>
        <v>820269.07224000001</v>
      </c>
      <c r="F54" s="26">
        <f t="shared" si="20"/>
        <v>93128.613199999905</v>
      </c>
      <c r="G54" s="26">
        <f t="shared" si="21"/>
        <v>119376.03409999993</v>
      </c>
      <c r="H54" s="27">
        <f t="shared" si="18"/>
        <v>89.804154895012871</v>
      </c>
      <c r="I54" s="68"/>
    </row>
    <row r="55" spans="1:9" s="65" customFormat="1" ht="11.25" customHeight="1" x14ac:dyDescent="0.2">
      <c r="A55" s="69" t="s">
        <v>105</v>
      </c>
      <c r="B55" s="25">
        <v>987213.13500000013</v>
      </c>
      <c r="C55" s="26">
        <v>801490.75358000002</v>
      </c>
      <c r="D55" s="25">
        <v>1636.4646399999999</v>
      </c>
      <c r="E55" s="26">
        <f t="shared" si="19"/>
        <v>803127.21822000004</v>
      </c>
      <c r="F55" s="26">
        <f t="shared" si="20"/>
        <v>184085.91678000009</v>
      </c>
      <c r="G55" s="26">
        <f t="shared" si="21"/>
        <v>185722.38142000011</v>
      </c>
      <c r="H55" s="27">
        <f t="shared" si="18"/>
        <v>81.352971283146474</v>
      </c>
      <c r="I55" s="68"/>
    </row>
    <row r="56" spans="1:9" s="65" customFormat="1" ht="11.25" customHeight="1" x14ac:dyDescent="0.2">
      <c r="A56" s="69" t="s">
        <v>106</v>
      </c>
      <c r="B56" s="25">
        <v>90428.915000000008</v>
      </c>
      <c r="C56" s="26">
        <v>86570.022980000009</v>
      </c>
      <c r="D56" s="25">
        <v>11.87393</v>
      </c>
      <c r="E56" s="26">
        <f t="shared" si="19"/>
        <v>86581.89691000001</v>
      </c>
      <c r="F56" s="26">
        <f t="shared" si="20"/>
        <v>3847.0180899999978</v>
      </c>
      <c r="G56" s="26">
        <f t="shared" si="21"/>
        <v>3858.8920199999993</v>
      </c>
      <c r="H56" s="27">
        <f t="shared" si="18"/>
        <v>95.745809744593316</v>
      </c>
      <c r="I56" s="68"/>
    </row>
    <row r="57" spans="1:9" s="65" customFormat="1" ht="11.25" customHeight="1" x14ac:dyDescent="0.2">
      <c r="A57" s="69" t="s">
        <v>107</v>
      </c>
      <c r="B57" s="25">
        <v>78247.74500000001</v>
      </c>
      <c r="C57" s="26">
        <v>64631.962960000004</v>
      </c>
      <c r="D57" s="25">
        <v>5278.4776800000009</v>
      </c>
      <c r="E57" s="26">
        <f t="shared" si="19"/>
        <v>69910.440640000001</v>
      </c>
      <c r="F57" s="26">
        <f t="shared" si="20"/>
        <v>8337.3043600000092</v>
      </c>
      <c r="G57" s="26">
        <f t="shared" si="21"/>
        <v>13615.782040000006</v>
      </c>
      <c r="H57" s="27">
        <f t="shared" si="18"/>
        <v>89.344990887596808</v>
      </c>
      <c r="I57" s="68"/>
    </row>
    <row r="58" spans="1:9" s="65" customFormat="1" ht="11.25" customHeight="1" x14ac:dyDescent="0.2">
      <c r="A58" s="69"/>
      <c r="B58" s="28"/>
      <c r="C58" s="28"/>
      <c r="D58" s="28"/>
      <c r="E58" s="28"/>
      <c r="F58" s="28"/>
      <c r="G58" s="28"/>
      <c r="H58" s="24"/>
      <c r="I58" s="68"/>
    </row>
    <row r="59" spans="1:9" s="65" customFormat="1" ht="11.25" customHeight="1" x14ac:dyDescent="0.2">
      <c r="A59" s="67" t="s">
        <v>108</v>
      </c>
      <c r="B59" s="31">
        <f t="shared" ref="B59:G59" si="22">SUM(B60:B69)</f>
        <v>13884095.830519846</v>
      </c>
      <c r="C59" s="31">
        <f t="shared" si="22"/>
        <v>10014044.58028003</v>
      </c>
      <c r="D59" s="31">
        <f t="shared" si="22"/>
        <v>2683553.4220099999</v>
      </c>
      <c r="E59" s="31">
        <f t="shared" si="22"/>
        <v>12697598.002290031</v>
      </c>
      <c r="F59" s="31">
        <f t="shared" si="22"/>
        <v>1186497.8282298164</v>
      </c>
      <c r="G59" s="31">
        <f t="shared" si="22"/>
        <v>3870051.250239816</v>
      </c>
      <c r="H59" s="24">
        <f t="shared" ref="H59:H68" si="23">E59/B59*100</f>
        <v>91.454266502384186</v>
      </c>
      <c r="I59" s="68"/>
    </row>
    <row r="60" spans="1:9" s="65" customFormat="1" ht="11.25" customHeight="1" x14ac:dyDescent="0.2">
      <c r="A60" s="69" t="s">
        <v>109</v>
      </c>
      <c r="B60" s="25">
        <v>602406.26299984672</v>
      </c>
      <c r="C60" s="26">
        <v>505949.68780003034</v>
      </c>
      <c r="D60" s="25">
        <v>88.032009999437022</v>
      </c>
      <c r="E60" s="26">
        <f t="shared" ref="E60:E69" si="24">SUM(C60:D60)</f>
        <v>506037.71981002978</v>
      </c>
      <c r="F60" s="26">
        <f t="shared" ref="F60:F69" si="25">B60-E60</f>
        <v>96368.543189816934</v>
      </c>
      <c r="G60" s="26">
        <f t="shared" ref="G60:G69" si="26">B60-C60</f>
        <v>96456.575199816376</v>
      </c>
      <c r="H60" s="27">
        <f t="shared" si="23"/>
        <v>84.002732191075935</v>
      </c>
      <c r="I60" s="68"/>
    </row>
    <row r="61" spans="1:9" s="65" customFormat="1" ht="11.25" customHeight="1" x14ac:dyDescent="0.2">
      <c r="A61" s="69" t="s">
        <v>110</v>
      </c>
      <c r="B61" s="25">
        <v>2548450.4130000006</v>
      </c>
      <c r="C61" s="26">
        <v>1767293.63375</v>
      </c>
      <c r="D61" s="25">
        <v>478172.84787</v>
      </c>
      <c r="E61" s="26">
        <f t="shared" si="24"/>
        <v>2245466.4816200002</v>
      </c>
      <c r="F61" s="26">
        <f t="shared" si="25"/>
        <v>302983.93138000043</v>
      </c>
      <c r="G61" s="26">
        <f t="shared" si="26"/>
        <v>781156.7792500006</v>
      </c>
      <c r="H61" s="27">
        <f t="shared" si="23"/>
        <v>88.11105251118731</v>
      </c>
      <c r="I61" s="68"/>
    </row>
    <row r="62" spans="1:9" s="65" customFormat="1" ht="11.25" customHeight="1" x14ac:dyDescent="0.2">
      <c r="A62" s="69" t="s">
        <v>111</v>
      </c>
      <c r="B62" s="25">
        <v>6795929.8555199988</v>
      </c>
      <c r="C62" s="26">
        <v>6199918.278859999</v>
      </c>
      <c r="D62" s="25">
        <v>193515.18813000002</v>
      </c>
      <c r="E62" s="26">
        <f t="shared" si="24"/>
        <v>6393433.4669899987</v>
      </c>
      <c r="F62" s="26">
        <f t="shared" si="25"/>
        <v>402496.38853000011</v>
      </c>
      <c r="G62" s="26">
        <f t="shared" si="26"/>
        <v>596011.57665999979</v>
      </c>
      <c r="H62" s="27">
        <f t="shared" si="23"/>
        <v>94.077390480964539</v>
      </c>
      <c r="I62" s="68"/>
    </row>
    <row r="63" spans="1:9" s="65" customFormat="1" ht="11.25" customHeight="1" x14ac:dyDescent="0.2">
      <c r="A63" s="69" t="s">
        <v>112</v>
      </c>
      <c r="B63" s="25">
        <v>175414.12899999996</v>
      </c>
      <c r="C63" s="26">
        <v>152251.30858000001</v>
      </c>
      <c r="D63" s="25">
        <v>1647.6677000000002</v>
      </c>
      <c r="E63" s="26">
        <f t="shared" si="24"/>
        <v>153898.97628</v>
      </c>
      <c r="F63" s="26">
        <f t="shared" si="25"/>
        <v>21515.152719999955</v>
      </c>
      <c r="G63" s="26">
        <f t="shared" si="26"/>
        <v>23162.820419999945</v>
      </c>
      <c r="H63" s="27">
        <f t="shared" si="23"/>
        <v>87.734652366571936</v>
      </c>
      <c r="I63" s="68"/>
    </row>
    <row r="64" spans="1:9" s="65" customFormat="1" ht="11.25" customHeight="1" x14ac:dyDescent="0.2">
      <c r="A64" s="69" t="s">
        <v>113</v>
      </c>
      <c r="B64" s="25">
        <v>3518801.1699999995</v>
      </c>
      <c r="C64" s="26">
        <v>1163994.5879800003</v>
      </c>
      <c r="D64" s="25">
        <v>2002281.6557200002</v>
      </c>
      <c r="E64" s="26">
        <f t="shared" si="24"/>
        <v>3166276.2437000005</v>
      </c>
      <c r="F64" s="26">
        <f t="shared" si="25"/>
        <v>352524.926299999</v>
      </c>
      <c r="G64" s="26">
        <f t="shared" si="26"/>
        <v>2354806.5820199992</v>
      </c>
      <c r="H64" s="27">
        <f t="shared" si="23"/>
        <v>89.981675313015799</v>
      </c>
      <c r="I64" s="68"/>
    </row>
    <row r="65" spans="1:9" s="65" customFormat="1" ht="11.25" customHeight="1" x14ac:dyDescent="0.2">
      <c r="A65" s="69" t="s">
        <v>114</v>
      </c>
      <c r="B65" s="25">
        <v>11347.999999999998</v>
      </c>
      <c r="C65" s="26">
        <v>11070.02736</v>
      </c>
      <c r="D65" s="25">
        <v>36.461500000000001</v>
      </c>
      <c r="E65" s="26">
        <f t="shared" si="24"/>
        <v>11106.488859999999</v>
      </c>
      <c r="F65" s="26">
        <f t="shared" si="25"/>
        <v>241.5111399999987</v>
      </c>
      <c r="G65" s="26">
        <f t="shared" si="26"/>
        <v>277.97263999999814</v>
      </c>
      <c r="H65" s="27">
        <f t="shared" si="23"/>
        <v>97.871773528375044</v>
      </c>
      <c r="I65" s="68"/>
    </row>
    <row r="66" spans="1:9" s="65" customFormat="1" ht="11.25" customHeight="1" x14ac:dyDescent="0.2">
      <c r="A66" s="69" t="s">
        <v>115</v>
      </c>
      <c r="B66" s="25">
        <v>138081</v>
      </c>
      <c r="C66" s="26">
        <v>125760.43184</v>
      </c>
      <c r="D66" s="25">
        <v>5305.9505300000001</v>
      </c>
      <c r="E66" s="26">
        <f t="shared" si="24"/>
        <v>131066.38237000001</v>
      </c>
      <c r="F66" s="26">
        <f t="shared" si="25"/>
        <v>7014.6176299999934</v>
      </c>
      <c r="G66" s="26">
        <f t="shared" si="26"/>
        <v>12320.568159999995</v>
      </c>
      <c r="H66" s="27">
        <f t="shared" si="23"/>
        <v>94.919925529218361</v>
      </c>
      <c r="I66" s="68"/>
    </row>
    <row r="67" spans="1:9" s="65" customFormat="1" ht="11.25" customHeight="1" x14ac:dyDescent="0.2">
      <c r="A67" s="69" t="s">
        <v>116</v>
      </c>
      <c r="B67" s="25">
        <v>43531</v>
      </c>
      <c r="C67" s="26">
        <v>42777.707470000001</v>
      </c>
      <c r="D67" s="25">
        <v>520.16467999999998</v>
      </c>
      <c r="E67" s="26">
        <f t="shared" si="24"/>
        <v>43297.872150000003</v>
      </c>
      <c r="F67" s="26">
        <f t="shared" si="25"/>
        <v>233.12784999999712</v>
      </c>
      <c r="G67" s="26">
        <f t="shared" si="26"/>
        <v>753.29252999999881</v>
      </c>
      <c r="H67" s="27">
        <f t="shared" si="23"/>
        <v>99.464455560405241</v>
      </c>
      <c r="I67" s="68"/>
    </row>
    <row r="68" spans="1:9" s="65" customFormat="1" ht="11.25" customHeight="1" x14ac:dyDescent="0.2">
      <c r="A68" s="71" t="s">
        <v>117</v>
      </c>
      <c r="B68" s="25">
        <v>50134</v>
      </c>
      <c r="C68" s="26">
        <v>45028.916640000003</v>
      </c>
      <c r="D68" s="25">
        <v>1985.4538700000001</v>
      </c>
      <c r="E68" s="26">
        <f t="shared" si="24"/>
        <v>47014.370510000001</v>
      </c>
      <c r="F68" s="26">
        <f t="shared" si="25"/>
        <v>3119.6294899999994</v>
      </c>
      <c r="G68" s="26">
        <f t="shared" si="26"/>
        <v>5105.0833599999969</v>
      </c>
      <c r="H68" s="27">
        <f t="shared" si="23"/>
        <v>93.777417540990143</v>
      </c>
      <c r="I68" s="68"/>
    </row>
    <row r="69" spans="1:9" s="65" customFormat="1" ht="11.25" customHeight="1" x14ac:dyDescent="0.2">
      <c r="A69" s="69" t="s">
        <v>118</v>
      </c>
      <c r="B69" s="25">
        <v>0</v>
      </c>
      <c r="C69" s="26">
        <v>0</v>
      </c>
      <c r="D69" s="25">
        <v>0</v>
      </c>
      <c r="E69" s="26">
        <f t="shared" si="24"/>
        <v>0</v>
      </c>
      <c r="F69" s="26">
        <f t="shared" si="25"/>
        <v>0</v>
      </c>
      <c r="G69" s="26">
        <f t="shared" si="26"/>
        <v>0</v>
      </c>
      <c r="H69" s="27"/>
      <c r="I69" s="68"/>
    </row>
    <row r="70" spans="1:9" s="65" customFormat="1" ht="11.25" customHeight="1" x14ac:dyDescent="0.2">
      <c r="A70" s="69"/>
      <c r="B70" s="28"/>
      <c r="C70" s="28"/>
      <c r="D70" s="28"/>
      <c r="E70" s="28"/>
      <c r="F70" s="28"/>
      <c r="G70" s="28"/>
      <c r="H70" s="24"/>
      <c r="I70" s="68"/>
    </row>
    <row r="71" spans="1:9" s="65" customFormat="1" ht="11.25" customHeight="1" x14ac:dyDescent="0.2">
      <c r="A71" s="67" t="s">
        <v>119</v>
      </c>
      <c r="B71" s="30">
        <f t="shared" ref="B71:G71" si="27">SUM(B72:B76)</f>
        <v>11142345.202</v>
      </c>
      <c r="C71" s="30">
        <f t="shared" si="27"/>
        <v>8720191.0123599991</v>
      </c>
      <c r="D71" s="30">
        <f t="shared" si="27"/>
        <v>27372.68086</v>
      </c>
      <c r="E71" s="30">
        <f t="shared" si="27"/>
        <v>8747563.693219997</v>
      </c>
      <c r="F71" s="30">
        <f t="shared" si="27"/>
        <v>2394781.5087799998</v>
      </c>
      <c r="G71" s="30">
        <f t="shared" si="27"/>
        <v>2422154.1896399991</v>
      </c>
      <c r="H71" s="24">
        <f t="shared" ref="H71:H76" si="28">E71/B71*100</f>
        <v>78.507383630959922</v>
      </c>
      <c r="I71" s="68"/>
    </row>
    <row r="72" spans="1:9" s="65" customFormat="1" ht="11.25" customHeight="1" x14ac:dyDescent="0.2">
      <c r="A72" s="69" t="s">
        <v>81</v>
      </c>
      <c r="B72" s="25">
        <v>11028147.651999999</v>
      </c>
      <c r="C72" s="26">
        <v>8645213.1166399997</v>
      </c>
      <c r="D72" s="25">
        <v>25185.19959</v>
      </c>
      <c r="E72" s="26">
        <f t="shared" ref="E72:E76" si="29">SUM(C72:D72)</f>
        <v>8670398.3162299991</v>
      </c>
      <c r="F72" s="26">
        <f>B72-E72</f>
        <v>2357749.3357699998</v>
      </c>
      <c r="G72" s="26">
        <f>B72-C72</f>
        <v>2382934.5353599992</v>
      </c>
      <c r="H72" s="27">
        <f t="shared" si="28"/>
        <v>78.620622336858062</v>
      </c>
      <c r="I72" s="68"/>
    </row>
    <row r="73" spans="1:9" s="65" customFormat="1" ht="11.25" customHeight="1" x14ac:dyDescent="0.2">
      <c r="A73" s="69" t="s">
        <v>120</v>
      </c>
      <c r="B73" s="25">
        <v>67133.75</v>
      </c>
      <c r="C73" s="26">
        <v>46547.394270000004</v>
      </c>
      <c r="D73" s="25">
        <v>1540.77001</v>
      </c>
      <c r="E73" s="26">
        <f t="shared" si="29"/>
        <v>48088.164280000005</v>
      </c>
      <c r="F73" s="26">
        <f>B73-E73</f>
        <v>19045.585719999995</v>
      </c>
      <c r="G73" s="26">
        <f>B73-C73</f>
        <v>20586.355729999996</v>
      </c>
      <c r="H73" s="27">
        <f t="shared" si="28"/>
        <v>71.630386027892087</v>
      </c>
      <c r="I73" s="68"/>
    </row>
    <row r="74" spans="1:9" s="65" customFormat="1" ht="11.25" customHeight="1" x14ac:dyDescent="0.2">
      <c r="A74" s="69" t="s">
        <v>121</v>
      </c>
      <c r="B74" s="25">
        <v>3566.3</v>
      </c>
      <c r="C74" s="26">
        <v>1521.7183</v>
      </c>
      <c r="D74" s="25">
        <v>339.63921999999997</v>
      </c>
      <c r="E74" s="26">
        <f t="shared" si="29"/>
        <v>1861.35752</v>
      </c>
      <c r="F74" s="26">
        <f>B74-E74</f>
        <v>1704.9424800000002</v>
      </c>
      <c r="G74" s="26">
        <f>B74-C74</f>
        <v>2044.5817000000002</v>
      </c>
      <c r="H74" s="27">
        <f t="shared" si="28"/>
        <v>52.192959650057482</v>
      </c>
      <c r="I74" s="68"/>
    </row>
    <row r="75" spans="1:9" s="65" customFormat="1" ht="11.25" customHeight="1" x14ac:dyDescent="0.2">
      <c r="A75" s="69" t="s">
        <v>122</v>
      </c>
      <c r="B75" s="25">
        <v>14750.5</v>
      </c>
      <c r="C75" s="26">
        <v>9304.5139499999987</v>
      </c>
      <c r="D75" s="25">
        <v>186.93976999999998</v>
      </c>
      <c r="E75" s="26">
        <f t="shared" si="29"/>
        <v>9491.4537199999995</v>
      </c>
      <c r="F75" s="26">
        <f>B75-E75</f>
        <v>5259.0462800000005</v>
      </c>
      <c r="G75" s="26">
        <f>B75-C75</f>
        <v>5445.9860500000013</v>
      </c>
      <c r="H75" s="27">
        <f t="shared" si="28"/>
        <v>64.346657537032641</v>
      </c>
      <c r="I75" s="68"/>
    </row>
    <row r="76" spans="1:9" s="65" customFormat="1" ht="11.25" customHeight="1" x14ac:dyDescent="0.2">
      <c r="A76" s="69" t="s">
        <v>311</v>
      </c>
      <c r="B76" s="25">
        <v>28747</v>
      </c>
      <c r="C76" s="26">
        <v>17604.269199999999</v>
      </c>
      <c r="D76" s="25">
        <v>120.13227000000001</v>
      </c>
      <c r="E76" s="26">
        <f t="shared" si="29"/>
        <v>17724.401469999997</v>
      </c>
      <c r="F76" s="26">
        <f>B76-E76</f>
        <v>11022.598530000003</v>
      </c>
      <c r="G76" s="26">
        <f>B76-C76</f>
        <v>11142.730800000001</v>
      </c>
      <c r="H76" s="27">
        <f t="shared" si="28"/>
        <v>61.65652579399589</v>
      </c>
      <c r="I76" s="68"/>
    </row>
    <row r="77" spans="1:9" s="65" customFormat="1" ht="11.25" customHeight="1" x14ac:dyDescent="0.2">
      <c r="A77" s="69"/>
      <c r="B77" s="28"/>
      <c r="C77" s="28"/>
      <c r="D77" s="28"/>
      <c r="E77" s="28"/>
      <c r="F77" s="28"/>
      <c r="G77" s="28"/>
      <c r="H77" s="24"/>
      <c r="I77" s="68"/>
    </row>
    <row r="78" spans="1:9" s="65" customFormat="1" ht="11.25" customHeight="1" x14ac:dyDescent="0.2">
      <c r="A78" s="67" t="s">
        <v>123</v>
      </c>
      <c r="B78" s="30">
        <f t="shared" ref="B78:G78" si="30">SUM(B79:B80)</f>
        <v>117411971.22275001</v>
      </c>
      <c r="C78" s="30">
        <f t="shared" si="30"/>
        <v>98043533.18419002</v>
      </c>
      <c r="D78" s="30">
        <f t="shared" si="30"/>
        <v>1973572.2381999998</v>
      </c>
      <c r="E78" s="30">
        <f t="shared" si="30"/>
        <v>100017105.42239001</v>
      </c>
      <c r="F78" s="30">
        <f t="shared" si="30"/>
        <v>17394865.80035999</v>
      </c>
      <c r="G78" s="30">
        <f t="shared" si="30"/>
        <v>19368438.038559988</v>
      </c>
      <c r="H78" s="24">
        <f>E78/B78*100</f>
        <v>85.184759595459781</v>
      </c>
      <c r="I78" s="68"/>
    </row>
    <row r="79" spans="1:9" s="65" customFormat="1" ht="11.25" customHeight="1" x14ac:dyDescent="0.2">
      <c r="A79" s="69" t="s">
        <v>124</v>
      </c>
      <c r="B79" s="25">
        <v>117054340.22275001</v>
      </c>
      <c r="C79" s="26">
        <v>97858120.312470019</v>
      </c>
      <c r="D79" s="25">
        <v>1969790.6710299999</v>
      </c>
      <c r="E79" s="26">
        <f t="shared" ref="E79:E80" si="31">SUM(C79:D79)</f>
        <v>99827910.983500019</v>
      </c>
      <c r="F79" s="26">
        <f>B79-E79</f>
        <v>17226429.239249989</v>
      </c>
      <c r="G79" s="26">
        <f>B79-C79</f>
        <v>19196219.910279989</v>
      </c>
      <c r="H79" s="27">
        <f>E79/B79*100</f>
        <v>85.283391280948024</v>
      </c>
      <c r="I79" s="68"/>
    </row>
    <row r="80" spans="1:9" s="65" customFormat="1" ht="11.25" customHeight="1" x14ac:dyDescent="0.2">
      <c r="A80" s="69" t="s">
        <v>125</v>
      </c>
      <c r="B80" s="25">
        <v>357631</v>
      </c>
      <c r="C80" s="26">
        <v>185412.87172</v>
      </c>
      <c r="D80" s="25">
        <v>3781.5671699999998</v>
      </c>
      <c r="E80" s="26">
        <f t="shared" si="31"/>
        <v>189194.43888999999</v>
      </c>
      <c r="F80" s="26">
        <f>B80-E80</f>
        <v>168436.56111000001</v>
      </c>
      <c r="G80" s="26">
        <f>B80-C80</f>
        <v>172218.12828</v>
      </c>
      <c r="H80" s="27">
        <f>E80/B80*100</f>
        <v>52.902136249374351</v>
      </c>
      <c r="I80" s="68"/>
    </row>
    <row r="81" spans="1:9" s="65" customFormat="1" ht="11.25" customHeight="1" x14ac:dyDescent="0.2">
      <c r="A81" s="69"/>
      <c r="B81" s="28"/>
      <c r="C81" s="28"/>
      <c r="D81" s="28"/>
      <c r="E81" s="28"/>
      <c r="F81" s="28"/>
      <c r="G81" s="28"/>
      <c r="H81" s="24"/>
      <c r="I81" s="68"/>
    </row>
    <row r="82" spans="1:9" s="65" customFormat="1" ht="11.25" customHeight="1" x14ac:dyDescent="0.2">
      <c r="A82" s="67" t="s">
        <v>126</v>
      </c>
      <c r="B82" s="30">
        <f t="shared" ref="B82:G82" si="32">+B83+B84</f>
        <v>526964.38770000008</v>
      </c>
      <c r="C82" s="30">
        <f t="shared" si="32"/>
        <v>431826.13770000002</v>
      </c>
      <c r="D82" s="30">
        <f t="shared" si="32"/>
        <v>13799.43635</v>
      </c>
      <c r="E82" s="30">
        <f t="shared" si="32"/>
        <v>445625.57405000005</v>
      </c>
      <c r="F82" s="30">
        <f t="shared" si="32"/>
        <v>81338.813650000026</v>
      </c>
      <c r="G82" s="30">
        <f t="shared" si="32"/>
        <v>95138.250000000029</v>
      </c>
      <c r="H82" s="24">
        <f>E82/B82*100</f>
        <v>84.564646957451316</v>
      </c>
      <c r="I82" s="68"/>
    </row>
    <row r="83" spans="1:9" s="65" customFormat="1" ht="11.25" customHeight="1" x14ac:dyDescent="0.2">
      <c r="A83" s="69" t="s">
        <v>91</v>
      </c>
      <c r="B83" s="25">
        <v>368705.2107</v>
      </c>
      <c r="C83" s="26">
        <v>305887.21957000002</v>
      </c>
      <c r="D83" s="25">
        <v>11161.580899999999</v>
      </c>
      <c r="E83" s="26">
        <f t="shared" ref="E83:E84" si="33">SUM(C83:D83)</f>
        <v>317048.80047000002</v>
      </c>
      <c r="F83" s="26">
        <f>B83-E83</f>
        <v>51656.410229999979</v>
      </c>
      <c r="G83" s="26">
        <f>B83-C83</f>
        <v>62817.99112999998</v>
      </c>
      <c r="H83" s="27">
        <f>E83/B83*100</f>
        <v>85.989780255090935</v>
      </c>
      <c r="I83" s="68"/>
    </row>
    <row r="84" spans="1:9" s="65" customFormat="1" ht="11.25" customHeight="1" x14ac:dyDescent="0.2">
      <c r="A84" s="69" t="s">
        <v>127</v>
      </c>
      <c r="B84" s="25">
        <v>158259.17700000005</v>
      </c>
      <c r="C84" s="26">
        <v>125938.91813000001</v>
      </c>
      <c r="D84" s="25">
        <v>2637.8554500000005</v>
      </c>
      <c r="E84" s="26">
        <f t="shared" si="33"/>
        <v>128576.77358000001</v>
      </c>
      <c r="F84" s="26">
        <f>B84-E84</f>
        <v>29682.403420000046</v>
      </c>
      <c r="G84" s="26">
        <f>B84-C84</f>
        <v>32320.258870000049</v>
      </c>
      <c r="H84" s="27">
        <f>E84/B84*100</f>
        <v>81.244434614998639</v>
      </c>
      <c r="I84" s="68"/>
    </row>
    <row r="85" spans="1:9" s="65" customFormat="1" ht="11.25" customHeight="1" x14ac:dyDescent="0.2">
      <c r="A85" s="69"/>
      <c r="B85" s="28"/>
      <c r="C85" s="28"/>
      <c r="D85" s="28"/>
      <c r="E85" s="28"/>
      <c r="F85" s="28"/>
      <c r="G85" s="28"/>
      <c r="H85" s="24"/>
      <c r="I85" s="68"/>
    </row>
    <row r="86" spans="1:9" s="65" customFormat="1" ht="11.25" customHeight="1" x14ac:dyDescent="0.2">
      <c r="A86" s="67" t="s">
        <v>128</v>
      </c>
      <c r="B86" s="30">
        <f t="shared" ref="B86:G86" si="34">SUM(B87:B90)</f>
        <v>7555331.3944199998</v>
      </c>
      <c r="C86" s="30">
        <f t="shared" si="34"/>
        <v>4460093.7039799998</v>
      </c>
      <c r="D86" s="30">
        <f t="shared" ref="D86" si="35">SUM(D87:D90)</f>
        <v>36412.726070000004</v>
      </c>
      <c r="E86" s="30">
        <f t="shared" si="34"/>
        <v>4496506.4300499996</v>
      </c>
      <c r="F86" s="30">
        <f t="shared" si="34"/>
        <v>3058824.9643699992</v>
      </c>
      <c r="G86" s="30">
        <f t="shared" si="34"/>
        <v>3095237.69044</v>
      </c>
      <c r="H86" s="24">
        <f>E86/B86*100</f>
        <v>59.514350798310453</v>
      </c>
      <c r="I86" s="68"/>
    </row>
    <row r="87" spans="1:9" s="65" customFormat="1" ht="11.25" customHeight="1" x14ac:dyDescent="0.2">
      <c r="A87" s="69" t="s">
        <v>94</v>
      </c>
      <c r="B87" s="25">
        <v>6520464.7774199992</v>
      </c>
      <c r="C87" s="26">
        <v>3687756.3547799997</v>
      </c>
      <c r="D87" s="25">
        <v>7782.9168300000019</v>
      </c>
      <c r="E87" s="26">
        <f t="shared" ref="E87:E90" si="36">SUM(C87:D87)</f>
        <v>3695539.2716099997</v>
      </c>
      <c r="F87" s="26">
        <f>B87-E87</f>
        <v>2824925.5058099995</v>
      </c>
      <c r="G87" s="26">
        <f>B87-C87</f>
        <v>2832708.4226399995</v>
      </c>
      <c r="H87" s="27">
        <f>E87/B87*100</f>
        <v>56.676010035472366</v>
      </c>
      <c r="I87" s="68"/>
    </row>
    <row r="88" spans="1:9" s="65" customFormat="1" ht="11.25" customHeight="1" x14ac:dyDescent="0.2">
      <c r="A88" s="69" t="s">
        <v>129</v>
      </c>
      <c r="B88" s="25">
        <v>21333.309000000001</v>
      </c>
      <c r="C88" s="26">
        <v>16582.152849999999</v>
      </c>
      <c r="D88" s="25">
        <v>86.445229999999995</v>
      </c>
      <c r="E88" s="26">
        <f t="shared" si="36"/>
        <v>16668.59808</v>
      </c>
      <c r="F88" s="26">
        <f>B88-E88</f>
        <v>4664.7109200000014</v>
      </c>
      <c r="G88" s="26">
        <f>B88-C88</f>
        <v>4751.1561500000025</v>
      </c>
      <c r="H88" s="27">
        <f>E88/B88*100</f>
        <v>78.134142621756425</v>
      </c>
      <c r="I88" s="68"/>
    </row>
    <row r="89" spans="1:9" s="65" customFormat="1" ht="11.25" customHeight="1" x14ac:dyDescent="0.2">
      <c r="A89" s="69" t="s">
        <v>130</v>
      </c>
      <c r="B89" s="25">
        <v>129930</v>
      </c>
      <c r="C89" s="26">
        <v>105655.99301999999</v>
      </c>
      <c r="D89" s="25">
        <v>911.76214000000004</v>
      </c>
      <c r="E89" s="26">
        <f t="shared" si="36"/>
        <v>106567.75516</v>
      </c>
      <c r="F89" s="26">
        <f>B89-E89</f>
        <v>23362.244839999999</v>
      </c>
      <c r="G89" s="26">
        <f>B89-C89</f>
        <v>24274.006980000006</v>
      </c>
      <c r="H89" s="27">
        <f>E89/B89*100</f>
        <v>82.019360547987375</v>
      </c>
      <c r="I89" s="68"/>
    </row>
    <row r="90" spans="1:9" s="65" customFormat="1" ht="11.25" customHeight="1" x14ac:dyDescent="0.2">
      <c r="A90" s="69" t="s">
        <v>131</v>
      </c>
      <c r="B90" s="25">
        <v>883603.30800000019</v>
      </c>
      <c r="C90" s="26">
        <v>650099.20333000005</v>
      </c>
      <c r="D90" s="25">
        <v>27631.601870000002</v>
      </c>
      <c r="E90" s="26">
        <f t="shared" si="36"/>
        <v>677730.80520000006</v>
      </c>
      <c r="F90" s="26">
        <f>B90-E90</f>
        <v>205872.50280000013</v>
      </c>
      <c r="G90" s="26">
        <f>B90-C90</f>
        <v>233504.10467000015</v>
      </c>
      <c r="H90" s="27">
        <f>E90/B90*100</f>
        <v>76.70079990239239</v>
      </c>
      <c r="I90" s="68"/>
    </row>
    <row r="91" spans="1:9" s="65" customFormat="1" ht="11.25" customHeight="1" x14ac:dyDescent="0.25">
      <c r="A91" s="32"/>
      <c r="B91" s="25"/>
      <c r="C91" s="26"/>
      <c r="D91" s="25"/>
      <c r="E91" s="26"/>
      <c r="F91" s="26"/>
      <c r="G91" s="26"/>
      <c r="H91" s="27"/>
      <c r="I91" s="68"/>
    </row>
    <row r="92" spans="1:9" s="65" customFormat="1" ht="11.25" customHeight="1" x14ac:dyDescent="0.2">
      <c r="A92" s="67" t="s">
        <v>132</v>
      </c>
      <c r="B92" s="30">
        <f t="shared" ref="B92:G92" si="37">SUM(B93:B102)</f>
        <v>183673592.83472991</v>
      </c>
      <c r="C92" s="30">
        <f t="shared" si="37"/>
        <v>173497737.36373997</v>
      </c>
      <c r="D92" s="30">
        <f t="shared" ref="D92" si="38">SUM(D93:D102)</f>
        <v>1302709.2879299999</v>
      </c>
      <c r="E92" s="30">
        <f t="shared" si="37"/>
        <v>174800446.65167001</v>
      </c>
      <c r="F92" s="30">
        <f t="shared" si="37"/>
        <v>8873146.1830599438</v>
      </c>
      <c r="G92" s="30">
        <f t="shared" si="37"/>
        <v>10175855.470989956</v>
      </c>
      <c r="H92" s="24">
        <f t="shared" ref="H92:H102" si="39">E92/B92*100</f>
        <v>95.169068102759894</v>
      </c>
      <c r="I92" s="68"/>
    </row>
    <row r="93" spans="1:9" s="65" customFormat="1" ht="11.25" customHeight="1" x14ac:dyDescent="0.2">
      <c r="A93" s="69" t="s">
        <v>109</v>
      </c>
      <c r="B93" s="25">
        <v>6776571.5113200005</v>
      </c>
      <c r="C93" s="26">
        <v>5939476.2506899992</v>
      </c>
      <c r="D93" s="25">
        <v>39623.17233999999</v>
      </c>
      <c r="E93" s="26">
        <f t="shared" ref="E93:E102" si="40">SUM(C93:D93)</f>
        <v>5979099.4230299992</v>
      </c>
      <c r="F93" s="26">
        <f t="shared" ref="F93:F102" si="41">B93-E93</f>
        <v>797472.08829000127</v>
      </c>
      <c r="G93" s="26">
        <f t="shared" ref="G93:G102" si="42">B93-C93</f>
        <v>837095.26063000131</v>
      </c>
      <c r="H93" s="27">
        <f t="shared" si="39"/>
        <v>88.231923960990372</v>
      </c>
      <c r="I93" s="68"/>
    </row>
    <row r="94" spans="1:9" s="65" customFormat="1" ht="11.25" customHeight="1" x14ac:dyDescent="0.2">
      <c r="A94" s="69" t="s">
        <v>133</v>
      </c>
      <c r="B94" s="25">
        <v>17075851.359860003</v>
      </c>
      <c r="C94" s="26">
        <v>16733551.016379999</v>
      </c>
      <c r="D94" s="25">
        <v>36061.43939</v>
      </c>
      <c r="E94" s="26">
        <f t="shared" si="40"/>
        <v>16769612.455769999</v>
      </c>
      <c r="F94" s="26">
        <f t="shared" si="41"/>
        <v>306238.90409000404</v>
      </c>
      <c r="G94" s="26">
        <f t="shared" si="42"/>
        <v>342300.343480004</v>
      </c>
      <c r="H94" s="27">
        <f t="shared" si="39"/>
        <v>98.206596569411019</v>
      </c>
      <c r="I94" s="68"/>
    </row>
    <row r="95" spans="1:9" s="65" customFormat="1" ht="11.25" customHeight="1" x14ac:dyDescent="0.2">
      <c r="A95" s="69" t="s">
        <v>134</v>
      </c>
      <c r="B95" s="25">
        <v>12142299.479869999</v>
      </c>
      <c r="C95" s="26">
        <v>11913300.913000001</v>
      </c>
      <c r="D95" s="25">
        <v>73573.566800000001</v>
      </c>
      <c r="E95" s="26">
        <f t="shared" si="40"/>
        <v>11986874.479800001</v>
      </c>
      <c r="F95" s="26">
        <f t="shared" si="41"/>
        <v>155425.0000699982</v>
      </c>
      <c r="G95" s="26">
        <f t="shared" si="42"/>
        <v>228998.56686999835</v>
      </c>
      <c r="H95" s="27">
        <f t="shared" si="39"/>
        <v>98.719970625599643</v>
      </c>
      <c r="I95" s="68"/>
    </row>
    <row r="96" spans="1:9" s="65" customFormat="1" ht="11.25" customHeight="1" x14ac:dyDescent="0.2">
      <c r="A96" s="69" t="s">
        <v>135</v>
      </c>
      <c r="B96" s="25">
        <v>167206.57299999997</v>
      </c>
      <c r="C96" s="26">
        <v>134147.19917000001</v>
      </c>
      <c r="D96" s="25">
        <v>6331.3369699999994</v>
      </c>
      <c r="E96" s="26">
        <f t="shared" si="40"/>
        <v>140478.53614000001</v>
      </c>
      <c r="F96" s="26">
        <f t="shared" si="41"/>
        <v>26728.036859999964</v>
      </c>
      <c r="G96" s="26">
        <f t="shared" si="42"/>
        <v>33059.373829999968</v>
      </c>
      <c r="H96" s="27">
        <f t="shared" si="39"/>
        <v>84.014960428619062</v>
      </c>
      <c r="I96" s="68"/>
    </row>
    <row r="97" spans="1:9" s="65" customFormat="1" ht="11.25" customHeight="1" x14ac:dyDescent="0.2">
      <c r="A97" s="69" t="s">
        <v>136</v>
      </c>
      <c r="B97" s="25">
        <v>948561.19499999995</v>
      </c>
      <c r="C97" s="26">
        <v>854749.79175999993</v>
      </c>
      <c r="D97" s="25">
        <v>15114.509669999998</v>
      </c>
      <c r="E97" s="26">
        <f t="shared" si="40"/>
        <v>869864.30142999988</v>
      </c>
      <c r="F97" s="26">
        <f t="shared" si="41"/>
        <v>78696.893570000073</v>
      </c>
      <c r="G97" s="26">
        <f t="shared" si="42"/>
        <v>93811.403240000014</v>
      </c>
      <c r="H97" s="27">
        <f t="shared" si="39"/>
        <v>91.703551232664537</v>
      </c>
      <c r="I97" s="68"/>
    </row>
    <row r="98" spans="1:9" s="65" customFormat="1" ht="11.25" customHeight="1" x14ac:dyDescent="0.2">
      <c r="A98" s="69" t="s">
        <v>137</v>
      </c>
      <c r="B98" s="25">
        <v>145286810.23097992</v>
      </c>
      <c r="C98" s="26">
        <v>136817669.87863997</v>
      </c>
      <c r="D98" s="25">
        <v>1126349.5253099999</v>
      </c>
      <c r="E98" s="26">
        <f t="shared" si="40"/>
        <v>137944019.40394998</v>
      </c>
      <c r="F98" s="26">
        <f t="shared" si="41"/>
        <v>7342790.8270299435</v>
      </c>
      <c r="G98" s="26">
        <f t="shared" si="42"/>
        <v>8469140.3523399532</v>
      </c>
      <c r="H98" s="27">
        <f t="shared" si="39"/>
        <v>94.946003140026107</v>
      </c>
      <c r="I98" s="68"/>
    </row>
    <row r="99" spans="1:9" s="65" customFormat="1" ht="11.25" customHeight="1" x14ac:dyDescent="0.2">
      <c r="A99" s="69" t="s">
        <v>138</v>
      </c>
      <c r="B99" s="25">
        <v>620580.61400000006</v>
      </c>
      <c r="C99" s="26">
        <v>504211.55193999998</v>
      </c>
      <c r="D99" s="25">
        <v>322.69701000000003</v>
      </c>
      <c r="E99" s="26">
        <f t="shared" si="40"/>
        <v>504534.24894999998</v>
      </c>
      <c r="F99" s="26">
        <f t="shared" si="41"/>
        <v>116046.36505000008</v>
      </c>
      <c r="G99" s="26">
        <f t="shared" si="42"/>
        <v>116369.06206000008</v>
      </c>
      <c r="H99" s="27">
        <f t="shared" si="39"/>
        <v>81.30035608073311</v>
      </c>
      <c r="I99" s="68"/>
    </row>
    <row r="100" spans="1:9" s="65" customFormat="1" ht="11.25" customHeight="1" x14ac:dyDescent="0.2">
      <c r="A100" s="69" t="s">
        <v>139</v>
      </c>
      <c r="B100" s="25">
        <v>494134.28499999992</v>
      </c>
      <c r="C100" s="26">
        <v>479745.75623</v>
      </c>
      <c r="D100" s="25">
        <v>4317.9570400000002</v>
      </c>
      <c r="E100" s="26">
        <f t="shared" si="40"/>
        <v>484063.71327000001</v>
      </c>
      <c r="F100" s="26">
        <f t="shared" si="41"/>
        <v>10070.571729999909</v>
      </c>
      <c r="G100" s="26">
        <f t="shared" si="42"/>
        <v>14388.528769999917</v>
      </c>
      <c r="H100" s="27">
        <f t="shared" si="39"/>
        <v>97.961976726630112</v>
      </c>
      <c r="I100" s="68"/>
    </row>
    <row r="101" spans="1:9" s="65" customFormat="1" ht="11.25" customHeight="1" x14ac:dyDescent="0.2">
      <c r="A101" s="69" t="s">
        <v>140</v>
      </c>
      <c r="B101" s="25">
        <v>68704</v>
      </c>
      <c r="C101" s="26">
        <v>59502.714020000007</v>
      </c>
      <c r="D101" s="25">
        <v>0</v>
      </c>
      <c r="E101" s="26">
        <f t="shared" si="40"/>
        <v>59502.714020000007</v>
      </c>
      <c r="F101" s="26">
        <f t="shared" si="41"/>
        <v>9201.2859799999933</v>
      </c>
      <c r="G101" s="26">
        <f t="shared" si="42"/>
        <v>9201.2859799999933</v>
      </c>
      <c r="H101" s="27">
        <f t="shared" si="39"/>
        <v>86.607350401723352</v>
      </c>
      <c r="I101" s="68"/>
    </row>
    <row r="102" spans="1:9" s="65" customFormat="1" ht="11.25" customHeight="1" x14ac:dyDescent="0.2">
      <c r="A102" s="69" t="s">
        <v>141</v>
      </c>
      <c r="B102" s="25">
        <v>92873.585700000011</v>
      </c>
      <c r="C102" s="26">
        <v>61382.29191</v>
      </c>
      <c r="D102" s="25">
        <v>1015.0834</v>
      </c>
      <c r="E102" s="26">
        <f t="shared" si="40"/>
        <v>62397.375310000003</v>
      </c>
      <c r="F102" s="26">
        <f t="shared" si="41"/>
        <v>30476.210390000007</v>
      </c>
      <c r="G102" s="26">
        <f t="shared" si="42"/>
        <v>31491.293790000011</v>
      </c>
      <c r="H102" s="27">
        <f t="shared" si="39"/>
        <v>67.185276459073975</v>
      </c>
      <c r="I102" s="68"/>
    </row>
    <row r="103" spans="1:9" s="65" customFormat="1" ht="11.25" customHeight="1" x14ac:dyDescent="0.2">
      <c r="A103" s="69"/>
      <c r="B103" s="25"/>
      <c r="C103" s="26"/>
      <c r="D103" s="25"/>
      <c r="E103" s="26"/>
      <c r="F103" s="26"/>
      <c r="G103" s="26"/>
      <c r="H103" s="27"/>
      <c r="I103" s="68"/>
    </row>
    <row r="104" spans="1:9" s="65" customFormat="1" ht="11.25" customHeight="1" x14ac:dyDescent="0.2">
      <c r="A104" s="67" t="s">
        <v>142</v>
      </c>
      <c r="B104" s="33">
        <f t="shared" ref="B104:G104" si="43">SUM(B105:B114)</f>
        <v>16845234.696999997</v>
      </c>
      <c r="C104" s="33">
        <f t="shared" si="43"/>
        <v>15173338.062659997</v>
      </c>
      <c r="D104" s="33">
        <f t="shared" si="43"/>
        <v>221734.51881000001</v>
      </c>
      <c r="E104" s="30">
        <f t="shared" si="43"/>
        <v>15395072.58147</v>
      </c>
      <c r="F104" s="30">
        <f t="shared" si="43"/>
        <v>1450162.1155299963</v>
      </c>
      <c r="G104" s="30">
        <f t="shared" si="43"/>
        <v>1671896.6343399959</v>
      </c>
      <c r="H104" s="27">
        <f t="shared" ref="H104:H114" si="44">E104/B104*100</f>
        <v>91.391262029799677</v>
      </c>
      <c r="I104" s="68"/>
    </row>
    <row r="105" spans="1:9" s="65" customFormat="1" ht="11.25" customHeight="1" x14ac:dyDescent="0.2">
      <c r="A105" s="69" t="s">
        <v>81</v>
      </c>
      <c r="B105" s="25">
        <v>5690799.0179999992</v>
      </c>
      <c r="C105" s="26">
        <v>5106978.2013500007</v>
      </c>
      <c r="D105" s="25">
        <v>74829.11735</v>
      </c>
      <c r="E105" s="26">
        <f t="shared" ref="E105:E114" si="45">SUM(C105:D105)</f>
        <v>5181807.3187000006</v>
      </c>
      <c r="F105" s="26">
        <f t="shared" ref="F105:F114" si="46">B105-E105</f>
        <v>508991.69929999858</v>
      </c>
      <c r="G105" s="26">
        <f t="shared" ref="G105:G114" si="47">B105-C105</f>
        <v>583820.81664999854</v>
      </c>
      <c r="H105" s="27">
        <f t="shared" si="44"/>
        <v>91.055883406002252</v>
      </c>
      <c r="I105" s="68"/>
    </row>
    <row r="106" spans="1:9" s="65" customFormat="1" ht="11.25" customHeight="1" x14ac:dyDescent="0.2">
      <c r="A106" s="69" t="s">
        <v>143</v>
      </c>
      <c r="B106" s="25">
        <v>3127029.085</v>
      </c>
      <c r="C106" s="26">
        <v>3047977.0116399997</v>
      </c>
      <c r="D106" s="25">
        <v>15886.678299999998</v>
      </c>
      <c r="E106" s="26">
        <f t="shared" si="45"/>
        <v>3063863.6899399995</v>
      </c>
      <c r="F106" s="26">
        <f t="shared" si="46"/>
        <v>63165.395060000475</v>
      </c>
      <c r="G106" s="26">
        <f t="shared" si="47"/>
        <v>79052.073360000271</v>
      </c>
      <c r="H106" s="27">
        <f t="shared" si="44"/>
        <v>97.980018946322005</v>
      </c>
      <c r="I106" s="68"/>
    </row>
    <row r="107" spans="1:9" s="65" customFormat="1" ht="11.25" customHeight="1" x14ac:dyDescent="0.2">
      <c r="A107" s="69" t="s">
        <v>144</v>
      </c>
      <c r="B107" s="25">
        <v>971702.66999999993</v>
      </c>
      <c r="C107" s="26">
        <v>752351.43340999994</v>
      </c>
      <c r="D107" s="25">
        <v>21542.328410000002</v>
      </c>
      <c r="E107" s="26">
        <f t="shared" si="45"/>
        <v>773893.7618199999</v>
      </c>
      <c r="F107" s="26">
        <f t="shared" si="46"/>
        <v>197808.90818000003</v>
      </c>
      <c r="G107" s="26">
        <f t="shared" si="47"/>
        <v>219351.23658999999</v>
      </c>
      <c r="H107" s="27">
        <f t="shared" si="44"/>
        <v>79.643062195146584</v>
      </c>
      <c r="I107" s="68"/>
    </row>
    <row r="108" spans="1:9" s="65" customFormat="1" ht="11.25" customHeight="1" x14ac:dyDescent="0.2">
      <c r="A108" s="69" t="s">
        <v>145</v>
      </c>
      <c r="B108" s="25">
        <v>993578.43799999985</v>
      </c>
      <c r="C108" s="26">
        <v>931216.85396000009</v>
      </c>
      <c r="D108" s="25">
        <v>29097.88248</v>
      </c>
      <c r="E108" s="26">
        <f t="shared" si="45"/>
        <v>960314.73644000012</v>
      </c>
      <c r="F108" s="26">
        <f t="shared" si="46"/>
        <v>33263.701559999725</v>
      </c>
      <c r="G108" s="26">
        <f t="shared" si="47"/>
        <v>62361.584039999754</v>
      </c>
      <c r="H108" s="27">
        <f t="shared" si="44"/>
        <v>96.652131297559436</v>
      </c>
      <c r="I108" s="68"/>
    </row>
    <row r="109" spans="1:9" s="65" customFormat="1" ht="11.25" customHeight="1" x14ac:dyDescent="0.2">
      <c r="A109" s="69" t="s">
        <v>146</v>
      </c>
      <c r="B109" s="25">
        <v>1348781.2019999998</v>
      </c>
      <c r="C109" s="26">
        <v>1096169.58635</v>
      </c>
      <c r="D109" s="25">
        <v>48512.296159999998</v>
      </c>
      <c r="E109" s="26">
        <f t="shared" si="45"/>
        <v>1144681.8825099999</v>
      </c>
      <c r="F109" s="26">
        <f t="shared" si="46"/>
        <v>204099.31948999991</v>
      </c>
      <c r="G109" s="26">
        <f t="shared" si="47"/>
        <v>252611.61564999982</v>
      </c>
      <c r="H109" s="27">
        <f t="shared" si="44"/>
        <v>84.86787040126616</v>
      </c>
      <c r="I109" s="68"/>
    </row>
    <row r="110" spans="1:9" s="65" customFormat="1" ht="11.25" customHeight="1" x14ac:dyDescent="0.2">
      <c r="A110" s="69" t="s">
        <v>147</v>
      </c>
      <c r="B110" s="25">
        <v>142647.323</v>
      </c>
      <c r="C110" s="26">
        <v>133256.05734</v>
      </c>
      <c r="D110" s="25">
        <v>2370.1936900000001</v>
      </c>
      <c r="E110" s="26">
        <f t="shared" si="45"/>
        <v>135626.25102999998</v>
      </c>
      <c r="F110" s="26">
        <f t="shared" si="46"/>
        <v>7021.0719700000191</v>
      </c>
      <c r="G110" s="26">
        <f t="shared" si="47"/>
        <v>9391.2656600000046</v>
      </c>
      <c r="H110" s="27">
        <f t="shared" si="44"/>
        <v>95.078020517777247</v>
      </c>
      <c r="I110" s="68"/>
    </row>
    <row r="111" spans="1:9" s="65" customFormat="1" ht="11.25" customHeight="1" x14ac:dyDescent="0.2">
      <c r="A111" s="69" t="s">
        <v>148</v>
      </c>
      <c r="B111" s="25">
        <v>777318.07799999998</v>
      </c>
      <c r="C111" s="26">
        <v>647752.13714000001</v>
      </c>
      <c r="D111" s="25">
        <v>19779.233179999999</v>
      </c>
      <c r="E111" s="26">
        <f t="shared" si="45"/>
        <v>667531.37031999999</v>
      </c>
      <c r="F111" s="26">
        <f t="shared" si="46"/>
        <v>109786.70767999999</v>
      </c>
      <c r="G111" s="26">
        <f t="shared" si="47"/>
        <v>129565.94085999997</v>
      </c>
      <c r="H111" s="27">
        <f t="shared" si="44"/>
        <v>85.876218399232968</v>
      </c>
      <c r="I111" s="68"/>
    </row>
    <row r="112" spans="1:9" s="65" customFormat="1" ht="11.25" customHeight="1" x14ac:dyDescent="0.2">
      <c r="A112" s="69" t="s">
        <v>149</v>
      </c>
      <c r="B112" s="25">
        <v>678794.90199999732</v>
      </c>
      <c r="C112" s="26">
        <v>555099.07154999929</v>
      </c>
      <c r="D112" s="25">
        <v>4548.3126100000009</v>
      </c>
      <c r="E112" s="26">
        <f t="shared" si="45"/>
        <v>559647.38415999932</v>
      </c>
      <c r="F112" s="26">
        <f t="shared" si="46"/>
        <v>119147.51783999801</v>
      </c>
      <c r="G112" s="26">
        <f t="shared" si="47"/>
        <v>123695.83044999803</v>
      </c>
      <c r="H112" s="27">
        <f t="shared" si="44"/>
        <v>82.4471990745743</v>
      </c>
      <c r="I112" s="68"/>
    </row>
    <row r="113" spans="1:9" s="65" customFormat="1" ht="11.25" customHeight="1" x14ac:dyDescent="0.2">
      <c r="A113" s="69" t="s">
        <v>150</v>
      </c>
      <c r="B113" s="25">
        <v>108608.99999999999</v>
      </c>
      <c r="C113" s="26">
        <v>90622.802309999999</v>
      </c>
      <c r="D113" s="25">
        <v>1973.50737</v>
      </c>
      <c r="E113" s="26">
        <f t="shared" si="45"/>
        <v>92596.309680000006</v>
      </c>
      <c r="F113" s="26">
        <f t="shared" si="46"/>
        <v>16012.69031999998</v>
      </c>
      <c r="G113" s="26">
        <f t="shared" si="47"/>
        <v>17986.197689999986</v>
      </c>
      <c r="H113" s="27">
        <f t="shared" si="44"/>
        <v>85.256571444355458</v>
      </c>
      <c r="I113" s="68"/>
    </row>
    <row r="114" spans="1:9" s="65" customFormat="1" ht="11.25" customHeight="1" x14ac:dyDescent="0.2">
      <c r="A114" s="69" t="s">
        <v>151</v>
      </c>
      <c r="B114" s="25">
        <v>3005974.9809999997</v>
      </c>
      <c r="C114" s="26">
        <v>2811914.9076100001</v>
      </c>
      <c r="D114" s="25">
        <v>3194.9692599999998</v>
      </c>
      <c r="E114" s="26">
        <f t="shared" si="45"/>
        <v>2815109.8768700003</v>
      </c>
      <c r="F114" s="26">
        <f t="shared" si="46"/>
        <v>190865.10412999941</v>
      </c>
      <c r="G114" s="26">
        <f t="shared" si="47"/>
        <v>194060.07338999957</v>
      </c>
      <c r="H114" s="27">
        <f t="shared" si="44"/>
        <v>93.650475957504341</v>
      </c>
      <c r="I114" s="68"/>
    </row>
    <row r="115" spans="1:9" s="65" customFormat="1" ht="11.25" customHeight="1" x14ac:dyDescent="0.2">
      <c r="A115" s="69"/>
      <c r="B115" s="25"/>
      <c r="C115" s="26"/>
      <c r="D115" s="25"/>
      <c r="E115" s="26"/>
      <c r="F115" s="26"/>
      <c r="G115" s="26"/>
      <c r="H115" s="27"/>
      <c r="I115" s="68"/>
    </row>
    <row r="116" spans="1:9" s="65" customFormat="1" ht="11.25" customHeight="1" x14ac:dyDescent="0.2">
      <c r="A116" s="67" t="s">
        <v>152</v>
      </c>
      <c r="B116" s="33">
        <f t="shared" ref="B116:G116" si="48">SUM(B117:B125)</f>
        <v>32376596.193999998</v>
      </c>
      <c r="C116" s="33">
        <f t="shared" si="48"/>
        <v>26848380.034119997</v>
      </c>
      <c r="D116" s="33">
        <f t="shared" si="48"/>
        <v>647947.22811999999</v>
      </c>
      <c r="E116" s="30">
        <f t="shared" si="48"/>
        <v>27496327.262239996</v>
      </c>
      <c r="F116" s="30">
        <f t="shared" si="48"/>
        <v>4880268.9317599991</v>
      </c>
      <c r="G116" s="30">
        <f t="shared" si="48"/>
        <v>5528216.1598799974</v>
      </c>
      <c r="H116" s="27">
        <f t="shared" ref="H116:H125" si="49">E116/B116*100</f>
        <v>84.92655341989159</v>
      </c>
      <c r="I116" s="68"/>
    </row>
    <row r="117" spans="1:9" s="65" customFormat="1" ht="11.25" customHeight="1" x14ac:dyDescent="0.2">
      <c r="A117" s="69" t="s">
        <v>81</v>
      </c>
      <c r="B117" s="25">
        <v>18393688.555999998</v>
      </c>
      <c r="C117" s="26">
        <v>13834831.195039999</v>
      </c>
      <c r="D117" s="25">
        <v>300173.05317000003</v>
      </c>
      <c r="E117" s="26">
        <f t="shared" ref="E117:E125" si="50">SUM(C117:D117)</f>
        <v>14135004.248209998</v>
      </c>
      <c r="F117" s="26">
        <f t="shared" ref="F117:F125" si="51">B117-E117</f>
        <v>4258684.30779</v>
      </c>
      <c r="G117" s="26">
        <f t="shared" ref="G117:G125" si="52">B117-C117</f>
        <v>4558857.3609599993</v>
      </c>
      <c r="H117" s="27">
        <f t="shared" si="49"/>
        <v>76.84703481401057</v>
      </c>
      <c r="I117" s="68"/>
    </row>
    <row r="118" spans="1:9" s="65" customFormat="1" ht="11.25" customHeight="1" x14ac:dyDescent="0.2">
      <c r="A118" s="69" t="s">
        <v>153</v>
      </c>
      <c r="B118" s="25">
        <v>30807.74</v>
      </c>
      <c r="C118" s="26">
        <v>30672.491429999998</v>
      </c>
      <c r="D118" s="25">
        <v>131.82705999999999</v>
      </c>
      <c r="E118" s="26">
        <f t="shared" si="50"/>
        <v>30804.318489999998</v>
      </c>
      <c r="F118" s="26">
        <f t="shared" si="51"/>
        <v>3.4215100000037637</v>
      </c>
      <c r="G118" s="26">
        <f t="shared" si="52"/>
        <v>135.24857000000338</v>
      </c>
      <c r="H118" s="27">
        <f t="shared" si="49"/>
        <v>99.988893992224021</v>
      </c>
      <c r="I118" s="68"/>
    </row>
    <row r="119" spans="1:9" s="65" customFormat="1" ht="11.25" customHeight="1" x14ac:dyDescent="0.2">
      <c r="A119" s="69" t="s">
        <v>154</v>
      </c>
      <c r="B119" s="25">
        <v>183417.99999999997</v>
      </c>
      <c r="C119" s="26">
        <v>142735.97984000004</v>
      </c>
      <c r="D119" s="25">
        <v>2788.0251700000003</v>
      </c>
      <c r="E119" s="26">
        <f t="shared" si="50"/>
        <v>145524.00501000005</v>
      </c>
      <c r="F119" s="26">
        <f t="shared" si="51"/>
        <v>37893.994989999919</v>
      </c>
      <c r="G119" s="26">
        <f t="shared" si="52"/>
        <v>40682.020159999927</v>
      </c>
      <c r="H119" s="27">
        <f t="shared" si="49"/>
        <v>79.340089309664307</v>
      </c>
      <c r="I119" s="68"/>
    </row>
    <row r="120" spans="1:9" s="65" customFormat="1" ht="11.25" customHeight="1" x14ac:dyDescent="0.2">
      <c r="A120" s="69" t="s">
        <v>155</v>
      </c>
      <c r="B120" s="25">
        <v>995017.21199999982</v>
      </c>
      <c r="C120" s="26">
        <v>944518.08441000001</v>
      </c>
      <c r="D120" s="25">
        <v>3757.1900699999997</v>
      </c>
      <c r="E120" s="26">
        <f t="shared" si="50"/>
        <v>948275.27448000002</v>
      </c>
      <c r="F120" s="26">
        <f t="shared" si="51"/>
        <v>46741.937519999803</v>
      </c>
      <c r="G120" s="26">
        <f t="shared" si="52"/>
        <v>50499.127589999815</v>
      </c>
      <c r="H120" s="27">
        <f t="shared" si="49"/>
        <v>95.302399098599736</v>
      </c>
      <c r="I120" s="68"/>
    </row>
    <row r="121" spans="1:9" s="65" customFormat="1" ht="11.25" customHeight="1" x14ac:dyDescent="0.2">
      <c r="A121" s="69" t="s">
        <v>156</v>
      </c>
      <c r="B121" s="25">
        <v>106696.72100000001</v>
      </c>
      <c r="C121" s="26">
        <v>77787.713810000001</v>
      </c>
      <c r="D121" s="25">
        <v>3075.7433900000001</v>
      </c>
      <c r="E121" s="26">
        <f t="shared" si="50"/>
        <v>80863.457200000004</v>
      </c>
      <c r="F121" s="26">
        <f t="shared" si="51"/>
        <v>25833.263800000001</v>
      </c>
      <c r="G121" s="26">
        <f t="shared" si="52"/>
        <v>28909.007190000004</v>
      </c>
      <c r="H121" s="27">
        <f t="shared" si="49"/>
        <v>75.788137106856354</v>
      </c>
      <c r="I121" s="68"/>
    </row>
    <row r="122" spans="1:9" s="65" customFormat="1" ht="11.25" customHeight="1" x14ac:dyDescent="0.2">
      <c r="A122" s="69" t="s">
        <v>157</v>
      </c>
      <c r="B122" s="25">
        <v>169547.00000000006</v>
      </c>
      <c r="C122" s="26">
        <v>148069.21512999997</v>
      </c>
      <c r="D122" s="25">
        <v>3729.1254299999996</v>
      </c>
      <c r="E122" s="26">
        <f t="shared" si="50"/>
        <v>151798.34055999995</v>
      </c>
      <c r="F122" s="26">
        <f t="shared" si="51"/>
        <v>17748.659440000105</v>
      </c>
      <c r="G122" s="26">
        <f t="shared" si="52"/>
        <v>21477.78487000009</v>
      </c>
      <c r="H122" s="27">
        <f t="shared" si="49"/>
        <v>89.5317171993606</v>
      </c>
      <c r="I122" s="68"/>
    </row>
    <row r="123" spans="1:9" s="65" customFormat="1" ht="11.25" customHeight="1" x14ac:dyDescent="0.2">
      <c r="A123" s="69" t="s">
        <v>158</v>
      </c>
      <c r="B123" s="25">
        <v>11113267.436999999</v>
      </c>
      <c r="C123" s="26">
        <v>10663789.88576</v>
      </c>
      <c r="D123" s="25">
        <v>325390.07827</v>
      </c>
      <c r="E123" s="26">
        <f t="shared" si="50"/>
        <v>10989179.964029999</v>
      </c>
      <c r="F123" s="26">
        <f t="shared" si="51"/>
        <v>124087.47296999954</v>
      </c>
      <c r="G123" s="26">
        <f t="shared" si="52"/>
        <v>449477.55123999901</v>
      </c>
      <c r="H123" s="27">
        <f t="shared" si="49"/>
        <v>98.883429435371383</v>
      </c>
      <c r="I123" s="68"/>
    </row>
    <row r="124" spans="1:9" s="65" customFormat="1" ht="11.4" x14ac:dyDescent="0.2">
      <c r="A124" s="69" t="s">
        <v>159</v>
      </c>
      <c r="B124" s="25">
        <v>323504.03200000006</v>
      </c>
      <c r="C124" s="26">
        <v>320383.68849000003</v>
      </c>
      <c r="D124" s="25">
        <v>1633.9945</v>
      </c>
      <c r="E124" s="26">
        <f t="shared" si="50"/>
        <v>322017.68299</v>
      </c>
      <c r="F124" s="26">
        <f t="shared" si="51"/>
        <v>1486.3490100000636</v>
      </c>
      <c r="G124" s="26">
        <f t="shared" si="52"/>
        <v>3120.3435100000352</v>
      </c>
      <c r="H124" s="27">
        <f t="shared" si="49"/>
        <v>99.540546990771333</v>
      </c>
      <c r="I124" s="68"/>
    </row>
    <row r="125" spans="1:9" s="65" customFormat="1" ht="11.25" customHeight="1" x14ac:dyDescent="0.2">
      <c r="A125" s="69" t="s">
        <v>160</v>
      </c>
      <c r="B125" s="25">
        <v>1060649.496</v>
      </c>
      <c r="C125" s="26">
        <v>685591.78021</v>
      </c>
      <c r="D125" s="25">
        <v>7268.1910600000001</v>
      </c>
      <c r="E125" s="26">
        <f t="shared" si="50"/>
        <v>692859.97126999998</v>
      </c>
      <c r="F125" s="26">
        <f t="shared" si="51"/>
        <v>367789.52473000006</v>
      </c>
      <c r="G125" s="26">
        <f t="shared" si="52"/>
        <v>375057.71579000005</v>
      </c>
      <c r="H125" s="27">
        <f t="shared" si="49"/>
        <v>65.324122048137951</v>
      </c>
      <c r="I125" s="68"/>
    </row>
    <row r="126" spans="1:9" s="65" customFormat="1" ht="11.25" customHeight="1" x14ac:dyDescent="0.2">
      <c r="A126" s="72"/>
      <c r="B126" s="25"/>
      <c r="C126" s="26"/>
      <c r="D126" s="25"/>
      <c r="E126" s="26"/>
      <c r="F126" s="26"/>
      <c r="G126" s="26"/>
      <c r="H126" s="27"/>
      <c r="I126" s="68"/>
    </row>
    <row r="127" spans="1:9" s="65" customFormat="1" ht="11.25" customHeight="1" x14ac:dyDescent="0.2">
      <c r="A127" s="73" t="s">
        <v>161</v>
      </c>
      <c r="B127" s="33">
        <f t="shared" ref="B127:G127" si="53">+B128+B136</f>
        <v>186521039.58733001</v>
      </c>
      <c r="C127" s="33">
        <f t="shared" ref="C127" si="54">+C128+C136</f>
        <v>172681679.64007002</v>
      </c>
      <c r="D127" s="33">
        <f t="shared" si="53"/>
        <v>756311.06064000016</v>
      </c>
      <c r="E127" s="30">
        <f t="shared" si="53"/>
        <v>173437990.70071</v>
      </c>
      <c r="F127" s="30">
        <f t="shared" si="53"/>
        <v>13083048.886620002</v>
      </c>
      <c r="G127" s="30">
        <f t="shared" si="53"/>
        <v>13839359.947259996</v>
      </c>
      <c r="H127" s="27">
        <f t="shared" ref="H127:H139" si="55">E127/B127*100</f>
        <v>92.985751679507203</v>
      </c>
      <c r="I127" s="68"/>
    </row>
    <row r="128" spans="1:9" s="65" customFormat="1" ht="22.5" customHeight="1" x14ac:dyDescent="0.2">
      <c r="A128" s="74" t="s">
        <v>162</v>
      </c>
      <c r="B128" s="34">
        <f t="shared" ref="B128:G128" si="56">SUM(B129:B133)</f>
        <v>15079868.443999998</v>
      </c>
      <c r="C128" s="34">
        <f t="shared" ref="C128" si="57">SUM(C129:C133)</f>
        <v>14719533.29349</v>
      </c>
      <c r="D128" s="34">
        <f t="shared" ref="D128" si="58">SUM(D129:D133)</f>
        <v>30995.095310000001</v>
      </c>
      <c r="E128" s="35">
        <f t="shared" si="56"/>
        <v>14750528.388799999</v>
      </c>
      <c r="F128" s="35">
        <f t="shared" si="56"/>
        <v>329340.05519999878</v>
      </c>
      <c r="G128" s="35">
        <f t="shared" si="56"/>
        <v>360335.15050999908</v>
      </c>
      <c r="H128" s="27">
        <f t="shared" si="55"/>
        <v>97.816028326619531</v>
      </c>
      <c r="I128" s="68"/>
    </row>
    <row r="129" spans="1:9" s="65" customFormat="1" ht="11.25" customHeight="1" x14ac:dyDescent="0.2">
      <c r="A129" s="75" t="s">
        <v>163</v>
      </c>
      <c r="B129" s="25">
        <v>317286.484</v>
      </c>
      <c r="C129" s="26">
        <v>306450.6311</v>
      </c>
      <c r="D129" s="25">
        <v>823.59132</v>
      </c>
      <c r="E129" s="26">
        <f t="shared" ref="E129:E135" si="59">SUM(C129:D129)</f>
        <v>307274.22242000001</v>
      </c>
      <c r="F129" s="26">
        <f t="shared" ref="F129:F135" si="60">B129-E129</f>
        <v>10012.261579999991</v>
      </c>
      <c r="G129" s="26">
        <f t="shared" ref="G129:G135" si="61">B129-C129</f>
        <v>10835.852899999998</v>
      </c>
      <c r="H129" s="27">
        <f t="shared" si="55"/>
        <v>96.84440967866756</v>
      </c>
      <c r="I129" s="68"/>
    </row>
    <row r="130" spans="1:9" s="65" customFormat="1" ht="11.25" customHeight="1" x14ac:dyDescent="0.2">
      <c r="A130" s="75" t="s">
        <v>164</v>
      </c>
      <c r="B130" s="25">
        <v>1032445.6989999998</v>
      </c>
      <c r="C130" s="26">
        <v>827474.46378999995</v>
      </c>
      <c r="D130" s="25">
        <v>7333.1072300000005</v>
      </c>
      <c r="E130" s="26">
        <f t="shared" si="59"/>
        <v>834807.57101999992</v>
      </c>
      <c r="F130" s="26">
        <f t="shared" si="60"/>
        <v>197638.12797999987</v>
      </c>
      <c r="G130" s="26">
        <f t="shared" si="61"/>
        <v>204971.23520999984</v>
      </c>
      <c r="H130" s="27">
        <f t="shared" si="55"/>
        <v>80.857285940420198</v>
      </c>
      <c r="I130" s="68"/>
    </row>
    <row r="131" spans="1:9" s="65" customFormat="1" ht="11.25" customHeight="1" x14ac:dyDescent="0.2">
      <c r="A131" s="75" t="s">
        <v>165</v>
      </c>
      <c r="B131" s="25">
        <v>96535.981999999989</v>
      </c>
      <c r="C131" s="26">
        <v>75627.387700000007</v>
      </c>
      <c r="D131" s="25">
        <v>128.33049</v>
      </c>
      <c r="E131" s="26">
        <f t="shared" si="59"/>
        <v>75755.71819</v>
      </c>
      <c r="F131" s="26">
        <f t="shared" si="60"/>
        <v>20780.263809999989</v>
      </c>
      <c r="G131" s="26">
        <f t="shared" si="61"/>
        <v>20908.594299999982</v>
      </c>
      <c r="H131" s="27">
        <f t="shared" si="55"/>
        <v>78.474074247258415</v>
      </c>
      <c r="I131" s="68"/>
    </row>
    <row r="132" spans="1:9" s="65" customFormat="1" ht="11.4" x14ac:dyDescent="0.2">
      <c r="A132" s="75" t="s">
        <v>166</v>
      </c>
      <c r="B132" s="25">
        <v>5401195.7369999988</v>
      </c>
      <c r="C132" s="26">
        <v>5381097.0607899996</v>
      </c>
      <c r="D132" s="25">
        <v>177.20695999999998</v>
      </c>
      <c r="E132" s="26">
        <f t="shared" si="59"/>
        <v>5381274.2677499996</v>
      </c>
      <c r="F132" s="26">
        <f t="shared" si="60"/>
        <v>19921.469249999151</v>
      </c>
      <c r="G132" s="26">
        <f t="shared" si="61"/>
        <v>20098.676209999248</v>
      </c>
      <c r="H132" s="27">
        <f t="shared" si="55"/>
        <v>99.631165574809103</v>
      </c>
      <c r="I132" s="68"/>
    </row>
    <row r="133" spans="1:9" s="65" customFormat="1" ht="11.25" customHeight="1" x14ac:dyDescent="0.2">
      <c r="A133" s="74" t="s">
        <v>167</v>
      </c>
      <c r="B133" s="36">
        <f>SUM(B134:B135)</f>
        <v>8232404.5420000004</v>
      </c>
      <c r="C133" s="36">
        <f>SUM(C134:C135)</f>
        <v>8128883.7501100004</v>
      </c>
      <c r="D133" s="36">
        <f>SUM(D134:D135)</f>
        <v>22532.85931</v>
      </c>
      <c r="E133" s="30">
        <f t="shared" si="59"/>
        <v>8151416.6094200006</v>
      </c>
      <c r="F133" s="30">
        <f t="shared" si="60"/>
        <v>80987.93257999979</v>
      </c>
      <c r="G133" s="30">
        <f t="shared" si="61"/>
        <v>103520.79188999999</v>
      </c>
      <c r="H133" s="27">
        <f t="shared" si="55"/>
        <v>99.016229922049916</v>
      </c>
      <c r="I133" s="68"/>
    </row>
    <row r="134" spans="1:9" s="65" customFormat="1" ht="11.25" customHeight="1" x14ac:dyDescent="0.2">
      <c r="A134" s="76" t="s">
        <v>167</v>
      </c>
      <c r="B134" s="25">
        <v>7028657.5420000004</v>
      </c>
      <c r="C134" s="26">
        <v>6941546.3633700004</v>
      </c>
      <c r="D134" s="25">
        <v>16039.772000000001</v>
      </c>
      <c r="E134" s="26">
        <f t="shared" si="59"/>
        <v>6957586.1353700003</v>
      </c>
      <c r="F134" s="26">
        <f t="shared" si="60"/>
        <v>71071.4066300001</v>
      </c>
      <c r="G134" s="26">
        <f t="shared" si="61"/>
        <v>87111.17862999998</v>
      </c>
      <c r="H134" s="27">
        <f t="shared" si="55"/>
        <v>98.988833839103549</v>
      </c>
      <c r="I134" s="68"/>
    </row>
    <row r="135" spans="1:9" s="65" customFormat="1" ht="11.25" customHeight="1" x14ac:dyDescent="0.2">
      <c r="A135" s="76" t="s">
        <v>168</v>
      </c>
      <c r="B135" s="25">
        <v>1203747</v>
      </c>
      <c r="C135" s="26">
        <v>1187337.38674</v>
      </c>
      <c r="D135" s="25">
        <v>6493.0873099999999</v>
      </c>
      <c r="E135" s="26">
        <f t="shared" si="59"/>
        <v>1193830.4740500001</v>
      </c>
      <c r="F135" s="26">
        <f t="shared" si="60"/>
        <v>9916.5259499999229</v>
      </c>
      <c r="G135" s="26">
        <f t="shared" si="61"/>
        <v>16409.613260000013</v>
      </c>
      <c r="H135" s="27">
        <f t="shared" si="55"/>
        <v>99.176195168087659</v>
      </c>
      <c r="I135" s="68"/>
    </row>
    <row r="136" spans="1:9" s="65" customFormat="1" ht="11.25" customHeight="1" x14ac:dyDescent="0.2">
      <c r="A136" s="74" t="s">
        <v>169</v>
      </c>
      <c r="B136" s="37">
        <f t="shared" ref="B136:G136" si="62">SUM(B137:B140)</f>
        <v>171441171.14333001</v>
      </c>
      <c r="C136" s="37">
        <f t="shared" si="62"/>
        <v>157962146.34658003</v>
      </c>
      <c r="D136" s="37">
        <f t="shared" si="62"/>
        <v>725315.96533000015</v>
      </c>
      <c r="E136" s="37">
        <f t="shared" si="62"/>
        <v>158687462.31191</v>
      </c>
      <c r="F136" s="37">
        <f t="shared" si="62"/>
        <v>12753708.831420003</v>
      </c>
      <c r="G136" s="37">
        <f t="shared" si="62"/>
        <v>13479024.796749998</v>
      </c>
      <c r="H136" s="27">
        <f t="shared" si="55"/>
        <v>92.560883277706068</v>
      </c>
      <c r="I136" s="68"/>
    </row>
    <row r="137" spans="1:9" s="65" customFormat="1" ht="11.25" customHeight="1" x14ac:dyDescent="0.2">
      <c r="A137" s="76" t="s">
        <v>170</v>
      </c>
      <c r="B137" s="25">
        <v>61204477.796960026</v>
      </c>
      <c r="C137" s="26">
        <v>58707537.036210008</v>
      </c>
      <c r="D137" s="25">
        <v>430795.32077000005</v>
      </c>
      <c r="E137" s="26">
        <f t="shared" ref="E137:E139" si="63">SUM(C137:D137)</f>
        <v>59138332.356980011</v>
      </c>
      <c r="F137" s="26">
        <f>B137-E137</f>
        <v>2066145.4399800152</v>
      </c>
      <c r="G137" s="26">
        <f>B137-C137</f>
        <v>2496940.7607500181</v>
      </c>
      <c r="H137" s="27">
        <f t="shared" si="55"/>
        <v>96.62419235593471</v>
      </c>
      <c r="I137" s="68"/>
    </row>
    <row r="138" spans="1:9" s="65" customFormat="1" ht="11.25" customHeight="1" x14ac:dyDescent="0.2">
      <c r="A138" s="76" t="s">
        <v>171</v>
      </c>
      <c r="B138" s="25">
        <v>15727599.254069999</v>
      </c>
      <c r="C138" s="26">
        <v>15230603.902279999</v>
      </c>
      <c r="D138" s="25">
        <v>158122.21675999998</v>
      </c>
      <c r="E138" s="26">
        <f t="shared" si="63"/>
        <v>15388726.119039999</v>
      </c>
      <c r="F138" s="26">
        <f>B138-E138</f>
        <v>338873.13502999954</v>
      </c>
      <c r="G138" s="26">
        <f>B138-C138</f>
        <v>496995.35178999975</v>
      </c>
      <c r="H138" s="27">
        <f t="shared" si="55"/>
        <v>97.84536006064431</v>
      </c>
      <c r="I138" s="68"/>
    </row>
    <row r="139" spans="1:9" s="65" customFormat="1" ht="11.25" customHeight="1" x14ac:dyDescent="0.2">
      <c r="A139" s="76" t="s">
        <v>172</v>
      </c>
      <c r="B139" s="25">
        <v>18493186.948259998</v>
      </c>
      <c r="C139" s="26">
        <v>16841364.756710004</v>
      </c>
      <c r="D139" s="25">
        <v>22484.464640000002</v>
      </c>
      <c r="E139" s="26">
        <f t="shared" si="63"/>
        <v>16863849.221350003</v>
      </c>
      <c r="F139" s="26">
        <f>B139-E139</f>
        <v>1629337.7269099951</v>
      </c>
      <c r="G139" s="26">
        <f>B139-C139</f>
        <v>1651822.1915499941</v>
      </c>
      <c r="H139" s="27">
        <f t="shared" si="55"/>
        <v>91.189524382852255</v>
      </c>
      <c r="I139" s="68"/>
    </row>
    <row r="140" spans="1:9" s="65" customFormat="1" ht="22.5" customHeight="1" x14ac:dyDescent="0.2">
      <c r="A140" s="77" t="s">
        <v>173</v>
      </c>
      <c r="B140" s="30">
        <f t="shared" ref="B140:G140" si="64">SUM(B141)</f>
        <v>76015907.144039989</v>
      </c>
      <c r="C140" s="30">
        <f t="shared" si="64"/>
        <v>67182640.651380002</v>
      </c>
      <c r="D140" s="30">
        <f t="shared" si="64"/>
        <v>113913.96316</v>
      </c>
      <c r="E140" s="30">
        <f t="shared" si="64"/>
        <v>67296554.614539996</v>
      </c>
      <c r="F140" s="30">
        <f t="shared" si="64"/>
        <v>8719352.5294999927</v>
      </c>
      <c r="G140" s="30">
        <f t="shared" si="64"/>
        <v>8833266.492659986</v>
      </c>
      <c r="H140" s="38">
        <f>+H141</f>
        <v>88.529568537572032</v>
      </c>
      <c r="I140" s="68"/>
    </row>
    <row r="141" spans="1:9" s="65" customFormat="1" ht="11.25" customHeight="1" x14ac:dyDescent="0.2">
      <c r="A141" s="76" t="s">
        <v>174</v>
      </c>
      <c r="B141" s="25">
        <v>76015907.144039989</v>
      </c>
      <c r="C141" s="26">
        <v>67182640.651380002</v>
      </c>
      <c r="D141" s="25">
        <v>113913.96316</v>
      </c>
      <c r="E141" s="26">
        <f t="shared" ref="E141" si="65">SUM(C141:D141)</f>
        <v>67296554.614539996</v>
      </c>
      <c r="F141" s="26">
        <f>B141-E141</f>
        <v>8719352.5294999927</v>
      </c>
      <c r="G141" s="26">
        <f>B141-C141</f>
        <v>8833266.492659986</v>
      </c>
      <c r="H141" s="27">
        <f>E141/B141*100</f>
        <v>88.529568537572032</v>
      </c>
      <c r="I141" s="68"/>
    </row>
    <row r="142" spans="1:9" s="65" customFormat="1" ht="11.25" customHeight="1" x14ac:dyDescent="0.2">
      <c r="A142" s="72"/>
      <c r="B142" s="29"/>
      <c r="C142" s="28"/>
      <c r="D142" s="29"/>
      <c r="E142" s="28"/>
      <c r="F142" s="28"/>
      <c r="G142" s="28"/>
      <c r="H142" s="27"/>
      <c r="I142" s="68"/>
    </row>
    <row r="143" spans="1:9" s="65" customFormat="1" ht="11.25" customHeight="1" x14ac:dyDescent="0.2">
      <c r="A143" s="67" t="s">
        <v>175</v>
      </c>
      <c r="B143" s="25">
        <v>468574494.16652995</v>
      </c>
      <c r="C143" s="26">
        <v>374237200.00788003</v>
      </c>
      <c r="D143" s="25">
        <v>12365998.270869998</v>
      </c>
      <c r="E143" s="26">
        <f t="shared" ref="E143" si="66">SUM(C143:D143)</f>
        <v>386603198.27875</v>
      </c>
      <c r="F143" s="26">
        <f>B143-E143</f>
        <v>81971295.887779951</v>
      </c>
      <c r="G143" s="26">
        <f>B143-C143</f>
        <v>94337294.158649921</v>
      </c>
      <c r="H143" s="27">
        <f>E143/B143*100</f>
        <v>82.506240329280999</v>
      </c>
      <c r="I143" s="68"/>
    </row>
    <row r="144" spans="1:9" s="65" customFormat="1" ht="11.25" customHeight="1" x14ac:dyDescent="0.2">
      <c r="A144" s="72"/>
      <c r="B144" s="25"/>
      <c r="C144" s="26"/>
      <c r="D144" s="25"/>
      <c r="E144" s="26"/>
      <c r="F144" s="26"/>
      <c r="G144" s="26"/>
      <c r="H144" s="27"/>
      <c r="I144" s="68"/>
    </row>
    <row r="145" spans="1:9" s="65" customFormat="1" ht="11.25" customHeight="1" x14ac:dyDescent="0.2">
      <c r="A145" s="67" t="s">
        <v>176</v>
      </c>
      <c r="B145" s="33">
        <f t="shared" ref="B145:G145" si="67">SUM(B146:B164)</f>
        <v>19184664.447000004</v>
      </c>
      <c r="C145" s="33">
        <f t="shared" si="67"/>
        <v>16184101.292180002</v>
      </c>
      <c r="D145" s="33">
        <f t="shared" ref="D145" si="68">SUM(D146:D164)</f>
        <v>868651.39566000004</v>
      </c>
      <c r="E145" s="30">
        <f t="shared" si="67"/>
        <v>17052752.687840004</v>
      </c>
      <c r="F145" s="30">
        <f t="shared" si="67"/>
        <v>2131911.7591600004</v>
      </c>
      <c r="G145" s="30">
        <f t="shared" si="67"/>
        <v>3000563.1548199998</v>
      </c>
      <c r="H145" s="27">
        <f t="shared" ref="H145:H164" si="69">E145/B145*100</f>
        <v>88.887417004088505</v>
      </c>
      <c r="I145" s="68"/>
    </row>
    <row r="146" spans="1:9" s="65" customFormat="1" ht="11.25" customHeight="1" x14ac:dyDescent="0.2">
      <c r="A146" s="78" t="s">
        <v>177</v>
      </c>
      <c r="B146" s="25">
        <v>6011479.3510000026</v>
      </c>
      <c r="C146" s="26">
        <v>5017145.474820002</v>
      </c>
      <c r="D146" s="25">
        <v>94338.252510000108</v>
      </c>
      <c r="E146" s="26">
        <f t="shared" ref="E146:E164" si="70">SUM(C146:D146)</f>
        <v>5111483.727330002</v>
      </c>
      <c r="F146" s="26">
        <f t="shared" ref="F146:F164" si="71">B146-E146</f>
        <v>899995.62367000058</v>
      </c>
      <c r="G146" s="26">
        <f t="shared" ref="G146:G164" si="72">B146-C146</f>
        <v>994333.8761800006</v>
      </c>
      <c r="H146" s="27">
        <f t="shared" si="69"/>
        <v>85.028716375441135</v>
      </c>
      <c r="I146" s="68"/>
    </row>
    <row r="147" spans="1:9" s="65" customFormat="1" ht="11.25" customHeight="1" x14ac:dyDescent="0.2">
      <c r="A147" s="78" t="s">
        <v>178</v>
      </c>
      <c r="B147" s="25">
        <v>351914</v>
      </c>
      <c r="C147" s="26">
        <v>216623.10716999997</v>
      </c>
      <c r="D147" s="25">
        <v>10968.54464</v>
      </c>
      <c r="E147" s="26">
        <f t="shared" si="70"/>
        <v>227591.65180999998</v>
      </c>
      <c r="F147" s="26">
        <f t="shared" si="71"/>
        <v>124322.34819000002</v>
      </c>
      <c r="G147" s="26">
        <f t="shared" si="72"/>
        <v>135290.89283000003</v>
      </c>
      <c r="H147" s="27">
        <f t="shared" si="69"/>
        <v>64.672519936689071</v>
      </c>
      <c r="I147" s="68"/>
    </row>
    <row r="148" spans="1:9" s="65" customFormat="1" ht="11.25" customHeight="1" x14ac:dyDescent="0.2">
      <c r="A148" s="69" t="s">
        <v>179</v>
      </c>
      <c r="B148" s="25">
        <v>404089</v>
      </c>
      <c r="C148" s="26">
        <v>268401.51261999999</v>
      </c>
      <c r="D148" s="25">
        <v>9.4642800000000005</v>
      </c>
      <c r="E148" s="26">
        <f t="shared" si="70"/>
        <v>268410.97690000001</v>
      </c>
      <c r="F148" s="26">
        <f t="shared" si="71"/>
        <v>135678.02309999999</v>
      </c>
      <c r="G148" s="26">
        <f t="shared" si="72"/>
        <v>135687.48738000001</v>
      </c>
      <c r="H148" s="27">
        <f t="shared" si="69"/>
        <v>66.423727668904618</v>
      </c>
      <c r="I148" s="68"/>
    </row>
    <row r="149" spans="1:9" s="65" customFormat="1" ht="11.25" customHeight="1" x14ac:dyDescent="0.2">
      <c r="A149" s="69" t="s">
        <v>180</v>
      </c>
      <c r="B149" s="25">
        <v>145454</v>
      </c>
      <c r="C149" s="26">
        <v>103254.67570000001</v>
      </c>
      <c r="D149" s="25">
        <v>16.632999999999999</v>
      </c>
      <c r="E149" s="26">
        <f t="shared" si="70"/>
        <v>103271.30870000001</v>
      </c>
      <c r="F149" s="26">
        <f t="shared" si="71"/>
        <v>42182.691299999991</v>
      </c>
      <c r="G149" s="26">
        <f t="shared" si="72"/>
        <v>42199.324299999993</v>
      </c>
      <c r="H149" s="27">
        <f t="shared" si="69"/>
        <v>70.999290978591176</v>
      </c>
      <c r="I149" s="68"/>
    </row>
    <row r="150" spans="1:9" s="65" customFormat="1" ht="11.25" customHeight="1" x14ac:dyDescent="0.2">
      <c r="A150" s="69" t="s">
        <v>181</v>
      </c>
      <c r="B150" s="25">
        <v>345882.34600000002</v>
      </c>
      <c r="C150" s="26">
        <v>337741.85888000001</v>
      </c>
      <c r="D150" s="25">
        <v>5474.1895100000002</v>
      </c>
      <c r="E150" s="26">
        <f t="shared" si="70"/>
        <v>343216.04839000001</v>
      </c>
      <c r="F150" s="26">
        <f t="shared" si="71"/>
        <v>2666.2976100000087</v>
      </c>
      <c r="G150" s="26">
        <f t="shared" si="72"/>
        <v>8140.4871200000052</v>
      </c>
      <c r="H150" s="27">
        <f t="shared" si="69"/>
        <v>99.229131627897544</v>
      </c>
      <c r="I150" s="68"/>
    </row>
    <row r="151" spans="1:9" s="65" customFormat="1" ht="11.25" customHeight="1" x14ac:dyDescent="0.2">
      <c r="A151" s="69" t="s">
        <v>182</v>
      </c>
      <c r="B151" s="25">
        <v>152890</v>
      </c>
      <c r="C151" s="26">
        <v>144717.69112999999</v>
      </c>
      <c r="D151" s="25">
        <v>1334.0299399999999</v>
      </c>
      <c r="E151" s="26">
        <f t="shared" si="70"/>
        <v>146051.72107</v>
      </c>
      <c r="F151" s="26">
        <f t="shared" si="71"/>
        <v>6838.2789300000004</v>
      </c>
      <c r="G151" s="26">
        <f t="shared" si="72"/>
        <v>8172.308870000008</v>
      </c>
      <c r="H151" s="27">
        <f t="shared" si="69"/>
        <v>95.527320995486946</v>
      </c>
      <c r="I151" s="68"/>
    </row>
    <row r="152" spans="1:9" s="65" customFormat="1" ht="11.25" customHeight="1" x14ac:dyDescent="0.2">
      <c r="A152" s="69" t="s">
        <v>183</v>
      </c>
      <c r="B152" s="25">
        <v>62234.999999999985</v>
      </c>
      <c r="C152" s="26">
        <v>48996.076150000001</v>
      </c>
      <c r="D152" s="25">
        <v>0</v>
      </c>
      <c r="E152" s="26">
        <f t="shared" si="70"/>
        <v>48996.076150000001</v>
      </c>
      <c r="F152" s="26">
        <f t="shared" si="71"/>
        <v>13238.923849999985</v>
      </c>
      <c r="G152" s="26">
        <f t="shared" si="72"/>
        <v>13238.923849999985</v>
      </c>
      <c r="H152" s="27">
        <f t="shared" si="69"/>
        <v>78.727526552582972</v>
      </c>
      <c r="I152" s="68"/>
    </row>
    <row r="153" spans="1:9" s="65" customFormat="1" ht="11.25" customHeight="1" x14ac:dyDescent="0.2">
      <c r="A153" s="78" t="s">
        <v>184</v>
      </c>
      <c r="B153" s="25">
        <v>138160.99999999997</v>
      </c>
      <c r="C153" s="26">
        <v>96260.85153</v>
      </c>
      <c r="D153" s="25">
        <v>17.74485</v>
      </c>
      <c r="E153" s="26">
        <f t="shared" si="70"/>
        <v>96278.596380000003</v>
      </c>
      <c r="F153" s="26">
        <f t="shared" si="71"/>
        <v>41882.403619999968</v>
      </c>
      <c r="G153" s="26">
        <f t="shared" si="72"/>
        <v>41900.148469999971</v>
      </c>
      <c r="H153" s="27">
        <f t="shared" si="69"/>
        <v>69.685798727571466</v>
      </c>
      <c r="I153" s="68"/>
    </row>
    <row r="154" spans="1:9" s="65" customFormat="1" ht="11.25" customHeight="1" x14ac:dyDescent="0.2">
      <c r="A154" s="69" t="s">
        <v>185</v>
      </c>
      <c r="B154" s="25">
        <v>1057235</v>
      </c>
      <c r="C154" s="26">
        <v>942788.20211000007</v>
      </c>
      <c r="D154" s="25">
        <v>21104.37903</v>
      </c>
      <c r="E154" s="26">
        <f t="shared" si="70"/>
        <v>963892.58114000002</v>
      </c>
      <c r="F154" s="26">
        <f t="shared" si="71"/>
        <v>93342.418859999976</v>
      </c>
      <c r="G154" s="26">
        <f t="shared" si="72"/>
        <v>114446.79788999993</v>
      </c>
      <c r="H154" s="27">
        <f t="shared" si="69"/>
        <v>91.171081277104904</v>
      </c>
      <c r="I154" s="68"/>
    </row>
    <row r="155" spans="1:9" s="65" customFormat="1" ht="11.25" customHeight="1" x14ac:dyDescent="0.2">
      <c r="A155" s="69" t="s">
        <v>186</v>
      </c>
      <c r="B155" s="25">
        <v>1069305</v>
      </c>
      <c r="C155" s="26">
        <v>798132.42798000004</v>
      </c>
      <c r="D155" s="25">
        <v>507.5675</v>
      </c>
      <c r="E155" s="26">
        <f t="shared" si="70"/>
        <v>798639.99548000004</v>
      </c>
      <c r="F155" s="26">
        <f t="shared" si="71"/>
        <v>270665.00451999996</v>
      </c>
      <c r="G155" s="26">
        <f t="shared" si="72"/>
        <v>271172.57201999996</v>
      </c>
      <c r="H155" s="27">
        <f t="shared" si="69"/>
        <v>74.687764059833256</v>
      </c>
      <c r="I155" s="68"/>
    </row>
    <row r="156" spans="1:9" s="65" customFormat="1" ht="11.25" customHeight="1" x14ac:dyDescent="0.2">
      <c r="A156" s="69" t="s">
        <v>187</v>
      </c>
      <c r="B156" s="25">
        <v>741106</v>
      </c>
      <c r="C156" s="26">
        <v>578050.04527999996</v>
      </c>
      <c r="D156" s="25">
        <v>5743.6205</v>
      </c>
      <c r="E156" s="26">
        <f t="shared" si="70"/>
        <v>583793.66577999992</v>
      </c>
      <c r="F156" s="26">
        <f t="shared" si="71"/>
        <v>157312.33422000008</v>
      </c>
      <c r="G156" s="26">
        <f t="shared" si="72"/>
        <v>163055.95472000004</v>
      </c>
      <c r="H156" s="27">
        <f t="shared" si="69"/>
        <v>78.773301765199562</v>
      </c>
      <c r="I156" s="68"/>
    </row>
    <row r="157" spans="1:9" s="65" customFormat="1" ht="11.25" customHeight="1" x14ac:dyDescent="0.2">
      <c r="A157" s="69" t="s">
        <v>312</v>
      </c>
      <c r="B157" s="25">
        <v>539214.00000000012</v>
      </c>
      <c r="C157" s="26">
        <v>481460.62925</v>
      </c>
      <c r="D157" s="25">
        <v>10854.67942</v>
      </c>
      <c r="E157" s="26">
        <f t="shared" si="70"/>
        <v>492315.30867</v>
      </c>
      <c r="F157" s="26">
        <f t="shared" si="71"/>
        <v>46898.691330000118</v>
      </c>
      <c r="G157" s="26">
        <f t="shared" si="72"/>
        <v>57753.370750000118</v>
      </c>
      <c r="H157" s="27">
        <f t="shared" si="69"/>
        <v>91.302397317206143</v>
      </c>
      <c r="I157" s="68"/>
    </row>
    <row r="158" spans="1:9" s="65" customFormat="1" ht="11.25" customHeight="1" x14ac:dyDescent="0.2">
      <c r="A158" s="69" t="s">
        <v>188</v>
      </c>
      <c r="B158" s="25">
        <v>317092.99999999994</v>
      </c>
      <c r="C158" s="26">
        <v>260704.14797999998</v>
      </c>
      <c r="D158" s="25">
        <v>29826.055929999999</v>
      </c>
      <c r="E158" s="26">
        <f t="shared" si="70"/>
        <v>290530.20390999998</v>
      </c>
      <c r="F158" s="26">
        <f t="shared" si="71"/>
        <v>26562.79608999996</v>
      </c>
      <c r="G158" s="26">
        <f t="shared" si="72"/>
        <v>56388.852019999962</v>
      </c>
      <c r="H158" s="27">
        <f t="shared" si="69"/>
        <v>91.623026654640753</v>
      </c>
      <c r="I158" s="68"/>
    </row>
    <row r="159" spans="1:9" s="65" customFormat="1" ht="11.25" customHeight="1" x14ac:dyDescent="0.2">
      <c r="A159" s="69" t="s">
        <v>189</v>
      </c>
      <c r="B159" s="25">
        <v>204727.647</v>
      </c>
      <c r="C159" s="26">
        <v>163294.78007000004</v>
      </c>
      <c r="D159" s="25">
        <v>665.35901000000001</v>
      </c>
      <c r="E159" s="26">
        <f t="shared" si="70"/>
        <v>163960.13908000002</v>
      </c>
      <c r="F159" s="26">
        <f t="shared" si="71"/>
        <v>40767.507919999975</v>
      </c>
      <c r="G159" s="26">
        <f t="shared" si="72"/>
        <v>41432.86692999996</v>
      </c>
      <c r="H159" s="27">
        <f t="shared" si="69"/>
        <v>80.086955270872636</v>
      </c>
      <c r="I159" s="68"/>
    </row>
    <row r="160" spans="1:9" s="65" customFormat="1" ht="11.25" customHeight="1" x14ac:dyDescent="0.2">
      <c r="A160" s="69" t="s">
        <v>190</v>
      </c>
      <c r="B160" s="25">
        <v>1792281.6079999995</v>
      </c>
      <c r="C160" s="26">
        <v>1548694.9818699996</v>
      </c>
      <c r="D160" s="25">
        <v>35833.562509999996</v>
      </c>
      <c r="E160" s="26">
        <f t="shared" si="70"/>
        <v>1584528.5443799996</v>
      </c>
      <c r="F160" s="26">
        <f t="shared" si="71"/>
        <v>207753.06361999991</v>
      </c>
      <c r="G160" s="26">
        <f t="shared" si="72"/>
        <v>243586.62612999999</v>
      </c>
      <c r="H160" s="27">
        <f t="shared" si="69"/>
        <v>88.40845865445047</v>
      </c>
      <c r="I160" s="68"/>
    </row>
    <row r="161" spans="1:9" s="65" customFormat="1" ht="11.25" customHeight="1" x14ac:dyDescent="0.2">
      <c r="A161" s="69" t="s">
        <v>191</v>
      </c>
      <c r="B161" s="25">
        <v>82168.266000000003</v>
      </c>
      <c r="C161" s="26">
        <v>77250.837639999998</v>
      </c>
      <c r="D161" s="25">
        <v>3063.5683399999998</v>
      </c>
      <c r="E161" s="26">
        <f t="shared" si="70"/>
        <v>80314.405979999996</v>
      </c>
      <c r="F161" s="26">
        <f t="shared" si="71"/>
        <v>1853.8600200000074</v>
      </c>
      <c r="G161" s="26">
        <f t="shared" si="72"/>
        <v>4917.4283600000053</v>
      </c>
      <c r="H161" s="27">
        <f t="shared" si="69"/>
        <v>97.743824824050677</v>
      </c>
      <c r="I161" s="68"/>
    </row>
    <row r="162" spans="1:9" s="65" customFormat="1" ht="11.25" customHeight="1" x14ac:dyDescent="0.2">
      <c r="A162" s="69" t="s">
        <v>192</v>
      </c>
      <c r="B162" s="25">
        <v>5614605.2290000003</v>
      </c>
      <c r="C162" s="26">
        <v>4967546.5467600003</v>
      </c>
      <c r="D162" s="25">
        <v>646736.74317999999</v>
      </c>
      <c r="E162" s="26">
        <f t="shared" si="70"/>
        <v>5614283.2899400005</v>
      </c>
      <c r="F162" s="26">
        <f t="shared" si="71"/>
        <v>321.93905999977142</v>
      </c>
      <c r="G162" s="26">
        <f t="shared" si="72"/>
        <v>647058.68223999999</v>
      </c>
      <c r="H162" s="27">
        <f t="shared" si="69"/>
        <v>99.994266042813891</v>
      </c>
      <c r="I162" s="68"/>
    </row>
    <row r="163" spans="1:9" s="65" customFormat="1" ht="11.25" customHeight="1" x14ac:dyDescent="0.2">
      <c r="A163" s="69" t="s">
        <v>193</v>
      </c>
      <c r="B163" s="25">
        <v>68187</v>
      </c>
      <c r="C163" s="26">
        <v>57170.448090000005</v>
      </c>
      <c r="D163" s="25">
        <v>2021.0666000000001</v>
      </c>
      <c r="E163" s="26">
        <f t="shared" si="70"/>
        <v>59191.514690000004</v>
      </c>
      <c r="F163" s="26">
        <f t="shared" si="71"/>
        <v>8995.4853099999964</v>
      </c>
      <c r="G163" s="26">
        <f t="shared" si="72"/>
        <v>11016.551909999995</v>
      </c>
      <c r="H163" s="27">
        <f t="shared" si="69"/>
        <v>86.80762416589674</v>
      </c>
      <c r="I163" s="68"/>
    </row>
    <row r="164" spans="1:9" s="65" customFormat="1" ht="11.25" customHeight="1" x14ac:dyDescent="0.2">
      <c r="A164" s="69" t="s">
        <v>194</v>
      </c>
      <c r="B164" s="25">
        <v>86637</v>
      </c>
      <c r="C164" s="26">
        <v>75866.99715000001</v>
      </c>
      <c r="D164" s="25">
        <v>135.93491</v>
      </c>
      <c r="E164" s="26">
        <f t="shared" si="70"/>
        <v>76002.932060000006</v>
      </c>
      <c r="F164" s="26">
        <f t="shared" si="71"/>
        <v>10634.067939999994</v>
      </c>
      <c r="G164" s="26">
        <f t="shared" si="72"/>
        <v>10770.00284999999</v>
      </c>
      <c r="H164" s="27">
        <f t="shared" si="69"/>
        <v>87.725720027240101</v>
      </c>
      <c r="I164" s="68"/>
    </row>
    <row r="165" spans="1:9" s="65" customFormat="1" ht="11.25" customHeight="1" x14ac:dyDescent="0.2">
      <c r="A165" s="72"/>
      <c r="B165" s="25"/>
      <c r="C165" s="26"/>
      <c r="D165" s="25"/>
      <c r="E165" s="26"/>
      <c r="F165" s="26"/>
      <c r="G165" s="26"/>
      <c r="H165" s="27"/>
      <c r="I165" s="68"/>
    </row>
    <row r="166" spans="1:9" s="65" customFormat="1" ht="11.25" customHeight="1" x14ac:dyDescent="0.2">
      <c r="A166" s="67" t="s">
        <v>195</v>
      </c>
      <c r="B166" s="33">
        <f t="shared" ref="B166:G166" si="73">SUM(B167:B174)</f>
        <v>113798655.99303</v>
      </c>
      <c r="C166" s="33">
        <f t="shared" si="73"/>
        <v>103422836.37183</v>
      </c>
      <c r="D166" s="33">
        <f t="shared" si="73"/>
        <v>1352248.4791899996</v>
      </c>
      <c r="E166" s="30">
        <f t="shared" si="73"/>
        <v>104775084.85102001</v>
      </c>
      <c r="F166" s="30">
        <f t="shared" si="73"/>
        <v>9023571.142009981</v>
      </c>
      <c r="G166" s="30">
        <f t="shared" si="73"/>
        <v>10375819.62119999</v>
      </c>
      <c r="H166" s="27">
        <f t="shared" ref="H166:H174" si="74">E166/B166*100</f>
        <v>92.070581973689855</v>
      </c>
      <c r="I166" s="68"/>
    </row>
    <row r="167" spans="1:9" s="65" customFormat="1" ht="11.25" customHeight="1" x14ac:dyDescent="0.2">
      <c r="A167" s="69" t="s">
        <v>81</v>
      </c>
      <c r="B167" s="25">
        <v>112526476.15553999</v>
      </c>
      <c r="C167" s="26">
        <v>102398659.8126</v>
      </c>
      <c r="D167" s="25">
        <v>1340913.8986399998</v>
      </c>
      <c r="E167" s="26">
        <f t="shared" ref="E167:E174" si="75">SUM(C167:D167)</f>
        <v>103739573.71124001</v>
      </c>
      <c r="F167" s="26">
        <f t="shared" ref="F167:F174" si="76">B167-E167</f>
        <v>8786902.444299981</v>
      </c>
      <c r="G167" s="26">
        <f t="shared" ref="G167:G174" si="77">B167-C167</f>
        <v>10127816.342939988</v>
      </c>
      <c r="H167" s="27">
        <f t="shared" si="74"/>
        <v>92.191257787052479</v>
      </c>
      <c r="I167" s="68"/>
    </row>
    <row r="168" spans="1:9" s="65" customFormat="1" ht="11.25" customHeight="1" x14ac:dyDescent="0.2">
      <c r="A168" s="69" t="s">
        <v>196</v>
      </c>
      <c r="B168" s="25">
        <v>51725.512999999992</v>
      </c>
      <c r="C168" s="26">
        <v>30742.61692</v>
      </c>
      <c r="D168" s="25">
        <v>345.84800000000001</v>
      </c>
      <c r="E168" s="26">
        <f t="shared" si="75"/>
        <v>31088.464920000002</v>
      </c>
      <c r="F168" s="26">
        <f t="shared" si="76"/>
        <v>20637.04807999999</v>
      </c>
      <c r="G168" s="26">
        <f t="shared" si="77"/>
        <v>20982.896079999991</v>
      </c>
      <c r="H168" s="27">
        <f t="shared" si="74"/>
        <v>60.10276769995496</v>
      </c>
      <c r="I168" s="68"/>
    </row>
    <row r="169" spans="1:9" s="65" customFormat="1" ht="11.25" customHeight="1" x14ac:dyDescent="0.2">
      <c r="A169" s="69" t="s">
        <v>197</v>
      </c>
      <c r="B169" s="25">
        <v>51072</v>
      </c>
      <c r="C169" s="26">
        <v>34232.520060000003</v>
      </c>
      <c r="D169" s="25">
        <v>279.29369000000003</v>
      </c>
      <c r="E169" s="26">
        <f t="shared" si="75"/>
        <v>34511.813750000001</v>
      </c>
      <c r="F169" s="26">
        <f t="shared" si="76"/>
        <v>16560.186249999999</v>
      </c>
      <c r="G169" s="26">
        <f t="shared" si="77"/>
        <v>16839.479939999997</v>
      </c>
      <c r="H169" s="27">
        <f t="shared" si="74"/>
        <v>67.574823288690482</v>
      </c>
      <c r="I169" s="68"/>
    </row>
    <row r="170" spans="1:9" s="65" customFormat="1" ht="11.25" customHeight="1" x14ac:dyDescent="0.2">
      <c r="A170" s="69" t="s">
        <v>198</v>
      </c>
      <c r="B170" s="25">
        <v>43412</v>
      </c>
      <c r="C170" s="26">
        <v>23861.047899999998</v>
      </c>
      <c r="D170" s="25">
        <v>2507.4954299999999</v>
      </c>
      <c r="E170" s="26">
        <f t="shared" si="75"/>
        <v>26368.543329999997</v>
      </c>
      <c r="F170" s="26">
        <f t="shared" si="76"/>
        <v>17043.456670000003</v>
      </c>
      <c r="G170" s="26">
        <f t="shared" si="77"/>
        <v>19550.952100000002</v>
      </c>
      <c r="H170" s="27">
        <f t="shared" si="74"/>
        <v>60.740217750852288</v>
      </c>
      <c r="I170" s="68"/>
    </row>
    <row r="171" spans="1:9" s="65" customFormat="1" ht="11.25" customHeight="1" x14ac:dyDescent="0.2">
      <c r="A171" s="69" t="s">
        <v>199</v>
      </c>
      <c r="B171" s="25">
        <v>79969.369089999993</v>
      </c>
      <c r="C171" s="26">
        <v>60360.825979999994</v>
      </c>
      <c r="D171" s="25">
        <v>137.12402</v>
      </c>
      <c r="E171" s="26">
        <f t="shared" si="75"/>
        <v>60497.95</v>
      </c>
      <c r="F171" s="26">
        <f t="shared" si="76"/>
        <v>19471.419089999996</v>
      </c>
      <c r="G171" s="26">
        <f t="shared" si="77"/>
        <v>19608.543109999999</v>
      </c>
      <c r="H171" s="27">
        <f t="shared" si="74"/>
        <v>75.65140339160827</v>
      </c>
      <c r="I171" s="68"/>
    </row>
    <row r="172" spans="1:9" s="65" customFormat="1" ht="11.25" customHeight="1" x14ac:dyDescent="0.2">
      <c r="A172" s="69" t="s">
        <v>200</v>
      </c>
      <c r="B172" s="25">
        <v>170661</v>
      </c>
      <c r="C172" s="26">
        <v>131757.16006999998</v>
      </c>
      <c r="D172" s="25">
        <v>524.24166000000002</v>
      </c>
      <c r="E172" s="26">
        <f t="shared" si="75"/>
        <v>132281.40172999998</v>
      </c>
      <c r="F172" s="26">
        <f t="shared" si="76"/>
        <v>38379.598270000017</v>
      </c>
      <c r="G172" s="26">
        <f t="shared" si="77"/>
        <v>38903.839930000016</v>
      </c>
      <c r="H172" s="27">
        <f t="shared" si="74"/>
        <v>77.511207440481414</v>
      </c>
      <c r="I172" s="68"/>
    </row>
    <row r="173" spans="1:9" s="65" customFormat="1" ht="11.25" customHeight="1" x14ac:dyDescent="0.2">
      <c r="A173" s="69" t="s">
        <v>201</v>
      </c>
      <c r="B173" s="25">
        <v>753828.95539999986</v>
      </c>
      <c r="C173" s="26">
        <v>637835.45659000007</v>
      </c>
      <c r="D173" s="25">
        <v>7293.130619999999</v>
      </c>
      <c r="E173" s="26">
        <f t="shared" si="75"/>
        <v>645128.58721000003</v>
      </c>
      <c r="F173" s="26">
        <f t="shared" si="76"/>
        <v>108700.36818999983</v>
      </c>
      <c r="G173" s="26">
        <f t="shared" si="77"/>
        <v>115993.49880999979</v>
      </c>
      <c r="H173" s="27">
        <f t="shared" si="74"/>
        <v>85.580234427009927</v>
      </c>
      <c r="I173" s="68"/>
    </row>
    <row r="174" spans="1:9" s="65" customFormat="1" ht="11.25" customHeight="1" x14ac:dyDescent="0.2">
      <c r="A174" s="69" t="s">
        <v>202</v>
      </c>
      <c r="B174" s="25">
        <v>121511</v>
      </c>
      <c r="C174" s="26">
        <v>105386.93170999999</v>
      </c>
      <c r="D174" s="25">
        <v>247.44713000000002</v>
      </c>
      <c r="E174" s="26">
        <f t="shared" si="75"/>
        <v>105634.37883999999</v>
      </c>
      <c r="F174" s="26">
        <f t="shared" si="76"/>
        <v>15876.62116000001</v>
      </c>
      <c r="G174" s="26">
        <f t="shared" si="77"/>
        <v>16124.06829000001</v>
      </c>
      <c r="H174" s="27">
        <f t="shared" si="74"/>
        <v>86.934005020121631</v>
      </c>
      <c r="I174" s="68"/>
    </row>
    <row r="175" spans="1:9" s="65" customFormat="1" ht="11.25" customHeight="1" x14ac:dyDescent="0.2">
      <c r="A175" s="72"/>
      <c r="B175" s="29"/>
      <c r="C175" s="28"/>
      <c r="D175" s="29"/>
      <c r="E175" s="28"/>
      <c r="F175" s="28"/>
      <c r="G175" s="28"/>
      <c r="H175" s="27"/>
      <c r="I175" s="68"/>
    </row>
    <row r="176" spans="1:9" s="65" customFormat="1" ht="11.25" customHeight="1" x14ac:dyDescent="0.2">
      <c r="A176" s="67" t="s">
        <v>203</v>
      </c>
      <c r="B176" s="33">
        <f t="shared" ref="B176:G176" si="78">SUM(B177:B179)</f>
        <v>1999644.912</v>
      </c>
      <c r="C176" s="33">
        <f t="shared" si="78"/>
        <v>1802220.0588299998</v>
      </c>
      <c r="D176" s="33">
        <f t="shared" si="78"/>
        <v>25113.158800000001</v>
      </c>
      <c r="E176" s="30">
        <f t="shared" si="78"/>
        <v>1827333.2176299999</v>
      </c>
      <c r="F176" s="30">
        <f t="shared" si="78"/>
        <v>172311.69437000016</v>
      </c>
      <c r="G176" s="30">
        <f t="shared" si="78"/>
        <v>197424.85317000022</v>
      </c>
      <c r="H176" s="27">
        <f>E176/B176*100</f>
        <v>91.382885364499145</v>
      </c>
      <c r="I176" s="68"/>
    </row>
    <row r="177" spans="1:9" s="65" customFormat="1" ht="11.25" customHeight="1" x14ac:dyDescent="0.2">
      <c r="A177" s="69" t="s">
        <v>177</v>
      </c>
      <c r="B177" s="25">
        <v>1789086.912</v>
      </c>
      <c r="C177" s="26">
        <v>1611423.8148899998</v>
      </c>
      <c r="D177" s="25">
        <v>22814.059420000001</v>
      </c>
      <c r="E177" s="26">
        <f t="shared" ref="E177:E179" si="79">SUM(C177:D177)</f>
        <v>1634237.8743099999</v>
      </c>
      <c r="F177" s="26">
        <f>B177-E177</f>
        <v>154849.03769000014</v>
      </c>
      <c r="G177" s="26">
        <f>B177-C177</f>
        <v>177663.09711000021</v>
      </c>
      <c r="H177" s="27">
        <f>E177/B177*100</f>
        <v>91.344800710833212</v>
      </c>
      <c r="I177" s="68"/>
    </row>
    <row r="178" spans="1:9" s="65" customFormat="1" ht="11.4" customHeight="1" x14ac:dyDescent="0.2">
      <c r="A178" s="69" t="s">
        <v>204</v>
      </c>
      <c r="B178" s="25">
        <v>59455.000000000007</v>
      </c>
      <c r="C178" s="26">
        <v>52424.947460000003</v>
      </c>
      <c r="D178" s="25">
        <v>594.55666000000008</v>
      </c>
      <c r="E178" s="26">
        <f t="shared" si="79"/>
        <v>53019.504120000005</v>
      </c>
      <c r="F178" s="26">
        <f>B178-E178</f>
        <v>6435.4958800000022</v>
      </c>
      <c r="G178" s="26">
        <f>B178-C178</f>
        <v>7030.0525400000042</v>
      </c>
      <c r="H178" s="27">
        <f>E178/B178*100</f>
        <v>89.175854209065676</v>
      </c>
      <c r="I178" s="68"/>
    </row>
    <row r="179" spans="1:9" s="65" customFormat="1" ht="11.25" customHeight="1" x14ac:dyDescent="0.2">
      <c r="A179" s="69" t="s">
        <v>205</v>
      </c>
      <c r="B179" s="25">
        <v>151103</v>
      </c>
      <c r="C179" s="26">
        <v>138371.29647999999</v>
      </c>
      <c r="D179" s="25">
        <v>1704.5427199999999</v>
      </c>
      <c r="E179" s="26">
        <f t="shared" si="79"/>
        <v>140075.83919999999</v>
      </c>
      <c r="F179" s="26">
        <f>B179-E179</f>
        <v>11027.160800000012</v>
      </c>
      <c r="G179" s="26">
        <f>B179-C179</f>
        <v>12731.70352000001</v>
      </c>
      <c r="H179" s="27">
        <f>E179/B179*100</f>
        <v>92.702222457528961</v>
      </c>
      <c r="I179" s="68"/>
    </row>
    <row r="180" spans="1:9" s="65" customFormat="1" ht="11.25" customHeight="1" x14ac:dyDescent="0.2">
      <c r="A180" s="72" t="s">
        <v>206</v>
      </c>
      <c r="B180" s="28"/>
      <c r="C180" s="28"/>
      <c r="D180" s="28"/>
      <c r="E180" s="28"/>
      <c r="F180" s="28"/>
      <c r="G180" s="28"/>
      <c r="H180" s="24"/>
      <c r="I180" s="68"/>
    </row>
    <row r="181" spans="1:9" s="65" customFormat="1" ht="11.25" customHeight="1" x14ac:dyDescent="0.2">
      <c r="A181" s="67" t="s">
        <v>207</v>
      </c>
      <c r="B181" s="30">
        <f t="shared" ref="B181:G181" si="80">SUM(B182:B188)</f>
        <v>14766266.628</v>
      </c>
      <c r="C181" s="30">
        <f t="shared" si="80"/>
        <v>13776376.138500001</v>
      </c>
      <c r="D181" s="30">
        <f t="shared" ref="D181" si="81">SUM(D182:D188)</f>
        <v>96844.123620000013</v>
      </c>
      <c r="E181" s="30">
        <f t="shared" si="80"/>
        <v>13873220.262120001</v>
      </c>
      <c r="F181" s="30">
        <f t="shared" si="80"/>
        <v>893046.36587999959</v>
      </c>
      <c r="G181" s="30">
        <f t="shared" si="80"/>
        <v>989890.48949999944</v>
      </c>
      <c r="H181" s="24">
        <f t="shared" ref="H181:H188" si="82">E181/B181*100</f>
        <v>93.952118105556949</v>
      </c>
      <c r="I181" s="68"/>
    </row>
    <row r="182" spans="1:9" s="65" customFormat="1" ht="11.25" customHeight="1" x14ac:dyDescent="0.2">
      <c r="A182" s="69" t="s">
        <v>177</v>
      </c>
      <c r="B182" s="25">
        <v>3766506.4687999962</v>
      </c>
      <c r="C182" s="26">
        <v>3228378.7739599994</v>
      </c>
      <c r="D182" s="25">
        <v>53538.495560000018</v>
      </c>
      <c r="E182" s="26">
        <f t="shared" ref="E182:E188" si="83">SUM(C182:D182)</f>
        <v>3281917.2695199996</v>
      </c>
      <c r="F182" s="26">
        <f t="shared" ref="F182:F188" si="84">B182-E182</f>
        <v>484589.19927999657</v>
      </c>
      <c r="G182" s="26">
        <f t="shared" ref="G182:G188" si="85">B182-C182</f>
        <v>538127.69483999675</v>
      </c>
      <c r="H182" s="27">
        <f t="shared" si="82"/>
        <v>87.134252833650748</v>
      </c>
      <c r="I182" s="68"/>
    </row>
    <row r="183" spans="1:9" s="65" customFormat="1" ht="11.25" customHeight="1" x14ac:dyDescent="0.2">
      <c r="A183" s="69" t="s">
        <v>208</v>
      </c>
      <c r="B183" s="25">
        <v>224700.34999999998</v>
      </c>
      <c r="C183" s="26">
        <v>211102.80009</v>
      </c>
      <c r="D183" s="25">
        <v>3970.55069</v>
      </c>
      <c r="E183" s="26">
        <f t="shared" si="83"/>
        <v>215073.35078000001</v>
      </c>
      <c r="F183" s="26">
        <f t="shared" si="84"/>
        <v>9626.9992199999688</v>
      </c>
      <c r="G183" s="26">
        <f t="shared" si="85"/>
        <v>13597.549909999972</v>
      </c>
      <c r="H183" s="27">
        <f t="shared" si="82"/>
        <v>95.715627848376755</v>
      </c>
      <c r="I183" s="68"/>
    </row>
    <row r="184" spans="1:9" s="65" customFormat="1" ht="11.25" customHeight="1" x14ac:dyDescent="0.2">
      <c r="A184" s="69" t="s">
        <v>209</v>
      </c>
      <c r="B184" s="25">
        <v>41654</v>
      </c>
      <c r="C184" s="26">
        <v>39177.15814</v>
      </c>
      <c r="D184" s="25">
        <v>261.83821</v>
      </c>
      <c r="E184" s="26">
        <f t="shared" si="83"/>
        <v>39438.996350000001</v>
      </c>
      <c r="F184" s="26">
        <f t="shared" si="84"/>
        <v>2215.0036499999987</v>
      </c>
      <c r="G184" s="26">
        <f t="shared" si="85"/>
        <v>2476.8418600000005</v>
      </c>
      <c r="H184" s="27">
        <f t="shared" si="82"/>
        <v>94.682374681903298</v>
      </c>
      <c r="I184" s="68"/>
    </row>
    <row r="185" spans="1:9" s="65" customFormat="1" ht="11.25" customHeight="1" x14ac:dyDescent="0.2">
      <c r="A185" s="69" t="s">
        <v>210</v>
      </c>
      <c r="B185" s="25">
        <v>63670.559999999998</v>
      </c>
      <c r="C185" s="26">
        <v>56018.603799999997</v>
      </c>
      <c r="D185" s="25">
        <v>18.695820000000001</v>
      </c>
      <c r="E185" s="26">
        <f t="shared" si="83"/>
        <v>56037.299619999998</v>
      </c>
      <c r="F185" s="26">
        <f t="shared" si="84"/>
        <v>7633.2603799999997</v>
      </c>
      <c r="G185" s="26">
        <f t="shared" si="85"/>
        <v>7651.9562000000005</v>
      </c>
      <c r="H185" s="27">
        <f t="shared" si="82"/>
        <v>88.011318920392725</v>
      </c>
      <c r="I185" s="68"/>
    </row>
    <row r="186" spans="1:9" s="65" customFormat="1" ht="11.25" customHeight="1" x14ac:dyDescent="0.2">
      <c r="A186" s="69" t="s">
        <v>211</v>
      </c>
      <c r="B186" s="25">
        <v>79893</v>
      </c>
      <c r="C186" s="26">
        <v>70584.466629999995</v>
      </c>
      <c r="D186" s="25">
        <v>803.99739</v>
      </c>
      <c r="E186" s="26">
        <f t="shared" si="83"/>
        <v>71388.464019999999</v>
      </c>
      <c r="F186" s="26">
        <f t="shared" si="84"/>
        <v>8504.5359800000006</v>
      </c>
      <c r="G186" s="26">
        <f t="shared" si="85"/>
        <v>9308.5333700000047</v>
      </c>
      <c r="H186" s="27">
        <f t="shared" si="82"/>
        <v>89.355092461166805</v>
      </c>
      <c r="I186" s="68"/>
    </row>
    <row r="187" spans="1:9" s="65" customFormat="1" ht="11.4" x14ac:dyDescent="0.2">
      <c r="A187" s="69" t="s">
        <v>212</v>
      </c>
      <c r="B187" s="25">
        <v>415906.78999999992</v>
      </c>
      <c r="C187" s="26">
        <v>349735.55408999993</v>
      </c>
      <c r="D187" s="25">
        <v>16578.538530000002</v>
      </c>
      <c r="E187" s="26">
        <f t="shared" si="83"/>
        <v>366314.09261999995</v>
      </c>
      <c r="F187" s="26">
        <f t="shared" si="84"/>
        <v>49592.697379999969</v>
      </c>
      <c r="G187" s="26">
        <f t="shared" si="85"/>
        <v>66171.235909999989</v>
      </c>
      <c r="H187" s="27">
        <f t="shared" si="82"/>
        <v>88.076006794695516</v>
      </c>
      <c r="I187" s="68"/>
    </row>
    <row r="188" spans="1:9" s="65" customFormat="1" ht="11.4" x14ac:dyDescent="0.2">
      <c r="A188" s="69" t="s">
        <v>213</v>
      </c>
      <c r="B188" s="25">
        <v>10173935.459200004</v>
      </c>
      <c r="C188" s="26">
        <v>9821378.7817900013</v>
      </c>
      <c r="D188" s="25">
        <v>21672.007419999998</v>
      </c>
      <c r="E188" s="26">
        <f t="shared" si="83"/>
        <v>9843050.789210001</v>
      </c>
      <c r="F188" s="26">
        <f t="shared" si="84"/>
        <v>330884.66999000311</v>
      </c>
      <c r="G188" s="26">
        <f t="shared" si="85"/>
        <v>352556.6774100028</v>
      </c>
      <c r="H188" s="27">
        <f t="shared" si="82"/>
        <v>96.747721947746442</v>
      </c>
      <c r="I188" s="68"/>
    </row>
    <row r="189" spans="1:9" s="65" customFormat="1" ht="11.4" x14ac:dyDescent="0.2">
      <c r="A189" s="72"/>
      <c r="B189" s="28"/>
      <c r="C189" s="28"/>
      <c r="D189" s="28"/>
      <c r="E189" s="28"/>
      <c r="F189" s="28"/>
      <c r="G189" s="28"/>
      <c r="H189" s="24"/>
      <c r="I189" s="68"/>
    </row>
    <row r="190" spans="1:9" s="65" customFormat="1" ht="11.25" customHeight="1" x14ac:dyDescent="0.2">
      <c r="A190" s="67" t="s">
        <v>214</v>
      </c>
      <c r="B190" s="39">
        <f t="shared" ref="B190:G190" si="86">SUM(B191:B197)</f>
        <v>42189402.781199992</v>
      </c>
      <c r="C190" s="39">
        <f t="shared" si="86"/>
        <v>33105146.323480003</v>
      </c>
      <c r="D190" s="39">
        <f t="shared" si="86"/>
        <v>520782.58645999985</v>
      </c>
      <c r="E190" s="39">
        <f t="shared" si="86"/>
        <v>33625928.909940004</v>
      </c>
      <c r="F190" s="39">
        <f t="shared" si="86"/>
        <v>8563473.8712599948</v>
      </c>
      <c r="G190" s="39">
        <f t="shared" si="86"/>
        <v>9084256.4577199928</v>
      </c>
      <c r="H190" s="24">
        <f t="shared" ref="H190:H197" si="87">E190/B190*100</f>
        <v>79.702310754026712</v>
      </c>
      <c r="I190" s="68"/>
    </row>
    <row r="191" spans="1:9" s="65" customFormat="1" ht="11.25" customHeight="1" x14ac:dyDescent="0.2">
      <c r="A191" s="69" t="s">
        <v>177</v>
      </c>
      <c r="B191" s="25">
        <v>30577660.962199993</v>
      </c>
      <c r="C191" s="26">
        <v>21999552.939309999</v>
      </c>
      <c r="D191" s="25">
        <v>424849.37609999988</v>
      </c>
      <c r="E191" s="26">
        <f t="shared" ref="E191:E197" si="88">SUM(C191:D191)</f>
        <v>22424402.315409999</v>
      </c>
      <c r="F191" s="26">
        <f t="shared" ref="F191:F197" si="89">B191-E191</f>
        <v>8153258.6467899941</v>
      </c>
      <c r="G191" s="26">
        <f t="shared" ref="G191:G197" si="90">B191-C191</f>
        <v>8578108.0228899941</v>
      </c>
      <c r="H191" s="27">
        <f t="shared" si="87"/>
        <v>73.335898200751757</v>
      </c>
      <c r="I191" s="68"/>
    </row>
    <row r="192" spans="1:9" s="65" customFormat="1" ht="11.25" customHeight="1" x14ac:dyDescent="0.2">
      <c r="A192" s="69" t="s">
        <v>215</v>
      </c>
      <c r="B192" s="25">
        <v>125643.03</v>
      </c>
      <c r="C192" s="26">
        <v>118309.16523</v>
      </c>
      <c r="D192" s="25">
        <v>143.8305</v>
      </c>
      <c r="E192" s="26">
        <f t="shared" si="88"/>
        <v>118452.99573</v>
      </c>
      <c r="F192" s="26">
        <f t="shared" si="89"/>
        <v>7190.0342700000037</v>
      </c>
      <c r="G192" s="26">
        <f t="shared" si="90"/>
        <v>7333.8647700000001</v>
      </c>
      <c r="H192" s="27">
        <f t="shared" si="87"/>
        <v>94.277410955466451</v>
      </c>
      <c r="I192" s="68"/>
    </row>
    <row r="193" spans="1:9" s="65" customFormat="1" ht="11.25" customHeight="1" x14ac:dyDescent="0.2">
      <c r="A193" s="69" t="s">
        <v>216</v>
      </c>
      <c r="B193" s="25">
        <v>518823.25800000003</v>
      </c>
      <c r="C193" s="26">
        <v>499012.82367000001</v>
      </c>
      <c r="D193" s="25">
        <v>8042.5860000000002</v>
      </c>
      <c r="E193" s="26">
        <f t="shared" si="88"/>
        <v>507055.40967000002</v>
      </c>
      <c r="F193" s="26">
        <f t="shared" si="89"/>
        <v>11767.848330000008</v>
      </c>
      <c r="G193" s="26">
        <f t="shared" si="90"/>
        <v>19810.434330000018</v>
      </c>
      <c r="H193" s="27">
        <f t="shared" si="87"/>
        <v>97.731819430115067</v>
      </c>
      <c r="I193" s="68"/>
    </row>
    <row r="194" spans="1:9" s="65" customFormat="1" ht="11.25" customHeight="1" x14ac:dyDescent="0.2">
      <c r="A194" s="69" t="s">
        <v>217</v>
      </c>
      <c r="B194" s="25">
        <v>24279</v>
      </c>
      <c r="C194" s="26">
        <v>23948.192489999998</v>
      </c>
      <c r="D194" s="25">
        <v>67.812970000000007</v>
      </c>
      <c r="E194" s="26">
        <f t="shared" si="88"/>
        <v>24016.005459999997</v>
      </c>
      <c r="F194" s="26">
        <f t="shared" si="89"/>
        <v>262.99454000000333</v>
      </c>
      <c r="G194" s="26">
        <f t="shared" si="90"/>
        <v>330.80751000000237</v>
      </c>
      <c r="H194" s="27">
        <f t="shared" si="87"/>
        <v>98.91678182791712</v>
      </c>
      <c r="I194" s="68"/>
    </row>
    <row r="195" spans="1:9" s="65" customFormat="1" ht="11.25" customHeight="1" x14ac:dyDescent="0.2">
      <c r="A195" s="69" t="s">
        <v>218</v>
      </c>
      <c r="B195" s="25">
        <v>647611.71600000001</v>
      </c>
      <c r="C195" s="26">
        <v>626790.50604999997</v>
      </c>
      <c r="D195" s="25">
        <v>733.6943</v>
      </c>
      <c r="E195" s="26">
        <f t="shared" si="88"/>
        <v>627524.20034999994</v>
      </c>
      <c r="F195" s="26">
        <f t="shared" si="89"/>
        <v>20087.515650000074</v>
      </c>
      <c r="G195" s="26">
        <f t="shared" si="90"/>
        <v>20821.209950000048</v>
      </c>
      <c r="H195" s="27">
        <f t="shared" si="87"/>
        <v>96.898216144996354</v>
      </c>
      <c r="I195" s="68"/>
    </row>
    <row r="196" spans="1:9" s="65" customFormat="1" ht="11.25" customHeight="1" x14ac:dyDescent="0.2">
      <c r="A196" s="69" t="s">
        <v>219</v>
      </c>
      <c r="B196" s="25">
        <v>10272765.815000001</v>
      </c>
      <c r="C196" s="26">
        <v>9816096.9215200022</v>
      </c>
      <c r="D196" s="25">
        <v>86903.201729999986</v>
      </c>
      <c r="E196" s="26">
        <f t="shared" si="88"/>
        <v>9903000.123250002</v>
      </c>
      <c r="F196" s="26">
        <f t="shared" si="89"/>
        <v>369765.6917499993</v>
      </c>
      <c r="G196" s="26">
        <f t="shared" si="90"/>
        <v>456668.89347999915</v>
      </c>
      <c r="H196" s="27">
        <f t="shared" si="87"/>
        <v>96.400524470147289</v>
      </c>
      <c r="I196" s="68"/>
    </row>
    <row r="197" spans="1:9" s="65" customFormat="1" ht="11.25" customHeight="1" x14ac:dyDescent="0.2">
      <c r="A197" s="69" t="s">
        <v>220</v>
      </c>
      <c r="B197" s="25">
        <v>22619</v>
      </c>
      <c r="C197" s="26">
        <v>21435.77521</v>
      </c>
      <c r="D197" s="25">
        <v>42.084859999999999</v>
      </c>
      <c r="E197" s="26">
        <f t="shared" si="88"/>
        <v>21477.860069999999</v>
      </c>
      <c r="F197" s="26">
        <f t="shared" si="89"/>
        <v>1141.1399300000012</v>
      </c>
      <c r="G197" s="26">
        <f t="shared" si="90"/>
        <v>1183.2247900000002</v>
      </c>
      <c r="H197" s="27">
        <f t="shared" si="87"/>
        <v>94.954949688315125</v>
      </c>
      <c r="I197" s="68"/>
    </row>
    <row r="198" spans="1:9" s="65" customFormat="1" ht="11.25" customHeight="1" x14ac:dyDescent="0.2">
      <c r="A198" s="72"/>
      <c r="B198" s="28"/>
      <c r="C198" s="28"/>
      <c r="D198" s="28"/>
      <c r="E198" s="28"/>
      <c r="F198" s="28"/>
      <c r="G198" s="28"/>
      <c r="H198" s="24"/>
      <c r="I198" s="68"/>
    </row>
    <row r="199" spans="1:9" s="65" customFormat="1" ht="11.25" customHeight="1" x14ac:dyDescent="0.2">
      <c r="A199" s="67" t="s">
        <v>221</v>
      </c>
      <c r="B199" s="40">
        <f>SUM(B200:B206)</f>
        <v>8117224.3869699994</v>
      </c>
      <c r="C199" s="40">
        <f>SUM(C200:C206)</f>
        <v>6747564.56855</v>
      </c>
      <c r="D199" s="40">
        <f>SUM(D200:D206)</f>
        <v>51128.141349999998</v>
      </c>
      <c r="E199" s="40">
        <f t="shared" ref="E199:G199" si="91">SUM(E200:E206)</f>
        <v>6798692.7099000001</v>
      </c>
      <c r="F199" s="40">
        <f t="shared" si="91"/>
        <v>1318531.6770699983</v>
      </c>
      <c r="G199" s="40">
        <f t="shared" si="91"/>
        <v>1369659.8184199985</v>
      </c>
      <c r="H199" s="27">
        <f t="shared" ref="H199:H206" si="92">E199/B199*100</f>
        <v>83.756372693275011</v>
      </c>
      <c r="I199" s="68"/>
    </row>
    <row r="200" spans="1:9" s="65" customFormat="1" ht="11.25" customHeight="1" x14ac:dyDescent="0.2">
      <c r="A200" s="69" t="s">
        <v>222</v>
      </c>
      <c r="B200" s="25">
        <v>1386962.8959699995</v>
      </c>
      <c r="C200" s="26">
        <v>1223895.3413099998</v>
      </c>
      <c r="D200" s="25">
        <v>7029.9399599999961</v>
      </c>
      <c r="E200" s="26">
        <f t="shared" ref="E200:E206" si="93">SUM(C200:D200)</f>
        <v>1230925.2812699999</v>
      </c>
      <c r="F200" s="26">
        <f t="shared" ref="F200:F206" si="94">B200-E200</f>
        <v>156037.61469999957</v>
      </c>
      <c r="G200" s="26">
        <f t="shared" ref="G200:G206" si="95">B200-C200</f>
        <v>163067.55465999967</v>
      </c>
      <c r="H200" s="27">
        <f t="shared" si="92"/>
        <v>88.749690770143374</v>
      </c>
      <c r="I200" s="68"/>
    </row>
    <row r="201" spans="1:9" s="65" customFormat="1" ht="11.25" customHeight="1" x14ac:dyDescent="0.2">
      <c r="A201" s="69" t="s">
        <v>223</v>
      </c>
      <c r="B201" s="25">
        <v>16994</v>
      </c>
      <c r="C201" s="26">
        <v>16502.282320000002</v>
      </c>
      <c r="D201" s="25">
        <v>335.57299</v>
      </c>
      <c r="E201" s="26">
        <f t="shared" si="93"/>
        <v>16837.855310000003</v>
      </c>
      <c r="F201" s="26">
        <f t="shared" si="94"/>
        <v>156.14468999999735</v>
      </c>
      <c r="G201" s="26">
        <f t="shared" si="95"/>
        <v>491.71767999999793</v>
      </c>
      <c r="H201" s="27">
        <f t="shared" si="92"/>
        <v>99.081177533247043</v>
      </c>
      <c r="I201" s="68"/>
    </row>
    <row r="202" spans="1:9" s="65" customFormat="1" ht="11.25" customHeight="1" x14ac:dyDescent="0.2">
      <c r="A202" s="69" t="s">
        <v>224</v>
      </c>
      <c r="B202" s="25">
        <v>128898</v>
      </c>
      <c r="C202" s="26">
        <v>109593.69445000001</v>
      </c>
      <c r="D202" s="25">
        <v>2975.5863599999998</v>
      </c>
      <c r="E202" s="26">
        <f t="shared" si="93"/>
        <v>112569.28081000001</v>
      </c>
      <c r="F202" s="26">
        <f t="shared" si="94"/>
        <v>16328.719189999989</v>
      </c>
      <c r="G202" s="26">
        <f t="shared" si="95"/>
        <v>19304.30554999999</v>
      </c>
      <c r="H202" s="27">
        <f t="shared" si="92"/>
        <v>87.332061637884223</v>
      </c>
      <c r="I202" s="68"/>
    </row>
    <row r="203" spans="1:9" s="65" customFormat="1" ht="11.25" customHeight="1" x14ac:dyDescent="0.2">
      <c r="A203" s="69" t="s">
        <v>225</v>
      </c>
      <c r="B203" s="25">
        <v>41110.267</v>
      </c>
      <c r="C203" s="26">
        <v>32511.252660000002</v>
      </c>
      <c r="D203" s="25">
        <v>882.39518999999996</v>
      </c>
      <c r="E203" s="26">
        <f t="shared" si="93"/>
        <v>33393.647850000001</v>
      </c>
      <c r="F203" s="26">
        <f t="shared" si="94"/>
        <v>7716.6191499999986</v>
      </c>
      <c r="G203" s="26">
        <f t="shared" si="95"/>
        <v>8599.0143399999979</v>
      </c>
      <c r="H203" s="27">
        <f t="shared" si="92"/>
        <v>81.229459905964617</v>
      </c>
      <c r="I203" s="68"/>
    </row>
    <row r="204" spans="1:9" s="65" customFormat="1" ht="11.25" customHeight="1" x14ac:dyDescent="0.2">
      <c r="A204" s="69" t="s">
        <v>226</v>
      </c>
      <c r="B204" s="25">
        <v>60309</v>
      </c>
      <c r="C204" s="26">
        <v>50055.06452</v>
      </c>
      <c r="D204" s="25">
        <v>836.95663999999999</v>
      </c>
      <c r="E204" s="26">
        <f t="shared" si="93"/>
        <v>50892.021159999997</v>
      </c>
      <c r="F204" s="26">
        <f t="shared" si="94"/>
        <v>9416.9788400000034</v>
      </c>
      <c r="G204" s="26">
        <f t="shared" si="95"/>
        <v>10253.93548</v>
      </c>
      <c r="H204" s="27">
        <f t="shared" si="92"/>
        <v>84.385450198146202</v>
      </c>
      <c r="I204" s="68"/>
    </row>
    <row r="205" spans="1:9" s="65" customFormat="1" ht="11.25" customHeight="1" x14ac:dyDescent="0.2">
      <c r="A205" s="69" t="s">
        <v>227</v>
      </c>
      <c r="B205" s="25">
        <v>6126687.9999999991</v>
      </c>
      <c r="C205" s="26">
        <v>5015624.2891600002</v>
      </c>
      <c r="D205" s="25">
        <v>36572.716090000002</v>
      </c>
      <c r="E205" s="26">
        <f t="shared" si="93"/>
        <v>5052197.0052500004</v>
      </c>
      <c r="F205" s="26">
        <f t="shared" si="94"/>
        <v>1074490.9947499987</v>
      </c>
      <c r="G205" s="26">
        <f t="shared" si="95"/>
        <v>1111063.7108399989</v>
      </c>
      <c r="H205" s="27">
        <f t="shared" si="92"/>
        <v>82.462123177318659</v>
      </c>
      <c r="I205" s="68"/>
    </row>
    <row r="206" spans="1:9" s="65" customFormat="1" ht="11.25" customHeight="1" x14ac:dyDescent="0.2">
      <c r="A206" s="69" t="s">
        <v>228</v>
      </c>
      <c r="B206" s="25">
        <v>356262.22400000005</v>
      </c>
      <c r="C206" s="26">
        <v>299382.64412999997</v>
      </c>
      <c r="D206" s="25">
        <v>2494.9741199999999</v>
      </c>
      <c r="E206" s="26">
        <f t="shared" si="93"/>
        <v>301877.61825</v>
      </c>
      <c r="F206" s="26">
        <f t="shared" si="94"/>
        <v>54384.605750000046</v>
      </c>
      <c r="G206" s="26">
        <f t="shared" si="95"/>
        <v>56879.579870000074</v>
      </c>
      <c r="H206" s="27">
        <f t="shared" si="92"/>
        <v>84.734669553401758</v>
      </c>
      <c r="I206" s="68"/>
    </row>
    <row r="207" spans="1:9" s="65" customFormat="1" ht="11.25" customHeight="1" x14ac:dyDescent="0.2">
      <c r="A207" s="72"/>
      <c r="B207" s="28"/>
      <c r="C207" s="28"/>
      <c r="D207" s="28"/>
      <c r="E207" s="28"/>
      <c r="F207" s="28"/>
      <c r="G207" s="28"/>
      <c r="H207" s="24"/>
      <c r="I207" s="68"/>
    </row>
    <row r="208" spans="1:9" s="65" customFormat="1" ht="11.25" customHeight="1" x14ac:dyDescent="0.2">
      <c r="A208" s="67" t="s">
        <v>229</v>
      </c>
      <c r="B208" s="39">
        <f t="shared" ref="B208:G208" si="96">SUM(B209:B215)</f>
        <v>1159167.4739999999</v>
      </c>
      <c r="C208" s="39">
        <f t="shared" si="96"/>
        <v>1038524.0798599998</v>
      </c>
      <c r="D208" s="39">
        <f t="shared" si="96"/>
        <v>9319.8786899999996</v>
      </c>
      <c r="E208" s="39">
        <f t="shared" si="96"/>
        <v>1047843.9585499997</v>
      </c>
      <c r="F208" s="39">
        <f t="shared" si="96"/>
        <v>111323.51545000009</v>
      </c>
      <c r="G208" s="39">
        <f t="shared" si="96"/>
        <v>120643.39414000013</v>
      </c>
      <c r="H208" s="24">
        <f t="shared" ref="H208:H215" si="97">E208/B208*100</f>
        <v>90.396252660036239</v>
      </c>
      <c r="I208" s="68"/>
    </row>
    <row r="209" spans="1:9" s="65" customFormat="1" ht="11.25" customHeight="1" x14ac:dyDescent="0.2">
      <c r="A209" s="69" t="s">
        <v>230</v>
      </c>
      <c r="B209" s="25">
        <v>353221.08699999994</v>
      </c>
      <c r="C209" s="26">
        <v>323864.56287999987</v>
      </c>
      <c r="D209" s="25">
        <v>577.35322999999903</v>
      </c>
      <c r="E209" s="26">
        <f t="shared" ref="E209:E215" si="98">SUM(C209:D209)</f>
        <v>324441.91610999987</v>
      </c>
      <c r="F209" s="26">
        <f t="shared" ref="F209:F215" si="99">B209-E209</f>
        <v>28779.170890000067</v>
      </c>
      <c r="G209" s="26">
        <f t="shared" ref="G209:G215" si="100">B209-C209</f>
        <v>29356.524120000075</v>
      </c>
      <c r="H209" s="27">
        <f t="shared" si="97"/>
        <v>91.852363307516782</v>
      </c>
      <c r="I209" s="68"/>
    </row>
    <row r="210" spans="1:9" s="65" customFormat="1" ht="11.25" customHeight="1" x14ac:dyDescent="0.2">
      <c r="A210" s="69" t="s">
        <v>231</v>
      </c>
      <c r="B210" s="25">
        <v>272277.29400000005</v>
      </c>
      <c r="C210" s="26">
        <v>263734.67379999999</v>
      </c>
      <c r="D210" s="25">
        <v>5383.7433300000002</v>
      </c>
      <c r="E210" s="26">
        <f t="shared" si="98"/>
        <v>269118.41713000002</v>
      </c>
      <c r="F210" s="26">
        <f t="shared" si="99"/>
        <v>3158.8768700000364</v>
      </c>
      <c r="G210" s="26">
        <f t="shared" si="100"/>
        <v>8542.6202000000631</v>
      </c>
      <c r="H210" s="27">
        <f t="shared" si="97"/>
        <v>98.83983095924259</v>
      </c>
      <c r="I210" s="68"/>
    </row>
    <row r="211" spans="1:9" s="65" customFormat="1" ht="11.25" customHeight="1" x14ac:dyDescent="0.2">
      <c r="A211" s="69" t="s">
        <v>232</v>
      </c>
      <c r="B211" s="25">
        <v>44036.202999999994</v>
      </c>
      <c r="C211" s="26">
        <v>36565.932460000004</v>
      </c>
      <c r="D211" s="25">
        <v>647.52618000000007</v>
      </c>
      <c r="E211" s="26">
        <f t="shared" si="98"/>
        <v>37213.458640000004</v>
      </c>
      <c r="F211" s="26">
        <f t="shared" si="99"/>
        <v>6822.7443599999897</v>
      </c>
      <c r="G211" s="26">
        <f t="shared" si="100"/>
        <v>7470.2705399999904</v>
      </c>
      <c r="H211" s="27">
        <f t="shared" si="97"/>
        <v>84.50651079067832</v>
      </c>
      <c r="I211" s="68"/>
    </row>
    <row r="212" spans="1:9" s="65" customFormat="1" ht="11.25" customHeight="1" x14ac:dyDescent="0.2">
      <c r="A212" s="69" t="s">
        <v>233</v>
      </c>
      <c r="B212" s="25">
        <v>0</v>
      </c>
      <c r="C212" s="26">
        <v>0</v>
      </c>
      <c r="D212" s="25">
        <v>0</v>
      </c>
      <c r="E212" s="26">
        <f t="shared" si="98"/>
        <v>0</v>
      </c>
      <c r="F212" s="26">
        <f t="shared" si="99"/>
        <v>0</v>
      </c>
      <c r="G212" s="26">
        <f t="shared" si="100"/>
        <v>0</v>
      </c>
      <c r="H212" s="27"/>
      <c r="I212" s="68"/>
    </row>
    <row r="213" spans="1:9" s="65" customFormat="1" ht="11.25" customHeight="1" x14ac:dyDescent="0.2">
      <c r="A213" s="69" t="s">
        <v>234</v>
      </c>
      <c r="B213" s="25">
        <v>82295.091</v>
      </c>
      <c r="C213" s="26">
        <v>71703.336869999999</v>
      </c>
      <c r="D213" s="25">
        <v>569.68358000000001</v>
      </c>
      <c r="E213" s="26">
        <f t="shared" si="98"/>
        <v>72273.020449999996</v>
      </c>
      <c r="F213" s="26">
        <f t="shared" si="99"/>
        <v>10022.070550000004</v>
      </c>
      <c r="G213" s="26">
        <f t="shared" si="100"/>
        <v>10591.754130000001</v>
      </c>
      <c r="H213" s="27">
        <f t="shared" si="97"/>
        <v>87.821788118564683</v>
      </c>
      <c r="I213" s="68"/>
    </row>
    <row r="214" spans="1:9" s="65" customFormat="1" ht="11.25" customHeight="1" x14ac:dyDescent="0.2">
      <c r="A214" s="69" t="s">
        <v>235</v>
      </c>
      <c r="B214" s="25">
        <v>248272.799</v>
      </c>
      <c r="C214" s="26">
        <v>245723.97399</v>
      </c>
      <c r="D214" s="25">
        <v>689.70308</v>
      </c>
      <c r="E214" s="26">
        <f t="shared" si="98"/>
        <v>246413.67707000001</v>
      </c>
      <c r="F214" s="26">
        <f t="shared" si="99"/>
        <v>1859.1219299999939</v>
      </c>
      <c r="G214" s="26">
        <f t="shared" si="100"/>
        <v>2548.8250100000005</v>
      </c>
      <c r="H214" s="27">
        <f t="shared" si="97"/>
        <v>99.251177761926314</v>
      </c>
      <c r="I214" s="68"/>
    </row>
    <row r="215" spans="1:9" s="65" customFormat="1" ht="11.25" customHeight="1" x14ac:dyDescent="0.2">
      <c r="A215" s="69" t="s">
        <v>236</v>
      </c>
      <c r="B215" s="25">
        <v>159065</v>
      </c>
      <c r="C215" s="26">
        <v>96931.599860000002</v>
      </c>
      <c r="D215" s="25">
        <v>1451.8692900000001</v>
      </c>
      <c r="E215" s="26">
        <f t="shared" si="98"/>
        <v>98383.469150000004</v>
      </c>
      <c r="F215" s="26">
        <f t="shared" si="99"/>
        <v>60681.530849999996</v>
      </c>
      <c r="G215" s="26">
        <f t="shared" si="100"/>
        <v>62133.400139999998</v>
      </c>
      <c r="H215" s="27">
        <f t="shared" si="97"/>
        <v>61.851110646591025</v>
      </c>
      <c r="I215" s="68"/>
    </row>
    <row r="216" spans="1:9" s="65" customFormat="1" ht="11.25" customHeight="1" x14ac:dyDescent="0.2">
      <c r="A216" s="72"/>
      <c r="B216" s="25"/>
      <c r="C216" s="26"/>
      <c r="D216" s="25"/>
      <c r="E216" s="26"/>
      <c r="F216" s="26"/>
      <c r="G216" s="26"/>
      <c r="H216" s="27"/>
      <c r="I216" s="68"/>
    </row>
    <row r="217" spans="1:9" s="65" customFormat="1" ht="11.25" customHeight="1" x14ac:dyDescent="0.2">
      <c r="A217" s="67" t="s">
        <v>237</v>
      </c>
      <c r="B217" s="40">
        <f t="shared" ref="B217:G217" si="101">SUM(B218:B230)+SUM(B235:B247)</f>
        <v>37703676.279389985</v>
      </c>
      <c r="C217" s="40">
        <f t="shared" si="101"/>
        <v>24114608.72837</v>
      </c>
      <c r="D217" s="40">
        <f t="shared" si="101"/>
        <v>2229869.0537200002</v>
      </c>
      <c r="E217" s="40">
        <f t="shared" si="101"/>
        <v>26344477.782090001</v>
      </c>
      <c r="F217" s="40">
        <f t="shared" si="101"/>
        <v>11359198.497299988</v>
      </c>
      <c r="G217" s="40">
        <f t="shared" si="101"/>
        <v>13589067.551019991</v>
      </c>
      <c r="H217" s="27">
        <f t="shared" ref="H217:H247" si="102">E217/B217*100</f>
        <v>69.872437867526244</v>
      </c>
      <c r="I217" s="68"/>
    </row>
    <row r="218" spans="1:9" s="65" customFormat="1" ht="11.25" customHeight="1" x14ac:dyDescent="0.2">
      <c r="A218" s="69" t="s">
        <v>238</v>
      </c>
      <c r="B218" s="25">
        <v>85681.685000000012</v>
      </c>
      <c r="C218" s="26">
        <v>72256.626420000001</v>
      </c>
      <c r="D218" s="25">
        <v>0</v>
      </c>
      <c r="E218" s="26">
        <f t="shared" ref="E218:E229" si="103">SUM(C218:D218)</f>
        <v>72256.626420000001</v>
      </c>
      <c r="F218" s="26">
        <f t="shared" ref="F218:F229" si="104">B218-E218</f>
        <v>13425.058580000012</v>
      </c>
      <c r="G218" s="26">
        <f t="shared" ref="G218:G229" si="105">B218-C218</f>
        <v>13425.058580000012</v>
      </c>
      <c r="H218" s="27">
        <f t="shared" si="102"/>
        <v>84.33147226271285</v>
      </c>
      <c r="I218" s="68"/>
    </row>
    <row r="219" spans="1:9" s="65" customFormat="1" ht="11.25" customHeight="1" x14ac:dyDescent="0.2">
      <c r="A219" s="69" t="s">
        <v>239</v>
      </c>
      <c r="B219" s="25">
        <v>92992.394</v>
      </c>
      <c r="C219" s="26">
        <v>66552.106849999996</v>
      </c>
      <c r="D219" s="25">
        <v>109.44875</v>
      </c>
      <c r="E219" s="26">
        <f t="shared" si="103"/>
        <v>66661.555599999992</v>
      </c>
      <c r="F219" s="26">
        <f t="shared" si="104"/>
        <v>26330.838400000008</v>
      </c>
      <c r="G219" s="26">
        <f t="shared" si="105"/>
        <v>26440.287150000004</v>
      </c>
      <c r="H219" s="27">
        <f t="shared" si="102"/>
        <v>71.684954793184474</v>
      </c>
      <c r="I219" s="68"/>
    </row>
    <row r="220" spans="1:9" s="65" customFormat="1" ht="11.25" customHeight="1" x14ac:dyDescent="0.2">
      <c r="A220" s="69" t="s">
        <v>240</v>
      </c>
      <c r="B220" s="25">
        <v>104598.689</v>
      </c>
      <c r="C220" s="26">
        <v>77363.411739999996</v>
      </c>
      <c r="D220" s="25">
        <v>1327.7861399999999</v>
      </c>
      <c r="E220" s="26">
        <f t="shared" si="103"/>
        <v>78691.197879999992</v>
      </c>
      <c r="F220" s="26">
        <f t="shared" si="104"/>
        <v>25907.491120000006</v>
      </c>
      <c r="G220" s="26">
        <f t="shared" si="105"/>
        <v>27235.277260000003</v>
      </c>
      <c r="H220" s="27">
        <f t="shared" si="102"/>
        <v>75.231533618934748</v>
      </c>
      <c r="I220" s="68"/>
    </row>
    <row r="221" spans="1:9" s="65" customFormat="1" ht="11.25" customHeight="1" x14ac:dyDescent="0.2">
      <c r="A221" s="69" t="s">
        <v>241</v>
      </c>
      <c r="B221" s="25">
        <v>26544009.575389989</v>
      </c>
      <c r="C221" s="26">
        <v>15679815.45792</v>
      </c>
      <c r="D221" s="25">
        <v>1656121.5877400006</v>
      </c>
      <c r="E221" s="26">
        <f t="shared" si="103"/>
        <v>17335937.04566</v>
      </c>
      <c r="F221" s="26">
        <f t="shared" si="104"/>
        <v>9208072.5297299884</v>
      </c>
      <c r="G221" s="26">
        <f t="shared" si="105"/>
        <v>10864194.117469989</v>
      </c>
      <c r="H221" s="27">
        <f t="shared" si="102"/>
        <v>65.310167239137968</v>
      </c>
      <c r="I221" s="68"/>
    </row>
    <row r="222" spans="1:9" s="65" customFormat="1" ht="11.25" customHeight="1" x14ac:dyDescent="0.2">
      <c r="A222" s="69" t="s">
        <v>242</v>
      </c>
      <c r="B222" s="25">
        <v>62564.945999999996</v>
      </c>
      <c r="C222" s="26">
        <v>35252.012069999997</v>
      </c>
      <c r="D222" s="25">
        <v>9.7219699999999989</v>
      </c>
      <c r="E222" s="26">
        <f t="shared" si="103"/>
        <v>35261.734039999996</v>
      </c>
      <c r="F222" s="26">
        <f t="shared" si="104"/>
        <v>27303.211960000001</v>
      </c>
      <c r="G222" s="26">
        <f t="shared" si="105"/>
        <v>27312.933929999999</v>
      </c>
      <c r="H222" s="27">
        <f t="shared" si="102"/>
        <v>56.360208542336146</v>
      </c>
      <c r="I222" s="68"/>
    </row>
    <row r="223" spans="1:9" s="65" customFormat="1" ht="11.25" customHeight="1" x14ac:dyDescent="0.2">
      <c r="A223" s="69" t="s">
        <v>243</v>
      </c>
      <c r="B223" s="25">
        <v>245028.00899999999</v>
      </c>
      <c r="C223" s="26">
        <v>196747.37826</v>
      </c>
      <c r="D223" s="25">
        <v>166.53118000000001</v>
      </c>
      <c r="E223" s="26">
        <f t="shared" si="103"/>
        <v>196913.90943999999</v>
      </c>
      <c r="F223" s="26">
        <f t="shared" si="104"/>
        <v>48114.099560000002</v>
      </c>
      <c r="G223" s="26">
        <f t="shared" si="105"/>
        <v>48280.630739999993</v>
      </c>
      <c r="H223" s="27">
        <f t="shared" si="102"/>
        <v>80.363836870584052</v>
      </c>
      <c r="I223" s="68"/>
    </row>
    <row r="224" spans="1:9" s="65" customFormat="1" ht="11.25" customHeight="1" x14ac:dyDescent="0.2">
      <c r="A224" s="69" t="s">
        <v>244</v>
      </c>
      <c r="B224" s="25">
        <v>565262.25600000005</v>
      </c>
      <c r="C224" s="26">
        <v>407594.38072000002</v>
      </c>
      <c r="D224" s="25">
        <v>18077.204519999999</v>
      </c>
      <c r="E224" s="26">
        <f t="shared" si="103"/>
        <v>425671.58524000004</v>
      </c>
      <c r="F224" s="26">
        <f t="shared" si="104"/>
        <v>139590.67076000001</v>
      </c>
      <c r="G224" s="26">
        <f t="shared" si="105"/>
        <v>157667.87528000004</v>
      </c>
      <c r="H224" s="27">
        <f t="shared" si="102"/>
        <v>75.30514919786188</v>
      </c>
      <c r="I224" s="68"/>
    </row>
    <row r="225" spans="1:9" s="65" customFormat="1" ht="11.25" customHeight="1" x14ac:dyDescent="0.2">
      <c r="A225" s="69" t="s">
        <v>245</v>
      </c>
      <c r="B225" s="25">
        <v>134320.764</v>
      </c>
      <c r="C225" s="26">
        <v>85535.395829999994</v>
      </c>
      <c r="D225" s="25">
        <v>7106.826</v>
      </c>
      <c r="E225" s="26">
        <f t="shared" si="103"/>
        <v>92642.221829999995</v>
      </c>
      <c r="F225" s="26">
        <f t="shared" si="104"/>
        <v>41678.542170000001</v>
      </c>
      <c r="G225" s="26">
        <f t="shared" si="105"/>
        <v>48785.368170000002</v>
      </c>
      <c r="H225" s="27">
        <f t="shared" si="102"/>
        <v>68.970886608417445</v>
      </c>
      <c r="I225" s="68"/>
    </row>
    <row r="226" spans="1:9" s="65" customFormat="1" ht="11.25" customHeight="1" x14ac:dyDescent="0.2">
      <c r="A226" s="69" t="s">
        <v>246</v>
      </c>
      <c r="B226" s="25">
        <v>90743</v>
      </c>
      <c r="C226" s="26">
        <v>68369.112760000004</v>
      </c>
      <c r="D226" s="25">
        <v>3674.0132799999997</v>
      </c>
      <c r="E226" s="26">
        <f t="shared" si="103"/>
        <v>72043.126040000003</v>
      </c>
      <c r="F226" s="26">
        <f t="shared" si="104"/>
        <v>18699.873959999997</v>
      </c>
      <c r="G226" s="26">
        <f t="shared" si="105"/>
        <v>22373.887239999996</v>
      </c>
      <c r="H226" s="27">
        <f t="shared" si="102"/>
        <v>79.39248872089307</v>
      </c>
      <c r="I226" s="68"/>
    </row>
    <row r="227" spans="1:9" s="65" customFormat="1" ht="11.25" customHeight="1" x14ac:dyDescent="0.2">
      <c r="A227" s="69" t="s">
        <v>247</v>
      </c>
      <c r="B227" s="25">
        <v>119665</v>
      </c>
      <c r="C227" s="26">
        <v>97358.442089999997</v>
      </c>
      <c r="D227" s="25">
        <v>4901.2307699999992</v>
      </c>
      <c r="E227" s="26">
        <f t="shared" si="103"/>
        <v>102259.67285999999</v>
      </c>
      <c r="F227" s="26">
        <f t="shared" si="104"/>
        <v>17405.327140000009</v>
      </c>
      <c r="G227" s="26">
        <f t="shared" si="105"/>
        <v>22306.557910000003</v>
      </c>
      <c r="H227" s="27">
        <f t="shared" si="102"/>
        <v>85.454955801612826</v>
      </c>
      <c r="I227" s="68"/>
    </row>
    <row r="228" spans="1:9" s="65" customFormat="1" ht="11.25" customHeight="1" x14ac:dyDescent="0.2">
      <c r="A228" s="69" t="s">
        <v>248</v>
      </c>
      <c r="B228" s="25">
        <v>103973.99999999997</v>
      </c>
      <c r="C228" s="26">
        <v>103587.39848</v>
      </c>
      <c r="D228" s="25">
        <v>157.08812</v>
      </c>
      <c r="E228" s="26">
        <f t="shared" si="103"/>
        <v>103744.4866</v>
      </c>
      <c r="F228" s="26">
        <f t="shared" si="104"/>
        <v>229.51339999996708</v>
      </c>
      <c r="G228" s="26">
        <f t="shared" si="105"/>
        <v>386.60151999996742</v>
      </c>
      <c r="H228" s="27">
        <f t="shared" si="102"/>
        <v>99.779258853174866</v>
      </c>
      <c r="I228" s="68"/>
    </row>
    <row r="229" spans="1:9" s="65" customFormat="1" ht="11.25" customHeight="1" x14ac:dyDescent="0.2">
      <c r="A229" s="69" t="s">
        <v>249</v>
      </c>
      <c r="B229" s="25">
        <v>64284.904000000002</v>
      </c>
      <c r="C229" s="26">
        <v>38282.864420000005</v>
      </c>
      <c r="D229" s="25">
        <v>664.08041000000003</v>
      </c>
      <c r="E229" s="26">
        <f t="shared" si="103"/>
        <v>38946.944830000008</v>
      </c>
      <c r="F229" s="26">
        <f t="shared" si="104"/>
        <v>25337.959169999995</v>
      </c>
      <c r="G229" s="26">
        <f t="shared" si="105"/>
        <v>26002.039579999997</v>
      </c>
      <c r="H229" s="27">
        <f t="shared" si="102"/>
        <v>60.58490004122897</v>
      </c>
      <c r="I229" s="68"/>
    </row>
    <row r="230" spans="1:9" s="65" customFormat="1" ht="11.25" customHeight="1" x14ac:dyDescent="0.2">
      <c r="A230" s="69" t="s">
        <v>250</v>
      </c>
      <c r="B230" s="33">
        <f t="shared" ref="B230:G230" si="106">SUM(B231:B234)</f>
        <v>1017668.134</v>
      </c>
      <c r="C230" s="33">
        <f t="shared" si="106"/>
        <v>784955.63913999998</v>
      </c>
      <c r="D230" s="33">
        <f t="shared" si="106"/>
        <v>9867.2215299999989</v>
      </c>
      <c r="E230" s="30">
        <f t="shared" si="106"/>
        <v>794822.86066999997</v>
      </c>
      <c r="F230" s="30">
        <f t="shared" si="106"/>
        <v>222845.27333000003</v>
      </c>
      <c r="G230" s="30">
        <f t="shared" si="106"/>
        <v>232712.49486000004</v>
      </c>
      <c r="H230" s="27">
        <f t="shared" si="102"/>
        <v>78.102363050900053</v>
      </c>
      <c r="I230" s="68"/>
    </row>
    <row r="231" spans="1:9" s="65" customFormat="1" ht="11.25" customHeight="1" x14ac:dyDescent="0.2">
      <c r="A231" s="69" t="s">
        <v>251</v>
      </c>
      <c r="B231" s="25">
        <v>465944.03600000008</v>
      </c>
      <c r="C231" s="26">
        <v>335700.27214999998</v>
      </c>
      <c r="D231" s="25">
        <v>4391.4238399999995</v>
      </c>
      <c r="E231" s="26">
        <f t="shared" ref="E231:E247" si="107">SUM(C231:D231)</f>
        <v>340091.69598999998</v>
      </c>
      <c r="F231" s="26">
        <f t="shared" ref="F231:F247" si="108">B231-E231</f>
        <v>125852.3400100001</v>
      </c>
      <c r="G231" s="26">
        <f t="shared" ref="G231:G247" si="109">B231-C231</f>
        <v>130243.7638500001</v>
      </c>
      <c r="H231" s="27">
        <f t="shared" si="102"/>
        <v>72.989816311330557</v>
      </c>
      <c r="I231" s="68"/>
    </row>
    <row r="232" spans="1:9" s="65" customFormat="1" ht="11.25" customHeight="1" x14ac:dyDescent="0.2">
      <c r="A232" s="69" t="s">
        <v>252</v>
      </c>
      <c r="B232" s="25">
        <v>245327.04299999998</v>
      </c>
      <c r="C232" s="26">
        <v>185342.77311000001</v>
      </c>
      <c r="D232" s="25">
        <v>460.08746000000002</v>
      </c>
      <c r="E232" s="26">
        <f t="shared" si="107"/>
        <v>185802.86057000002</v>
      </c>
      <c r="F232" s="26">
        <f t="shared" si="108"/>
        <v>59524.182429999957</v>
      </c>
      <c r="G232" s="26">
        <f t="shared" si="109"/>
        <v>59984.269889999967</v>
      </c>
      <c r="H232" s="27">
        <f t="shared" si="102"/>
        <v>75.736803532906904</v>
      </c>
      <c r="I232" s="68"/>
    </row>
    <row r="233" spans="1:9" s="65" customFormat="1" ht="11.25" customHeight="1" x14ac:dyDescent="0.2">
      <c r="A233" s="69" t="s">
        <v>253</v>
      </c>
      <c r="B233" s="25">
        <v>133598.68599999999</v>
      </c>
      <c r="C233" s="26">
        <v>109725.44852999999</v>
      </c>
      <c r="D233" s="25">
        <v>3661.2623799999997</v>
      </c>
      <c r="E233" s="26">
        <f t="shared" si="107"/>
        <v>113386.71090999999</v>
      </c>
      <c r="F233" s="26">
        <f t="shared" si="108"/>
        <v>20211.975089999993</v>
      </c>
      <c r="G233" s="26">
        <f t="shared" si="109"/>
        <v>23873.237469999993</v>
      </c>
      <c r="H233" s="27">
        <f t="shared" si="102"/>
        <v>84.871127332794288</v>
      </c>
      <c r="I233" s="68"/>
    </row>
    <row r="234" spans="1:9" s="65" customFormat="1" ht="11.25" customHeight="1" x14ac:dyDescent="0.2">
      <c r="A234" s="69" t="s">
        <v>254</v>
      </c>
      <c r="B234" s="25">
        <v>172798.36899999998</v>
      </c>
      <c r="C234" s="26">
        <v>154187.14535000001</v>
      </c>
      <c r="D234" s="25">
        <v>1354.44785</v>
      </c>
      <c r="E234" s="26">
        <f t="shared" si="107"/>
        <v>155541.5932</v>
      </c>
      <c r="F234" s="26">
        <f t="shared" si="108"/>
        <v>17256.775799999974</v>
      </c>
      <c r="G234" s="26">
        <f t="shared" si="109"/>
        <v>18611.223649999971</v>
      </c>
      <c r="H234" s="27">
        <f t="shared" si="102"/>
        <v>90.013345669946702</v>
      </c>
      <c r="I234" s="68"/>
    </row>
    <row r="235" spans="1:9" s="65" customFormat="1" ht="11.25" customHeight="1" x14ac:dyDescent="0.2">
      <c r="A235" s="69" t="s">
        <v>313</v>
      </c>
      <c r="B235" s="25">
        <v>37876.519999999997</v>
      </c>
      <c r="C235" s="26">
        <v>15944.964689999999</v>
      </c>
      <c r="D235" s="25">
        <v>12</v>
      </c>
      <c r="E235" s="26">
        <f t="shared" si="107"/>
        <v>15956.964689999999</v>
      </c>
      <c r="F235" s="26">
        <f t="shared" si="108"/>
        <v>21919.555309999996</v>
      </c>
      <c r="G235" s="26">
        <f t="shared" si="109"/>
        <v>21931.555309999996</v>
      </c>
      <c r="H235" s="27">
        <f t="shared" si="102"/>
        <v>42.128909123647048</v>
      </c>
      <c r="I235" s="68"/>
    </row>
    <row r="236" spans="1:9" s="65" customFormat="1" ht="11.25" customHeight="1" x14ac:dyDescent="0.2">
      <c r="A236" s="69" t="s">
        <v>255</v>
      </c>
      <c r="B236" s="25">
        <v>642253.65300000005</v>
      </c>
      <c r="C236" s="26">
        <v>598243.90283000004</v>
      </c>
      <c r="D236" s="25">
        <v>3333.7257100000002</v>
      </c>
      <c r="E236" s="26">
        <f t="shared" si="107"/>
        <v>601577.62854000006</v>
      </c>
      <c r="F236" s="26">
        <f t="shared" si="108"/>
        <v>40676.024459999986</v>
      </c>
      <c r="G236" s="26">
        <f t="shared" si="109"/>
        <v>44009.750170000014</v>
      </c>
      <c r="H236" s="27">
        <f t="shared" si="102"/>
        <v>93.666672930546952</v>
      </c>
      <c r="I236" s="68"/>
    </row>
    <row r="237" spans="1:9" s="65" customFormat="1" ht="11.25" customHeight="1" x14ac:dyDescent="0.2">
      <c r="A237" s="69" t="s">
        <v>256</v>
      </c>
      <c r="B237" s="25">
        <v>662557.75100000005</v>
      </c>
      <c r="C237" s="26">
        <v>629812.06599000003</v>
      </c>
      <c r="D237" s="25">
        <v>2080.4191900000001</v>
      </c>
      <c r="E237" s="26">
        <f t="shared" si="107"/>
        <v>631892.48518000008</v>
      </c>
      <c r="F237" s="26">
        <f t="shared" si="108"/>
        <v>30665.265819999971</v>
      </c>
      <c r="G237" s="26">
        <f t="shared" si="109"/>
        <v>32745.685010000016</v>
      </c>
      <c r="H237" s="27">
        <f t="shared" si="102"/>
        <v>95.371684087354382</v>
      </c>
      <c r="I237" s="68"/>
    </row>
    <row r="238" spans="1:9" s="65" customFormat="1" ht="11.25" customHeight="1" x14ac:dyDescent="0.2">
      <c r="A238" s="69" t="s">
        <v>257</v>
      </c>
      <c r="B238" s="25">
        <v>2752999.3820000002</v>
      </c>
      <c r="C238" s="26">
        <v>2000516.2031700001</v>
      </c>
      <c r="D238" s="25">
        <v>463507.82400999998</v>
      </c>
      <c r="E238" s="26">
        <f t="shared" si="107"/>
        <v>2464024.0271800002</v>
      </c>
      <c r="F238" s="26">
        <f t="shared" si="108"/>
        <v>288975.35482000001</v>
      </c>
      <c r="G238" s="26">
        <f t="shared" si="109"/>
        <v>752483.17883000011</v>
      </c>
      <c r="H238" s="27">
        <f t="shared" si="102"/>
        <v>89.503253916095503</v>
      </c>
      <c r="I238" s="68"/>
    </row>
    <row r="239" spans="1:9" s="65" customFormat="1" ht="11.25" customHeight="1" x14ac:dyDescent="0.2">
      <c r="A239" s="69" t="s">
        <v>258</v>
      </c>
      <c r="B239" s="25">
        <v>48626.861000000004</v>
      </c>
      <c r="C239" s="26">
        <v>44801.535219999998</v>
      </c>
      <c r="D239" s="25">
        <v>145.03927999999999</v>
      </c>
      <c r="E239" s="26">
        <f t="shared" si="107"/>
        <v>44946.574499999995</v>
      </c>
      <c r="F239" s="26">
        <f t="shared" si="108"/>
        <v>3680.2865000000093</v>
      </c>
      <c r="G239" s="26">
        <f t="shared" si="109"/>
        <v>3825.3257800000065</v>
      </c>
      <c r="H239" s="27">
        <f t="shared" si="102"/>
        <v>92.431577066017056</v>
      </c>
      <c r="I239" s="68"/>
    </row>
    <row r="240" spans="1:9" s="65" customFormat="1" ht="11.25" customHeight="1" x14ac:dyDescent="0.2">
      <c r="A240" s="79" t="s">
        <v>86</v>
      </c>
      <c r="B240" s="25">
        <v>293254</v>
      </c>
      <c r="C240" s="26">
        <v>253307.96636000002</v>
      </c>
      <c r="D240" s="25">
        <v>1490.4434799999999</v>
      </c>
      <c r="E240" s="26">
        <f t="shared" si="107"/>
        <v>254798.40984000001</v>
      </c>
      <c r="F240" s="26">
        <f t="shared" si="108"/>
        <v>38455.590159999992</v>
      </c>
      <c r="G240" s="26">
        <f t="shared" si="109"/>
        <v>39946.03363999998</v>
      </c>
      <c r="H240" s="27">
        <f t="shared" si="102"/>
        <v>86.886593137689516</v>
      </c>
      <c r="I240" s="68"/>
    </row>
    <row r="241" spans="1:9" s="65" customFormat="1" ht="11.25" customHeight="1" x14ac:dyDescent="0.2">
      <c r="A241" s="79" t="s">
        <v>259</v>
      </c>
      <c r="B241" s="25">
        <v>1921625.9509999999</v>
      </c>
      <c r="C241" s="26">
        <v>1759630.08176</v>
      </c>
      <c r="D241" s="25">
        <v>2106.4661299999998</v>
      </c>
      <c r="E241" s="26">
        <f t="shared" si="107"/>
        <v>1761736.54789</v>
      </c>
      <c r="F241" s="26">
        <f t="shared" si="108"/>
        <v>159889.40310999984</v>
      </c>
      <c r="G241" s="26">
        <f t="shared" si="109"/>
        <v>161995.86923999991</v>
      </c>
      <c r="H241" s="27">
        <f t="shared" si="102"/>
        <v>91.679473155179096</v>
      </c>
      <c r="I241" s="68"/>
    </row>
    <row r="242" spans="1:9" s="65" customFormat="1" ht="11.25" customHeight="1" x14ac:dyDescent="0.2">
      <c r="A242" s="79" t="s">
        <v>260</v>
      </c>
      <c r="B242" s="25">
        <v>118207</v>
      </c>
      <c r="C242" s="26">
        <v>98171.538509999998</v>
      </c>
      <c r="D242" s="25">
        <v>2547.2093199999999</v>
      </c>
      <c r="E242" s="26">
        <f t="shared" si="107"/>
        <v>100718.74782999999</v>
      </c>
      <c r="F242" s="26">
        <f t="shared" si="108"/>
        <v>17488.252170000007</v>
      </c>
      <c r="G242" s="26">
        <f t="shared" si="109"/>
        <v>20035.461490000002</v>
      </c>
      <c r="H242" s="27">
        <f t="shared" si="102"/>
        <v>85.205400551574769</v>
      </c>
      <c r="I242" s="68"/>
    </row>
    <row r="243" spans="1:9" s="65" customFormat="1" ht="11.25" customHeight="1" x14ac:dyDescent="0.2">
      <c r="A243" s="79" t="s">
        <v>314</v>
      </c>
      <c r="B243" s="25">
        <v>191440.17800000001</v>
      </c>
      <c r="C243" s="26">
        <v>24168.687809999999</v>
      </c>
      <c r="D243" s="25">
        <v>1.5</v>
      </c>
      <c r="E243" s="26">
        <f t="shared" si="107"/>
        <v>24170.187809999999</v>
      </c>
      <c r="F243" s="26">
        <f t="shared" si="108"/>
        <v>167269.99019000001</v>
      </c>
      <c r="G243" s="26">
        <f t="shared" si="109"/>
        <v>167271.49019000001</v>
      </c>
      <c r="H243" s="27">
        <f t="shared" si="102"/>
        <v>12.625452014571358</v>
      </c>
      <c r="I243" s="68"/>
    </row>
    <row r="244" spans="1:9" s="65" customFormat="1" ht="11.25" customHeight="1" x14ac:dyDescent="0.2">
      <c r="A244" s="79" t="s">
        <v>261</v>
      </c>
      <c r="B244" s="25">
        <v>1169027.314</v>
      </c>
      <c r="C244" s="26">
        <v>475702.11177999998</v>
      </c>
      <c r="D244" s="25">
        <v>37583.42555</v>
      </c>
      <c r="E244" s="26">
        <f t="shared" si="107"/>
        <v>513285.53732999996</v>
      </c>
      <c r="F244" s="26">
        <f t="shared" si="108"/>
        <v>655741.77667000005</v>
      </c>
      <c r="G244" s="26">
        <f t="shared" si="109"/>
        <v>693325.20222000009</v>
      </c>
      <c r="H244" s="27">
        <f t="shared" si="102"/>
        <v>43.90706112534852</v>
      </c>
      <c r="I244" s="68"/>
    </row>
    <row r="245" spans="1:9" s="65" customFormat="1" ht="11.25" customHeight="1" x14ac:dyDescent="0.2">
      <c r="A245" s="79" t="s">
        <v>262</v>
      </c>
      <c r="B245" s="25">
        <v>75635</v>
      </c>
      <c r="C245" s="26">
        <v>54318.34072</v>
      </c>
      <c r="D245" s="25">
        <v>172.93630999999999</v>
      </c>
      <c r="E245" s="26">
        <f t="shared" si="107"/>
        <v>54491.277029999997</v>
      </c>
      <c r="F245" s="26">
        <f t="shared" si="108"/>
        <v>21143.722970000003</v>
      </c>
      <c r="G245" s="26">
        <f t="shared" si="109"/>
        <v>21316.65928</v>
      </c>
      <c r="H245" s="27">
        <f t="shared" si="102"/>
        <v>72.045054577907052</v>
      </c>
      <c r="I245" s="68"/>
    </row>
    <row r="246" spans="1:9" s="65" customFormat="1" ht="11.25" customHeight="1" x14ac:dyDescent="0.2">
      <c r="A246" s="79" t="s">
        <v>263</v>
      </c>
      <c r="B246" s="25">
        <v>460299.10600000003</v>
      </c>
      <c r="C246" s="26">
        <v>360920.59383999999</v>
      </c>
      <c r="D246" s="25">
        <v>14614.754570000001</v>
      </c>
      <c r="E246" s="26">
        <f t="shared" si="107"/>
        <v>375535.34840999998</v>
      </c>
      <c r="F246" s="26">
        <f t="shared" si="108"/>
        <v>84763.757590000052</v>
      </c>
      <c r="G246" s="26">
        <f t="shared" si="109"/>
        <v>99378.512160000042</v>
      </c>
      <c r="H246" s="27">
        <f t="shared" si="102"/>
        <v>81.58507012394675</v>
      </c>
      <c r="I246" s="68"/>
    </row>
    <row r="247" spans="1:9" s="65" customFormat="1" ht="11.25" customHeight="1" x14ac:dyDescent="0.2">
      <c r="A247" s="69" t="s">
        <v>264</v>
      </c>
      <c r="B247" s="25">
        <v>99080.207000000009</v>
      </c>
      <c r="C247" s="26">
        <v>85400.508989999988</v>
      </c>
      <c r="D247" s="25">
        <v>90.569759999999988</v>
      </c>
      <c r="E247" s="26">
        <f t="shared" si="107"/>
        <v>85491.078749999986</v>
      </c>
      <c r="F247" s="26">
        <f t="shared" si="108"/>
        <v>13589.128250000023</v>
      </c>
      <c r="G247" s="26">
        <f t="shared" si="109"/>
        <v>13679.698010000022</v>
      </c>
      <c r="H247" s="27">
        <f t="shared" si="102"/>
        <v>86.284719560587902</v>
      </c>
      <c r="I247" s="68"/>
    </row>
    <row r="248" spans="1:9" s="65" customFormat="1" ht="11.25" customHeight="1" x14ac:dyDescent="0.2">
      <c r="A248" s="72"/>
      <c r="B248" s="25"/>
      <c r="C248" s="26"/>
      <c r="D248" s="25"/>
      <c r="E248" s="26"/>
      <c r="F248" s="26"/>
      <c r="G248" s="26"/>
      <c r="H248" s="27"/>
      <c r="I248" s="68"/>
    </row>
    <row r="249" spans="1:9" s="65" customFormat="1" ht="11.25" customHeight="1" x14ac:dyDescent="0.2">
      <c r="A249" s="67" t="s">
        <v>265</v>
      </c>
      <c r="B249" s="25">
        <v>2617.145</v>
      </c>
      <c r="C249" s="26">
        <v>2507.56817</v>
      </c>
      <c r="D249" s="25">
        <v>0</v>
      </c>
      <c r="E249" s="26">
        <f t="shared" ref="E249" si="110">SUM(C249:D249)</f>
        <v>2507.56817</v>
      </c>
      <c r="F249" s="26">
        <f>B249-E249</f>
        <v>109.57682999999997</v>
      </c>
      <c r="G249" s="26">
        <f>B249-C249</f>
        <v>109.57682999999997</v>
      </c>
      <c r="H249" s="27">
        <f>E249/B249*100</f>
        <v>95.813115818955382</v>
      </c>
      <c r="I249" s="68"/>
    </row>
    <row r="250" spans="1:9" s="65" customFormat="1" ht="11.25" customHeight="1" x14ac:dyDescent="0.2">
      <c r="A250" s="72"/>
      <c r="B250" s="29"/>
      <c r="C250" s="28"/>
      <c r="D250" s="29"/>
      <c r="E250" s="28"/>
      <c r="F250" s="28"/>
      <c r="G250" s="28"/>
      <c r="H250" s="27"/>
      <c r="I250" s="68"/>
    </row>
    <row r="251" spans="1:9" s="65" customFormat="1" ht="11.25" customHeight="1" x14ac:dyDescent="0.2">
      <c r="A251" s="67" t="s">
        <v>266</v>
      </c>
      <c r="B251" s="33">
        <f t="shared" ref="B251:G251" si="111">SUM(B252:B256)</f>
        <v>28217056.327000007</v>
      </c>
      <c r="C251" s="33">
        <f t="shared" si="111"/>
        <v>23553880.904770002</v>
      </c>
      <c r="D251" s="33">
        <f t="shared" ref="D251" si="112">SUM(D252:D256)</f>
        <v>108557.40711</v>
      </c>
      <c r="E251" s="30">
        <f t="shared" si="111"/>
        <v>23662438.311880007</v>
      </c>
      <c r="F251" s="30">
        <f t="shared" si="111"/>
        <v>4554618.0151200024</v>
      </c>
      <c r="G251" s="30">
        <f t="shared" si="111"/>
        <v>4663175.4222300034</v>
      </c>
      <c r="H251" s="27">
        <f t="shared" ref="H251:H256" si="113">E251/B251*100</f>
        <v>83.858635137777185</v>
      </c>
      <c r="I251" s="68"/>
    </row>
    <row r="252" spans="1:9" s="65" customFormat="1" ht="11.25" customHeight="1" x14ac:dyDescent="0.2">
      <c r="A252" s="79" t="s">
        <v>267</v>
      </c>
      <c r="B252" s="25">
        <v>25096830.967000008</v>
      </c>
      <c r="C252" s="26">
        <v>20891769.407570004</v>
      </c>
      <c r="D252" s="25">
        <v>85238.447109999994</v>
      </c>
      <c r="E252" s="26">
        <f t="shared" ref="E252:E256" si="114">SUM(C252:D252)</f>
        <v>20977007.854680005</v>
      </c>
      <c r="F252" s="26">
        <f>B252-E252</f>
        <v>4119823.1123200022</v>
      </c>
      <c r="G252" s="26">
        <f>B252-C252</f>
        <v>4205061.5594300032</v>
      </c>
      <c r="H252" s="27">
        <f t="shared" si="113"/>
        <v>83.584289515528127</v>
      </c>
      <c r="I252" s="68"/>
    </row>
    <row r="253" spans="1:9" s="65" customFormat="1" ht="11.25" customHeight="1" x14ac:dyDescent="0.2">
      <c r="A253" s="79" t="s">
        <v>268</v>
      </c>
      <c r="B253" s="25">
        <v>99800.359999999986</v>
      </c>
      <c r="C253" s="26">
        <v>88059.291299999997</v>
      </c>
      <c r="D253" s="25">
        <v>1104.6812399999999</v>
      </c>
      <c r="E253" s="26">
        <f t="shared" si="114"/>
        <v>89163.972540000002</v>
      </c>
      <c r="F253" s="26">
        <f>B253-E253</f>
        <v>10636.387459999984</v>
      </c>
      <c r="G253" s="26">
        <f>B253-C253</f>
        <v>11741.068699999989</v>
      </c>
      <c r="H253" s="27">
        <f t="shared" si="113"/>
        <v>89.342335578749427</v>
      </c>
      <c r="I253" s="68"/>
    </row>
    <row r="254" spans="1:9" s="65" customFormat="1" ht="11.25" customHeight="1" x14ac:dyDescent="0.2">
      <c r="A254" s="79" t="s">
        <v>269</v>
      </c>
      <c r="B254" s="25">
        <v>793593.00000000023</v>
      </c>
      <c r="C254" s="26">
        <v>649972.96308999998</v>
      </c>
      <c r="D254" s="25">
        <v>400.40146999999996</v>
      </c>
      <c r="E254" s="26">
        <f t="shared" si="114"/>
        <v>650373.36456000002</v>
      </c>
      <c r="F254" s="26">
        <f>B254-E254</f>
        <v>143219.63544000022</v>
      </c>
      <c r="G254" s="26">
        <f>B254-C254</f>
        <v>143620.03691000026</v>
      </c>
      <c r="H254" s="27">
        <f t="shared" si="113"/>
        <v>81.953011752875824</v>
      </c>
      <c r="I254" s="68"/>
    </row>
    <row r="255" spans="1:9" s="65" customFormat="1" ht="11.25" customHeight="1" x14ac:dyDescent="0.2">
      <c r="A255" s="79" t="s">
        <v>270</v>
      </c>
      <c r="B255" s="25">
        <v>1888056</v>
      </c>
      <c r="C255" s="26">
        <v>1637031.06703</v>
      </c>
      <c r="D255" s="25">
        <v>21678.985420000001</v>
      </c>
      <c r="E255" s="26">
        <f t="shared" si="114"/>
        <v>1658710.0524500001</v>
      </c>
      <c r="F255" s="26">
        <f>B255-E255</f>
        <v>229345.94754999992</v>
      </c>
      <c r="G255" s="26">
        <f>B255-C255</f>
        <v>251024.93296999997</v>
      </c>
      <c r="H255" s="27">
        <f t="shared" si="113"/>
        <v>87.852799517069414</v>
      </c>
      <c r="I255" s="68"/>
    </row>
    <row r="256" spans="1:9" s="65" customFormat="1" ht="11.25" customHeight="1" x14ac:dyDescent="0.2">
      <c r="A256" s="79" t="s">
        <v>271</v>
      </c>
      <c r="B256" s="25">
        <v>338776</v>
      </c>
      <c r="C256" s="26">
        <v>287048.17577999999</v>
      </c>
      <c r="D256" s="25">
        <v>134.89186999999998</v>
      </c>
      <c r="E256" s="26">
        <f t="shared" si="114"/>
        <v>287183.06764999998</v>
      </c>
      <c r="F256" s="26">
        <f>B256-E256</f>
        <v>51592.932350000017</v>
      </c>
      <c r="G256" s="26">
        <f>B256-C256</f>
        <v>51727.82422000001</v>
      </c>
      <c r="H256" s="27">
        <f t="shared" si="113"/>
        <v>84.770782950976454</v>
      </c>
      <c r="I256" s="68"/>
    </row>
    <row r="257" spans="1:13" s="65" customFormat="1" ht="11.25" customHeight="1" x14ac:dyDescent="0.2">
      <c r="A257" s="72"/>
      <c r="B257" s="25"/>
      <c r="C257" s="26"/>
      <c r="D257" s="25"/>
      <c r="E257" s="26"/>
      <c r="F257" s="26"/>
      <c r="G257" s="26"/>
      <c r="H257" s="24"/>
      <c r="I257" s="68"/>
    </row>
    <row r="258" spans="1:13" s="65" customFormat="1" ht="11.25" customHeight="1" x14ac:dyDescent="0.2">
      <c r="A258" s="67" t="s">
        <v>272</v>
      </c>
      <c r="B258" s="30">
        <f t="shared" ref="B258:G258" si="115">+B259+B260</f>
        <v>1159262.2420000001</v>
      </c>
      <c r="C258" s="30">
        <f t="shared" si="115"/>
        <v>1135849.0293299998</v>
      </c>
      <c r="D258" s="30">
        <f t="shared" si="115"/>
        <v>6105.5279699999992</v>
      </c>
      <c r="E258" s="30">
        <f t="shared" si="115"/>
        <v>1141954.5572999998</v>
      </c>
      <c r="F258" s="30">
        <f t="shared" si="115"/>
        <v>17307.684700000362</v>
      </c>
      <c r="G258" s="30">
        <f t="shared" si="115"/>
        <v>23413.212670000248</v>
      </c>
      <c r="H258" s="24">
        <f>E258/B258*100</f>
        <v>98.507008675609015</v>
      </c>
      <c r="I258" s="68"/>
    </row>
    <row r="259" spans="1:13" s="65" customFormat="1" ht="11.25" customHeight="1" x14ac:dyDescent="0.2">
      <c r="A259" s="79" t="s">
        <v>273</v>
      </c>
      <c r="B259" s="25">
        <v>1111092.2420000001</v>
      </c>
      <c r="C259" s="26">
        <v>1094687.1801099998</v>
      </c>
      <c r="D259" s="25">
        <v>3919.7274799999996</v>
      </c>
      <c r="E259" s="26">
        <f t="shared" ref="E259:E260" si="116">SUM(C259:D259)</f>
        <v>1098606.9075899997</v>
      </c>
      <c r="F259" s="26">
        <f>B259-E259</f>
        <v>12485.33441000036</v>
      </c>
      <c r="G259" s="26">
        <f>B259-C259</f>
        <v>16405.061890000245</v>
      </c>
      <c r="H259" s="27">
        <f>E259/B259*100</f>
        <v>98.876300820215761</v>
      </c>
      <c r="I259" s="68"/>
    </row>
    <row r="260" spans="1:13" s="65" customFormat="1" ht="11.25" customHeight="1" x14ac:dyDescent="0.2">
      <c r="A260" s="79" t="s">
        <v>274</v>
      </c>
      <c r="B260" s="25">
        <v>48170</v>
      </c>
      <c r="C260" s="26">
        <v>41161.849219999996</v>
      </c>
      <c r="D260" s="25">
        <v>2185.8004900000001</v>
      </c>
      <c r="E260" s="26">
        <f t="shared" si="116"/>
        <v>43347.649709999998</v>
      </c>
      <c r="F260" s="26">
        <f>B260-E260</f>
        <v>4822.3502900000021</v>
      </c>
      <c r="G260" s="26">
        <f>B260-C260</f>
        <v>7008.1507800000036</v>
      </c>
      <c r="H260" s="27">
        <f>E260/B260*100</f>
        <v>89.988892900145316</v>
      </c>
      <c r="I260" s="68"/>
    </row>
    <row r="261" spans="1:13" s="65" customFormat="1" ht="11.4" x14ac:dyDescent="0.2">
      <c r="A261" s="72"/>
      <c r="B261" s="28"/>
      <c r="C261" s="28"/>
      <c r="D261" s="28"/>
      <c r="E261" s="28"/>
      <c r="F261" s="28"/>
      <c r="G261" s="28"/>
      <c r="H261" s="24"/>
      <c r="I261" s="68"/>
    </row>
    <row r="262" spans="1:13" s="65" customFormat="1" ht="11.25" customHeight="1" x14ac:dyDescent="0.2">
      <c r="A262" s="80" t="s">
        <v>275</v>
      </c>
      <c r="B262" s="25">
        <v>8098770.5880000005</v>
      </c>
      <c r="C262" s="26">
        <v>7210631.3427099995</v>
      </c>
      <c r="D262" s="25">
        <v>548995.38685000001</v>
      </c>
      <c r="E262" s="26">
        <f t="shared" ref="E262" si="117">SUM(C262:D262)</f>
        <v>7759626.7295599999</v>
      </c>
      <c r="F262" s="26">
        <f>B262-E262</f>
        <v>339143.85844000056</v>
      </c>
      <c r="G262" s="26">
        <f>B262-C262</f>
        <v>888139.24529000092</v>
      </c>
      <c r="H262" s="27">
        <f>E262/B262*100</f>
        <v>95.812403194350111</v>
      </c>
      <c r="I262" s="68"/>
    </row>
    <row r="263" spans="1:13" s="65" customFormat="1" ht="11.25" customHeight="1" x14ac:dyDescent="0.2">
      <c r="A263" s="72"/>
      <c r="B263" s="28"/>
      <c r="C263" s="28"/>
      <c r="D263" s="28"/>
      <c r="E263" s="28"/>
      <c r="F263" s="28"/>
      <c r="G263" s="28"/>
      <c r="H263" s="24"/>
      <c r="I263" s="68"/>
    </row>
    <row r="264" spans="1:13" s="65" customFormat="1" ht="11.25" customHeight="1" x14ac:dyDescent="0.2">
      <c r="A264" s="67" t="s">
        <v>276</v>
      </c>
      <c r="B264" s="25">
        <v>8369763.9999999991</v>
      </c>
      <c r="C264" s="26">
        <v>6901791.5979399998</v>
      </c>
      <c r="D264" s="25">
        <v>377287.86653</v>
      </c>
      <c r="E264" s="26">
        <f t="shared" ref="E264" si="118">SUM(C264:D264)</f>
        <v>7279079.46447</v>
      </c>
      <c r="F264" s="26">
        <f>B264-E264</f>
        <v>1090684.5355299991</v>
      </c>
      <c r="G264" s="26">
        <f>B264-C264</f>
        <v>1467972.4020599993</v>
      </c>
      <c r="H264" s="27">
        <f>E264/B264*100</f>
        <v>86.96875401110475</v>
      </c>
      <c r="I264" s="68"/>
    </row>
    <row r="265" spans="1:13" s="65" customFormat="1" ht="11.25" customHeight="1" x14ac:dyDescent="0.2">
      <c r="A265" s="72"/>
      <c r="B265" s="28"/>
      <c r="C265" s="28"/>
      <c r="D265" s="28"/>
      <c r="E265" s="28"/>
      <c r="F265" s="28"/>
      <c r="G265" s="28"/>
      <c r="H265" s="24"/>
      <c r="I265" s="68"/>
    </row>
    <row r="266" spans="1:13" s="65" customFormat="1" ht="11.25" customHeight="1" x14ac:dyDescent="0.2">
      <c r="A266" s="67" t="s">
        <v>277</v>
      </c>
      <c r="B266" s="25">
        <v>2743512</v>
      </c>
      <c r="C266" s="26">
        <v>2130457.7618800001</v>
      </c>
      <c r="D266" s="25">
        <v>26019.546859999999</v>
      </c>
      <c r="E266" s="26">
        <f t="shared" ref="E266" si="119">SUM(C266:D266)</f>
        <v>2156477.3087400002</v>
      </c>
      <c r="F266" s="26">
        <f>B266-E266</f>
        <v>587034.69125999976</v>
      </c>
      <c r="G266" s="26">
        <f>B266-C266</f>
        <v>613054.23811999988</v>
      </c>
      <c r="H266" s="27">
        <f>E266/B266*100</f>
        <v>78.602802128804257</v>
      </c>
      <c r="I266" s="68"/>
    </row>
    <row r="267" spans="1:13" s="65" customFormat="1" ht="11.25" customHeight="1" x14ac:dyDescent="0.2">
      <c r="A267" s="81"/>
      <c r="B267" s="25"/>
      <c r="C267" s="25"/>
      <c r="D267" s="25"/>
      <c r="E267" s="25"/>
      <c r="F267" s="25"/>
      <c r="G267" s="25"/>
      <c r="H267" s="41"/>
      <c r="I267" s="68"/>
      <c r="J267" s="68"/>
      <c r="K267" s="68"/>
      <c r="L267" s="68"/>
      <c r="M267" s="68"/>
    </row>
    <row r="268" spans="1:13" s="65" customFormat="1" ht="11.25" customHeight="1" x14ac:dyDescent="0.2">
      <c r="A268" s="73" t="s">
        <v>278</v>
      </c>
      <c r="B268" s="33">
        <f t="shared" ref="B268:G268" si="120">+B269+B270</f>
        <v>581201.8459999999</v>
      </c>
      <c r="C268" s="33">
        <f t="shared" si="120"/>
        <v>572817.95859000005</v>
      </c>
      <c r="D268" s="33">
        <f t="shared" si="120"/>
        <v>3466.4248799999996</v>
      </c>
      <c r="E268" s="33">
        <f t="shared" si="120"/>
        <v>576284.38347</v>
      </c>
      <c r="F268" s="33">
        <f t="shared" si="120"/>
        <v>4917.4625299998515</v>
      </c>
      <c r="G268" s="33">
        <f t="shared" si="120"/>
        <v>8383.887409999872</v>
      </c>
      <c r="H268" s="41">
        <f>E268/B268*100</f>
        <v>99.15391484665038</v>
      </c>
      <c r="I268" s="68"/>
    </row>
    <row r="269" spans="1:13" s="65" customFormat="1" ht="11.25" customHeight="1" x14ac:dyDescent="0.2">
      <c r="A269" s="78" t="s">
        <v>279</v>
      </c>
      <c r="B269" s="25">
        <v>554781.8459999999</v>
      </c>
      <c r="C269" s="26">
        <v>551791.70900000003</v>
      </c>
      <c r="D269" s="25">
        <v>2118.3218899999997</v>
      </c>
      <c r="E269" s="26">
        <f t="shared" ref="E269:E270" si="121">SUM(C269:D269)</f>
        <v>553910.03089000005</v>
      </c>
      <c r="F269" s="26">
        <f>B269-E269</f>
        <v>871.81510999985039</v>
      </c>
      <c r="G269" s="26">
        <f>B269-C269</f>
        <v>2990.1369999998715</v>
      </c>
      <c r="H269" s="27">
        <f>E269/B269*100</f>
        <v>99.842854427143621</v>
      </c>
      <c r="I269" s="68"/>
    </row>
    <row r="270" spans="1:13" s="65" customFormat="1" ht="11.25" customHeight="1" x14ac:dyDescent="0.2">
      <c r="A270" s="78" t="s">
        <v>280</v>
      </c>
      <c r="B270" s="25">
        <v>26420</v>
      </c>
      <c r="C270" s="26">
        <v>21026.249589999999</v>
      </c>
      <c r="D270" s="25">
        <v>1348.1029900000001</v>
      </c>
      <c r="E270" s="26">
        <f t="shared" si="121"/>
        <v>22374.352579999999</v>
      </c>
      <c r="F270" s="26">
        <f>B270-E270</f>
        <v>4045.6474200000011</v>
      </c>
      <c r="G270" s="26">
        <f>B270-C270</f>
        <v>5393.7504100000006</v>
      </c>
      <c r="H270" s="27">
        <f>E270/B270*100</f>
        <v>84.687178576835734</v>
      </c>
      <c r="I270" s="68"/>
    </row>
    <row r="271" spans="1:13" s="65" customFormat="1" ht="12" customHeight="1" x14ac:dyDescent="0.2">
      <c r="A271" s="82"/>
      <c r="B271" s="25"/>
      <c r="C271" s="25"/>
      <c r="D271" s="25"/>
      <c r="E271" s="25"/>
      <c r="F271" s="25"/>
      <c r="G271" s="25"/>
      <c r="H271" s="41"/>
      <c r="I271" s="68"/>
    </row>
    <row r="272" spans="1:13" s="65" customFormat="1" ht="11.25" customHeight="1" x14ac:dyDescent="0.2">
      <c r="A272" s="83" t="s">
        <v>281</v>
      </c>
      <c r="B272" s="42">
        <f>B10+B17+B19+B21+B23+B35+B39+B47+B49+B51+B59+B71+B78+B82+B86+B92+B104+B116+B127+B143+B145+B166+B176+B181+B190+B199+B208+B217+B249+B251+B258+B262+B264+B266+B268</f>
        <v>1856747953.2156198</v>
      </c>
      <c r="C272" s="42">
        <f t="shared" ref="C272:G272" si="122">C10+C17+C19+C21+C23+C35+C39+C47+C49+C51+C59+C71+C78+C82+C86+C92+C104+C116+C127+C143+C145+C166+C176+C181+C190+C199+C208+C217+C249+C251+C258+C262+C264+C266+C268</f>
        <v>1619279336.6042898</v>
      </c>
      <c r="D272" s="42">
        <f t="shared" si="122"/>
        <v>30556915.381899994</v>
      </c>
      <c r="E272" s="42">
        <f t="shared" si="122"/>
        <v>1649836251.9861901</v>
      </c>
      <c r="F272" s="42">
        <f t="shared" si="122"/>
        <v>206911701.2294296</v>
      </c>
      <c r="G272" s="42">
        <f t="shared" si="122"/>
        <v>237468616.61132953</v>
      </c>
      <c r="H272" s="43">
        <f>E272/B272*100</f>
        <v>88.856231085587652</v>
      </c>
      <c r="I272" s="68"/>
    </row>
    <row r="273" spans="1:9" s="65" customFormat="1" ht="11.25" customHeight="1" x14ac:dyDescent="0.2">
      <c r="A273" s="84"/>
      <c r="B273" s="26"/>
      <c r="C273" s="26"/>
      <c r="D273" s="26"/>
      <c r="E273" s="26"/>
      <c r="F273" s="26"/>
      <c r="G273" s="26"/>
      <c r="H273" s="24"/>
      <c r="I273" s="68"/>
    </row>
    <row r="274" spans="1:9" s="65" customFormat="1" ht="11.25" customHeight="1" x14ac:dyDescent="0.2">
      <c r="A274" s="66" t="s">
        <v>282</v>
      </c>
      <c r="B274" s="26"/>
      <c r="C274" s="26"/>
      <c r="D274" s="26"/>
      <c r="E274" s="26"/>
      <c r="F274" s="26"/>
      <c r="G274" s="26"/>
      <c r="H274" s="27"/>
      <c r="I274" s="68"/>
    </row>
    <row r="275" spans="1:9" s="65" customFormat="1" ht="11.25" customHeight="1" x14ac:dyDescent="0.2">
      <c r="A275" s="69" t="s">
        <v>283</v>
      </c>
      <c r="B275" s="25">
        <v>211476896.06</v>
      </c>
      <c r="C275" s="26">
        <v>193227259.0183</v>
      </c>
      <c r="D275" s="25">
        <v>601.61486000000002</v>
      </c>
      <c r="E275" s="26">
        <f t="shared" ref="E275" si="123">SUM(C275:D275)</f>
        <v>193227860.63316</v>
      </c>
      <c r="F275" s="26">
        <f>B275-E275</f>
        <v>18249035.426840007</v>
      </c>
      <c r="G275" s="26">
        <f>B275-C275</f>
        <v>18249637.041700006</v>
      </c>
      <c r="H275" s="27">
        <f>E275/B275*100</f>
        <v>91.37067180063849</v>
      </c>
      <c r="I275" s="68"/>
    </row>
    <row r="276" spans="1:9" s="65" customFormat="1" ht="11.4" x14ac:dyDescent="0.2">
      <c r="A276" s="85"/>
      <c r="B276" s="26"/>
      <c r="C276" s="26"/>
      <c r="D276" s="26"/>
      <c r="E276" s="26"/>
      <c r="F276" s="26"/>
      <c r="G276" s="26"/>
      <c r="H276" s="27"/>
      <c r="I276" s="68"/>
    </row>
    <row r="277" spans="1:9" s="65" customFormat="1" ht="11.25" customHeight="1" x14ac:dyDescent="0.2">
      <c r="A277" s="69" t="s">
        <v>284</v>
      </c>
      <c r="B277" s="26">
        <f t="shared" ref="B277:G277" si="124">SUM(B278:B279)</f>
        <v>607407028.17788994</v>
      </c>
      <c r="C277" s="26">
        <f t="shared" si="124"/>
        <v>602192880.64506996</v>
      </c>
      <c r="D277" s="26">
        <f t="shared" si="124"/>
        <v>1310583.71325</v>
      </c>
      <c r="E277" s="26">
        <f t="shared" si="124"/>
        <v>603503464.35832</v>
      </c>
      <c r="F277" s="26">
        <f t="shared" si="124"/>
        <v>3903563.8195699947</v>
      </c>
      <c r="G277" s="26">
        <f t="shared" si="124"/>
        <v>5214147.5328199686</v>
      </c>
      <c r="H277" s="24">
        <f>E277/B277*100</f>
        <v>99.35733970163632</v>
      </c>
      <c r="I277" s="68"/>
    </row>
    <row r="278" spans="1:9" s="65" customFormat="1" ht="11.25" customHeight="1" x14ac:dyDescent="0.2">
      <c r="A278" s="69" t="s">
        <v>285</v>
      </c>
      <c r="B278" s="25">
        <v>605316516.71888995</v>
      </c>
      <c r="C278" s="26">
        <v>600193043.03983998</v>
      </c>
      <c r="D278" s="25">
        <v>1298778.91457</v>
      </c>
      <c r="E278" s="26">
        <f t="shared" ref="E278:E279" si="125">SUM(C278:D278)</f>
        <v>601491821.95440996</v>
      </c>
      <c r="F278" s="26">
        <f>B278-E278</f>
        <v>3824694.7644799948</v>
      </c>
      <c r="G278" s="26">
        <f>B278-C278</f>
        <v>5123473.6790499687</v>
      </c>
      <c r="H278" s="27">
        <f>E278/B278*100</f>
        <v>99.368149611180002</v>
      </c>
      <c r="I278" s="68"/>
    </row>
    <row r="279" spans="1:9" s="65" customFormat="1" ht="11.25" customHeight="1" x14ac:dyDescent="0.2">
      <c r="A279" s="86" t="s">
        <v>286</v>
      </c>
      <c r="B279" s="25">
        <v>2090511.459</v>
      </c>
      <c r="C279" s="26">
        <v>1999837.6052300001</v>
      </c>
      <c r="D279" s="25">
        <v>11804.79868</v>
      </c>
      <c r="E279" s="26">
        <f t="shared" si="125"/>
        <v>2011642.4039100001</v>
      </c>
      <c r="F279" s="26">
        <f>B279-E279</f>
        <v>78869.055089999922</v>
      </c>
      <c r="G279" s="26">
        <f>B279-C279</f>
        <v>90673.853769999929</v>
      </c>
      <c r="H279" s="24">
        <f>E279/B279*100</f>
        <v>96.227284249007312</v>
      </c>
      <c r="I279" s="68"/>
    </row>
    <row r="280" spans="1:9" s="65" customFormat="1" ht="11.25" customHeight="1" x14ac:dyDescent="0.2">
      <c r="A280" s="86"/>
      <c r="B280" s="26"/>
      <c r="C280" s="26"/>
      <c r="D280" s="26"/>
      <c r="E280" s="26"/>
      <c r="F280" s="26"/>
      <c r="G280" s="26"/>
      <c r="H280" s="27"/>
      <c r="I280" s="68"/>
    </row>
    <row r="281" spans="1:9" s="65" customFormat="1" ht="11.25" customHeight="1" x14ac:dyDescent="0.2">
      <c r="A281" s="66" t="s">
        <v>287</v>
      </c>
      <c r="B281" s="44">
        <f t="shared" ref="B281:G281" si="126">B275+B277</f>
        <v>818883924.23789001</v>
      </c>
      <c r="C281" s="44">
        <f t="shared" si="126"/>
        <v>795420139.66336989</v>
      </c>
      <c r="D281" s="44">
        <f t="shared" si="126"/>
        <v>1311185.3281100001</v>
      </c>
      <c r="E281" s="44">
        <f t="shared" si="126"/>
        <v>796731324.99147999</v>
      </c>
      <c r="F281" s="44">
        <f t="shared" si="126"/>
        <v>22152599.246410001</v>
      </c>
      <c r="G281" s="44">
        <f t="shared" si="126"/>
        <v>23463784.574519973</v>
      </c>
      <c r="H281" s="27">
        <f>E281/B281*100</f>
        <v>97.294781520222571</v>
      </c>
      <c r="I281" s="68"/>
    </row>
    <row r="282" spans="1:9" s="65" customFormat="1" ht="11.25" customHeight="1" x14ac:dyDescent="0.2">
      <c r="A282" s="69"/>
      <c r="B282" s="26"/>
      <c r="C282" s="26"/>
      <c r="D282" s="26"/>
      <c r="E282" s="26"/>
      <c r="F282" s="26"/>
      <c r="G282" s="26"/>
      <c r="H282" s="27"/>
      <c r="I282" s="68"/>
    </row>
    <row r="283" spans="1:9" s="92" customFormat="1" ht="16.5" customHeight="1" thickBot="1" x14ac:dyDescent="0.25">
      <c r="A283" s="87" t="s">
        <v>288</v>
      </c>
      <c r="B283" s="88">
        <f t="shared" ref="B283:G283" si="127">+B281+B272</f>
        <v>2675631877.4535098</v>
      </c>
      <c r="C283" s="88">
        <f t="shared" si="127"/>
        <v>2414699476.2676597</v>
      </c>
      <c r="D283" s="88">
        <f t="shared" si="127"/>
        <v>31868100.710009992</v>
      </c>
      <c r="E283" s="89">
        <f t="shared" si="127"/>
        <v>2446567576.9776702</v>
      </c>
      <c r="F283" s="88">
        <f t="shared" si="127"/>
        <v>229064300.47583961</v>
      </c>
      <c r="G283" s="90">
        <f t="shared" si="127"/>
        <v>260932401.18584949</v>
      </c>
      <c r="H283" s="91">
        <f>E283/B283*100</f>
        <v>91.438870854915663</v>
      </c>
      <c r="I283" s="68"/>
    </row>
    <row r="284" spans="1:9" s="65" customFormat="1" ht="12" customHeight="1" thickTop="1" x14ac:dyDescent="0.2">
      <c r="A284" s="69"/>
      <c r="B284" s="26"/>
      <c r="C284" s="28"/>
      <c r="D284" s="26"/>
      <c r="E284" s="28"/>
      <c r="F284" s="28"/>
      <c r="G284" s="28"/>
      <c r="H284" s="24"/>
    </row>
    <row r="285" spans="1:9" ht="24" customHeight="1" x14ac:dyDescent="0.2">
      <c r="A285" s="105" t="s">
        <v>337</v>
      </c>
      <c r="B285" s="105"/>
      <c r="C285" s="105"/>
      <c r="D285" s="105"/>
      <c r="E285" s="105"/>
      <c r="F285" s="105"/>
      <c r="G285" s="105"/>
      <c r="H285" s="105"/>
    </row>
    <row r="286" spans="1:9" ht="11.4" x14ac:dyDescent="0.2">
      <c r="A286" s="65" t="s">
        <v>315</v>
      </c>
    </row>
    <row r="287" spans="1:9" ht="24" customHeight="1" x14ac:dyDescent="0.2">
      <c r="A287" s="105" t="s">
        <v>320</v>
      </c>
      <c r="B287" s="105"/>
      <c r="C287" s="105"/>
      <c r="D287" s="105"/>
      <c r="E287" s="105"/>
      <c r="F287" s="105"/>
      <c r="G287" s="105"/>
      <c r="H287" s="105"/>
    </row>
    <row r="288" spans="1:9" ht="11.4" x14ac:dyDescent="0.2">
      <c r="A288" s="65" t="s">
        <v>316</v>
      </c>
    </row>
    <row r="289" spans="1:9" ht="11.4" x14ac:dyDescent="0.2">
      <c r="A289" s="65" t="s">
        <v>317</v>
      </c>
    </row>
    <row r="290" spans="1:9" ht="11.4" x14ac:dyDescent="0.2">
      <c r="A290" s="65" t="s">
        <v>318</v>
      </c>
    </row>
    <row r="291" spans="1:9" ht="11.4" x14ac:dyDescent="0.2">
      <c r="A291" s="65" t="s">
        <v>319</v>
      </c>
    </row>
    <row r="292" spans="1:9" x14ac:dyDescent="0.2">
      <c r="G292" s="96"/>
    </row>
    <row r="293" spans="1:9" x14ac:dyDescent="0.2">
      <c r="E293" s="65"/>
      <c r="F293" s="65"/>
      <c r="G293" s="93"/>
      <c r="I293" s="95"/>
    </row>
    <row r="294" spans="1:9" x14ac:dyDescent="0.2">
      <c r="E294" s="65"/>
      <c r="F294" s="65"/>
      <c r="G294" s="93"/>
      <c r="I294" s="95"/>
    </row>
    <row r="295" spans="1:9" x14ac:dyDescent="0.2">
      <c r="E295" s="65"/>
      <c r="F295" s="65"/>
      <c r="G295" s="93"/>
      <c r="I295" s="95"/>
    </row>
    <row r="296" spans="1:9" x14ac:dyDescent="0.2">
      <c r="E296" s="65"/>
      <c r="F296" s="65"/>
      <c r="G296" s="93"/>
      <c r="I296" s="95"/>
    </row>
    <row r="297" spans="1:9" x14ac:dyDescent="0.2">
      <c r="E297" s="65"/>
      <c r="F297" s="65"/>
      <c r="G297" s="93"/>
      <c r="I297" s="95"/>
    </row>
    <row r="298" spans="1:9" x14ac:dyDescent="0.2">
      <c r="E298" s="65"/>
      <c r="F298" s="65"/>
      <c r="G298" s="93"/>
      <c r="I298" s="95"/>
    </row>
    <row r="299" spans="1:9" x14ac:dyDescent="0.2">
      <c r="E299" s="65"/>
      <c r="F299" s="65"/>
      <c r="G299" s="93"/>
      <c r="I299" s="95"/>
    </row>
    <row r="300" spans="1:9" x14ac:dyDescent="0.2">
      <c r="E300" s="65"/>
      <c r="F300" s="65"/>
      <c r="G300" s="93"/>
      <c r="I300" s="95"/>
    </row>
    <row r="301" spans="1:9" x14ac:dyDescent="0.2">
      <c r="E301" s="65"/>
      <c r="F301" s="65"/>
      <c r="G301" s="93"/>
      <c r="I301" s="95"/>
    </row>
    <row r="302" spans="1:9" x14ac:dyDescent="0.2">
      <c r="E302" s="65"/>
      <c r="F302" s="65"/>
      <c r="G302" s="93"/>
      <c r="I302" s="95"/>
    </row>
    <row r="303" spans="1:9" x14ac:dyDescent="0.2">
      <c r="E303" s="65"/>
      <c r="F303" s="65"/>
      <c r="G303" s="93"/>
      <c r="I303" s="95"/>
    </row>
    <row r="304" spans="1:9" x14ac:dyDescent="0.2">
      <c r="E304" s="65"/>
      <c r="F304" s="65"/>
      <c r="G304" s="93"/>
      <c r="I304" s="95"/>
    </row>
    <row r="305" spans="5:9" x14ac:dyDescent="0.2">
      <c r="E305" s="65"/>
      <c r="F305" s="65"/>
      <c r="G305" s="93"/>
      <c r="I305" s="95"/>
    </row>
    <row r="306" spans="5:9" x14ac:dyDescent="0.2">
      <c r="E306" s="65"/>
      <c r="F306" s="65"/>
      <c r="G306" s="93"/>
      <c r="I306" s="95"/>
    </row>
    <row r="307" spans="5:9" x14ac:dyDescent="0.2">
      <c r="E307" s="65"/>
      <c r="F307" s="65"/>
      <c r="G307" s="93"/>
      <c r="I307" s="95"/>
    </row>
    <row r="308" spans="5:9" x14ac:dyDescent="0.2">
      <c r="E308" s="65"/>
      <c r="F308" s="65"/>
      <c r="G308" s="93"/>
      <c r="I308" s="95"/>
    </row>
    <row r="309" spans="5:9" x14ac:dyDescent="0.2">
      <c r="E309" s="65"/>
      <c r="F309" s="65"/>
      <c r="G309" s="93"/>
      <c r="I309" s="95"/>
    </row>
    <row r="310" spans="5:9" x14ac:dyDescent="0.2">
      <c r="E310" s="65"/>
      <c r="F310" s="65"/>
      <c r="G310" s="93"/>
      <c r="I310" s="95"/>
    </row>
    <row r="311" spans="5:9" x14ac:dyDescent="0.2">
      <c r="E311" s="65"/>
      <c r="F311" s="65"/>
      <c r="G311" s="93"/>
      <c r="I311" s="95"/>
    </row>
    <row r="312" spans="5:9" x14ac:dyDescent="0.2">
      <c r="E312" s="65"/>
      <c r="F312" s="65"/>
      <c r="G312" s="93"/>
      <c r="I312" s="95"/>
    </row>
    <row r="313" spans="5:9" x14ac:dyDescent="0.2">
      <c r="E313" s="65"/>
      <c r="F313" s="65"/>
      <c r="G313" s="93"/>
      <c r="I313" s="95"/>
    </row>
    <row r="314" spans="5:9" x14ac:dyDescent="0.2">
      <c r="E314" s="65"/>
      <c r="F314" s="65"/>
      <c r="G314" s="93"/>
      <c r="I314" s="95"/>
    </row>
    <row r="315" spans="5:9" x14ac:dyDescent="0.2">
      <c r="E315" s="65"/>
      <c r="F315" s="65"/>
      <c r="G315" s="93"/>
      <c r="I315" s="95"/>
    </row>
    <row r="316" spans="5:9" x14ac:dyDescent="0.2">
      <c r="E316" s="65"/>
      <c r="F316" s="65"/>
      <c r="G316" s="93"/>
      <c r="I316" s="95"/>
    </row>
    <row r="317" spans="5:9" x14ac:dyDescent="0.2">
      <c r="E317" s="65"/>
      <c r="F317" s="65"/>
      <c r="G317" s="93"/>
      <c r="I317" s="95"/>
    </row>
    <row r="318" spans="5:9" x14ac:dyDescent="0.2">
      <c r="E318" s="65"/>
      <c r="F318" s="65"/>
      <c r="G318" s="93"/>
      <c r="I318" s="95"/>
    </row>
    <row r="319" spans="5:9" x14ac:dyDescent="0.2">
      <c r="E319" s="65"/>
      <c r="F319" s="65"/>
      <c r="G319" s="93"/>
      <c r="I319" s="95"/>
    </row>
    <row r="320" spans="5:9" x14ac:dyDescent="0.2">
      <c r="E320" s="65"/>
      <c r="F320" s="65"/>
      <c r="G320" s="93"/>
      <c r="I320" s="95"/>
    </row>
    <row r="321" spans="5:9" x14ac:dyDescent="0.2">
      <c r="E321" s="65"/>
      <c r="F321" s="65"/>
      <c r="G321" s="93"/>
      <c r="I321" s="95"/>
    </row>
    <row r="322" spans="5:9" x14ac:dyDescent="0.2">
      <c r="E322" s="65"/>
      <c r="F322" s="65"/>
      <c r="G322" s="93"/>
      <c r="I322" s="95"/>
    </row>
    <row r="323" spans="5:9" x14ac:dyDescent="0.2">
      <c r="E323" s="65"/>
      <c r="F323" s="65"/>
      <c r="G323" s="93"/>
      <c r="I323" s="95"/>
    </row>
    <row r="324" spans="5:9" x14ac:dyDescent="0.2">
      <c r="E324" s="65"/>
      <c r="F324" s="65"/>
      <c r="G324" s="93"/>
      <c r="I324" s="95"/>
    </row>
    <row r="325" spans="5:9" x14ac:dyDescent="0.2">
      <c r="E325" s="65"/>
      <c r="F325" s="65"/>
      <c r="G325" s="93"/>
      <c r="I325" s="95"/>
    </row>
    <row r="326" spans="5:9" x14ac:dyDescent="0.2">
      <c r="E326" s="65"/>
      <c r="F326" s="65"/>
      <c r="G326" s="93"/>
      <c r="I326" s="95"/>
    </row>
    <row r="327" spans="5:9" x14ac:dyDescent="0.2">
      <c r="E327" s="65"/>
      <c r="F327" s="65"/>
      <c r="G327" s="93"/>
      <c r="I327" s="95"/>
    </row>
    <row r="328" spans="5:9" x14ac:dyDescent="0.2">
      <c r="E328" s="65"/>
      <c r="F328" s="65"/>
      <c r="G328" s="93"/>
      <c r="I328" s="95"/>
    </row>
    <row r="329" spans="5:9" x14ac:dyDescent="0.2">
      <c r="E329" s="65"/>
      <c r="F329" s="65"/>
      <c r="G329" s="93"/>
      <c r="I329" s="95"/>
    </row>
    <row r="330" spans="5:9" x14ac:dyDescent="0.2">
      <c r="E330" s="65"/>
      <c r="F330" s="65"/>
      <c r="G330" s="93"/>
      <c r="I330" s="95"/>
    </row>
  </sheetData>
  <mergeCells count="8">
    <mergeCell ref="A285:H285"/>
    <mergeCell ref="A287:H287"/>
    <mergeCell ref="A5:A7"/>
    <mergeCell ref="C5:E6"/>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5" orientation="portrait" r:id="rId1"/>
  <headerFooter alignWithMargins="0">
    <oddFooter>Page &amp;P of &amp;N</oddFooter>
  </headerFooter>
  <rowBreaks count="3" manualBreakCount="3">
    <brk id="84" max="7" man="1"/>
    <brk id="159" max="16383" man="1"/>
    <brk id="23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C344-8026-4EDF-A8F4-EAD1A3967172}">
  <sheetPr>
    <pageSetUpPr fitToPage="1"/>
  </sheetPr>
  <dimension ref="A1:T8"/>
  <sheetViews>
    <sheetView tabSelected="1" view="pageBreakPreview" zoomScale="70" zoomScaleNormal="70" zoomScaleSheetLayoutView="70" workbookViewId="0">
      <selection activeCell="Q18" sqref="Q18"/>
    </sheetView>
  </sheetViews>
  <sheetFormatPr defaultRowHeight="13.2" x14ac:dyDescent="0.25"/>
  <cols>
    <col min="1" max="1" width="38.6640625" customWidth="1"/>
    <col min="2" max="9" width="10.6640625" customWidth="1"/>
    <col min="10" max="10" width="10.88671875" customWidth="1"/>
    <col min="11" max="11" width="11.109375" customWidth="1"/>
    <col min="12" max="12" width="10.33203125" bestFit="1" customWidth="1"/>
    <col min="13" max="13" width="11" customWidth="1"/>
    <col min="14" max="14" width="9.44140625" bestFit="1" customWidth="1"/>
    <col min="15" max="15" width="11.33203125" customWidth="1"/>
    <col min="16" max="19" width="11" customWidth="1"/>
  </cols>
  <sheetData>
    <row r="1" spans="1:20" x14ac:dyDescent="0.25">
      <c r="A1" s="3" t="s">
        <v>327</v>
      </c>
    </row>
    <row r="2" spans="1:20" x14ac:dyDescent="0.25">
      <c r="A2" t="s">
        <v>289</v>
      </c>
    </row>
    <row r="3" spans="1:20" x14ac:dyDescent="0.25">
      <c r="A3" t="s">
        <v>290</v>
      </c>
      <c r="L3" t="s">
        <v>291</v>
      </c>
    </row>
    <row r="4" spans="1:20" x14ac:dyDescent="0.25">
      <c r="B4" s="45" t="s">
        <v>301</v>
      </c>
      <c r="C4" s="45" t="s">
        <v>302</v>
      </c>
      <c r="D4" s="45" t="s">
        <v>303</v>
      </c>
      <c r="E4" s="45" t="s">
        <v>304</v>
      </c>
      <c r="F4" s="45" t="s">
        <v>296</v>
      </c>
      <c r="G4" s="45" t="s">
        <v>297</v>
      </c>
      <c r="H4" s="45" t="s">
        <v>298</v>
      </c>
      <c r="I4" s="45" t="s">
        <v>325</v>
      </c>
      <c r="J4" s="45" t="s">
        <v>326</v>
      </c>
      <c r="K4" s="46"/>
      <c r="L4" s="46" t="s">
        <v>292</v>
      </c>
      <c r="M4" s="46" t="s">
        <v>293</v>
      </c>
      <c r="N4" s="46" t="s">
        <v>294</v>
      </c>
      <c r="O4" s="46" t="s">
        <v>295</v>
      </c>
      <c r="P4" s="46" t="s">
        <v>296</v>
      </c>
      <c r="Q4" s="46" t="s">
        <v>321</v>
      </c>
      <c r="R4" s="46" t="s">
        <v>322</v>
      </c>
      <c r="S4" s="46" t="s">
        <v>324</v>
      </c>
    </row>
    <row r="5" spans="1:20" x14ac:dyDescent="0.25">
      <c r="A5" t="s">
        <v>299</v>
      </c>
      <c r="B5" s="47">
        <v>224077.66640615001</v>
      </c>
      <c r="C5" s="47">
        <v>304402.30395810999</v>
      </c>
      <c r="D5" s="47">
        <v>282201.41311427002</v>
      </c>
      <c r="E5" s="47">
        <v>408356.79556663003</v>
      </c>
      <c r="F5" s="47">
        <v>406839.25308108999</v>
      </c>
      <c r="G5" s="47">
        <v>309836.44993886998</v>
      </c>
      <c r="H5" s="47">
        <v>445065.27952437999</v>
      </c>
      <c r="I5" s="47">
        <v>294852.71586400998</v>
      </c>
      <c r="J5" s="48">
        <f>SUM(B5:I5)</f>
        <v>2675631.8774535102</v>
      </c>
      <c r="K5" s="48"/>
      <c r="L5" s="48">
        <f>B5</f>
        <v>224077.66640615001</v>
      </c>
      <c r="M5" s="48">
        <f>+L5+C5</f>
        <v>528479.97036426002</v>
      </c>
      <c r="N5" s="48">
        <f t="shared" ref="N5" si="0">+M5+D5</f>
        <v>810681.38347852998</v>
      </c>
      <c r="O5" s="48">
        <f t="shared" ref="O5:O6" si="1">+N5+E5</f>
        <v>1219038.1790451601</v>
      </c>
      <c r="P5" s="48">
        <f t="shared" ref="P5:P6" si="2">+O5+F5</f>
        <v>1625877.4321262501</v>
      </c>
      <c r="Q5" s="48">
        <f t="shared" ref="Q5:Q6" si="3">+P5+G5</f>
        <v>1935713.8820651202</v>
      </c>
      <c r="R5" s="48">
        <f t="shared" ref="R5:R6" si="4">+Q5+H5</f>
        <v>2380779.1615895</v>
      </c>
      <c r="S5" s="48">
        <f t="shared" ref="S5:S6" si="5">+R5+I5</f>
        <v>2675631.8774535102</v>
      </c>
      <c r="T5" s="48" t="b">
        <f>S5=J5</f>
        <v>1</v>
      </c>
    </row>
    <row r="6" spans="1:20" x14ac:dyDescent="0.25">
      <c r="A6" t="s">
        <v>300</v>
      </c>
      <c r="B6" s="47">
        <v>160941.90977395</v>
      </c>
      <c r="C6" s="47">
        <v>287760.09099066001</v>
      </c>
      <c r="D6" s="47">
        <v>340143.01015943999</v>
      </c>
      <c r="E6" s="47">
        <v>293626.05967013002</v>
      </c>
      <c r="F6" s="47">
        <v>399831.52343856002</v>
      </c>
      <c r="G6" s="47">
        <v>388792.54130262998</v>
      </c>
      <c r="H6" s="47">
        <v>256269.79038178001</v>
      </c>
      <c r="I6" s="47">
        <v>319202.65126051998</v>
      </c>
      <c r="J6" s="48">
        <f>SUM(B6:I6)</f>
        <v>2446567.5769776697</v>
      </c>
      <c r="K6" s="48"/>
      <c r="L6" s="48">
        <f>B6</f>
        <v>160941.90977395</v>
      </c>
      <c r="M6" s="48">
        <f>+L6+C6</f>
        <v>448702.00076461001</v>
      </c>
      <c r="N6" s="48">
        <f t="shared" ref="N6" si="6">+M6+D6</f>
        <v>788845.01092405</v>
      </c>
      <c r="O6" s="48">
        <f t="shared" si="1"/>
        <v>1082471.0705941799</v>
      </c>
      <c r="P6" s="48">
        <f t="shared" si="2"/>
        <v>1482302.59403274</v>
      </c>
      <c r="Q6" s="48">
        <f t="shared" si="3"/>
        <v>1871095.13533537</v>
      </c>
      <c r="R6" s="48">
        <f t="shared" si="4"/>
        <v>2127364.9257171499</v>
      </c>
      <c r="S6" s="48">
        <f t="shared" si="5"/>
        <v>2446567.5769776697</v>
      </c>
      <c r="T6" s="48" t="b">
        <f t="shared" ref="T6:T8" si="7">S6=J6</f>
        <v>1</v>
      </c>
    </row>
    <row r="7" spans="1:20" hidden="1" x14ac:dyDescent="0.25">
      <c r="A7" t="s">
        <v>305</v>
      </c>
      <c r="B7" s="47">
        <f t="shared" ref="B7:J7" si="8">+B6/B5*100</f>
        <v>71.824163628264571</v>
      </c>
      <c r="C7" s="47">
        <f t="shared" si="8"/>
        <v>94.532822928390132</v>
      </c>
      <c r="D7" s="47">
        <f t="shared" si="8"/>
        <v>120.53200102924646</v>
      </c>
      <c r="E7" s="47">
        <f t="shared" si="8"/>
        <v>71.904291261444229</v>
      </c>
      <c r="F7" s="47">
        <f t="shared" si="8"/>
        <v>98.277518801477797</v>
      </c>
      <c r="G7" s="47">
        <f t="shared" ref="G7:H7" si="9">+G6/G5*100</f>
        <v>125.48315131397156</v>
      </c>
      <c r="H7" s="47">
        <f t="shared" si="9"/>
        <v>57.580270169725054</v>
      </c>
      <c r="I7" s="47">
        <f t="shared" si="8"/>
        <v>108.25833851492843</v>
      </c>
      <c r="J7" s="47">
        <f t="shared" si="8"/>
        <v>91.438870854915635</v>
      </c>
      <c r="K7" s="49"/>
      <c r="L7" s="49"/>
      <c r="M7" s="49"/>
      <c r="N7" s="49"/>
      <c r="O7" s="49"/>
      <c r="P7" s="49"/>
      <c r="Q7" s="49"/>
      <c r="R7" s="49"/>
      <c r="S7" s="49"/>
      <c r="T7" s="48" t="b">
        <f t="shared" si="7"/>
        <v>0</v>
      </c>
    </row>
    <row r="8" spans="1:20" x14ac:dyDescent="0.25">
      <c r="A8" t="s">
        <v>306</v>
      </c>
      <c r="B8" s="47">
        <f>+B6/B5*100</f>
        <v>71.824163628264571</v>
      </c>
      <c r="C8" s="47">
        <f>M8</f>
        <v>84.904258614633548</v>
      </c>
      <c r="D8" s="47">
        <f>N8</f>
        <v>97.306417416324166</v>
      </c>
      <c r="E8" s="47">
        <f>O8</f>
        <v>88.797142632731195</v>
      </c>
      <c r="F8" s="47">
        <f t="shared" ref="F8" si="10">O8</f>
        <v>88.797142632731195</v>
      </c>
      <c r="G8" s="47">
        <f>P8</f>
        <v>91.169393506757189</v>
      </c>
      <c r="H8" s="47">
        <f>Q8</f>
        <v>96.661761465449032</v>
      </c>
      <c r="I8" s="47">
        <f>S8</f>
        <v>91.438870854915635</v>
      </c>
      <c r="J8" s="47">
        <f>+J6/J5*100</f>
        <v>91.438870854915635</v>
      </c>
      <c r="K8" s="49"/>
      <c r="L8" s="47">
        <f>+L6/L5*100</f>
        <v>71.824163628264571</v>
      </c>
      <c r="M8" s="47">
        <f t="shared" ref="M8" si="11">+M6/M5*100</f>
        <v>84.904258614633548</v>
      </c>
      <c r="N8" s="47">
        <f t="shared" ref="N8" si="12">+N6/N5*100</f>
        <v>97.306417416324166</v>
      </c>
      <c r="O8" s="47">
        <f t="shared" ref="O8:P8" si="13">+O6/O5*100</f>
        <v>88.797142632731195</v>
      </c>
      <c r="P8" s="47">
        <f t="shared" si="13"/>
        <v>91.169393506757189</v>
      </c>
      <c r="Q8" s="47">
        <f t="shared" ref="Q8:S8" si="14">+Q6/Q5*100</f>
        <v>96.661761465449032</v>
      </c>
      <c r="R8" s="47">
        <f t="shared" si="14"/>
        <v>89.355827707129237</v>
      </c>
      <c r="S8" s="47">
        <f t="shared" si="14"/>
        <v>91.438870854915635</v>
      </c>
      <c r="T8" s="48" t="b">
        <f t="shared" si="7"/>
        <v>1</v>
      </c>
    </row>
  </sheetData>
  <printOptions horizontalCentered="1"/>
  <pageMargins left="0.35433070866141736" right="0.35433070866141736" top="0.6692913385826772" bottom="0.47244094488188981" header="0.51181102362204722" footer="0.51181102362204722"/>
  <pageSetup paperSize="9"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Dianne M. Cruz</cp:lastModifiedBy>
  <cp:lastPrinted>2021-09-14T03:19:53Z</cp:lastPrinted>
  <dcterms:created xsi:type="dcterms:W3CDTF">2014-06-18T02:22:11Z</dcterms:created>
  <dcterms:modified xsi:type="dcterms:W3CDTF">2021-09-14T03:20:12Z</dcterms:modified>
</cp:coreProperties>
</file>