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0 CPD\CPD\ACTUAL DISBURSEMENT (BANK)\bank reports\2020\WEBSITE\For website\September 2020\"/>
    </mc:Choice>
  </mc:AlternateContent>
  <bookViews>
    <workbookView xWindow="240" yWindow="75" windowWidth="20955" windowHeight="10740" activeTab="2"/>
  </bookViews>
  <sheets>
    <sheet name="By Department" sheetId="16" r:id="rId1"/>
    <sheet name="By Agency" sheetId="15" r:id="rId2"/>
    <sheet name="Graph" sheetId="6" r:id="rId3"/>
  </sheets>
  <externalReferences>
    <externalReference r:id="rId4"/>
    <externalReference r:id="rId5"/>
  </externalReferences>
  <definedNames>
    <definedName name="_xlnm.Print_Area" localSheetId="1">'By Agency'!$A$1:$J$331</definedName>
    <definedName name="_xlnm.Print_Area" localSheetId="0">'By Department'!$A$1:$Q$64</definedName>
    <definedName name="_xlnm.Print_Area" localSheetId="2">Graph!$A$9:$N$48</definedName>
    <definedName name="_xlnm.Print_Titles" localSheetId="1">'By Agency'!$1:$8</definedName>
    <definedName name="Z_149BABA1_3CBB_4AB5_8307_CDFFE2416884_.wvu.PrintArea" localSheetId="1" hidden="1">'By Agency'!$A$1:$H$329</definedName>
    <definedName name="Z_149BABA1_3CBB_4AB5_8307_CDFFE2416884_.wvu.PrintTitles" localSheetId="1" hidden="1">'By Agency'!$1:$8</definedName>
    <definedName name="Z_149BABA1_3CBB_4AB5_8307_CDFFE2416884_.wvu.Rows" localSheetId="1" hidden="1">'By Agency'!$132:$132,'By Agency'!$275:$278,'By Agency'!$281:$303,'By Agency'!$306:$319</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Agency'!$A$1:$J$341</definedName>
    <definedName name="Z_63CE5467_86C0_4816_A6C7_6C3632652BD9_.wvu.PrintTitles" localSheetId="1" hidden="1">'By Agency'!$1:$8</definedName>
    <definedName name="Z_63CE5467_86C0_4816_A6C7_6C3632652BD9_.wvu.Rows" localSheetId="1" hidden="1">'By Agency'!$132:$132,'By Agency'!$306:$320</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Agency'!$A$1:$J$341</definedName>
    <definedName name="Z_97AE4AC2_2269_476F_89AE_42BE1A190109_.wvu.PrintTitles" localSheetId="1" hidden="1">'By Agency'!$1:$8</definedName>
    <definedName name="Z_97AE4AC2_2269_476F_89AE_42BE1A190109_.wvu.Rows" localSheetId="1" hidden="1">'By Agency'!$132:$132,'By Agency'!$306:$320</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Agency'!$A$1:$H$329</definedName>
    <definedName name="Z_D5067B77_BADA_4D46_9CA2_CCC5AFBA88BD_.wvu.PrintTitles" localSheetId="1" hidden="1">'By Agency'!$1:$8</definedName>
    <definedName name="Z_D5067B77_BADA_4D46_9CA2_CCC5AFBA88BD_.wvu.Rows" localSheetId="1" hidden="1">'By Agency'!$132:$132</definedName>
    <definedName name="Z_E72949E6_F470_4685_A8B8_FC40C2B684D5_.wvu.PrintArea" localSheetId="1" hidden="1">'By Agency'!$A$1:$H$329</definedName>
    <definedName name="Z_E72949E6_F470_4685_A8B8_FC40C2B684D5_.wvu.PrintTitles" localSheetId="1" hidden="1">'By Agency'!$1:$8</definedName>
    <definedName name="Z_E72949E6_F470_4685_A8B8_FC40C2B684D5_.wvu.Rows" localSheetId="1" hidden="1">'By Agency'!$132:$132,'By Agency'!$306:$319</definedName>
  </definedNames>
  <calcPr calcId="152511"/>
</workbook>
</file>

<file path=xl/calcChain.xml><?xml version="1.0" encoding="utf-8"?>
<calcChain xmlns="http://schemas.openxmlformats.org/spreadsheetml/2006/main">
  <c r="P53" i="16" l="1"/>
  <c r="P52" i="16"/>
  <c r="P50" i="16"/>
  <c r="P46" i="16"/>
  <c r="P45" i="16"/>
  <c r="P44" i="16"/>
  <c r="P43" i="16"/>
  <c r="P42" i="16"/>
  <c r="P41" i="16"/>
  <c r="P40" i="16"/>
  <c r="P39" i="16"/>
  <c r="P38" i="16"/>
  <c r="P37" i="16"/>
  <c r="P36" i="16"/>
  <c r="P35" i="16"/>
  <c r="P34" i="16"/>
  <c r="P33" i="16"/>
  <c r="P32" i="16"/>
  <c r="P31" i="16"/>
  <c r="P30" i="16"/>
  <c r="P29" i="16"/>
  <c r="P28" i="16"/>
  <c r="P27" i="16"/>
  <c r="P26" i="16"/>
  <c r="P25" i="16"/>
  <c r="P24" i="16"/>
  <c r="P23" i="16"/>
  <c r="P22" i="16"/>
  <c r="P21" i="16"/>
  <c r="P20" i="16"/>
  <c r="P19" i="16"/>
  <c r="P18" i="16"/>
  <c r="P17" i="16"/>
  <c r="P16" i="16"/>
  <c r="P15" i="16"/>
  <c r="P14" i="16"/>
  <c r="P13" i="16"/>
  <c r="P12" i="16"/>
  <c r="C132" i="15" l="1"/>
  <c r="B132" i="15"/>
  <c r="D132" i="15"/>
  <c r="F132" i="15"/>
  <c r="O53" i="16"/>
  <c r="I48" i="16"/>
  <c r="H48" i="16"/>
  <c r="G48" i="16"/>
  <c r="E48" i="16"/>
  <c r="D48" i="16"/>
  <c r="C48" i="16"/>
  <c r="J13" i="16"/>
  <c r="J12" i="16"/>
  <c r="I10" i="16"/>
  <c r="H10" i="16"/>
  <c r="G10" i="16"/>
  <c r="O10" i="16" s="1"/>
  <c r="E10" i="16"/>
  <c r="D10" i="16"/>
  <c r="C10" i="16"/>
  <c r="I8" i="16"/>
  <c r="I65" i="16" s="1"/>
  <c r="H8" i="16"/>
  <c r="H65" i="16" s="1"/>
  <c r="G8" i="16"/>
  <c r="G65" i="16" s="1"/>
  <c r="E8" i="16"/>
  <c r="E65" i="16" s="1"/>
  <c r="D8" i="16"/>
  <c r="D65" i="16" s="1"/>
  <c r="C8" i="16"/>
  <c r="C10" i="15"/>
  <c r="D10" i="15"/>
  <c r="C23" i="15"/>
  <c r="D23" i="15"/>
  <c r="C35" i="15"/>
  <c r="D35" i="15"/>
  <c r="G37" i="15"/>
  <c r="C39" i="15"/>
  <c r="D39" i="15"/>
  <c r="C51" i="15"/>
  <c r="D51" i="15"/>
  <c r="G53" i="15"/>
  <c r="C59" i="15"/>
  <c r="D59" i="15"/>
  <c r="C71" i="15"/>
  <c r="D71" i="15"/>
  <c r="C91" i="15"/>
  <c r="D91" i="15"/>
  <c r="G95" i="15"/>
  <c r="C103" i="15"/>
  <c r="D103" i="15"/>
  <c r="C115" i="15"/>
  <c r="D115" i="15"/>
  <c r="G118" i="15"/>
  <c r="C139" i="15"/>
  <c r="D139" i="15"/>
  <c r="C144" i="15"/>
  <c r="G149" i="15"/>
  <c r="G161" i="15"/>
  <c r="C165" i="15"/>
  <c r="D165" i="15"/>
  <c r="C175" i="15"/>
  <c r="D175" i="15"/>
  <c r="C180" i="15"/>
  <c r="D180" i="15"/>
  <c r="C189" i="15"/>
  <c r="D189" i="15"/>
  <c r="C198" i="15"/>
  <c r="D198" i="15"/>
  <c r="C207" i="15"/>
  <c r="G212" i="15"/>
  <c r="C216" i="15"/>
  <c r="C229" i="15"/>
  <c r="D229" i="15"/>
  <c r="G232" i="15"/>
  <c r="J232" i="15" s="1"/>
  <c r="G236" i="15"/>
  <c r="G237" i="15"/>
  <c r="J237" i="15" s="1"/>
  <c r="G241" i="15"/>
  <c r="C249" i="15"/>
  <c r="D249" i="15"/>
  <c r="C256" i="15"/>
  <c r="D256" i="15"/>
  <c r="C266" i="15"/>
  <c r="D266" i="15"/>
  <c r="C275" i="15"/>
  <c r="D275" i="15"/>
  <c r="C321" i="15"/>
  <c r="D321" i="15"/>
  <c r="F321" i="15"/>
  <c r="B321" i="15"/>
  <c r="E320" i="15"/>
  <c r="E319" i="15"/>
  <c r="G318" i="15"/>
  <c r="E318" i="15"/>
  <c r="I318" i="15" s="1"/>
  <c r="E317" i="15"/>
  <c r="E316" i="15"/>
  <c r="E315" i="15"/>
  <c r="E314" i="15"/>
  <c r="I314" i="15" s="1"/>
  <c r="E313" i="15"/>
  <c r="E312" i="15"/>
  <c r="E303" i="15"/>
  <c r="G299" i="15"/>
  <c r="E299" i="15"/>
  <c r="I299" i="15" s="1"/>
  <c r="E297" i="15"/>
  <c r="E295" i="15"/>
  <c r="E293" i="15"/>
  <c r="E291" i="15"/>
  <c r="I291" i="15" s="1"/>
  <c r="E289" i="15"/>
  <c r="E287" i="15"/>
  <c r="E285" i="15"/>
  <c r="G283" i="15"/>
  <c r="E283" i="15"/>
  <c r="I283" i="15" s="1"/>
  <c r="I281" i="15"/>
  <c r="I278" i="15"/>
  <c r="B275" i="15"/>
  <c r="G267" i="15"/>
  <c r="B266" i="15"/>
  <c r="I264" i="15"/>
  <c r="I260" i="15"/>
  <c r="B256" i="15"/>
  <c r="F256" i="15"/>
  <c r="G245" i="15"/>
  <c r="J245" i="15" s="1"/>
  <c r="G240" i="15"/>
  <c r="J240" i="15" s="1"/>
  <c r="B229" i="15"/>
  <c r="G226" i="15"/>
  <c r="G222" i="15"/>
  <c r="J222" i="15" s="1"/>
  <c r="G219" i="15"/>
  <c r="J219" i="15" s="1"/>
  <c r="G211" i="15"/>
  <c r="J211" i="15" s="1"/>
  <c r="G205" i="15"/>
  <c r="G200" i="15"/>
  <c r="B189" i="15"/>
  <c r="G182" i="15"/>
  <c r="J182" i="15" s="1"/>
  <c r="F175" i="15"/>
  <c r="G172" i="15"/>
  <c r="G153" i="15"/>
  <c r="G142" i="15"/>
  <c r="F139" i="15"/>
  <c r="B139" i="15"/>
  <c r="F135" i="15"/>
  <c r="G133" i="15"/>
  <c r="J133" i="15" s="1"/>
  <c r="G122" i="15"/>
  <c r="G117" i="15"/>
  <c r="B115" i="15"/>
  <c r="F103" i="15"/>
  <c r="G101" i="15"/>
  <c r="J101" i="15" s="1"/>
  <c r="G99" i="15"/>
  <c r="J99" i="15" s="1"/>
  <c r="B91" i="15"/>
  <c r="F91" i="15"/>
  <c r="G75" i="15"/>
  <c r="F71" i="15"/>
  <c r="G68" i="15"/>
  <c r="J68" i="15" s="1"/>
  <c r="F59" i="15"/>
  <c r="G57" i="15"/>
  <c r="J57" i="15" s="1"/>
  <c r="F51" i="15"/>
  <c r="G44" i="15"/>
  <c r="J44" i="15" s="1"/>
  <c r="G40" i="15"/>
  <c r="F35" i="15"/>
  <c r="B35" i="15"/>
  <c r="G30" i="15"/>
  <c r="G17" i="15"/>
  <c r="J17" i="15" s="1"/>
  <c r="F10" i="15"/>
  <c r="G12" i="15"/>
  <c r="J12" i="15" s="1"/>
  <c r="P48" i="16" l="1"/>
  <c r="O48" i="16"/>
  <c r="C65" i="16"/>
  <c r="P8" i="16"/>
  <c r="P10" i="16"/>
  <c r="F12" i="16"/>
  <c r="F13" i="16"/>
  <c r="F14" i="16"/>
  <c r="K31" i="16"/>
  <c r="K53" i="16"/>
  <c r="M53" i="16"/>
  <c r="G314" i="15"/>
  <c r="H314" i="15" s="1"/>
  <c r="G291" i="15"/>
  <c r="G278" i="15"/>
  <c r="H278" i="15" s="1"/>
  <c r="E132" i="15"/>
  <c r="Q13" i="16"/>
  <c r="O8" i="16"/>
  <c r="K12" i="16"/>
  <c r="M12" i="16"/>
  <c r="O12" i="16"/>
  <c r="K13" i="16"/>
  <c r="M13" i="16"/>
  <c r="O13" i="16"/>
  <c r="K14" i="16"/>
  <c r="M14" i="16"/>
  <c r="O14" i="16"/>
  <c r="L12" i="16"/>
  <c r="L13" i="16"/>
  <c r="J14" i="16"/>
  <c r="L14" i="16"/>
  <c r="F15" i="16"/>
  <c r="J15" i="16"/>
  <c r="L15" i="16"/>
  <c r="F16" i="16"/>
  <c r="J16" i="16"/>
  <c r="L16" i="16"/>
  <c r="F17" i="16"/>
  <c r="J17" i="16"/>
  <c r="L17" i="16"/>
  <c r="F18" i="16"/>
  <c r="J18" i="16"/>
  <c r="L18" i="16"/>
  <c r="F19" i="16"/>
  <c r="J19" i="16"/>
  <c r="L19" i="16"/>
  <c r="F20" i="16"/>
  <c r="J20" i="16"/>
  <c r="L20" i="16"/>
  <c r="F21" i="16"/>
  <c r="J21" i="16"/>
  <c r="L21" i="16"/>
  <c r="F22" i="16"/>
  <c r="J22" i="16"/>
  <c r="L22" i="16"/>
  <c r="F23" i="16"/>
  <c r="J23" i="16"/>
  <c r="L23" i="16"/>
  <c r="F24" i="16"/>
  <c r="J24" i="16"/>
  <c r="L24" i="16"/>
  <c r="F25" i="16"/>
  <c r="J25" i="16"/>
  <c r="L25" i="16"/>
  <c r="F26" i="16"/>
  <c r="J26" i="16"/>
  <c r="L26" i="16"/>
  <c r="F27" i="16"/>
  <c r="J27" i="16"/>
  <c r="L27" i="16"/>
  <c r="F28" i="16"/>
  <c r="J28" i="16"/>
  <c r="L28" i="16"/>
  <c r="F29" i="16"/>
  <c r="J29" i="16"/>
  <c r="L29" i="16"/>
  <c r="F30" i="16"/>
  <c r="J30" i="16"/>
  <c r="L30" i="16"/>
  <c r="F31" i="16"/>
  <c r="J31" i="16"/>
  <c r="L31" i="16"/>
  <c r="K15" i="16"/>
  <c r="M15" i="16"/>
  <c r="O15" i="16"/>
  <c r="K16" i="16"/>
  <c r="M16" i="16"/>
  <c r="O16" i="16"/>
  <c r="K17" i="16"/>
  <c r="M17" i="16"/>
  <c r="O17" i="16"/>
  <c r="K18" i="16"/>
  <c r="M18" i="16"/>
  <c r="O18" i="16"/>
  <c r="K19" i="16"/>
  <c r="M19" i="16"/>
  <c r="O19" i="16"/>
  <c r="K20" i="16"/>
  <c r="M20" i="16"/>
  <c r="O20" i="16"/>
  <c r="K21" i="16"/>
  <c r="M21" i="16"/>
  <c r="O21" i="16"/>
  <c r="K22" i="16"/>
  <c r="M22" i="16"/>
  <c r="O22" i="16"/>
  <c r="K23" i="16"/>
  <c r="M23" i="16"/>
  <c r="O23" i="16"/>
  <c r="K24" i="16"/>
  <c r="M24" i="16"/>
  <c r="O24" i="16"/>
  <c r="K25" i="16"/>
  <c r="M25" i="16"/>
  <c r="O25" i="16"/>
  <c r="K26" i="16"/>
  <c r="M26" i="16"/>
  <c r="O26" i="16"/>
  <c r="K27" i="16"/>
  <c r="M27" i="16"/>
  <c r="O27" i="16"/>
  <c r="K28" i="16"/>
  <c r="M28" i="16"/>
  <c r="O28" i="16"/>
  <c r="K29" i="16"/>
  <c r="M29" i="16"/>
  <c r="O29" i="16"/>
  <c r="K30" i="16"/>
  <c r="M30" i="16"/>
  <c r="O30" i="16"/>
  <c r="M31" i="16"/>
  <c r="O31" i="16"/>
  <c r="F32" i="16"/>
  <c r="J32" i="16"/>
  <c r="L32" i="16"/>
  <c r="F33" i="16"/>
  <c r="J33" i="16"/>
  <c r="L33" i="16"/>
  <c r="F34" i="16"/>
  <c r="J34" i="16"/>
  <c r="L34" i="16"/>
  <c r="F35" i="16"/>
  <c r="J35" i="16"/>
  <c r="L35" i="16"/>
  <c r="F36" i="16"/>
  <c r="J36" i="16"/>
  <c r="L36" i="16"/>
  <c r="F37" i="16"/>
  <c r="J37" i="16"/>
  <c r="L37" i="16"/>
  <c r="F38" i="16"/>
  <c r="J38" i="16"/>
  <c r="L38" i="16"/>
  <c r="F39" i="16"/>
  <c r="J39" i="16"/>
  <c r="L39" i="16"/>
  <c r="F40" i="16"/>
  <c r="J40" i="16"/>
  <c r="L40" i="16"/>
  <c r="F41" i="16"/>
  <c r="J41" i="16"/>
  <c r="L41" i="16"/>
  <c r="F42" i="16"/>
  <c r="J42" i="16"/>
  <c r="L42" i="16"/>
  <c r="K32" i="16"/>
  <c r="M32" i="16"/>
  <c r="O32" i="16"/>
  <c r="K33" i="16"/>
  <c r="N33" i="16" s="1"/>
  <c r="M33" i="16"/>
  <c r="O33" i="16"/>
  <c r="K34" i="16"/>
  <c r="M34" i="16"/>
  <c r="O34" i="16"/>
  <c r="K35" i="16"/>
  <c r="N35" i="16" s="1"/>
  <c r="M35" i="16"/>
  <c r="O35" i="16"/>
  <c r="K36" i="16"/>
  <c r="M36" i="16"/>
  <c r="O36" i="16"/>
  <c r="K37" i="16"/>
  <c r="N37" i="16" s="1"/>
  <c r="M37" i="16"/>
  <c r="O37" i="16"/>
  <c r="K38" i="16"/>
  <c r="M38" i="16"/>
  <c r="O38" i="16"/>
  <c r="K39" i="16"/>
  <c r="N39" i="16" s="1"/>
  <c r="M39" i="16"/>
  <c r="O39" i="16"/>
  <c r="K40" i="16"/>
  <c r="M40" i="16"/>
  <c r="O40" i="16"/>
  <c r="K41" i="16"/>
  <c r="N41" i="16" s="1"/>
  <c r="M41" i="16"/>
  <c r="O41" i="16"/>
  <c r="K42" i="16"/>
  <c r="M42" i="16"/>
  <c r="O42" i="16"/>
  <c r="F43" i="16"/>
  <c r="J43" i="16"/>
  <c r="L43" i="16"/>
  <c r="F44" i="16"/>
  <c r="J44" i="16"/>
  <c r="L44" i="16"/>
  <c r="F45" i="16"/>
  <c r="J45" i="16"/>
  <c r="L45" i="16"/>
  <c r="F46" i="16"/>
  <c r="J46" i="16"/>
  <c r="L46" i="16"/>
  <c r="F50" i="16"/>
  <c r="J50" i="16"/>
  <c r="L50" i="16"/>
  <c r="F52" i="16"/>
  <c r="J52" i="16"/>
  <c r="L52" i="16"/>
  <c r="F53" i="16"/>
  <c r="J53" i="16"/>
  <c r="L53" i="16"/>
  <c r="K43" i="16"/>
  <c r="N43" i="16" s="1"/>
  <c r="M43" i="16"/>
  <c r="O43" i="16"/>
  <c r="K44" i="16"/>
  <c r="M44" i="16"/>
  <c r="O44" i="16"/>
  <c r="K45" i="16"/>
  <c r="N45" i="16" s="1"/>
  <c r="M45" i="16"/>
  <c r="O45" i="16"/>
  <c r="K46" i="16"/>
  <c r="M46" i="16"/>
  <c r="O46" i="16"/>
  <c r="K50" i="16"/>
  <c r="M50" i="16"/>
  <c r="O50" i="16"/>
  <c r="K52" i="16"/>
  <c r="M52" i="16"/>
  <c r="O52" i="16"/>
  <c r="D216" i="15"/>
  <c r="D135" i="15"/>
  <c r="D127" i="15"/>
  <c r="B175" i="15"/>
  <c r="I280" i="15"/>
  <c r="G280" i="15"/>
  <c r="J280" i="15" s="1"/>
  <c r="I295" i="15"/>
  <c r="G295" i="15"/>
  <c r="J295" i="15" s="1"/>
  <c r="I316" i="15"/>
  <c r="G316" i="15"/>
  <c r="J316" i="15" s="1"/>
  <c r="G244" i="15"/>
  <c r="J244" i="15" s="1"/>
  <c r="J241" i="15"/>
  <c r="J236" i="15"/>
  <c r="G233" i="15"/>
  <c r="J233" i="15" s="1"/>
  <c r="J212" i="15"/>
  <c r="G208" i="15"/>
  <c r="J208" i="15" s="1"/>
  <c r="D207" i="15"/>
  <c r="G193" i="15"/>
  <c r="J193" i="15" s="1"/>
  <c r="G157" i="15"/>
  <c r="J157" i="15" s="1"/>
  <c r="J149" i="15"/>
  <c r="G145" i="15"/>
  <c r="J145" i="15" s="1"/>
  <c r="D144" i="15"/>
  <c r="G131" i="15"/>
  <c r="H131" i="15" s="1"/>
  <c r="J118" i="15"/>
  <c r="G26" i="15"/>
  <c r="J26" i="15" s="1"/>
  <c r="G60" i="15"/>
  <c r="G64" i="15"/>
  <c r="J64" i="15" s="1"/>
  <c r="B71" i="15"/>
  <c r="G106" i="15"/>
  <c r="H106" i="15" s="1"/>
  <c r="G108" i="15"/>
  <c r="H108" i="15" s="1"/>
  <c r="G110" i="15"/>
  <c r="H110" i="15" s="1"/>
  <c r="G112" i="15"/>
  <c r="J112" i="15" s="1"/>
  <c r="I117" i="15"/>
  <c r="I287" i="15"/>
  <c r="G287" i="15"/>
  <c r="J287" i="15" s="1"/>
  <c r="I312" i="15"/>
  <c r="G312" i="15"/>
  <c r="J312" i="15" s="1"/>
  <c r="I320" i="15"/>
  <c r="G320" i="15"/>
  <c r="J320" i="15" s="1"/>
  <c r="G227" i="15"/>
  <c r="G223" i="15"/>
  <c r="J223" i="15" s="1"/>
  <c r="G218" i="15"/>
  <c r="J218" i="15" s="1"/>
  <c r="G204" i="15"/>
  <c r="J204" i="15" s="1"/>
  <c r="G186" i="15"/>
  <c r="J186" i="15" s="1"/>
  <c r="G168" i="15"/>
  <c r="J168" i="15" s="1"/>
  <c r="C135" i="15"/>
  <c r="C127" i="15"/>
  <c r="F115" i="15"/>
  <c r="B135" i="15"/>
  <c r="F189" i="15"/>
  <c r="F198" i="15"/>
  <c r="H226" i="15"/>
  <c r="F249" i="15"/>
  <c r="I276" i="15"/>
  <c r="F275" i="15"/>
  <c r="I211" i="15"/>
  <c r="I218" i="15"/>
  <c r="I232" i="15"/>
  <c r="I240" i="15"/>
  <c r="J30" i="15"/>
  <c r="J37" i="15"/>
  <c r="F39" i="15"/>
  <c r="J53" i="15"/>
  <c r="J75" i="15"/>
  <c r="J95" i="15"/>
  <c r="I99" i="15"/>
  <c r="I101" i="15"/>
  <c r="J108" i="15"/>
  <c r="J117" i="15"/>
  <c r="J122" i="15"/>
  <c r="J131" i="15"/>
  <c r="F127" i="15"/>
  <c r="F126" i="15" s="1"/>
  <c r="J142" i="15"/>
  <c r="F144" i="15"/>
  <c r="J153" i="15"/>
  <c r="J161" i="15"/>
  <c r="J172" i="15"/>
  <c r="F180" i="15"/>
  <c r="J200" i="15"/>
  <c r="J205" i="15"/>
  <c r="H211" i="15"/>
  <c r="H218" i="15"/>
  <c r="J226" i="15"/>
  <c r="I226" i="15"/>
  <c r="J227" i="15"/>
  <c r="H232" i="15"/>
  <c r="F229" i="15"/>
  <c r="F216" i="15" s="1"/>
  <c r="H240" i="15"/>
  <c r="I247" i="15"/>
  <c r="I252" i="15"/>
  <c r="I254" i="15"/>
  <c r="E266" i="15"/>
  <c r="I267" i="15"/>
  <c r="F266" i="15"/>
  <c r="G268" i="15"/>
  <c r="J268" i="15" s="1"/>
  <c r="I268" i="15"/>
  <c r="E275" i="15"/>
  <c r="G281" i="15"/>
  <c r="J281" i="15" s="1"/>
  <c r="I13" i="15"/>
  <c r="G13" i="15"/>
  <c r="J13" i="15" s="1"/>
  <c r="G15" i="15"/>
  <c r="J15" i="15" s="1"/>
  <c r="I15" i="15"/>
  <c r="I19" i="15"/>
  <c r="G19" i="15"/>
  <c r="J19" i="15" s="1"/>
  <c r="I54" i="15"/>
  <c r="G54" i="15"/>
  <c r="J54" i="15" s="1"/>
  <c r="G56" i="15"/>
  <c r="J56" i="15" s="1"/>
  <c r="I56" i="15"/>
  <c r="G63" i="15"/>
  <c r="J63" i="15" s="1"/>
  <c r="I63" i="15"/>
  <c r="I65" i="15"/>
  <c r="G65" i="15"/>
  <c r="J65" i="15" s="1"/>
  <c r="G67" i="15"/>
  <c r="J67" i="15" s="1"/>
  <c r="I67" i="15"/>
  <c r="I69" i="15"/>
  <c r="G69" i="15"/>
  <c r="J69" i="15" s="1"/>
  <c r="G74" i="15"/>
  <c r="J74" i="15" s="1"/>
  <c r="I74" i="15"/>
  <c r="G25" i="15"/>
  <c r="J25" i="15" s="1"/>
  <c r="I25" i="15"/>
  <c r="I27" i="15"/>
  <c r="G27" i="15"/>
  <c r="J27" i="15" s="1"/>
  <c r="G29" i="15"/>
  <c r="J29" i="15" s="1"/>
  <c r="I29" i="15"/>
  <c r="I31" i="15"/>
  <c r="G31" i="15"/>
  <c r="J31" i="15" s="1"/>
  <c r="G33" i="15"/>
  <c r="J33" i="15" s="1"/>
  <c r="I33" i="15"/>
  <c r="G43" i="15"/>
  <c r="J43" i="15" s="1"/>
  <c r="I43" i="15"/>
  <c r="I45" i="15"/>
  <c r="G45" i="15"/>
  <c r="J45" i="15" s="1"/>
  <c r="G49" i="15"/>
  <c r="J49" i="15" s="1"/>
  <c r="I49" i="15"/>
  <c r="G94" i="15"/>
  <c r="J94" i="15" s="1"/>
  <c r="I94" i="15"/>
  <c r="I96" i="15"/>
  <c r="G96" i="15"/>
  <c r="J96" i="15" s="1"/>
  <c r="I21" i="15"/>
  <c r="B23" i="15"/>
  <c r="H29" i="15"/>
  <c r="J40" i="15"/>
  <c r="H49" i="15"/>
  <c r="J60" i="15"/>
  <c r="H63" i="15"/>
  <c r="H67" i="15"/>
  <c r="G104" i="15"/>
  <c r="E103" i="15"/>
  <c r="I105" i="15"/>
  <c r="G105" i="15"/>
  <c r="J105" i="15" s="1"/>
  <c r="I107" i="15"/>
  <c r="G107" i="15"/>
  <c r="J107" i="15" s="1"/>
  <c r="I109" i="15"/>
  <c r="G109" i="15"/>
  <c r="J109" i="15" s="1"/>
  <c r="I111" i="15"/>
  <c r="G111" i="15"/>
  <c r="J111" i="15" s="1"/>
  <c r="I113" i="15"/>
  <c r="G113" i="15"/>
  <c r="J113" i="15" s="1"/>
  <c r="G130" i="15"/>
  <c r="J130" i="15" s="1"/>
  <c r="I130" i="15"/>
  <c r="G138" i="15"/>
  <c r="J138" i="15" s="1"/>
  <c r="I138" i="15"/>
  <c r="G167" i="15"/>
  <c r="J167" i="15" s="1"/>
  <c r="I167" i="15"/>
  <c r="I169" i="15"/>
  <c r="G169" i="15"/>
  <c r="J169" i="15" s="1"/>
  <c r="G171" i="15"/>
  <c r="J171" i="15" s="1"/>
  <c r="I171" i="15"/>
  <c r="I173" i="15"/>
  <c r="G173" i="15"/>
  <c r="J173" i="15" s="1"/>
  <c r="G178" i="15"/>
  <c r="J178" i="15" s="1"/>
  <c r="I178" i="15"/>
  <c r="I201" i="15"/>
  <c r="G201" i="15"/>
  <c r="J201" i="15" s="1"/>
  <c r="G203" i="15"/>
  <c r="J203" i="15" s="1"/>
  <c r="I203" i="15"/>
  <c r="I213" i="15"/>
  <c r="G213" i="15"/>
  <c r="J213" i="15" s="1"/>
  <c r="I238" i="15"/>
  <c r="G238" i="15"/>
  <c r="J238" i="15" s="1"/>
  <c r="B10" i="15"/>
  <c r="I12" i="15"/>
  <c r="H12" i="15"/>
  <c r="H13" i="15"/>
  <c r="G14" i="15"/>
  <c r="J14" i="15" s="1"/>
  <c r="I17" i="15"/>
  <c r="H17" i="15"/>
  <c r="H19" i="15"/>
  <c r="G21" i="15"/>
  <c r="J21" i="15" s="1"/>
  <c r="F23" i="15"/>
  <c r="I26" i="15"/>
  <c r="H26" i="15"/>
  <c r="H27" i="15"/>
  <c r="G28" i="15"/>
  <c r="J28" i="15" s="1"/>
  <c r="I30" i="15"/>
  <c r="H30" i="15"/>
  <c r="H31" i="15"/>
  <c r="G32" i="15"/>
  <c r="J32" i="15" s="1"/>
  <c r="I37" i="15"/>
  <c r="H37" i="15"/>
  <c r="I40" i="15"/>
  <c r="B39" i="15"/>
  <c r="H40" i="15"/>
  <c r="G42" i="15"/>
  <c r="J42" i="15" s="1"/>
  <c r="I44" i="15"/>
  <c r="H44" i="15"/>
  <c r="G47" i="15"/>
  <c r="J47" i="15" s="1"/>
  <c r="B51" i="15"/>
  <c r="I53" i="15"/>
  <c r="H53" i="15"/>
  <c r="H54" i="15"/>
  <c r="G55" i="15"/>
  <c r="J55" i="15" s="1"/>
  <c r="I57" i="15"/>
  <c r="H57" i="15"/>
  <c r="I60" i="15"/>
  <c r="B59" i="15"/>
  <c r="H60" i="15"/>
  <c r="G62" i="15"/>
  <c r="J62" i="15" s="1"/>
  <c r="I64" i="15"/>
  <c r="G66" i="15"/>
  <c r="J66" i="15" s="1"/>
  <c r="I68" i="15"/>
  <c r="H68" i="15"/>
  <c r="G73" i="15"/>
  <c r="J73" i="15" s="1"/>
  <c r="I75" i="15"/>
  <c r="H75" i="15"/>
  <c r="G93" i="15"/>
  <c r="J93" i="15" s="1"/>
  <c r="I95" i="15"/>
  <c r="H95" i="15"/>
  <c r="G97" i="15"/>
  <c r="J97" i="15" s="1"/>
  <c r="I98" i="15"/>
  <c r="G98" i="15"/>
  <c r="J98" i="15" s="1"/>
  <c r="I100" i="15"/>
  <c r="G100" i="15"/>
  <c r="J100" i="15" s="1"/>
  <c r="I104" i="15"/>
  <c r="H105" i="15"/>
  <c r="I106" i="15"/>
  <c r="H107" i="15"/>
  <c r="I108" i="15"/>
  <c r="H109" i="15"/>
  <c r="I110" i="15"/>
  <c r="H111" i="15"/>
  <c r="I112" i="15"/>
  <c r="H113" i="15"/>
  <c r="I119" i="15"/>
  <c r="G119" i="15"/>
  <c r="J119" i="15" s="1"/>
  <c r="G121" i="15"/>
  <c r="J121" i="15" s="1"/>
  <c r="I121" i="15"/>
  <c r="I123" i="15"/>
  <c r="G123" i="15"/>
  <c r="J123" i="15" s="1"/>
  <c r="G148" i="15"/>
  <c r="J148" i="15" s="1"/>
  <c r="I148" i="15"/>
  <c r="I150" i="15"/>
  <c r="G150" i="15"/>
  <c r="J150" i="15" s="1"/>
  <c r="G152" i="15"/>
  <c r="J152" i="15" s="1"/>
  <c r="I152" i="15"/>
  <c r="I154" i="15"/>
  <c r="G154" i="15"/>
  <c r="J154" i="15" s="1"/>
  <c r="G156" i="15"/>
  <c r="J156" i="15" s="1"/>
  <c r="I156" i="15"/>
  <c r="I158" i="15"/>
  <c r="G158" i="15"/>
  <c r="J158" i="15" s="1"/>
  <c r="G160" i="15"/>
  <c r="J160" i="15" s="1"/>
  <c r="I160" i="15"/>
  <c r="I162" i="15"/>
  <c r="G162" i="15"/>
  <c r="J162" i="15" s="1"/>
  <c r="I183" i="15"/>
  <c r="G183" i="15"/>
  <c r="J183" i="15" s="1"/>
  <c r="G185" i="15"/>
  <c r="J185" i="15" s="1"/>
  <c r="I185" i="15"/>
  <c r="I187" i="15"/>
  <c r="G187" i="15"/>
  <c r="J187" i="15" s="1"/>
  <c r="G192" i="15"/>
  <c r="J192" i="15" s="1"/>
  <c r="I192" i="15"/>
  <c r="I194" i="15"/>
  <c r="G194" i="15"/>
  <c r="J194" i="15" s="1"/>
  <c r="G196" i="15"/>
  <c r="J196" i="15" s="1"/>
  <c r="I196" i="15"/>
  <c r="I220" i="15"/>
  <c r="G220" i="15"/>
  <c r="J220" i="15" s="1"/>
  <c r="I228" i="15"/>
  <c r="G228" i="15"/>
  <c r="J228" i="15" s="1"/>
  <c r="I234" i="15"/>
  <c r="G234" i="15"/>
  <c r="J234" i="15" s="1"/>
  <c r="I242" i="15"/>
  <c r="G242" i="15"/>
  <c r="J242" i="15" s="1"/>
  <c r="H99" i="15"/>
  <c r="H101" i="15"/>
  <c r="H112" i="15"/>
  <c r="H117" i="15"/>
  <c r="H121" i="15"/>
  <c r="H138" i="15"/>
  <c r="H152" i="15"/>
  <c r="B165" i="15"/>
  <c r="H171" i="15"/>
  <c r="H192" i="15"/>
  <c r="G247" i="15"/>
  <c r="J247" i="15" s="1"/>
  <c r="I251" i="15"/>
  <c r="I253" i="15"/>
  <c r="E256" i="15"/>
  <c r="I257" i="15"/>
  <c r="G257" i="15"/>
  <c r="G260" i="15"/>
  <c r="J260" i="15" s="1"/>
  <c r="G264" i="15"/>
  <c r="J264" i="15" s="1"/>
  <c r="J314" i="15"/>
  <c r="I315" i="15"/>
  <c r="G315" i="15"/>
  <c r="B103" i="15"/>
  <c r="I118" i="15"/>
  <c r="H118" i="15"/>
  <c r="G120" i="15"/>
  <c r="J120" i="15" s="1"/>
  <c r="I122" i="15"/>
  <c r="H122" i="15"/>
  <c r="G124" i="15"/>
  <c r="J124" i="15" s="1"/>
  <c r="G129" i="15"/>
  <c r="J129" i="15" s="1"/>
  <c r="I131" i="15"/>
  <c r="I133" i="15"/>
  <c r="H133" i="15"/>
  <c r="G137" i="15"/>
  <c r="J137" i="15" s="1"/>
  <c r="I142" i="15"/>
  <c r="H142" i="15"/>
  <c r="I145" i="15"/>
  <c r="B144" i="15"/>
  <c r="G147" i="15"/>
  <c r="J147" i="15" s="1"/>
  <c r="I149" i="15"/>
  <c r="H149" i="15"/>
  <c r="G151" i="15"/>
  <c r="J151" i="15" s="1"/>
  <c r="I153" i="15"/>
  <c r="H153" i="15"/>
  <c r="G155" i="15"/>
  <c r="J155" i="15" s="1"/>
  <c r="I157" i="15"/>
  <c r="G159" i="15"/>
  <c r="J159" i="15" s="1"/>
  <c r="I161" i="15"/>
  <c r="H161" i="15"/>
  <c r="G163" i="15"/>
  <c r="J163" i="15" s="1"/>
  <c r="F165" i="15"/>
  <c r="I168" i="15"/>
  <c r="H168" i="15"/>
  <c r="G170" i="15"/>
  <c r="J170" i="15" s="1"/>
  <c r="I172" i="15"/>
  <c r="H172" i="15"/>
  <c r="G177" i="15"/>
  <c r="J177" i="15" s="1"/>
  <c r="B180" i="15"/>
  <c r="I182" i="15"/>
  <c r="H182" i="15"/>
  <c r="G184" i="15"/>
  <c r="J184" i="15" s="1"/>
  <c r="I186" i="15"/>
  <c r="H186" i="15"/>
  <c r="G191" i="15"/>
  <c r="J191" i="15" s="1"/>
  <c r="I193" i="15"/>
  <c r="G195" i="15"/>
  <c r="J195" i="15" s="1"/>
  <c r="B198" i="15"/>
  <c r="I200" i="15"/>
  <c r="H200" i="15"/>
  <c r="H201" i="15"/>
  <c r="G202" i="15"/>
  <c r="J202" i="15" s="1"/>
  <c r="I204" i="15"/>
  <c r="F207" i="15"/>
  <c r="B216" i="15"/>
  <c r="H222" i="15"/>
  <c r="I222" i="15"/>
  <c r="H236" i="15"/>
  <c r="I236" i="15"/>
  <c r="I244" i="15"/>
  <c r="B249" i="15"/>
  <c r="E249" i="15"/>
  <c r="I250" i="15"/>
  <c r="I249" i="15" s="1"/>
  <c r="G250" i="15"/>
  <c r="G252" i="15"/>
  <c r="J252" i="15" s="1"/>
  <c r="G254" i="15"/>
  <c r="J254" i="15" s="1"/>
  <c r="I258" i="15"/>
  <c r="I262" i="15"/>
  <c r="J318" i="15"/>
  <c r="H318" i="15"/>
  <c r="I319" i="15"/>
  <c r="G319" i="15"/>
  <c r="I205" i="15"/>
  <c r="H205" i="15"/>
  <c r="I208" i="15"/>
  <c r="B207" i="15"/>
  <c r="G210" i="15"/>
  <c r="J210" i="15" s="1"/>
  <c r="I212" i="15"/>
  <c r="H212" i="15"/>
  <c r="G214" i="15"/>
  <c r="J214" i="15" s="1"/>
  <c r="I219" i="15"/>
  <c r="H219" i="15"/>
  <c r="H220" i="15"/>
  <c r="G221" i="15"/>
  <c r="J221" i="15" s="1"/>
  <c r="I223" i="15"/>
  <c r="G225" i="15"/>
  <c r="J225" i="15" s="1"/>
  <c r="I227" i="15"/>
  <c r="H227" i="15"/>
  <c r="G231" i="15"/>
  <c r="J231" i="15" s="1"/>
  <c r="I233" i="15"/>
  <c r="H233" i="15"/>
  <c r="G235" i="15"/>
  <c r="J235" i="15" s="1"/>
  <c r="I237" i="15"/>
  <c r="H237" i="15"/>
  <c r="H238" i="15"/>
  <c r="G239" i="15"/>
  <c r="J239" i="15" s="1"/>
  <c r="I241" i="15"/>
  <c r="H241" i="15"/>
  <c r="G243" i="15"/>
  <c r="J243" i="15" s="1"/>
  <c r="I245" i="15"/>
  <c r="H245" i="15"/>
  <c r="H250" i="15"/>
  <c r="G251" i="15"/>
  <c r="J251" i="15" s="1"/>
  <c r="G253" i="15"/>
  <c r="J253" i="15" s="1"/>
  <c r="H254" i="15"/>
  <c r="G258" i="15"/>
  <c r="J258" i="15" s="1"/>
  <c r="G262" i="15"/>
  <c r="J262" i="15" s="1"/>
  <c r="J267" i="15"/>
  <c r="H267" i="15"/>
  <c r="H312" i="15"/>
  <c r="I313" i="15"/>
  <c r="G313" i="15"/>
  <c r="I317" i="15"/>
  <c r="G317" i="15"/>
  <c r="H320" i="15"/>
  <c r="G276" i="15"/>
  <c r="I277" i="15"/>
  <c r="G277" i="15"/>
  <c r="I279" i="15"/>
  <c r="G279" i="15"/>
  <c r="J283" i="15"/>
  <c r="H283" i="15"/>
  <c r="I285" i="15"/>
  <c r="G285" i="15"/>
  <c r="H287" i="15"/>
  <c r="I289" i="15"/>
  <c r="G289" i="15"/>
  <c r="J291" i="15"/>
  <c r="H291" i="15"/>
  <c r="I293" i="15"/>
  <c r="G293" i="15"/>
  <c r="H295" i="15"/>
  <c r="I297" i="15"/>
  <c r="G297" i="15"/>
  <c r="J299" i="15"/>
  <c r="H299" i="15"/>
  <c r="I303" i="15"/>
  <c r="G303" i="15"/>
  <c r="E321" i="15"/>
  <c r="I321" i="15"/>
  <c r="N53" i="16" l="1"/>
  <c r="N42" i="16"/>
  <c r="N52" i="16"/>
  <c r="N46" i="16"/>
  <c r="N44" i="16"/>
  <c r="N40" i="16"/>
  <c r="N38" i="16"/>
  <c r="N36" i="16"/>
  <c r="N34" i="16"/>
  <c r="N32" i="16"/>
  <c r="N31" i="16"/>
  <c r="Q12" i="16"/>
  <c r="H316" i="15"/>
  <c r="H280" i="15"/>
  <c r="J278" i="15"/>
  <c r="G266" i="15"/>
  <c r="J266" i="15" s="1"/>
  <c r="H260" i="15"/>
  <c r="H252" i="15"/>
  <c r="H244" i="15"/>
  <c r="H213" i="15"/>
  <c r="H208" i="15"/>
  <c r="H196" i="15"/>
  <c r="H193" i="15"/>
  <c r="H185" i="15"/>
  <c r="H178" i="15"/>
  <c r="H160" i="15"/>
  <c r="H157" i="15"/>
  <c r="H156" i="15"/>
  <c r="H148" i="15"/>
  <c r="C126" i="15"/>
  <c r="D126" i="15"/>
  <c r="G132" i="15"/>
  <c r="J110" i="15"/>
  <c r="J106" i="15"/>
  <c r="H74" i="15"/>
  <c r="H69" i="15"/>
  <c r="H65" i="15"/>
  <c r="H64" i="15"/>
  <c r="H56" i="15"/>
  <c r="K48" i="16"/>
  <c r="N50" i="16"/>
  <c r="N48" i="16" s="1"/>
  <c r="Q53" i="16"/>
  <c r="Q52" i="16"/>
  <c r="Q50" i="16"/>
  <c r="J48" i="16"/>
  <c r="Q46" i="16"/>
  <c r="Q45" i="16"/>
  <c r="Q44" i="16"/>
  <c r="Q43" i="16"/>
  <c r="N14" i="16"/>
  <c r="N13" i="16"/>
  <c r="N12" i="16"/>
  <c r="K10" i="16"/>
  <c r="K8" i="16" s="1"/>
  <c r="F10" i="16"/>
  <c r="M48" i="16"/>
  <c r="L48" i="16"/>
  <c r="F48" i="16"/>
  <c r="Q42" i="16"/>
  <c r="Q41" i="16"/>
  <c r="Q40" i="16"/>
  <c r="Q39" i="16"/>
  <c r="Q38" i="16"/>
  <c r="Q37" i="16"/>
  <c r="Q36" i="16"/>
  <c r="Q35" i="16"/>
  <c r="Q34" i="16"/>
  <c r="Q33" i="16"/>
  <c r="Q32" i="16"/>
  <c r="N30" i="16"/>
  <c r="N29" i="16"/>
  <c r="N28" i="16"/>
  <c r="N27" i="16"/>
  <c r="N26" i="16"/>
  <c r="N25" i="16"/>
  <c r="N24" i="16"/>
  <c r="N23" i="16"/>
  <c r="N22" i="16"/>
  <c r="N21" i="16"/>
  <c r="N20" i="16"/>
  <c r="N19" i="16"/>
  <c r="N18" i="16"/>
  <c r="N17" i="16"/>
  <c r="N16" i="16"/>
  <c r="N15" i="16"/>
  <c r="Q31" i="16"/>
  <c r="Q30" i="16"/>
  <c r="Q29" i="16"/>
  <c r="Q28" i="16"/>
  <c r="Q27" i="16"/>
  <c r="Q26" i="16"/>
  <c r="Q25" i="16"/>
  <c r="Q24" i="16"/>
  <c r="Q23" i="16"/>
  <c r="Q22" i="16"/>
  <c r="Q21" i="16"/>
  <c r="Q20" i="16"/>
  <c r="Q19" i="16"/>
  <c r="Q18" i="16"/>
  <c r="Q17" i="16"/>
  <c r="Q16" i="16"/>
  <c r="Q15" i="16"/>
  <c r="Q14" i="16"/>
  <c r="L10" i="16"/>
  <c r="M10" i="16"/>
  <c r="M8" i="16" s="1"/>
  <c r="J10" i="16"/>
  <c r="I275" i="15"/>
  <c r="H223" i="15"/>
  <c r="H204" i="15"/>
  <c r="H145" i="15"/>
  <c r="H214" i="15"/>
  <c r="H202" i="15"/>
  <c r="H130" i="15"/>
  <c r="H94" i="15"/>
  <c r="I66" i="15"/>
  <c r="H62" i="15"/>
  <c r="I55" i="15"/>
  <c r="H43" i="15"/>
  <c r="H98" i="15"/>
  <c r="H281" i="15"/>
  <c r="H247" i="15"/>
  <c r="H228" i="15"/>
  <c r="I225" i="15"/>
  <c r="I210" i="15"/>
  <c r="H187" i="15"/>
  <c r="H183" i="15"/>
  <c r="H173" i="15"/>
  <c r="H169" i="15"/>
  <c r="H162" i="15"/>
  <c r="H158" i="15"/>
  <c r="H154" i="15"/>
  <c r="H150" i="15"/>
  <c r="H123" i="15"/>
  <c r="H119" i="15"/>
  <c r="H221" i="15"/>
  <c r="I184" i="15"/>
  <c r="I170" i="15"/>
  <c r="I163" i="15"/>
  <c r="H159" i="15"/>
  <c r="I155" i="15"/>
  <c r="H151" i="15"/>
  <c r="I147" i="15"/>
  <c r="H96" i="15"/>
  <c r="I97" i="15"/>
  <c r="H93" i="15"/>
  <c r="H32" i="15"/>
  <c r="I28" i="15"/>
  <c r="I266" i="15"/>
  <c r="H268" i="15"/>
  <c r="H266" i="15" s="1"/>
  <c r="H14" i="15"/>
  <c r="J303" i="15"/>
  <c r="H303" i="15"/>
  <c r="J297" i="15"/>
  <c r="H297" i="15"/>
  <c r="J293" i="15"/>
  <c r="H293" i="15"/>
  <c r="J289" i="15"/>
  <c r="H289" i="15"/>
  <c r="J285" i="15"/>
  <c r="H285" i="15"/>
  <c r="J279" i="15"/>
  <c r="H279" i="15"/>
  <c r="J277" i="15"/>
  <c r="H277" i="15"/>
  <c r="J276" i="15"/>
  <c r="G275" i="15"/>
  <c r="J275" i="15" s="1"/>
  <c r="H317" i="15"/>
  <c r="J317" i="15"/>
  <c r="H313" i="15"/>
  <c r="J313" i="15"/>
  <c r="G321" i="15"/>
  <c r="G217" i="15"/>
  <c r="I239" i="15"/>
  <c r="I231" i="15"/>
  <c r="I217" i="15"/>
  <c r="G166" i="15"/>
  <c r="E165" i="15"/>
  <c r="H132" i="15"/>
  <c r="I132" i="15"/>
  <c r="B127" i="15"/>
  <c r="B126" i="15" s="1"/>
  <c r="J257" i="15"/>
  <c r="G256" i="15"/>
  <c r="J256" i="15" s="1"/>
  <c r="H243" i="15"/>
  <c r="H235" i="15"/>
  <c r="E229" i="15"/>
  <c r="E216" i="15" s="1"/>
  <c r="I230" i="15"/>
  <c r="I229" i="15" s="1"/>
  <c r="G230" i="15"/>
  <c r="I209" i="15"/>
  <c r="G209" i="15"/>
  <c r="E207" i="15"/>
  <c r="H195" i="15"/>
  <c r="I191" i="15"/>
  <c r="I177" i="15"/>
  <c r="I166" i="15"/>
  <c r="I137" i="15"/>
  <c r="I134" i="15"/>
  <c r="G134" i="15"/>
  <c r="H129" i="15"/>
  <c r="E127" i="15"/>
  <c r="I128" i="15"/>
  <c r="G128" i="15"/>
  <c r="H124" i="15"/>
  <c r="I120" i="15"/>
  <c r="E115" i="15"/>
  <c r="I116" i="15"/>
  <c r="G116" i="15"/>
  <c r="I103" i="15"/>
  <c r="E35" i="15"/>
  <c r="G36" i="15"/>
  <c r="I36" i="15"/>
  <c r="I35" i="15" s="1"/>
  <c r="G24" i="15"/>
  <c r="E23" i="15"/>
  <c r="J104" i="15"/>
  <c r="G103" i="15"/>
  <c r="J103" i="15" s="1"/>
  <c r="E91" i="15"/>
  <c r="I92" i="15"/>
  <c r="G92" i="15"/>
  <c r="I73" i="15"/>
  <c r="I61" i="15"/>
  <c r="G61" i="15"/>
  <c r="E59" i="15"/>
  <c r="I47" i="15"/>
  <c r="H42" i="15"/>
  <c r="I41" i="15"/>
  <c r="G41" i="15"/>
  <c r="E39" i="15"/>
  <c r="I24" i="15"/>
  <c r="H264" i="15"/>
  <c r="H257" i="15"/>
  <c r="H242" i="15"/>
  <c r="H234" i="15"/>
  <c r="H319" i="15"/>
  <c r="J319" i="15"/>
  <c r="H262" i="15"/>
  <c r="H258" i="15"/>
  <c r="J250" i="15"/>
  <c r="G249" i="15"/>
  <c r="J249" i="15" s="1"/>
  <c r="H239" i="15"/>
  <c r="H231" i="15"/>
  <c r="H225" i="15"/>
  <c r="H210" i="15"/>
  <c r="E198" i="15"/>
  <c r="G199" i="15"/>
  <c r="I199" i="15"/>
  <c r="H194" i="15"/>
  <c r="E180" i="15"/>
  <c r="G181" i="15"/>
  <c r="I181" i="15"/>
  <c r="E139" i="15"/>
  <c r="G140" i="15"/>
  <c r="I140" i="15"/>
  <c r="I139" i="15" s="1"/>
  <c r="H315" i="15"/>
  <c r="H321" i="15" s="1"/>
  <c r="J315" i="15"/>
  <c r="H276" i="15"/>
  <c r="I256" i="15"/>
  <c r="H253" i="15"/>
  <c r="H251" i="15"/>
  <c r="I243" i="15"/>
  <c r="I235" i="15"/>
  <c r="I224" i="15"/>
  <c r="G224" i="15"/>
  <c r="I221" i="15"/>
  <c r="I214" i="15"/>
  <c r="H203" i="15"/>
  <c r="I202" i="15"/>
  <c r="I195" i="15"/>
  <c r="H191" i="15"/>
  <c r="E189" i="15"/>
  <c r="I190" i="15"/>
  <c r="G190" i="15"/>
  <c r="H184" i="15"/>
  <c r="H177" i="15"/>
  <c r="E175" i="15"/>
  <c r="I176" i="15"/>
  <c r="G176" i="15"/>
  <c r="H170" i="15"/>
  <c r="H167" i="15"/>
  <c r="H163" i="15"/>
  <c r="I159" i="15"/>
  <c r="H155" i="15"/>
  <c r="I151" i="15"/>
  <c r="H147" i="15"/>
  <c r="I146" i="15"/>
  <c r="I144" i="15" s="1"/>
  <c r="G146" i="15"/>
  <c r="E144" i="15"/>
  <c r="H137" i="15"/>
  <c r="E135" i="15"/>
  <c r="I136" i="15"/>
  <c r="G136" i="15"/>
  <c r="I129" i="15"/>
  <c r="I124" i="15"/>
  <c r="H120" i="15"/>
  <c r="H104" i="15"/>
  <c r="H103" i="15" s="1"/>
  <c r="E51" i="15"/>
  <c r="G52" i="15"/>
  <c r="I52" i="15"/>
  <c r="H45" i="15"/>
  <c r="E10" i="15"/>
  <c r="G11" i="15"/>
  <c r="I11" i="15"/>
  <c r="J132" i="15"/>
  <c r="H100" i="15"/>
  <c r="H97" i="15"/>
  <c r="I93" i="15"/>
  <c r="H73" i="15"/>
  <c r="E71" i="15"/>
  <c r="I72" i="15"/>
  <c r="I71" i="15" s="1"/>
  <c r="G72" i="15"/>
  <c r="H66" i="15"/>
  <c r="I62" i="15"/>
  <c r="H55" i="15"/>
  <c r="H47" i="15"/>
  <c r="I42" i="15"/>
  <c r="I39" i="15" s="1"/>
  <c r="H33" i="15"/>
  <c r="I32" i="15"/>
  <c r="H28" i="15"/>
  <c r="H25" i="15"/>
  <c r="H21" i="15"/>
  <c r="H15" i="15"/>
  <c r="I14" i="15"/>
  <c r="L8" i="16" l="1"/>
  <c r="I180" i="15"/>
  <c r="I59" i="15"/>
  <c r="F8" i="16"/>
  <c r="N10" i="16"/>
  <c r="N8" i="16" s="1"/>
  <c r="Q10" i="16"/>
  <c r="J8" i="16"/>
  <c r="Q48" i="16"/>
  <c r="I23" i="15"/>
  <c r="I51" i="15"/>
  <c r="I135" i="15"/>
  <c r="I175" i="15"/>
  <c r="I165" i="15"/>
  <c r="I207" i="15"/>
  <c r="H249" i="15"/>
  <c r="H275" i="15"/>
  <c r="J72" i="15"/>
  <c r="G71" i="15"/>
  <c r="J71" i="15" s="1"/>
  <c r="H72" i="15"/>
  <c r="H71" i="15" s="1"/>
  <c r="J11" i="15"/>
  <c r="G10" i="15"/>
  <c r="H11" i="15"/>
  <c r="H10" i="15" s="1"/>
  <c r="J146" i="15"/>
  <c r="G144" i="15"/>
  <c r="J144" i="15" s="1"/>
  <c r="H146" i="15"/>
  <c r="H144" i="15" s="1"/>
  <c r="J190" i="15"/>
  <c r="G189" i="15"/>
  <c r="J189" i="15" s="1"/>
  <c r="H190" i="15"/>
  <c r="H189" i="15" s="1"/>
  <c r="J140" i="15"/>
  <c r="J139" i="15" s="1"/>
  <c r="G139" i="15"/>
  <c r="G135" i="15" s="1"/>
  <c r="J135" i="15" s="1"/>
  <c r="H140" i="15"/>
  <c r="H139" i="15" s="1"/>
  <c r="J181" i="15"/>
  <c r="G180" i="15"/>
  <c r="J180" i="15" s="1"/>
  <c r="H181" i="15"/>
  <c r="H180" i="15" s="1"/>
  <c r="J199" i="15"/>
  <c r="G198" i="15"/>
  <c r="J198" i="15" s="1"/>
  <c r="H199" i="15"/>
  <c r="H198" i="15" s="1"/>
  <c r="J41" i="15"/>
  <c r="H41" i="15"/>
  <c r="H39" i="15" s="1"/>
  <c r="G39" i="15"/>
  <c r="J39" i="15" s="1"/>
  <c r="J92" i="15"/>
  <c r="G91" i="15"/>
  <c r="J91" i="15" s="1"/>
  <c r="H92" i="15"/>
  <c r="H91" i="15" s="1"/>
  <c r="J116" i="15"/>
  <c r="G115" i="15"/>
  <c r="J115" i="15" s="1"/>
  <c r="H116" i="15"/>
  <c r="H115" i="15" s="1"/>
  <c r="I127" i="15"/>
  <c r="I216" i="15"/>
  <c r="I10" i="15"/>
  <c r="J52" i="15"/>
  <c r="G51" i="15"/>
  <c r="J51" i="15" s="1"/>
  <c r="H52" i="15"/>
  <c r="H51" i="15" s="1"/>
  <c r="J136" i="15"/>
  <c r="H136" i="15"/>
  <c r="J176" i="15"/>
  <c r="G175" i="15"/>
  <c r="J175" i="15" s="1"/>
  <c r="H176" i="15"/>
  <c r="H175" i="15" s="1"/>
  <c r="I189" i="15"/>
  <c r="J224" i="15"/>
  <c r="H224" i="15"/>
  <c r="I198" i="15"/>
  <c r="H256" i="15"/>
  <c r="J61" i="15"/>
  <c r="G59" i="15"/>
  <c r="J59" i="15" s="1"/>
  <c r="H61" i="15"/>
  <c r="H59" i="15" s="1"/>
  <c r="I91" i="15"/>
  <c r="J24" i="15"/>
  <c r="G23" i="15"/>
  <c r="J23" i="15" s="1"/>
  <c r="H24" i="15"/>
  <c r="H23" i="15" s="1"/>
  <c r="J36" i="15"/>
  <c r="G35" i="15"/>
  <c r="J35" i="15" s="1"/>
  <c r="H36" i="15"/>
  <c r="H35" i="15" s="1"/>
  <c r="I115" i="15"/>
  <c r="J128" i="15"/>
  <c r="G127" i="15"/>
  <c r="H128" i="15"/>
  <c r="H127" i="15" s="1"/>
  <c r="E126" i="15"/>
  <c r="J134" i="15"/>
  <c r="H134" i="15"/>
  <c r="J209" i="15"/>
  <c r="G207" i="15"/>
  <c r="J207" i="15" s="1"/>
  <c r="H209" i="15"/>
  <c r="H207" i="15" s="1"/>
  <c r="J230" i="15"/>
  <c r="G229" i="15"/>
  <c r="J229" i="15" s="1"/>
  <c r="H230" i="15"/>
  <c r="H229" i="15" s="1"/>
  <c r="J166" i="15"/>
  <c r="G165" i="15"/>
  <c r="J165" i="15" s="1"/>
  <c r="H166" i="15"/>
  <c r="H165" i="15" s="1"/>
  <c r="J217" i="15"/>
  <c r="G216" i="15"/>
  <c r="J216" i="15" s="1"/>
  <c r="H217" i="15"/>
  <c r="J321" i="15"/>
  <c r="H216" i="15" l="1"/>
  <c r="I126" i="15"/>
  <c r="J65" i="16"/>
  <c r="Q8" i="16"/>
  <c r="F65" i="16"/>
  <c r="H135" i="15"/>
  <c r="H126" i="15" s="1"/>
  <c r="J127" i="15"/>
  <c r="G126" i="15"/>
  <c r="J126" i="15" s="1"/>
  <c r="J10" i="15"/>
  <c r="F89" i="15" l="1"/>
  <c r="D89" i="15"/>
  <c r="C89" i="15"/>
  <c r="B89" i="15"/>
  <c r="F88" i="15"/>
  <c r="D88" i="15"/>
  <c r="B88" i="15"/>
  <c r="F87" i="15"/>
  <c r="D87" i="15"/>
  <c r="C87" i="15"/>
  <c r="B87" i="15"/>
  <c r="D86" i="15"/>
  <c r="F83" i="15"/>
  <c r="D83" i="15"/>
  <c r="C83" i="15"/>
  <c r="B83" i="15"/>
  <c r="F82" i="15"/>
  <c r="F81" i="15" s="1"/>
  <c r="D82" i="15"/>
  <c r="D81" i="15" s="1"/>
  <c r="B82" i="15"/>
  <c r="F79" i="15"/>
  <c r="D79" i="15"/>
  <c r="B79" i="15"/>
  <c r="D78" i="15"/>
  <c r="B78" i="15"/>
  <c r="F273" i="15"/>
  <c r="F306" i="15" s="1"/>
  <c r="C273" i="15"/>
  <c r="C306" i="15" s="1"/>
  <c r="F78" i="15"/>
  <c r="F77" i="15" s="1"/>
  <c r="C78" i="15"/>
  <c r="E83" i="15" l="1"/>
  <c r="E87" i="15"/>
  <c r="G87" i="15" s="1"/>
  <c r="B77" i="15"/>
  <c r="D77" i="15"/>
  <c r="B81" i="15"/>
  <c r="D85" i="15"/>
  <c r="I87" i="15"/>
  <c r="H87" i="15"/>
  <c r="E78" i="15"/>
  <c r="E89" i="15"/>
  <c r="G89" i="15" s="1"/>
  <c r="J89" i="15" s="1"/>
  <c r="B86" i="15"/>
  <c r="E273" i="15"/>
  <c r="C82" i="15"/>
  <c r="C86" i="15"/>
  <c r="F86" i="15"/>
  <c r="F85" i="15" s="1"/>
  <c r="F270" i="15" s="1"/>
  <c r="F308" i="15" s="1"/>
  <c r="F323" i="15" s="1"/>
  <c r="C88" i="15"/>
  <c r="E88" i="15" s="1"/>
  <c r="G88" i="15" s="1"/>
  <c r="J88" i="15" s="1"/>
  <c r="C79" i="15"/>
  <c r="E79" i="15" s="1"/>
  <c r="G79" i="15" s="1"/>
  <c r="J79" i="15" s="1"/>
  <c r="H89" i="15" l="1"/>
  <c r="G83" i="15"/>
  <c r="I83" i="15"/>
  <c r="B273" i="15"/>
  <c r="B306" i="15" s="1"/>
  <c r="D273" i="15"/>
  <c r="D306" i="15" s="1"/>
  <c r="C77" i="15"/>
  <c r="I89" i="15"/>
  <c r="I88" i="15"/>
  <c r="I79" i="15"/>
  <c r="C85" i="15"/>
  <c r="E86" i="15"/>
  <c r="C81" i="15"/>
  <c r="E82" i="15"/>
  <c r="G273" i="15"/>
  <c r="E306" i="15"/>
  <c r="B85" i="15"/>
  <c r="B270" i="15" s="1"/>
  <c r="I273" i="15"/>
  <c r="I306" i="15" s="1"/>
  <c r="G78" i="15"/>
  <c r="E77" i="15"/>
  <c r="H88" i="15"/>
  <c r="H79" i="15"/>
  <c r="D270" i="15"/>
  <c r="I78" i="15"/>
  <c r="I77" i="15" s="1"/>
  <c r="H83" i="15" l="1"/>
  <c r="J83" i="15"/>
  <c r="D308" i="15"/>
  <c r="D323" i="15" s="1"/>
  <c r="B308" i="15"/>
  <c r="B323" i="15" s="1"/>
  <c r="H273" i="15"/>
  <c r="H306" i="15" s="1"/>
  <c r="J273" i="15"/>
  <c r="G306" i="15"/>
  <c r="J78" i="15"/>
  <c r="G77" i="15"/>
  <c r="H78" i="15"/>
  <c r="H77" i="15" s="1"/>
  <c r="E81" i="15"/>
  <c r="G82" i="15"/>
  <c r="I82" i="15"/>
  <c r="I81" i="15" s="1"/>
  <c r="I270" i="15" s="1"/>
  <c r="I308" i="15" s="1"/>
  <c r="I323" i="15" s="1"/>
  <c r="I86" i="15"/>
  <c r="I85" i="15" s="1"/>
  <c r="E85" i="15"/>
  <c r="G86" i="15"/>
  <c r="C270" i="15"/>
  <c r="C308" i="15" s="1"/>
  <c r="C323" i="15" s="1"/>
  <c r="E270" i="15" l="1"/>
  <c r="E308" i="15" s="1"/>
  <c r="E323" i="15" s="1"/>
  <c r="G85" i="15"/>
  <c r="J85" i="15" s="1"/>
  <c r="J86" i="15"/>
  <c r="H86" i="15"/>
  <c r="H85" i="15" s="1"/>
  <c r="G81" i="15"/>
  <c r="J81" i="15" s="1"/>
  <c r="J82" i="15"/>
  <c r="H82" i="15"/>
  <c r="H81" i="15" s="1"/>
  <c r="J306" i="15"/>
  <c r="J77" i="15"/>
  <c r="H270" i="15" l="1"/>
  <c r="H308" i="15" s="1"/>
  <c r="H323" i="15" s="1"/>
  <c r="G270" i="15"/>
  <c r="J270" i="15" l="1"/>
  <c r="G308" i="15"/>
  <c r="J308" i="15" l="1"/>
  <c r="G323" i="15"/>
  <c r="J323" i="15" s="1"/>
  <c r="M5" i="6" l="1"/>
  <c r="N5" i="6" s="1"/>
  <c r="M6" i="6"/>
  <c r="N6" i="6" s="1"/>
  <c r="O6" i="6" s="1"/>
  <c r="K6" i="6"/>
  <c r="K5" i="6"/>
  <c r="M7" i="6" l="1"/>
  <c r="B7" i="6" s="1"/>
  <c r="P6" i="6"/>
  <c r="O5" i="6"/>
  <c r="P5" i="6" s="1"/>
  <c r="Q5" i="6" s="1"/>
  <c r="R5" i="6" s="1"/>
  <c r="S5" i="6" s="1"/>
  <c r="T5" i="6" s="1"/>
  <c r="U5" i="6" s="1"/>
  <c r="N7" i="6"/>
  <c r="C7" i="6" s="1"/>
  <c r="O7" i="6" l="1"/>
  <c r="D7" i="6" s="1"/>
  <c r="P7" i="6"/>
  <c r="E7" i="6" s="1"/>
  <c r="Q6" i="6"/>
  <c r="R6" i="6" l="1"/>
  <c r="Q7" i="6"/>
  <c r="F7" i="6" s="1"/>
  <c r="R7" i="6" l="1"/>
  <c r="G7" i="6" s="1"/>
  <c r="S6" i="6"/>
  <c r="T6" i="6" l="1"/>
  <c r="S7" i="6"/>
  <c r="H7" i="6" s="1"/>
  <c r="U6" i="6" l="1"/>
  <c r="U7" i="6" s="1"/>
  <c r="J7" i="6" s="1"/>
  <c r="T7" i="6"/>
  <c r="I7" i="6" s="1"/>
</calcChain>
</file>

<file path=xl/sharedStrings.xml><?xml version="1.0" encoding="utf-8"?>
<sst xmlns="http://schemas.openxmlformats.org/spreadsheetml/2006/main" count="389" uniqueCount="356">
  <si>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</si>
  <si>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</si>
  <si>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</si>
  <si>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</si>
  <si>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</si>
  <si>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</si>
  <si>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</si>
  <si>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</si>
  <si>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</si>
  <si>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</si>
  <si>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</si>
  <si>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</si>
  <si>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</si>
  <si>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</si>
  <si>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</si>
  <si>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AS OF SEPTEMBER</t>
  </si>
  <si>
    <t>TOTAL</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</si>
  <si>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</si>
  <si>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</si>
  <si>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</si>
  <si>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</si>
  <si>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</si>
  <si>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</si>
  <si>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</si>
  <si>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</si>
  <si>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</si>
  <si>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</si>
  <si>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</si>
  <si>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</si>
  <si>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</si>
  <si>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</si>
  <si>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</si>
  <si>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</si>
  <si>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</si>
  <si>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</si>
  <si>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</si>
  <si>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 xml:space="preserve">   OSEC</t>
  </si>
  <si>
    <t>DA</t>
  </si>
  <si>
    <t xml:space="preserve">   ACPC</t>
  </si>
  <si>
    <t xml:space="preserve">   BFAR</t>
  </si>
  <si>
    <t xml:space="preserve">   FDA</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</si>
  <si>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</si>
  <si>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</si>
  <si>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</si>
  <si>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</si>
  <si>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</si>
  <si>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</si>
  <si>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</si>
  <si>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</si>
  <si>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</si>
  <si>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</si>
  <si>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</si>
  <si>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</si>
  <si>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</si>
  <si>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</si>
  <si>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</si>
  <si>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</si>
  <si>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</si>
  <si>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</si>
  <si>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</si>
  <si>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</si>
  <si>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</si>
  <si>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</si>
  <si>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</si>
  <si>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</si>
  <si>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</si>
  <si>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</si>
  <si>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</si>
  <si>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</si>
  <si>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</si>
  <si>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</si>
  <si>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</si>
  <si>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</si>
  <si>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</si>
  <si>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</si>
  <si>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</si>
  <si>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</si>
  <si>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</si>
  <si>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</si>
  <si>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</si>
  <si>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</si>
  <si>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</si>
  <si>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</si>
  <si>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</si>
  <si>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</si>
  <si>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</si>
  <si>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</si>
  <si>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</si>
  <si>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</si>
  <si>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</si>
  <si>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</si>
  <si>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</si>
  <si>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</si>
  <si>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</si>
  <si>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</si>
  <si>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</si>
  <si>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</si>
  <si>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</si>
  <si>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</si>
  <si>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</si>
  <si>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</si>
  <si>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</si>
  <si>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</si>
  <si>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</si>
  <si>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</si>
  <si>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</si>
  <si>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</si>
  <si>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</si>
  <si>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</si>
  <si>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</si>
  <si>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</si>
  <si>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</si>
  <si>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</si>
  <si>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</si>
  <si>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</si>
  <si>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</si>
  <si>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</si>
  <si>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</si>
  <si>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</si>
  <si>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</si>
  <si>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</si>
  <si>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</si>
  <si>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</si>
  <si>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</si>
  <si>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</si>
  <si>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</si>
  <si>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</si>
  <si>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</si>
  <si>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</si>
  <si>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</si>
  <si>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</si>
  <si>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</si>
  <si>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</si>
  <si>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</si>
  <si>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</si>
  <si>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</si>
  <si>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</si>
  <si>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</si>
  <si>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</si>
  <si>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</si>
  <si>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</si>
  <si>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</si>
  <si>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</si>
  <si>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</si>
  <si>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</si>
  <si>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</si>
  <si>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</si>
  <si>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</si>
  <si>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</si>
  <si>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</si>
  <si>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</si>
  <si>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</si>
  <si>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PTTC</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</si>
  <si>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</si>
  <si>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</si>
  <si>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</si>
  <si>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</si>
  <si>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</si>
  <si>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</si>
  <si>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</si>
  <si>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</si>
  <si>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</si>
  <si>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</si>
  <si>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</si>
  <si>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</si>
  <si>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</si>
  <si>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</si>
  <si>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</si>
  <si>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</si>
  <si>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</si>
  <si>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</si>
  <si>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</si>
  <si>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</si>
  <si>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</si>
  <si>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</si>
  <si>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</si>
  <si>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</si>
  <si>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</si>
  <si>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</si>
  <si>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</si>
  <si>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</si>
  <si>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</si>
  <si>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</si>
  <si>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</si>
  <si>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</si>
  <si>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</si>
  <si>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</si>
  <si>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NLP</t>
  </si>
  <si>
    <t xml:space="preserve">   NCIP</t>
  </si>
  <si>
    <t xml:space="preserve">   NICA</t>
  </si>
  <si>
    <t xml:space="preserve">   NSC  </t>
  </si>
  <si>
    <t xml:space="preserve">   OPAPP</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</si>
  <si>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</si>
  <si>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</si>
  <si>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</si>
  <si>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</si>
  <si>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</si>
  <si>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</si>
  <si>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</si>
  <si>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</si>
  <si>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</si>
  <si>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</si>
  <si>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</si>
  <si>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</si>
  <si>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</si>
  <si>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</si>
  <si>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</si>
  <si>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</si>
  <si>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</si>
  <si>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</si>
  <si>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</si>
  <si>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</si>
  <si>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</si>
  <si>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</si>
  <si>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</si>
  <si>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</si>
  <si>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</si>
  <si>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</si>
  <si>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</si>
  <si>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</si>
  <si>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</si>
  <si>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</si>
  <si>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</si>
  <si>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</si>
  <si>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</si>
  <si>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</si>
  <si>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</si>
  <si>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</si>
  <si>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</si>
  <si>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</si>
  <si>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</si>
  <si>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</si>
  <si>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</si>
  <si>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</si>
  <si>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</si>
  <si>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</si>
  <si>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</si>
  <si>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</si>
  <si>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</si>
  <si>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</si>
  <si>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</si>
  <si>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</si>
  <si>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</si>
  <si>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</si>
  <si>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</si>
  <si>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</si>
  <si>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</si>
  <si>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</si>
  <si>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</si>
  <si>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</si>
  <si>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</si>
  <si>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</si>
  <si>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</si>
  <si>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</si>
  <si>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DICT</t>
  </si>
  <si>
    <t xml:space="preserve">  CICC</t>
  </si>
  <si>
    <t xml:space="preserve">  NPC</t>
  </si>
  <si>
    <t xml:space="preserve">  NTC</t>
  </si>
  <si>
    <t xml:space="preserve">   OWWA</t>
  </si>
  <si>
    <t xml:space="preserve">    PCAANRRD </t>
  </si>
  <si>
    <t xml:space="preserve">    PCIEETRD </t>
  </si>
  <si>
    <t>DOTr</t>
  </si>
  <si>
    <t xml:space="preserve">    CDA</t>
  </si>
  <si>
    <t xml:space="preserve">     NCCA-Proper</t>
  </si>
  <si>
    <t xml:space="preserve">    DCP</t>
  </si>
  <si>
    <t xml:space="preserve">    PSRTI</t>
  </si>
  <si>
    <t xml:space="preserve">    LGUs</t>
  </si>
  <si>
    <r>
      <t>NCAs UTILIZED</t>
    </r>
    <r>
      <rPr>
        <sz val="10"/>
        <rFont val="Arial"/>
        <family val="2"/>
      </rPr>
      <t xml:space="preserve"> </t>
    </r>
    <r>
      <rPr>
        <vertAlign val="superscript"/>
        <sz val="10"/>
        <rFont val="Arial"/>
        <family val="2"/>
      </rPr>
      <t>/2</t>
    </r>
  </si>
  <si>
    <t xml:space="preserve">   FPA</t>
  </si>
  <si>
    <t xml:space="preserve">   NCMF</t>
  </si>
  <si>
    <t xml:space="preserve">   PCW</t>
  </si>
  <si>
    <t xml:space="preserve">   NAPC</t>
  </si>
  <si>
    <t xml:space="preserve">    TESDA</t>
  </si>
  <si>
    <t xml:space="preserve">     CHR</t>
  </si>
  <si>
    <t xml:space="preserve">     HRVVMC</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</si>
  <si>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</si>
  <si>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</si>
  <si>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</si>
  <si>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</si>
  <si>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</si>
  <si>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</si>
  <si>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</si>
  <si>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</si>
  <si>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</si>
  <si>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</si>
  <si>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As of end       September</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</si>
  <si>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</si>
  <si>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</si>
  <si>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</si>
  <si>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</si>
  <si>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</si>
  <si>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</si>
  <si>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</si>
  <si>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</si>
  <si>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</si>
  <si>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</si>
  <si>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</si>
  <si>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</si>
  <si>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</si>
  <si>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</si>
  <si>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</si>
  <si>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</si>
  <si>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</si>
  <si>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</si>
  <si>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</si>
  <si>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</si>
  <si>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</si>
  <si>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</si>
  <si>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</si>
  <si>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</si>
  <si>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</si>
  <si>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</si>
  <si>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</si>
  <si>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</si>
  <si>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</si>
  <si>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</si>
  <si>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</si>
  <si>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</si>
  <si>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</si>
  <si>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</si>
  <si>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</si>
  <si>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</si>
  <si>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</si>
  <si>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</si>
  <si>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</si>
  <si>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</si>
  <si>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</si>
  <si>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</si>
  <si>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</si>
  <si>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</si>
  <si>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</si>
  <si>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</si>
  <si>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</si>
  <si>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</si>
  <si>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</si>
  <si>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</si>
  <si>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</si>
  <si>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</si>
  <si>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NCAs CREDITED VS NCA UTILIZATION, JANUARY-SEPTEMBER 2020</t>
  </si>
  <si>
    <t>STATUS OF NCA UTILIZATION (Net Trust and Working Fund), as of September 30, 2020</t>
  </si>
  <si>
    <t>ADVICE TO DEBIT ACCOUNT</t>
  </si>
  <si>
    <t xml:space="preserve">   NFRDI</t>
  </si>
  <si>
    <t>DHSUD</t>
  </si>
  <si>
    <t xml:space="preserve">   HSAC</t>
  </si>
  <si>
    <t xml:space="preserve">    CPD</t>
  </si>
  <si>
    <t xml:space="preserve">     NHCP (NHI)</t>
  </si>
  <si>
    <t xml:space="preserve">     NAP (RMAO) </t>
  </si>
  <si>
    <t xml:space="preserve">   OMB (VRB)</t>
  </si>
  <si>
    <t xml:space="preserve">   PHILSA</t>
  </si>
  <si>
    <t xml:space="preserve">   ARTA</t>
  </si>
  <si>
    <t>AS OF SEPTEMBER 30, 2020</t>
  </si>
  <si>
    <t>Source: Report of MDS-Government Servicing Banks as of September 2020</t>
  </si>
  <si>
    <t>ALGU: inclusive of IRA, special shares for LGUs, MMDA, BARMM and other transfers to LGUs</t>
  </si>
  <si>
    <t>As of end Q2</t>
  </si>
  <si>
    <t>As of end Q3</t>
  </si>
  <si>
    <t>Department of Human Settlements and Urban Development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</si>
</sst>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56">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22" fillId="24" borderId="0" xfId="0" applyFont="1" applyFill="1" applyAlignment="1"/>
    <xf numFmtId="0" fontId="23" fillId="24" borderId="0" xfId="0" applyFont="1" applyFill="1" applyBorder="1" applyAlignment="1">
      <alignment horizontal="left"/>
    </xf>
    <xf numFmtId="0" fontId="24" fillId="24" borderId="0" xfId="0" applyFont="1" applyFill="1" applyBorder="1" applyAlignment="1">
      <alignment horizontal="left"/>
    </xf>
    <xf numFmtId="0" fontId="24" fillId="24" borderId="0" xfId="0" applyFont="1" applyFill="1" applyBorder="1"/>
    <xf numFmtId="165" fontId="24" fillId="25" borderId="12" xfId="43" applyNumberFormat="1" applyFont="1" applyFill="1" applyBorder="1" applyAlignment="1"/>
    <xf numFmtId="165" fontId="24" fillId="25" borderId="14" xfId="43" applyNumberFormat="1" applyFont="1" applyFill="1" applyBorder="1" applyAlignment="1"/>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165" fontId="31" fillId="0" borderId="11" xfId="43" applyNumberFormat="1" applyFont="1" applyBorder="1" applyAlignment="1">
      <alignment horizontal="right"/>
    </xf>
    <xf numFmtId="165" fontId="32" fillId="0" borderId="0" xfId="43" applyNumberFormat="1" applyFont="1" applyBorder="1" applyAlignment="1"/>
    <xf numFmtId="165" fontId="31" fillId="0" borderId="0" xfId="43" applyNumberFormat="1" applyFont="1"/>
    <xf numFmtId="165" fontId="32" fillId="0" borderId="0" xfId="43" applyNumberFormat="1" applyFont="1" applyAlignment="1"/>
    <xf numFmtId="165" fontId="31" fillId="0" borderId="0" xfId="43" applyNumberFormat="1" applyFont="1" applyBorder="1"/>
    <xf numFmtId="165" fontId="31" fillId="0" borderId="11" xfId="43" applyNumberFormat="1" applyFont="1" applyBorder="1"/>
    <xf numFmtId="165" fontId="31" fillId="0" borderId="0" xfId="43" applyNumberFormat="1" applyFont="1" applyFill="1" applyBorder="1"/>
    <xf numFmtId="165" fontId="31" fillId="0" borderId="0" xfId="43" applyNumberFormat="1" applyFont="1" applyFill="1"/>
    <xf numFmtId="0" fontId="33" fillId="0" borderId="0" xfId="0" applyFont="1" applyAlignment="1">
      <alignment horizontal="left" indent="1"/>
    </xf>
    <xf numFmtId="37" fontId="31" fillId="0" borderId="11" xfId="43" applyNumberFormat="1" applyFont="1" applyBorder="1" applyAlignment="1">
      <alignment horizontal="right"/>
    </xf>
    <xf numFmtId="0" fontId="24" fillId="0" borderId="0" xfId="0" applyFont="1" applyAlignment="1">
      <alignment horizontal="left" indent="1"/>
    </xf>
    <xf numFmtId="165" fontId="32" fillId="0" borderId="0" xfId="43" applyNumberFormat="1" applyFont="1" applyFill="1" applyAlignment="1"/>
    <xf numFmtId="165" fontId="31" fillId="26" borderId="0" xfId="43" applyNumberFormat="1" applyFont="1" applyFill="1"/>
    <xf numFmtId="165" fontId="32" fillId="26" borderId="0" xfId="43" applyNumberFormat="1" applyFont="1" applyFill="1" applyAlignment="1"/>
    <xf numFmtId="165" fontId="32" fillId="0" borderId="11" xfId="43" applyNumberFormat="1" applyFont="1" applyBorder="1" applyAlignment="1"/>
    <xf numFmtId="0" fontId="24" fillId="0" borderId="0" xfId="0" applyFont="1" applyAlignment="1">
      <alignment horizontal="left" wrapText="1" indent="1"/>
    </xf>
    <xf numFmtId="0" fontId="24" fillId="0" borderId="0" xfId="0" applyFont="1" applyFill="1"/>
    <xf numFmtId="0" fontId="33" fillId="0" borderId="0" xfId="0" applyFont="1" applyBorder="1"/>
    <xf numFmtId="165" fontId="32" fillId="0" borderId="0" xfId="43" applyNumberFormat="1" applyFont="1" applyFill="1" applyBorder="1" applyAlignment="1"/>
    <xf numFmtId="0" fontId="15" fillId="0" borderId="0" xfId="45" applyFont="1" applyFill="1" applyAlignment="1">
      <alignment horizontal="left" indent="2"/>
    </xf>
    <xf numFmtId="37" fontId="31" fillId="0" borderId="20" xfId="43" applyNumberFormat="1" applyFont="1" applyBorder="1"/>
    <xf numFmtId="37" fontId="31" fillId="0" borderId="11" xfId="43" applyNumberFormat="1" applyFont="1" applyBorder="1"/>
    <xf numFmtId="37" fontId="31" fillId="0" borderId="20" xfId="43" applyNumberFormat="1" applyFont="1" applyFill="1" applyBorder="1"/>
    <xf numFmtId="37" fontId="31" fillId="0" borderId="11" xfId="43" applyNumberFormat="1" applyFont="1" applyFill="1" applyBorder="1"/>
    <xf numFmtId="165" fontId="31" fillId="0" borderId="11" xfId="43" applyNumberFormat="1" applyFont="1" applyFill="1" applyBorder="1"/>
    <xf numFmtId="165" fontId="31" fillId="0" borderId="0" xfId="43" applyNumberFormat="1" applyFont="1" applyBorder="1" applyAlignment="1"/>
    <xf numFmtId="165" fontId="31" fillId="0" borderId="11" xfId="43" applyNumberFormat="1" applyFont="1" applyFill="1" applyBorder="1" applyAlignment="1">
      <alignment horizontal="right" vertical="top"/>
    </xf>
    <xf numFmtId="165" fontId="31" fillId="0" borderId="20" xfId="43" applyNumberFormat="1" applyFont="1" applyBorder="1" applyAlignment="1">
      <alignment horizontal="right" vertical="top"/>
    </xf>
    <xf numFmtId="0" fontId="24" fillId="0" borderId="0" xfId="0" applyFont="1" applyAlignment="1">
      <alignment horizontal="left" vertical="top"/>
    </xf>
    <xf numFmtId="165" fontId="22" fillId="0" borderId="21" xfId="0" applyNumberFormat="1" applyFont="1" applyBorder="1"/>
    <xf numFmtId="37" fontId="32" fillId="0" borderId="0" xfId="43" applyNumberFormat="1" applyFont="1" applyBorder="1" applyAlignment="1"/>
    <xf numFmtId="165" fontId="31" fillId="0" borderId="11" xfId="43" applyNumberFormat="1" applyFont="1" applyBorder="1" applyAlignment="1"/>
    <xf numFmtId="0" fontId="30" fillId="0" borderId="0" xfId="0" applyFont="1" applyAlignment="1">
      <alignment horizontal="left" vertical="top" indent="1"/>
    </xf>
    <xf numFmtId="0" fontId="33" fillId="0" borderId="0" xfId="0" applyFont="1" applyFill="1" applyAlignment="1">
      <alignment horizontal="left" indent="1"/>
    </xf>
    <xf numFmtId="0" fontId="30" fillId="0" borderId="0" xfId="0" applyFont="1" applyFill="1" applyAlignment="1">
      <alignment horizontal="left" indent="1"/>
    </xf>
    <xf numFmtId="0" fontId="24" fillId="0" borderId="0" xfId="0" applyFont="1" applyFill="1" applyAlignment="1">
      <alignment wrapText="1"/>
    </xf>
    <xf numFmtId="165" fontId="31" fillId="0" borderId="20" xfId="43" applyNumberFormat="1" applyFont="1" applyFill="1" applyBorder="1"/>
    <xf numFmtId="41" fontId="32" fillId="26" borderId="0" xfId="43" applyNumberFormat="1" applyFont="1" applyFill="1" applyBorder="1" applyAlignment="1"/>
    <xf numFmtId="165" fontId="32" fillId="26" borderId="0" xfId="43" applyNumberFormat="1" applyFont="1" applyFill="1" applyBorder="1" applyAlignment="1"/>
    <xf numFmtId="165" fontId="22" fillId="0" borderId="21" xfId="0" applyNumberFormat="1" applyFont="1" applyFill="1" applyBorder="1"/>
    <xf numFmtId="0" fontId="33" fillId="0" borderId="0" xfId="0" applyFont="1" applyFill="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35" fillId="0" borderId="0" xfId="0" applyNumberFormat="1" applyFont="1"/>
    <xf numFmtId="41" fontId="35" fillId="0" borderId="0" xfId="0" applyNumberFormat="1" applyFont="1"/>
    <xf numFmtId="0" fontId="35" fillId="0" borderId="0" xfId="0" applyFont="1"/>
    <xf numFmtId="41" fontId="38"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5" fontId="36" fillId="0" borderId="0" xfId="0" applyNumberFormat="1" applyFont="1"/>
    <xf numFmtId="165" fontId="37" fillId="0" borderId="0" xfId="0" applyNumberFormat="1" applyFont="1"/>
    <xf numFmtId="165" fontId="34" fillId="0" borderId="0" xfId="0" applyNumberFormat="1" applyFont="1" applyBorder="1"/>
    <xf numFmtId="0" fontId="20" fillId="24" borderId="0" xfId="0" applyFont="1" applyFill="1"/>
    <xf numFmtId="165" fontId="20" fillId="24" borderId="0" xfId="43" applyNumberFormat="1" applyFont="1" applyFill="1" applyBorder="1"/>
    <xf numFmtId="165" fontId="20" fillId="27" borderId="0" xfId="43" applyNumberFormat="1" applyFont="1" applyFill="1" applyBorder="1"/>
    <xf numFmtId="0" fontId="20" fillId="27" borderId="0" xfId="0" applyFont="1" applyFill="1"/>
    <xf numFmtId="0" fontId="20" fillId="0" borderId="0" xfId="0" applyFont="1" applyFill="1"/>
    <xf numFmtId="41" fontId="20" fillId="24" borderId="0" xfId="0" applyNumberFormat="1" applyFont="1" applyFill="1" applyBorder="1" applyAlignment="1">
      <alignment horizontal="left"/>
    </xf>
    <xf numFmtId="41" fontId="20" fillId="27" borderId="0" xfId="0" applyNumberFormat="1" applyFont="1" applyFill="1" applyBorder="1" applyAlignment="1">
      <alignment horizontal="left"/>
    </xf>
    <xf numFmtId="0" fontId="20" fillId="27" borderId="0" xfId="0" applyFont="1" applyFill="1" applyBorder="1"/>
    <xf numFmtId="0" fontId="20" fillId="0" borderId="0" xfId="0" applyFont="1" applyFill="1" applyBorder="1"/>
    <xf numFmtId="41" fontId="20" fillId="24" borderId="0" xfId="0" applyNumberFormat="1" applyFont="1" applyFill="1"/>
    <xf numFmtId="41" fontId="20" fillId="27" borderId="0" xfId="0" applyNumberFormat="1" applyFont="1" applyFill="1"/>
    <xf numFmtId="41" fontId="20" fillId="24" borderId="0" xfId="0" applyNumberFormat="1" applyFont="1" applyFill="1" applyBorder="1"/>
    <xf numFmtId="41" fontId="20" fillId="27" borderId="0" xfId="0" applyNumberFormat="1" applyFont="1" applyFill="1" applyBorder="1"/>
    <xf numFmtId="165" fontId="20" fillId="0" borderId="0" xfId="43" applyNumberFormat="1" applyFont="1" applyBorder="1"/>
    <xf numFmtId="0" fontId="20" fillId="0" borderId="0" xfId="0" applyFont="1"/>
    <xf numFmtId="165"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Fill="1" applyAlignment="1">
      <alignment horizontal="left" indent="1"/>
    </xf>
    <xf numFmtId="0" fontId="20" fillId="0" borderId="0" xfId="0" applyFont="1" applyFill="1" applyAlignment="1"/>
    <xf numFmtId="0" fontId="20" fillId="0" borderId="0" xfId="0" applyFont="1" applyAlignment="1"/>
    <xf numFmtId="0" fontId="20" fillId="26" borderId="0" xfId="0" applyFont="1" applyFill="1" applyAlignment="1">
      <alignment horizontal="left" indent="1"/>
    </xf>
    <xf numFmtId="0" fontId="20" fillId="26" borderId="0" xfId="0" applyFont="1" applyFill="1" applyAlignment="1">
      <alignment horizontal="left"/>
    </xf>
    <xf numFmtId="0" fontId="20" fillId="26" borderId="0" xfId="0" applyFont="1" applyFill="1" applyAlignment="1">
      <alignment horizontal="left" wrapText="1"/>
    </xf>
    <xf numFmtId="0" fontId="20" fillId="0" borderId="0" xfId="0" applyFont="1" applyAlignment="1">
      <alignment horizontal="left"/>
    </xf>
    <xf numFmtId="0" fontId="20" fillId="0" borderId="0" xfId="0" applyFont="1" applyAlignment="1">
      <alignment horizontal="left" wrapText="1" indent="1"/>
    </xf>
    <xf numFmtId="0" fontId="20" fillId="0" borderId="0" xfId="0" applyFont="1" applyAlignment="1">
      <alignment horizontal="left" vertical="top" indent="1"/>
    </xf>
    <xf numFmtId="165" fontId="31" fillId="0" borderId="0" xfId="0" applyNumberFormat="1" applyFont="1" applyBorder="1"/>
    <xf numFmtId="165" fontId="32" fillId="0" borderId="0" xfId="0" applyNumberFormat="1" applyFont="1" applyBorder="1"/>
    <xf numFmtId="0" fontId="20" fillId="0" borderId="0" xfId="0" applyFont="1" applyBorder="1"/>
    <xf numFmtId="0" fontId="20" fillId="0" borderId="0" xfId="0" applyFont="1" applyBorder="1" applyAlignment="1">
      <alignment horizontal="left" indent="1"/>
    </xf>
    <xf numFmtId="165" fontId="31" fillId="0" borderId="0" xfId="0" applyNumberFormat="1" applyFont="1"/>
    <xf numFmtId="165" fontId="31" fillId="0" borderId="0" xfId="0" applyNumberFormat="1" applyFont="1" applyBorder="1" applyAlignment="1"/>
    <xf numFmtId="165" fontId="32" fillId="0" borderId="0" xfId="0" applyNumberFormat="1" applyFont="1" applyBorder="1" applyAlignment="1"/>
    <xf numFmtId="0" fontId="20" fillId="0" borderId="0" xfId="0" applyFont="1" applyBorder="1" applyAlignment="1">
      <alignment horizontal="left" vertical="top" indent="1"/>
    </xf>
    <xf numFmtId="165" fontId="31" fillId="0" borderId="0" xfId="0" applyNumberFormat="1" applyFont="1" applyAlignment="1"/>
    <xf numFmtId="165" fontId="31" fillId="0" borderId="11" xfId="0" applyNumberFormat="1" applyFont="1" applyBorder="1"/>
    <xf numFmtId="165" fontId="31" fillId="0" borderId="11" xfId="0" applyNumberFormat="1" applyFont="1" applyBorder="1" applyAlignment="1"/>
    <xf numFmtId="165" fontId="32" fillId="0" borderId="11" xfId="0" applyNumberFormat="1" applyFont="1" applyBorder="1" applyAlignment="1"/>
    <xf numFmtId="0" fontId="20" fillId="0" borderId="0" xfId="0" applyFont="1" applyAlignment="1">
      <alignment horizontal="left" vertical="top"/>
    </xf>
    <xf numFmtId="165" fontId="32" fillId="0" borderId="0" xfId="0" applyNumberFormat="1" applyFont="1"/>
    <xf numFmtId="0" fontId="20" fillId="0" borderId="0" xfId="0" applyFont="1" applyAlignment="1">
      <alignment vertical="top"/>
    </xf>
    <xf numFmtId="43" fontId="37" fillId="0" borderId="0" xfId="0" applyNumberFormat="1" applyFont="1"/>
    <xf numFmtId="0" fontId="15" fillId="0" borderId="0" xfId="0" applyNumberFormat="1" applyFont="1" applyFill="1" applyBorder="1"/>
    <xf numFmtId="164" fontId="15" fillId="0" borderId="0" xfId="0" applyNumberFormat="1" applyFont="1"/>
    <xf numFmtId="165" fontId="39" fillId="0" borderId="21" xfId="0" applyNumberFormat="1" applyFont="1" applyBorder="1"/>
    <xf numFmtId="0" fontId="40" fillId="0" borderId="0" xfId="0" applyFont="1" applyAlignment="1">
      <alignment horizontal="left" indent="1"/>
    </xf>
    <xf numFmtId="0" fontId="40" fillId="0" borderId="0" xfId="0" applyFont="1" applyAlignment="1">
      <alignment horizontal="left" indent="3"/>
    </xf>
    <xf numFmtId="0" fontId="40" fillId="0" borderId="0" xfId="0" applyFont="1" applyAlignment="1">
      <alignment horizontal="left" wrapText="1" indent="3"/>
    </xf>
    <xf numFmtId="0" fontId="40" fillId="0" borderId="0" xfId="0" applyFont="1" applyAlignment="1">
      <alignment horizontal="left" vertical="top" indent="1"/>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20" fillId="0" borderId="0" xfId="0" applyFont="1" applyFill="1" applyAlignment="1">
      <alignment vertical="center"/>
    </xf>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5" fontId="28" fillId="25" borderId="15" xfId="43" applyNumberFormat="1" applyFont="1" applyFill="1" applyBorder="1" applyAlignment="1">
      <alignment horizontal="center" vertical="center" wrapText="1"/>
    </xf>
    <xf numFmtId="165" fontId="28" fillId="25" borderId="19" xfId="43" applyNumberFormat="1" applyFont="1" applyFill="1" applyBorder="1" applyAlignment="1">
      <alignment horizontal="center" vertical="center"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165" fontId="24" fillId="25" borderId="23" xfId="43" applyNumberFormat="1" applyFont="1" applyFill="1" applyBorder="1" applyAlignment="1">
      <alignment horizontal="center"/>
    </xf>
    <xf numFmtId="165" fontId="24" fillId="25" borderId="13" xfId="43" applyNumberFormat="1" applyFont="1" applyFill="1" applyBorder="1" applyAlignment="1">
      <alignment horizontal="center"/>
    </xf>
    <xf numFmtId="165" fontId="24" fillId="25" borderId="14" xfId="43" applyNumberFormat="1" applyFont="1" applyFill="1" applyBorder="1" applyAlignment="1">
      <alignment horizontal="center"/>
    </xf>
    <xf numFmtId="0" fontId="25" fillId="25" borderId="15" xfId="0" applyFont="1" applyFill="1" applyBorder="1" applyAlignment="1">
      <alignment horizontal="center" vertical="center" wrapText="1"/>
    </xf>
    <xf numFmtId="0" fontId="0" fillId="0" borderId="19" xfId="0" applyBorder="1" applyAlignment="1">
      <alignment vertical="center"/>
    </xf>
    <xf numFmtId="165" fontId="24" fillId="25" borderId="22" xfId="43" applyNumberFormat="1" applyFont="1" applyFill="1" applyBorder="1" applyAlignment="1">
      <alignment horizontal="center" vertical="center"/>
    </xf>
    <xf numFmtId="165" fontId="24" fillId="25" borderId="11" xfId="43" applyNumberFormat="1" applyFont="1" applyFill="1" applyBorder="1" applyAlignment="1">
      <alignment horizontal="center" vertical="center"/>
    </xf>
    <xf numFmtId="165" fontId="24" fillId="25" borderId="16" xfId="43" applyNumberFormat="1"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5" fontId="28" fillId="25" borderId="12" xfId="43" applyNumberFormat="1"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JANUARY-SEPTEMBER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0449203896889752"/>
          <c:y val="4.0179557465410139E-2"/>
        </c:manualLayout>
      </c:layout>
      <c:overlay val="0"/>
      <c:spPr>
        <a:solidFill>
          <a:srgbClr val="FFFFFF"/>
        </a:solidFill>
        <a:ln w="25400">
          <a:noFill/>
        </a:ln>
      </c:spPr>
    </c:title>
    <c:autoTitleDeleted val="0"/>
    <c:plotArea>
      <c:layout>
        <c:manualLayout>
          <c:layoutTarget val="inner"/>
          <c:xMode val="edge"/>
          <c:yMode val="edge"/>
          <c:x val="0.20214152929228327"/>
          <c:y val="0.1597544639173866"/>
          <c:w val="0.75290585542101485"/>
          <c:h val="0.6469865233457127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Graph!$B$5:$J$5</c:f>
              <c:numCache>
                <c:formatCode>_(* #,##0_);_(* \(#,##0\);_(* "-"??_);_(@_)</c:formatCode>
                <c:ptCount val="9"/>
                <c:pt idx="0">
                  <c:v>197280.37433063</c:v>
                </c:pt>
                <c:pt idx="1">
                  <c:v>218551.98042208</c:v>
                </c:pt>
                <c:pt idx="2">
                  <c:v>234979.63878392999</c:v>
                </c:pt>
                <c:pt idx="3">
                  <c:v>1075614.4966295001</c:v>
                </c:pt>
                <c:pt idx="4">
                  <c:v>94082.130662809999</c:v>
                </c:pt>
                <c:pt idx="5">
                  <c:v>32038.674463660001</c:v>
                </c:pt>
                <c:pt idx="6">
                  <c:v>756312.93344558997</c:v>
                </c:pt>
                <c:pt idx="7">
                  <c:v>84282.483245059993</c:v>
                </c:pt>
                <c:pt idx="8">
                  <c:v>30049.258071759901</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Graph!$B$6:$J$6</c:f>
              <c:numCache>
                <c:formatCode>_(* #,##0_);_(* \(#,##0\);_(* "-"??_);_(@_)</c:formatCode>
                <c:ptCount val="9"/>
                <c:pt idx="0">
                  <c:v>145576.10467393001</c:v>
                </c:pt>
                <c:pt idx="1">
                  <c:v>217009.91467150999</c:v>
                </c:pt>
                <c:pt idx="2">
                  <c:v>278567.46296278998</c:v>
                </c:pt>
                <c:pt idx="3">
                  <c:v>445894.35907906003</c:v>
                </c:pt>
                <c:pt idx="4">
                  <c:v>333061.39329525002</c:v>
                </c:pt>
                <c:pt idx="5">
                  <c:v>298626.9295654</c:v>
                </c:pt>
                <c:pt idx="6">
                  <c:v>276177.53929603001</c:v>
                </c:pt>
                <c:pt idx="7">
                  <c:v>250170.73219578</c:v>
                </c:pt>
                <c:pt idx="8">
                  <c:v>309878.51815909997</c:v>
                </c:pt>
              </c:numCache>
            </c:numRef>
          </c:val>
        </c:ser>
        <c:dLbls>
          <c:showLegendKey val="0"/>
          <c:showVal val="0"/>
          <c:showCatName val="0"/>
          <c:showSerName val="0"/>
          <c:showPercent val="0"/>
          <c:showBubbleSize val="0"/>
        </c:dLbls>
        <c:gapWidth val="150"/>
        <c:axId val="307913800"/>
        <c:axId val="307914192"/>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Graph!$B$4:$J$4</c:f>
              <c:strCache>
                <c:ptCount val="9"/>
                <c:pt idx="0">
                  <c:v>JAN</c:v>
                </c:pt>
                <c:pt idx="1">
                  <c:v>FEB</c:v>
                </c:pt>
                <c:pt idx="2">
                  <c:v>MAR</c:v>
                </c:pt>
                <c:pt idx="3">
                  <c:v>APR</c:v>
                </c:pt>
                <c:pt idx="4">
                  <c:v>MAY</c:v>
                </c:pt>
                <c:pt idx="5">
                  <c:v>JUNE</c:v>
                </c:pt>
                <c:pt idx="6">
                  <c:v>JULY</c:v>
                </c:pt>
                <c:pt idx="7">
                  <c:v>AUGUST</c:v>
                </c:pt>
                <c:pt idx="8">
                  <c:v>SEPTEMBER</c:v>
                </c:pt>
              </c:strCache>
            </c:strRef>
          </c:cat>
          <c:val>
            <c:numRef>
              <c:f>Graph!$B$7:$J$7</c:f>
              <c:numCache>
                <c:formatCode>_(* #,##0_);_(* \(#,##0\);_(* "-"??_);_(@_)</c:formatCode>
                <c:ptCount val="9"/>
                <c:pt idx="0">
                  <c:v>73.791478330202892</c:v>
                </c:pt>
                <c:pt idx="1">
                  <c:v>87.195239908896724</c:v>
                </c:pt>
                <c:pt idx="2">
                  <c:v>98.515929127869356</c:v>
                </c:pt>
                <c:pt idx="3">
                  <c:v>62.965197045990628</c:v>
                </c:pt>
                <c:pt idx="4">
                  <c:v>78.006180164964434</c:v>
                </c:pt>
                <c:pt idx="5">
                  <c:v>92.776911478336388</c:v>
                </c:pt>
                <c:pt idx="6">
                  <c:v>76.466867851668269</c:v>
                </c:pt>
                <c:pt idx="7">
                  <c:v>83.362995423530492</c:v>
                </c:pt>
                <c:pt idx="8">
                  <c:v>93.822359275215888</c:v>
                </c:pt>
              </c:numCache>
            </c:numRef>
          </c:val>
          <c:smooth val="0"/>
        </c:ser>
        <c:dLbls>
          <c:showLegendKey val="0"/>
          <c:showVal val="0"/>
          <c:showCatName val="0"/>
          <c:showSerName val="0"/>
          <c:showPercent val="0"/>
          <c:showBubbleSize val="0"/>
        </c:dLbls>
        <c:marker val="1"/>
        <c:smooth val="0"/>
        <c:axId val="307914584"/>
        <c:axId val="307914976"/>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Graph!$B$4:$J$4</c15:sqref>
                        </c15:formulaRef>
                      </c:ext>
                    </c:extLst>
                    <c:strCache>
                      <c:ptCount val="9"/>
                      <c:pt idx="0">
                        <c:v>JAN</c:v>
                      </c:pt>
                      <c:pt idx="1">
                        <c:v>FEB</c:v>
                      </c:pt>
                      <c:pt idx="2">
                        <c:v>MAR</c:v>
                      </c:pt>
                      <c:pt idx="3">
                        <c:v>APR</c:v>
                      </c:pt>
                      <c:pt idx="4">
                        <c:v>MAY</c:v>
                      </c:pt>
                      <c:pt idx="5">
                        <c:v>JUNE</c:v>
                      </c:pt>
                      <c:pt idx="6">
                        <c:v>JULY</c:v>
                      </c:pt>
                      <c:pt idx="7">
                        <c:v>AUGUST</c:v>
                      </c:pt>
                      <c:pt idx="8">
                        <c:v>SEPTEMBER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3079138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820838088353617"/>
              <c:y val="0.9406394227701216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7914192"/>
        <c:crossesAt val="0"/>
        <c:auto val="0"/>
        <c:lblAlgn val="ctr"/>
        <c:lblOffset val="100"/>
        <c:tickLblSkip val="1"/>
        <c:tickMarkSkip val="1"/>
        <c:noMultiLvlLbl val="0"/>
      </c:catAx>
      <c:valAx>
        <c:axId val="307914192"/>
        <c:scaling>
          <c:orientation val="minMax"/>
          <c:max val="1110000"/>
          <c:min val="10000"/>
        </c:scaling>
        <c:delete val="0"/>
        <c:axPos val="l"/>
        <c:minorGridlines>
          <c:spPr>
            <a:ln w="3175">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3207036222399984"/>
              <c:y val="0.33831904738344137"/>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7913800"/>
        <c:crosses val="autoZero"/>
        <c:crossBetween val="between"/>
        <c:majorUnit val="60000"/>
        <c:minorUnit val="10000"/>
      </c:valAx>
      <c:catAx>
        <c:axId val="307914584"/>
        <c:scaling>
          <c:orientation val="minMax"/>
        </c:scaling>
        <c:delete val="1"/>
        <c:axPos val="b"/>
        <c:numFmt formatCode="General" sourceLinked="1"/>
        <c:majorTickMark val="out"/>
        <c:minorTickMark val="none"/>
        <c:tickLblPos val="nextTo"/>
        <c:crossAx val="307914976"/>
        <c:crossesAt val="85"/>
        <c:auto val="0"/>
        <c:lblAlgn val="ctr"/>
        <c:lblOffset val="100"/>
        <c:noMultiLvlLbl val="0"/>
      </c:catAx>
      <c:valAx>
        <c:axId val="307914976"/>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970958408355957"/>
              <c:y val="0.3097803097193496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07914584"/>
        <c:crosses val="max"/>
        <c:crossBetween val="between"/>
        <c:majorUnit val="30"/>
        <c:minorUnit val="1"/>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2273753</xdr:colOff>
      <xdr:row>10</xdr:row>
      <xdr:rowOff>118381</xdr:rowOff>
    </xdr:from>
    <xdr:to>
      <xdr:col>19</xdr:col>
      <xdr:colOff>326571</xdr:colOff>
      <xdr:row>49</xdr:row>
      <xdr:rowOff>2721</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CPD/CPD/ACTUAL%20DISBURSEMENT%20(BANK)/bank%20reports/2020/WEBSITE/2020%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CPD/CPD/Bank%20Report%20Worksheet/CY%202020/CY%202020%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2)"/>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9">
          <cell r="F89">
            <v>650811993.53664005</v>
          </cell>
          <cell r="J89">
            <v>1201735301.75597</v>
          </cell>
          <cell r="N89">
            <v>870644674.76240981</v>
          </cell>
          <cell r="O89">
            <v>-2723191970.0550203</v>
          </cell>
          <cell r="S89">
            <v>0</v>
          </cell>
        </row>
      </sheetData>
      <sheetData sheetId="14">
        <row r="89">
          <cell r="F89">
            <v>641153482.30823004</v>
          </cell>
          <cell r="J89">
            <v>1077582681.9397101</v>
          </cell>
          <cell r="N89">
            <v>836226789.6509099</v>
          </cell>
          <cell r="O89">
            <v>-2554962953.8988504</v>
          </cell>
          <cell r="S8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29">
          <cell r="B129">
            <v>121820182.44199997</v>
          </cell>
          <cell r="C129">
            <v>102511036.93329</v>
          </cell>
          <cell r="D129">
            <v>7422258.6737700002</v>
          </cell>
          <cell r="F129">
            <v>1905941.1158400001</v>
          </cell>
        </row>
        <row r="130">
          <cell r="B130">
            <v>349620</v>
          </cell>
          <cell r="C130">
            <v>181500.13639</v>
          </cell>
          <cell r="D130">
            <v>0</v>
          </cell>
          <cell r="F130">
            <v>16802.924019999999</v>
          </cell>
        </row>
        <row r="133">
          <cell r="B133">
            <v>254711.46711999999</v>
          </cell>
          <cell r="C133">
            <v>198589.30752999999</v>
          </cell>
          <cell r="D133">
            <v>0</v>
          </cell>
          <cell r="F133">
            <v>11991.289880000002</v>
          </cell>
        </row>
        <row r="134">
          <cell r="B134">
            <v>205702.45788</v>
          </cell>
          <cell r="C134">
            <v>154869.89984999999</v>
          </cell>
          <cell r="D134">
            <v>0</v>
          </cell>
          <cell r="F134">
            <v>9506.01577</v>
          </cell>
        </row>
        <row r="137">
          <cell r="B137">
            <v>1872081.9999999998</v>
          </cell>
          <cell r="C137">
            <v>1406941.77807</v>
          </cell>
          <cell r="D137">
            <v>0</v>
          </cell>
          <cell r="F137">
            <v>26266.946240000001</v>
          </cell>
        </row>
        <row r="138">
          <cell r="B138">
            <v>0</v>
          </cell>
          <cell r="C138">
            <v>0</v>
          </cell>
          <cell r="D138">
            <v>0</v>
          </cell>
          <cell r="F138">
            <v>0</v>
          </cell>
        </row>
        <row r="139">
          <cell r="B139">
            <v>166607.59</v>
          </cell>
          <cell r="C139">
            <v>83611.89503</v>
          </cell>
          <cell r="D139">
            <v>0</v>
          </cell>
          <cell r="F139">
            <v>2253.6285800000001</v>
          </cell>
        </row>
        <row r="140">
          <cell r="B140">
            <v>390202.57500000013</v>
          </cell>
          <cell r="C140">
            <v>279154.91248</v>
          </cell>
          <cell r="D140">
            <v>0</v>
          </cell>
          <cell r="F140">
            <v>25693.596619999997</v>
          </cell>
        </row>
        <row r="328">
          <cell r="B328">
            <v>151116264.956</v>
          </cell>
          <cell r="C328">
            <v>150096403.58388999</v>
          </cell>
          <cell r="D328">
            <v>1450.8</v>
          </cell>
          <cell r="E328">
            <v>150097854.38389</v>
          </cell>
          <cell r="F328">
            <v>79024.978270000007</v>
          </cell>
        </row>
      </sheetData>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4"/>
  <sheetViews>
    <sheetView view="pageBreakPreview" zoomScaleNormal="100" zoomScaleSheetLayoutView="100" workbookViewId="0">
      <pane xSplit="2" ySplit="6" topLeftCell="C31" activePane="bottomRight" state="frozen"/>
      <selection pane="topRight" activeCell="C1" sqref="C1"/>
      <selection pane="bottomLeft" activeCell="A7" sqref="A7"/>
      <selection pane="bottomRight" activeCell="V15" sqref="V15"/>
    </sheetView>
  </sheetViews>
  <sheetFormatPr defaultRowHeight="12.75" x14ac:dyDescent="0.2"/>
  <cols>
    <col min="1" max="1" width="1.85546875" style="57" customWidth="1"/>
    <col min="2" max="2" width="42.140625" style="57" customWidth="1"/>
    <col min="3" max="3" width="12" style="58" customWidth="1"/>
    <col min="4" max="4" width="14" style="58" bestFit="1" customWidth="1"/>
    <col min="5" max="5" width="12" style="58" customWidth="1"/>
    <col min="6" max="6" width="14" style="58" bestFit="1" customWidth="1"/>
    <col min="7" max="7" width="12" style="58" customWidth="1"/>
    <col min="8" max="8" width="14" style="58" bestFit="1" customWidth="1"/>
    <col min="9" max="9" width="12" style="58" customWidth="1"/>
    <col min="10" max="10" width="14" style="58" bestFit="1" customWidth="1"/>
    <col min="11" max="14" width="12" style="58" customWidth="1"/>
    <col min="15" max="16" width="9.140625" style="58"/>
    <col min="17" max="17" width="10.42578125" style="58" customWidth="1"/>
    <col min="18" max="16384" width="9.140625" style="58"/>
  </cols>
  <sheetData>
    <row r="1" spans="1:17" ht="14.25" x14ac:dyDescent="0.2">
      <c r="A1" s="56" t="s">
        <v>275</v>
      </c>
    </row>
    <row r="2" spans="1:17" x14ac:dyDescent="0.2">
      <c r="A2" s="57" t="s">
        <v>350</v>
      </c>
    </row>
    <row r="3" spans="1:17" x14ac:dyDescent="0.2">
      <c r="A3" s="57" t="s">
        <v>276</v>
      </c>
    </row>
    <row r="5" spans="1:17" s="134" customFormat="1" ht="18.75" customHeight="1" x14ac:dyDescent="0.2">
      <c r="A5" s="136" t="s">
        <v>277</v>
      </c>
      <c r="B5" s="136"/>
      <c r="C5" s="137" t="s">
        <v>278</v>
      </c>
      <c r="D5" s="137"/>
      <c r="E5" s="137"/>
      <c r="F5" s="137"/>
      <c r="G5" s="137" t="s">
        <v>279</v>
      </c>
      <c r="H5" s="137"/>
      <c r="I5" s="137"/>
      <c r="J5" s="137"/>
      <c r="K5" s="137" t="s">
        <v>280</v>
      </c>
      <c r="L5" s="137"/>
      <c r="M5" s="137"/>
      <c r="N5" s="137"/>
      <c r="O5" s="137" t="s">
        <v>281</v>
      </c>
      <c r="P5" s="137"/>
      <c r="Q5" s="137"/>
    </row>
    <row r="6" spans="1:17" s="134" customFormat="1" ht="25.5" x14ac:dyDescent="0.2">
      <c r="A6" s="136"/>
      <c r="B6" s="136"/>
      <c r="C6" s="133" t="s">
        <v>282</v>
      </c>
      <c r="D6" s="133" t="s">
        <v>283</v>
      </c>
      <c r="E6" s="133" t="s">
        <v>284</v>
      </c>
      <c r="F6" s="133" t="s">
        <v>285</v>
      </c>
      <c r="G6" s="133" t="s">
        <v>282</v>
      </c>
      <c r="H6" s="133" t="s">
        <v>283</v>
      </c>
      <c r="I6" s="133" t="s">
        <v>284</v>
      </c>
      <c r="J6" s="133" t="s">
        <v>285</v>
      </c>
      <c r="K6" s="133" t="s">
        <v>282</v>
      </c>
      <c r="L6" s="133" t="s">
        <v>283</v>
      </c>
      <c r="M6" s="133" t="s">
        <v>284</v>
      </c>
      <c r="N6" s="133" t="s">
        <v>285</v>
      </c>
      <c r="O6" s="133" t="s">
        <v>282</v>
      </c>
      <c r="P6" s="133" t="s">
        <v>353</v>
      </c>
      <c r="Q6" s="133" t="s">
        <v>354</v>
      </c>
    </row>
    <row r="7" spans="1:17" x14ac:dyDescent="0.2">
      <c r="A7" s="59"/>
      <c r="B7" s="59"/>
      <c r="C7" s="60"/>
      <c r="D7" s="60"/>
      <c r="E7" s="60"/>
      <c r="F7" s="60"/>
      <c r="G7" s="60"/>
      <c r="H7" s="60"/>
      <c r="I7" s="60"/>
      <c r="J7" s="60"/>
      <c r="K7" s="60"/>
      <c r="L7" s="60"/>
      <c r="M7" s="60"/>
      <c r="N7" s="60"/>
      <c r="O7" s="61"/>
      <c r="P7" s="61"/>
      <c r="Q7" s="61"/>
    </row>
    <row r="8" spans="1:17" s="64" customFormat="1" x14ac:dyDescent="0.2">
      <c r="A8" s="62" t="s">
        <v>16</v>
      </c>
      <c r="B8" s="62"/>
      <c r="C8" s="63">
        <f t="shared" ref="C8:N8" si="0">+C10+C48</f>
        <v>650811993.53663993</v>
      </c>
      <c r="D8" s="63">
        <f t="shared" si="0"/>
        <v>1201735301.75597</v>
      </c>
      <c r="E8" s="63">
        <f t="shared" si="0"/>
        <v>870644674.76240993</v>
      </c>
      <c r="F8" s="63">
        <f t="shared" si="0"/>
        <v>2723191970.0550199</v>
      </c>
      <c r="G8" s="63">
        <f t="shared" si="0"/>
        <v>641153482.30822992</v>
      </c>
      <c r="H8" s="63">
        <f t="shared" si="0"/>
        <v>1077582681.9397101</v>
      </c>
      <c r="I8" s="63">
        <f t="shared" si="0"/>
        <v>836226789.65091002</v>
      </c>
      <c r="J8" s="63">
        <f t="shared" si="0"/>
        <v>2554962953.8988504</v>
      </c>
      <c r="K8" s="63">
        <f t="shared" si="0"/>
        <v>9658511.2284099981</v>
      </c>
      <c r="L8" s="63">
        <f t="shared" si="0"/>
        <v>124152619.81625997</v>
      </c>
      <c r="M8" s="63">
        <f t="shared" si="0"/>
        <v>34417885.111499935</v>
      </c>
      <c r="N8" s="63">
        <f t="shared" si="0"/>
        <v>168229016.15616995</v>
      </c>
      <c r="O8" s="76">
        <f>+G8/C8*100</f>
        <v>98.515929127869356</v>
      </c>
      <c r="P8" s="76">
        <f>((G8+H8)/(C8+D8))*100</f>
        <v>92.776911478336416</v>
      </c>
      <c r="Q8" s="76">
        <f>+J8/F8*100</f>
        <v>93.822359275215888</v>
      </c>
    </row>
    <row r="9" spans="1:17" x14ac:dyDescent="0.2">
      <c r="C9" s="60"/>
      <c r="D9" s="60"/>
      <c r="E9" s="60"/>
      <c r="F9" s="60"/>
      <c r="G9" s="60"/>
      <c r="H9" s="60"/>
      <c r="I9" s="60"/>
      <c r="J9" s="60"/>
      <c r="K9" s="60"/>
      <c r="L9" s="60"/>
      <c r="M9" s="60"/>
      <c r="N9" s="60"/>
      <c r="O9" s="77"/>
      <c r="P9" s="77"/>
      <c r="Q9" s="77"/>
    </row>
    <row r="10" spans="1:17" ht="15" x14ac:dyDescent="0.35">
      <c r="A10" s="57" t="s">
        <v>286</v>
      </c>
      <c r="C10" s="65">
        <f t="shared" ref="C10:N10" si="1">SUM(C12:C46)</f>
        <v>444413984.65464002</v>
      </c>
      <c r="D10" s="65">
        <f t="shared" si="1"/>
        <v>873782361.96230006</v>
      </c>
      <c r="E10" s="65">
        <f t="shared" si="1"/>
        <v>640365421.06740987</v>
      </c>
      <c r="F10" s="65">
        <f t="shared" si="1"/>
        <v>1958561767.68435</v>
      </c>
      <c r="G10" s="65">
        <f t="shared" si="1"/>
        <v>435581614.11992002</v>
      </c>
      <c r="H10" s="65">
        <f t="shared" si="1"/>
        <v>750270047.16389</v>
      </c>
      <c r="I10" s="65">
        <f t="shared" si="1"/>
        <v>606407249.30332994</v>
      </c>
      <c r="J10" s="65">
        <f t="shared" si="1"/>
        <v>1792258910.5871403</v>
      </c>
      <c r="K10" s="65">
        <f t="shared" si="1"/>
        <v>8832370.5347200055</v>
      </c>
      <c r="L10" s="65">
        <f t="shared" si="1"/>
        <v>123512314.79841004</v>
      </c>
      <c r="M10" s="65">
        <f t="shared" si="1"/>
        <v>33958171.764079988</v>
      </c>
      <c r="N10" s="65">
        <f t="shared" si="1"/>
        <v>166302857.09721008</v>
      </c>
      <c r="O10" s="77">
        <f>+G10/C10*100</f>
        <v>98.012580422827213</v>
      </c>
      <c r="P10" s="77">
        <f>((G10+H10)/(C10+D10))*100</f>
        <v>89.960169008753255</v>
      </c>
      <c r="Q10" s="77">
        <f>+J10/F10*100</f>
        <v>91.508929672724435</v>
      </c>
    </row>
    <row r="11" spans="1:17" x14ac:dyDescent="0.2">
      <c r="C11" s="60"/>
      <c r="D11" s="60"/>
      <c r="E11" s="60"/>
      <c r="F11" s="60"/>
      <c r="G11" s="60"/>
      <c r="H11" s="60"/>
      <c r="I11" s="60"/>
      <c r="J11" s="60"/>
      <c r="K11" s="60"/>
      <c r="L11" s="60"/>
      <c r="M11" s="60"/>
      <c r="N11" s="60"/>
      <c r="O11" s="77"/>
      <c r="P11" s="77"/>
      <c r="Q11" s="77"/>
    </row>
    <row r="12" spans="1:17" x14ac:dyDescent="0.2">
      <c r="B12" s="66" t="s">
        <v>287</v>
      </c>
      <c r="C12" s="60">
        <v>4241996.5480000004</v>
      </c>
      <c r="D12" s="60">
        <v>6091697</v>
      </c>
      <c r="E12" s="60">
        <v>7556652</v>
      </c>
      <c r="F12" s="60">
        <f t="shared" ref="F12:F46" si="2">SUM(C12:E12)</f>
        <v>17890345.548</v>
      </c>
      <c r="G12" s="60">
        <v>4232779.6836299999</v>
      </c>
      <c r="H12" s="60">
        <v>5655584.4900300009</v>
      </c>
      <c r="I12" s="60">
        <v>5010677.9590299986</v>
      </c>
      <c r="J12" s="60">
        <f t="shared" ref="J12:J46" si="3">SUM(G12:I12)</f>
        <v>14899042.132689999</v>
      </c>
      <c r="K12" s="60">
        <f t="shared" ref="K12:M46" si="4">+C12-G12</f>
        <v>9216.8643700005487</v>
      </c>
      <c r="L12" s="60">
        <f t="shared" si="4"/>
        <v>436112.50996999908</v>
      </c>
      <c r="M12" s="60">
        <f t="shared" si="4"/>
        <v>2545974.0409700014</v>
      </c>
      <c r="N12" s="60">
        <f t="shared" ref="N12:N46" si="5">SUM(K12:M12)</f>
        <v>2991303.415310001</v>
      </c>
      <c r="O12" s="77">
        <f t="shared" ref="O12:O46" si="6">+G12/C12*100</f>
        <v>99.782723435398694</v>
      </c>
      <c r="P12" s="77">
        <f t="shared" ref="P12:P53" si="7">((G12+H12)/(C12+D12))*100</f>
        <v>95.690511120041975</v>
      </c>
      <c r="Q12" s="77">
        <f t="shared" ref="Q12:Q46" si="8">+J12/F12*100</f>
        <v>83.279789608958083</v>
      </c>
    </row>
    <row r="13" spans="1:17" x14ac:dyDescent="0.2">
      <c r="B13" s="66" t="s">
        <v>288</v>
      </c>
      <c r="C13" s="60">
        <v>1729483.612</v>
      </c>
      <c r="D13" s="60">
        <v>1963042.689</v>
      </c>
      <c r="E13" s="60">
        <v>1928974.852</v>
      </c>
      <c r="F13" s="60">
        <f t="shared" si="2"/>
        <v>5621501.1529999999</v>
      </c>
      <c r="G13" s="60">
        <v>1642027.4916999999</v>
      </c>
      <c r="H13" s="60">
        <v>1480749.5674599998</v>
      </c>
      <c r="I13" s="60">
        <v>1540464.9481700007</v>
      </c>
      <c r="J13" s="60">
        <f t="shared" si="3"/>
        <v>4663242.0073300004</v>
      </c>
      <c r="K13" s="60">
        <f t="shared" si="4"/>
        <v>87456.120300000068</v>
      </c>
      <c r="L13" s="60">
        <f t="shared" si="4"/>
        <v>482293.1215400002</v>
      </c>
      <c r="M13" s="60">
        <f t="shared" si="4"/>
        <v>388509.90382999927</v>
      </c>
      <c r="N13" s="60">
        <f t="shared" si="5"/>
        <v>958259.14566999953</v>
      </c>
      <c r="O13" s="77">
        <f t="shared" si="6"/>
        <v>94.943223532551173</v>
      </c>
      <c r="P13" s="77">
        <f t="shared" si="7"/>
        <v>84.570204911317703</v>
      </c>
      <c r="Q13" s="77">
        <f t="shared" si="8"/>
        <v>82.953678748983094</v>
      </c>
    </row>
    <row r="14" spans="1:17" x14ac:dyDescent="0.2">
      <c r="B14" s="66" t="s">
        <v>289</v>
      </c>
      <c r="C14" s="60">
        <v>161033.598</v>
      </c>
      <c r="D14" s="60">
        <v>177042</v>
      </c>
      <c r="E14" s="60">
        <v>123103.77100000001</v>
      </c>
      <c r="F14" s="60">
        <f t="shared" si="2"/>
        <v>461179.36900000001</v>
      </c>
      <c r="G14" s="60">
        <v>152074.82163000002</v>
      </c>
      <c r="H14" s="60">
        <v>176757.31365000003</v>
      </c>
      <c r="I14" s="60">
        <v>122701.95132999995</v>
      </c>
      <c r="J14" s="60">
        <f t="shared" si="3"/>
        <v>451534.08661</v>
      </c>
      <c r="K14" s="60">
        <f t="shared" si="4"/>
        <v>8958.7763699999778</v>
      </c>
      <c r="L14" s="60">
        <f t="shared" si="4"/>
        <v>284.68634999997448</v>
      </c>
      <c r="M14" s="60">
        <f t="shared" si="4"/>
        <v>401.81967000005534</v>
      </c>
      <c r="N14" s="60">
        <f t="shared" si="5"/>
        <v>9645.2823900000076</v>
      </c>
      <c r="O14" s="77">
        <f t="shared" si="6"/>
        <v>94.436703593991624</v>
      </c>
      <c r="P14" s="77">
        <f t="shared" si="7"/>
        <v>97.265859241340465</v>
      </c>
      <c r="Q14" s="77">
        <f t="shared" si="8"/>
        <v>97.908561605668879</v>
      </c>
    </row>
    <row r="15" spans="1:17" x14ac:dyDescent="0.2">
      <c r="B15" s="66" t="s">
        <v>290</v>
      </c>
      <c r="C15" s="60">
        <v>1403258</v>
      </c>
      <c r="D15" s="60">
        <v>2266467.8229999999</v>
      </c>
      <c r="E15" s="60">
        <v>1618753.1245900001</v>
      </c>
      <c r="F15" s="60">
        <f t="shared" si="2"/>
        <v>5288478.94759</v>
      </c>
      <c r="G15" s="60">
        <v>1401338.7392400003</v>
      </c>
      <c r="H15" s="60">
        <v>1966188.6829299999</v>
      </c>
      <c r="I15" s="60">
        <v>1587163.2198199984</v>
      </c>
      <c r="J15" s="60">
        <f t="shared" si="3"/>
        <v>4954690.6419899985</v>
      </c>
      <c r="K15" s="60">
        <f t="shared" si="4"/>
        <v>1919.2607599997427</v>
      </c>
      <c r="L15" s="60">
        <f t="shared" si="4"/>
        <v>300279.14006999996</v>
      </c>
      <c r="M15" s="60">
        <f t="shared" si="4"/>
        <v>31589.904770001769</v>
      </c>
      <c r="N15" s="60">
        <f t="shared" si="5"/>
        <v>333788.30560000148</v>
      </c>
      <c r="O15" s="77">
        <f t="shared" si="6"/>
        <v>99.863228233154572</v>
      </c>
      <c r="P15" s="77">
        <f t="shared" si="7"/>
        <v>91.765095938885352</v>
      </c>
      <c r="Q15" s="77">
        <f t="shared" si="8"/>
        <v>93.688387362265829</v>
      </c>
    </row>
    <row r="16" spans="1:17" x14ac:dyDescent="0.2">
      <c r="B16" s="66" t="s">
        <v>291</v>
      </c>
      <c r="C16" s="60">
        <v>7556260.9649999999</v>
      </c>
      <c r="D16" s="60">
        <v>23679376.868250001</v>
      </c>
      <c r="E16" s="60">
        <v>10776558.261040002</v>
      </c>
      <c r="F16" s="60">
        <f t="shared" si="2"/>
        <v>42012196.094290003</v>
      </c>
      <c r="G16" s="60">
        <v>7437293.4021500014</v>
      </c>
      <c r="H16" s="60">
        <v>19619250.272409998</v>
      </c>
      <c r="I16" s="60">
        <v>10167286.849110004</v>
      </c>
      <c r="J16" s="60">
        <f t="shared" si="3"/>
        <v>37223830.523670003</v>
      </c>
      <c r="K16" s="60">
        <f t="shared" si="4"/>
        <v>118967.56284999847</v>
      </c>
      <c r="L16" s="60">
        <f t="shared" si="4"/>
        <v>4060126.5958400033</v>
      </c>
      <c r="M16" s="60">
        <f t="shared" si="4"/>
        <v>609271.41192999855</v>
      </c>
      <c r="N16" s="60">
        <f t="shared" si="5"/>
        <v>4788365.5706200004</v>
      </c>
      <c r="O16" s="77">
        <f t="shared" si="6"/>
        <v>98.425576308162903</v>
      </c>
      <c r="P16" s="77">
        <f t="shared" si="7"/>
        <v>86.620749731444889</v>
      </c>
      <c r="Q16" s="77">
        <f t="shared" si="8"/>
        <v>88.602439253893706</v>
      </c>
    </row>
    <row r="17" spans="2:17" x14ac:dyDescent="0.2">
      <c r="B17" s="66" t="s">
        <v>337</v>
      </c>
      <c r="C17" s="60">
        <v>707854.76100000006</v>
      </c>
      <c r="D17" s="60">
        <v>13460959.26</v>
      </c>
      <c r="E17" s="60">
        <v>13644559.210000003</v>
      </c>
      <c r="F17" s="60">
        <f t="shared" si="2"/>
        <v>27813373.231000002</v>
      </c>
      <c r="G17" s="60">
        <v>570564.09005</v>
      </c>
      <c r="H17" s="60">
        <v>13114666.823270002</v>
      </c>
      <c r="I17" s="60">
        <v>13621318.562979996</v>
      </c>
      <c r="J17" s="60">
        <f t="shared" si="3"/>
        <v>27306549.476300001</v>
      </c>
      <c r="K17" s="60">
        <f t="shared" si="4"/>
        <v>137290.67095000006</v>
      </c>
      <c r="L17" s="60">
        <f t="shared" si="4"/>
        <v>346292.4367299974</v>
      </c>
      <c r="M17" s="60">
        <f t="shared" si="4"/>
        <v>23240.647020006552</v>
      </c>
      <c r="N17" s="60">
        <f t="shared" si="5"/>
        <v>506823.75470000401</v>
      </c>
      <c r="O17" s="77">
        <f t="shared" si="6"/>
        <v>80.604683543267143</v>
      </c>
      <c r="P17" s="77">
        <f t="shared" si="7"/>
        <v>96.58698951822457</v>
      </c>
      <c r="Q17" s="77">
        <f t="shared" si="8"/>
        <v>98.177769555347894</v>
      </c>
    </row>
    <row r="18" spans="2:17" x14ac:dyDescent="0.2">
      <c r="B18" s="66" t="s">
        <v>292</v>
      </c>
      <c r="C18" s="60">
        <v>100416620.873</v>
      </c>
      <c r="D18" s="60">
        <v>160397293.37245002</v>
      </c>
      <c r="E18" s="60">
        <v>101729297.95981997</v>
      </c>
      <c r="F18" s="60">
        <f t="shared" si="2"/>
        <v>362543212.20526999</v>
      </c>
      <c r="G18" s="60">
        <v>100197092.29682</v>
      </c>
      <c r="H18" s="60">
        <v>156260823.93425006</v>
      </c>
      <c r="I18" s="60">
        <v>94180887.093459904</v>
      </c>
      <c r="J18" s="60">
        <f t="shared" si="3"/>
        <v>350638803.32452995</v>
      </c>
      <c r="K18" s="60">
        <f t="shared" si="4"/>
        <v>219528.57617999613</v>
      </c>
      <c r="L18" s="60">
        <f t="shared" si="4"/>
        <v>4136469.4381999671</v>
      </c>
      <c r="M18" s="60">
        <f t="shared" si="4"/>
        <v>7548410.8663600683</v>
      </c>
      <c r="N18" s="60">
        <f t="shared" si="5"/>
        <v>11904408.880740032</v>
      </c>
      <c r="O18" s="77">
        <f t="shared" si="6"/>
        <v>99.781382231077416</v>
      </c>
      <c r="P18" s="77">
        <f t="shared" si="7"/>
        <v>98.329844469003064</v>
      </c>
      <c r="Q18" s="77">
        <f t="shared" si="8"/>
        <v>96.71641655946938</v>
      </c>
    </row>
    <row r="19" spans="2:17" x14ac:dyDescent="0.2">
      <c r="B19" s="66" t="s">
        <v>293</v>
      </c>
      <c r="C19" s="60">
        <v>14022061.888</v>
      </c>
      <c r="D19" s="60">
        <v>20070419.698000003</v>
      </c>
      <c r="E19" s="60">
        <v>13683599.122999996</v>
      </c>
      <c r="F19" s="60">
        <f t="shared" si="2"/>
        <v>47776080.708999999</v>
      </c>
      <c r="G19" s="60">
        <v>13837721.088700002</v>
      </c>
      <c r="H19" s="60">
        <v>18088097.85402</v>
      </c>
      <c r="I19" s="60">
        <v>12554560.681049999</v>
      </c>
      <c r="J19" s="60">
        <f t="shared" si="3"/>
        <v>44480379.623769999</v>
      </c>
      <c r="K19" s="60">
        <f t="shared" si="4"/>
        <v>184340.79929999821</v>
      </c>
      <c r="L19" s="60">
        <f t="shared" si="4"/>
        <v>1982321.8439800031</v>
      </c>
      <c r="M19" s="60">
        <f t="shared" si="4"/>
        <v>1129038.4419499971</v>
      </c>
      <c r="N19" s="60">
        <f t="shared" si="5"/>
        <v>3295701.0852299985</v>
      </c>
      <c r="O19" s="77">
        <f t="shared" si="6"/>
        <v>98.685351692408688</v>
      </c>
      <c r="P19" s="77">
        <f t="shared" si="7"/>
        <v>93.64474939198989</v>
      </c>
      <c r="Q19" s="77">
        <f t="shared" si="8"/>
        <v>93.101775959179591</v>
      </c>
    </row>
    <row r="20" spans="2:17" x14ac:dyDescent="0.2">
      <c r="B20" s="66" t="s">
        <v>294</v>
      </c>
      <c r="C20" s="60">
        <v>785477</v>
      </c>
      <c r="D20" s="60">
        <v>361119</v>
      </c>
      <c r="E20" s="60">
        <v>486218</v>
      </c>
      <c r="F20" s="60">
        <f t="shared" si="2"/>
        <v>1632814</v>
      </c>
      <c r="G20" s="60">
        <v>290285.11934999994</v>
      </c>
      <c r="H20" s="60">
        <v>270324.6357300001</v>
      </c>
      <c r="I20" s="60">
        <v>320327.05074999994</v>
      </c>
      <c r="J20" s="60">
        <f t="shared" si="3"/>
        <v>880936.80582999997</v>
      </c>
      <c r="K20" s="60">
        <f t="shared" si="4"/>
        <v>495191.88065000006</v>
      </c>
      <c r="L20" s="60">
        <f t="shared" si="4"/>
        <v>90794.364269999904</v>
      </c>
      <c r="M20" s="60">
        <f t="shared" si="4"/>
        <v>165890.94925000006</v>
      </c>
      <c r="N20" s="60">
        <f t="shared" si="5"/>
        <v>751877.19417000003</v>
      </c>
      <c r="O20" s="77">
        <f t="shared" si="6"/>
        <v>36.956539701353435</v>
      </c>
      <c r="P20" s="77">
        <f t="shared" si="7"/>
        <v>48.89339881527583</v>
      </c>
      <c r="Q20" s="77">
        <f t="shared" si="8"/>
        <v>53.952061032671203</v>
      </c>
    </row>
    <row r="21" spans="2:17" x14ac:dyDescent="0.2">
      <c r="B21" s="66" t="s">
        <v>295</v>
      </c>
      <c r="C21" s="60">
        <v>4409525.4689999996</v>
      </c>
      <c r="D21" s="60">
        <v>5571763.7822000021</v>
      </c>
      <c r="E21" s="60">
        <v>4808607.993999999</v>
      </c>
      <c r="F21" s="60">
        <f t="shared" si="2"/>
        <v>14789897.245200001</v>
      </c>
      <c r="G21" s="60">
        <v>4260560.5420000004</v>
      </c>
      <c r="H21" s="60">
        <v>4731115.3140599998</v>
      </c>
      <c r="I21" s="60">
        <v>4293767.4876799993</v>
      </c>
      <c r="J21" s="60">
        <f t="shared" si="3"/>
        <v>13285443.343739999</v>
      </c>
      <c r="K21" s="60">
        <f t="shared" si="4"/>
        <v>148964.92699999921</v>
      </c>
      <c r="L21" s="60">
        <f t="shared" si="4"/>
        <v>840648.46814000234</v>
      </c>
      <c r="M21" s="60">
        <f t="shared" si="4"/>
        <v>514840.50631999969</v>
      </c>
      <c r="N21" s="60">
        <f t="shared" si="5"/>
        <v>1504453.9014600012</v>
      </c>
      <c r="O21" s="77">
        <f t="shared" si="6"/>
        <v>96.621746987351415</v>
      </c>
      <c r="P21" s="77">
        <f t="shared" si="7"/>
        <v>90.085314930423195</v>
      </c>
      <c r="Q21" s="77">
        <f t="shared" si="8"/>
        <v>89.827827222070354</v>
      </c>
    </row>
    <row r="22" spans="2:17" x14ac:dyDescent="0.2">
      <c r="B22" s="66" t="s">
        <v>296</v>
      </c>
      <c r="C22" s="60">
        <v>3803629.2400000305</v>
      </c>
      <c r="D22" s="60">
        <v>4359989.5466500157</v>
      </c>
      <c r="E22" s="60">
        <v>4462366.7009900929</v>
      </c>
      <c r="F22" s="60">
        <f t="shared" si="2"/>
        <v>12625985.487640139</v>
      </c>
      <c r="G22" s="60">
        <v>2962155.8509099982</v>
      </c>
      <c r="H22" s="60">
        <v>3551270.3920799806</v>
      </c>
      <c r="I22" s="60">
        <v>3117363.9001000458</v>
      </c>
      <c r="J22" s="60">
        <f t="shared" si="3"/>
        <v>9630790.1430900246</v>
      </c>
      <c r="K22" s="60">
        <f t="shared" si="4"/>
        <v>841473.38909003232</v>
      </c>
      <c r="L22" s="60">
        <f t="shared" si="4"/>
        <v>808719.15457003517</v>
      </c>
      <c r="M22" s="60">
        <f t="shared" si="4"/>
        <v>1345002.8008900471</v>
      </c>
      <c r="N22" s="60">
        <f t="shared" si="5"/>
        <v>2995195.3445501146</v>
      </c>
      <c r="O22" s="77">
        <f t="shared" si="6"/>
        <v>77.8770922191663</v>
      </c>
      <c r="P22" s="77">
        <f t="shared" si="7"/>
        <v>79.78601663322857</v>
      </c>
      <c r="Q22" s="77">
        <f t="shared" si="8"/>
        <v>76.277532177728403</v>
      </c>
    </row>
    <row r="23" spans="2:17" x14ac:dyDescent="0.2">
      <c r="B23" s="66" t="s">
        <v>297</v>
      </c>
      <c r="C23" s="60">
        <v>4041524.9279999998</v>
      </c>
      <c r="D23" s="60">
        <v>6054604.1560000014</v>
      </c>
      <c r="E23" s="60">
        <v>4838608.2589999996</v>
      </c>
      <c r="F23" s="60">
        <f t="shared" si="2"/>
        <v>14934737.343</v>
      </c>
      <c r="G23" s="60">
        <v>3935907.5446800003</v>
      </c>
      <c r="H23" s="60">
        <v>3085579.5658400003</v>
      </c>
      <c r="I23" s="60">
        <v>1947149.7350599999</v>
      </c>
      <c r="J23" s="60">
        <f t="shared" si="3"/>
        <v>8968636.8455800004</v>
      </c>
      <c r="K23" s="60">
        <f t="shared" si="4"/>
        <v>105617.38331999956</v>
      </c>
      <c r="L23" s="60">
        <f t="shared" si="4"/>
        <v>2969024.5901600011</v>
      </c>
      <c r="M23" s="60">
        <f t="shared" si="4"/>
        <v>2891458.5239399998</v>
      </c>
      <c r="N23" s="60">
        <f t="shared" si="5"/>
        <v>5966100.4974199999</v>
      </c>
      <c r="O23" s="77">
        <f t="shared" si="6"/>
        <v>97.386694745137561</v>
      </c>
      <c r="P23" s="77">
        <f t="shared" si="7"/>
        <v>69.546328618632785</v>
      </c>
      <c r="Q23" s="77">
        <f t="shared" si="8"/>
        <v>60.052190002415095</v>
      </c>
    </row>
    <row r="24" spans="2:17" x14ac:dyDescent="0.2">
      <c r="B24" s="66" t="s">
        <v>298</v>
      </c>
      <c r="C24" s="60">
        <v>18734729.881999999</v>
      </c>
      <c r="D24" s="60">
        <v>77202762.548999995</v>
      </c>
      <c r="E24" s="60">
        <v>26232310.010999992</v>
      </c>
      <c r="F24" s="60">
        <f t="shared" si="2"/>
        <v>122169802.44199999</v>
      </c>
      <c r="G24" s="60">
        <v>18496794.246929999</v>
      </c>
      <c r="H24" s="60">
        <v>67488047.08860001</v>
      </c>
      <c r="I24" s="60">
        <v>26052698.447779983</v>
      </c>
      <c r="J24" s="60">
        <f t="shared" si="3"/>
        <v>112037539.78331</v>
      </c>
      <c r="K24" s="60">
        <f t="shared" si="4"/>
        <v>237935.63506999984</v>
      </c>
      <c r="L24" s="60">
        <f t="shared" si="4"/>
        <v>9714715.4603999853</v>
      </c>
      <c r="M24" s="60">
        <f t="shared" si="4"/>
        <v>179611.56322000921</v>
      </c>
      <c r="N24" s="60">
        <f t="shared" si="5"/>
        <v>10132262.658689994</v>
      </c>
      <c r="O24" s="77">
        <f t="shared" si="6"/>
        <v>98.729975630454092</v>
      </c>
      <c r="P24" s="77">
        <f t="shared" si="7"/>
        <v>89.625900319806547</v>
      </c>
      <c r="Q24" s="77">
        <f t="shared" si="8"/>
        <v>91.706409885126675</v>
      </c>
    </row>
    <row r="25" spans="2:17" x14ac:dyDescent="0.2">
      <c r="B25" s="66" t="s">
        <v>355</v>
      </c>
      <c r="C25" s="60">
        <v>91489.04</v>
      </c>
      <c r="D25" s="60">
        <v>169473.74400000004</v>
      </c>
      <c r="E25" s="60">
        <v>199451.14099999997</v>
      </c>
      <c r="F25" s="60">
        <f t="shared" ref="F25" si="9">SUM(C25:E25)</f>
        <v>460413.92500000005</v>
      </c>
      <c r="G25" s="60">
        <v>65054.198110000005</v>
      </c>
      <c r="H25" s="60">
        <v>138163.83593999999</v>
      </c>
      <c r="I25" s="60">
        <v>171738.47897999999</v>
      </c>
      <c r="J25" s="60">
        <f t="shared" ref="J25" si="10">SUM(G25:I25)</f>
        <v>374956.51302999997</v>
      </c>
      <c r="K25" s="60">
        <f t="shared" si="4"/>
        <v>26434.841889999989</v>
      </c>
      <c r="L25" s="60">
        <f t="shared" si="4"/>
        <v>31309.908060000045</v>
      </c>
      <c r="M25" s="60">
        <f t="shared" si="4"/>
        <v>27712.662019999989</v>
      </c>
      <c r="N25" s="60">
        <f t="shared" ref="N25" si="11">SUM(K25:M25)</f>
        <v>85457.411970000016</v>
      </c>
      <c r="O25" s="77">
        <f t="shared" si="6"/>
        <v>71.106001451102784</v>
      </c>
      <c r="P25" s="77">
        <f t="shared" si="7"/>
        <v>77.872419559257906</v>
      </c>
      <c r="Q25" s="77">
        <f t="shared" si="8"/>
        <v>81.439003616148227</v>
      </c>
    </row>
    <row r="26" spans="2:17" x14ac:dyDescent="0.2">
      <c r="B26" s="66" t="s">
        <v>299</v>
      </c>
      <c r="C26" s="60">
        <v>735179.57499999995</v>
      </c>
      <c r="D26" s="60">
        <v>976413</v>
      </c>
      <c r="E26" s="60">
        <v>717299.59000000008</v>
      </c>
      <c r="F26" s="60">
        <f>SUM(C26:E26)</f>
        <v>2428892.165</v>
      </c>
      <c r="G26" s="60">
        <v>429918.81213000003</v>
      </c>
      <c r="H26" s="60">
        <v>769614.99231000012</v>
      </c>
      <c r="I26" s="60">
        <v>624388.95257999981</v>
      </c>
      <c r="J26" s="60">
        <f>SUM(G26:I26)</f>
        <v>1823922.7570199999</v>
      </c>
      <c r="K26" s="60">
        <f>+C26-G26</f>
        <v>305260.76286999992</v>
      </c>
      <c r="L26" s="60">
        <f>+D26-H26</f>
        <v>206798.00768999988</v>
      </c>
      <c r="M26" s="60">
        <f>+E26-I26</f>
        <v>92910.637420000276</v>
      </c>
      <c r="N26" s="60">
        <f>SUM(K26:M26)</f>
        <v>604969.40798000013</v>
      </c>
      <c r="O26" s="77">
        <f>+G26/C26*100</f>
        <v>58.478068046164097</v>
      </c>
      <c r="P26" s="77">
        <f t="shared" si="7"/>
        <v>70.082905357310281</v>
      </c>
      <c r="Q26" s="77">
        <f t="shared" si="8"/>
        <v>75.092784410212786</v>
      </c>
    </row>
    <row r="27" spans="2:17" x14ac:dyDescent="0.2">
      <c r="B27" s="66" t="s">
        <v>300</v>
      </c>
      <c r="C27" s="60">
        <v>60848357.60943</v>
      </c>
      <c r="D27" s="60">
        <v>77344108.153210029</v>
      </c>
      <c r="E27" s="60">
        <v>63759781.504449964</v>
      </c>
      <c r="F27" s="60">
        <f t="shared" si="2"/>
        <v>201952247.26708999</v>
      </c>
      <c r="G27" s="60">
        <v>60671212.195050001</v>
      </c>
      <c r="H27" s="60">
        <v>76772426.260960013</v>
      </c>
      <c r="I27" s="60">
        <v>62617981.655319989</v>
      </c>
      <c r="J27" s="60">
        <f t="shared" si="3"/>
        <v>200061620.11133</v>
      </c>
      <c r="K27" s="60">
        <f t="shared" si="4"/>
        <v>177145.41437999904</v>
      </c>
      <c r="L27" s="60">
        <f t="shared" si="4"/>
        <v>571681.89225001633</v>
      </c>
      <c r="M27" s="60">
        <f t="shared" si="4"/>
        <v>1141799.8491299748</v>
      </c>
      <c r="N27" s="60">
        <f t="shared" si="5"/>
        <v>1890627.1557599902</v>
      </c>
      <c r="O27" s="77">
        <f t="shared" si="6"/>
        <v>99.708873959233131</v>
      </c>
      <c r="P27" s="77">
        <f t="shared" si="7"/>
        <v>99.458127255710011</v>
      </c>
      <c r="Q27" s="77">
        <f t="shared" si="8"/>
        <v>99.063824650953464</v>
      </c>
    </row>
    <row r="28" spans="2:17" x14ac:dyDescent="0.2">
      <c r="B28" s="66" t="s">
        <v>301</v>
      </c>
      <c r="C28" s="60">
        <v>5212403.8389999997</v>
      </c>
      <c r="D28" s="60">
        <v>6569624.4050000012</v>
      </c>
      <c r="E28" s="60">
        <v>4930296.3719999995</v>
      </c>
      <c r="F28" s="60">
        <f t="shared" si="2"/>
        <v>16712324.616</v>
      </c>
      <c r="G28" s="60">
        <v>4908433.6491</v>
      </c>
      <c r="H28" s="60">
        <v>5602311.1456700005</v>
      </c>
      <c r="I28" s="60">
        <v>4700110.4408299997</v>
      </c>
      <c r="J28" s="60">
        <f t="shared" si="3"/>
        <v>15210855.2356</v>
      </c>
      <c r="K28" s="60">
        <f t="shared" si="4"/>
        <v>303970.18989999965</v>
      </c>
      <c r="L28" s="60">
        <f t="shared" si="4"/>
        <v>967313.25933000073</v>
      </c>
      <c r="M28" s="60">
        <f t="shared" si="4"/>
        <v>230185.93116999976</v>
      </c>
      <c r="N28" s="60">
        <f t="shared" si="5"/>
        <v>1501469.3804000001</v>
      </c>
      <c r="O28" s="77">
        <f t="shared" si="6"/>
        <v>94.168330020294121</v>
      </c>
      <c r="P28" s="77">
        <f t="shared" si="7"/>
        <v>89.20997791804308</v>
      </c>
      <c r="Q28" s="77">
        <f t="shared" si="8"/>
        <v>91.015795738179193</v>
      </c>
    </row>
    <row r="29" spans="2:17" x14ac:dyDescent="0.2">
      <c r="B29" s="57" t="s">
        <v>302</v>
      </c>
      <c r="C29" s="60">
        <v>3208976.88</v>
      </c>
      <c r="D29" s="60">
        <v>11556107.597000001</v>
      </c>
      <c r="E29" s="60">
        <v>5866162.5360000003</v>
      </c>
      <c r="F29" s="60">
        <f t="shared" si="2"/>
        <v>20631247.013000004</v>
      </c>
      <c r="G29" s="60">
        <v>3112875.0704600001</v>
      </c>
      <c r="H29" s="60">
        <v>11225480.01503</v>
      </c>
      <c r="I29" s="60">
        <v>5014635.8185200021</v>
      </c>
      <c r="J29" s="60">
        <f t="shared" si="3"/>
        <v>19352990.904010002</v>
      </c>
      <c r="K29" s="60">
        <f t="shared" si="4"/>
        <v>96101.809539999813</v>
      </c>
      <c r="L29" s="60">
        <f t="shared" si="4"/>
        <v>330627.58197000064</v>
      </c>
      <c r="M29" s="60">
        <f t="shared" si="4"/>
        <v>851526.71747999825</v>
      </c>
      <c r="N29" s="60">
        <f t="shared" si="5"/>
        <v>1278256.1089899987</v>
      </c>
      <c r="O29" s="77">
        <f t="shared" si="6"/>
        <v>97.005219634365218</v>
      </c>
      <c r="P29" s="77">
        <f t="shared" si="7"/>
        <v>97.109875042200187</v>
      </c>
      <c r="Q29" s="77">
        <f t="shared" si="8"/>
        <v>93.804271219356934</v>
      </c>
    </row>
    <row r="30" spans="2:17" x14ac:dyDescent="0.2">
      <c r="B30" s="57" t="s">
        <v>303</v>
      </c>
      <c r="C30" s="60">
        <v>57342850.369000003</v>
      </c>
      <c r="D30" s="60">
        <v>61530192.978</v>
      </c>
      <c r="E30" s="60">
        <v>58361182.864349991</v>
      </c>
      <c r="F30" s="60">
        <f t="shared" si="2"/>
        <v>177234226.21134999</v>
      </c>
      <c r="G30" s="60">
        <v>57295265.661700003</v>
      </c>
      <c r="H30" s="60">
        <v>61163241.681099989</v>
      </c>
      <c r="I30" s="60">
        <v>58173587.383110017</v>
      </c>
      <c r="J30" s="60">
        <f t="shared" si="3"/>
        <v>176632094.72591001</v>
      </c>
      <c r="K30" s="60">
        <f t="shared" si="4"/>
        <v>47584.707299999893</v>
      </c>
      <c r="L30" s="60">
        <f t="shared" si="4"/>
        <v>366951.2969000116</v>
      </c>
      <c r="M30" s="60">
        <f t="shared" si="4"/>
        <v>187595.4812399745</v>
      </c>
      <c r="N30" s="60">
        <f t="shared" si="5"/>
        <v>602131.48543998599</v>
      </c>
      <c r="O30" s="77">
        <f t="shared" si="6"/>
        <v>99.917017192215269</v>
      </c>
      <c r="P30" s="77">
        <f t="shared" si="7"/>
        <v>99.651278378572385</v>
      </c>
      <c r="Q30" s="77">
        <f t="shared" si="8"/>
        <v>99.660262299042657</v>
      </c>
    </row>
    <row r="31" spans="2:17" x14ac:dyDescent="0.2">
      <c r="B31" s="57" t="s">
        <v>304</v>
      </c>
      <c r="C31" s="60">
        <v>82875541.784079999</v>
      </c>
      <c r="D31" s="60">
        <v>105069247.58406001</v>
      </c>
      <c r="E31" s="60">
        <v>122165318.01625994</v>
      </c>
      <c r="F31" s="60">
        <f t="shared" si="2"/>
        <v>310110107.38439995</v>
      </c>
      <c r="G31" s="60">
        <v>81450303.843530014</v>
      </c>
      <c r="H31" s="60">
        <v>103686922.53175999</v>
      </c>
      <c r="I31" s="60">
        <v>121726948.62366</v>
      </c>
      <c r="J31" s="60">
        <f t="shared" si="3"/>
        <v>306864174.99895</v>
      </c>
      <c r="K31" s="60">
        <f t="shared" si="4"/>
        <v>1425237.9405499846</v>
      </c>
      <c r="L31" s="60">
        <f t="shared" si="4"/>
        <v>1382325.0523000211</v>
      </c>
      <c r="M31" s="60">
        <f t="shared" si="4"/>
        <v>438369.3925999403</v>
      </c>
      <c r="N31" s="60">
        <f t="shared" si="5"/>
        <v>3245932.3854499459</v>
      </c>
      <c r="O31" s="77">
        <f t="shared" si="6"/>
        <v>98.280267121193333</v>
      </c>
      <c r="P31" s="77">
        <f t="shared" si="7"/>
        <v>98.506176732917751</v>
      </c>
      <c r="Q31" s="77">
        <f t="shared" si="8"/>
        <v>98.953296810340191</v>
      </c>
    </row>
    <row r="32" spans="2:17" x14ac:dyDescent="0.2">
      <c r="B32" s="57" t="s">
        <v>305</v>
      </c>
      <c r="C32" s="60">
        <v>4311303.3550000004</v>
      </c>
      <c r="D32" s="60">
        <v>6170745.8949999996</v>
      </c>
      <c r="E32" s="60">
        <v>4394336.2927000001</v>
      </c>
      <c r="F32" s="60">
        <f t="shared" si="2"/>
        <v>14876385.5427</v>
      </c>
      <c r="G32" s="60">
        <v>4253733.6106599998</v>
      </c>
      <c r="H32" s="60">
        <v>5657612.8344500009</v>
      </c>
      <c r="I32" s="60">
        <v>3629844.9202800002</v>
      </c>
      <c r="J32" s="60">
        <f t="shared" si="3"/>
        <v>13541191.365390001</v>
      </c>
      <c r="K32" s="60">
        <f t="shared" si="4"/>
        <v>57569.744340000674</v>
      </c>
      <c r="L32" s="60">
        <f t="shared" si="4"/>
        <v>513133.06054999866</v>
      </c>
      <c r="M32" s="60">
        <f t="shared" si="4"/>
        <v>764491.37241999991</v>
      </c>
      <c r="N32" s="60">
        <f t="shared" si="5"/>
        <v>1335194.1773099992</v>
      </c>
      <c r="O32" s="77">
        <f t="shared" si="6"/>
        <v>98.664678877833197</v>
      </c>
      <c r="P32" s="77">
        <f t="shared" si="7"/>
        <v>94.555427175750012</v>
      </c>
      <c r="Q32" s="77">
        <f t="shared" si="8"/>
        <v>91.02474069741227</v>
      </c>
    </row>
    <row r="33" spans="1:27" x14ac:dyDescent="0.2">
      <c r="B33" s="57" t="s">
        <v>306</v>
      </c>
      <c r="C33" s="60">
        <v>28580149.884500004</v>
      </c>
      <c r="D33" s="60">
        <v>233090099.40487</v>
      </c>
      <c r="E33" s="60">
        <v>129131065.60987002</v>
      </c>
      <c r="F33" s="60">
        <f t="shared" si="2"/>
        <v>390801314.89924002</v>
      </c>
      <c r="G33" s="60">
        <v>26585689.727790002</v>
      </c>
      <c r="H33" s="60">
        <v>144603690.36274999</v>
      </c>
      <c r="I33" s="60">
        <v>118729327.93405002</v>
      </c>
      <c r="J33" s="60">
        <f t="shared" si="3"/>
        <v>289918708.02459002</v>
      </c>
      <c r="K33" s="60">
        <f t="shared" si="4"/>
        <v>1994460.1567100026</v>
      </c>
      <c r="L33" s="60">
        <f t="shared" si="4"/>
        <v>88486409.04212001</v>
      </c>
      <c r="M33" s="60">
        <f t="shared" si="4"/>
        <v>10401737.675819993</v>
      </c>
      <c r="N33" s="60">
        <f t="shared" si="5"/>
        <v>100882606.87465</v>
      </c>
      <c r="O33" s="77">
        <f t="shared" si="6"/>
        <v>93.021519604445217</v>
      </c>
      <c r="P33" s="77">
        <f t="shared" si="7"/>
        <v>65.421797302309642</v>
      </c>
      <c r="Q33" s="77">
        <f t="shared" si="8"/>
        <v>74.185704339131902</v>
      </c>
    </row>
    <row r="34" spans="1:27" x14ac:dyDescent="0.2">
      <c r="B34" s="57" t="s">
        <v>307</v>
      </c>
      <c r="C34" s="60">
        <v>473387.01899999997</v>
      </c>
      <c r="D34" s="60">
        <v>867602.00000000012</v>
      </c>
      <c r="E34" s="60">
        <v>812049.89799999981</v>
      </c>
      <c r="F34" s="60">
        <f t="shared" si="2"/>
        <v>2153038.9169999999</v>
      </c>
      <c r="G34" s="60">
        <v>464358.08440000005</v>
      </c>
      <c r="H34" s="60">
        <v>560638.22416999983</v>
      </c>
      <c r="I34" s="60">
        <v>505659.71475000028</v>
      </c>
      <c r="J34" s="60">
        <f t="shared" si="3"/>
        <v>1530656.0233200002</v>
      </c>
      <c r="K34" s="60">
        <f t="shared" si="4"/>
        <v>9028.9345999999205</v>
      </c>
      <c r="L34" s="60">
        <f t="shared" si="4"/>
        <v>306963.77583000029</v>
      </c>
      <c r="M34" s="60">
        <f t="shared" si="4"/>
        <v>306390.18324999954</v>
      </c>
      <c r="N34" s="60">
        <f t="shared" si="5"/>
        <v>622382.89367999975</v>
      </c>
      <c r="O34" s="77">
        <f t="shared" si="6"/>
        <v>98.092694932980436</v>
      </c>
      <c r="P34" s="77">
        <f t="shared" si="7"/>
        <v>76.435846531715697</v>
      </c>
      <c r="Q34" s="77">
        <f t="shared" si="8"/>
        <v>71.092817284175467</v>
      </c>
    </row>
    <row r="35" spans="1:27" x14ac:dyDescent="0.2">
      <c r="B35" s="57" t="s">
        <v>308</v>
      </c>
      <c r="C35" s="60">
        <v>2940426.923</v>
      </c>
      <c r="D35" s="60">
        <v>4211009.01</v>
      </c>
      <c r="E35" s="60">
        <v>5396767.1082999986</v>
      </c>
      <c r="F35" s="60">
        <f t="shared" si="2"/>
        <v>12548203.041299999</v>
      </c>
      <c r="G35" s="60">
        <v>2748332.7865200005</v>
      </c>
      <c r="H35" s="60">
        <v>3548942.3471099995</v>
      </c>
      <c r="I35" s="60">
        <v>4543050.5046200007</v>
      </c>
      <c r="J35" s="60">
        <f t="shared" si="3"/>
        <v>10840325.638250001</v>
      </c>
      <c r="K35" s="60">
        <f t="shared" si="4"/>
        <v>192094.1364799994</v>
      </c>
      <c r="L35" s="60">
        <f t="shared" si="4"/>
        <v>662066.66289000027</v>
      </c>
      <c r="M35" s="60">
        <f t="shared" si="4"/>
        <v>853716.60367999785</v>
      </c>
      <c r="N35" s="60">
        <f t="shared" si="5"/>
        <v>1707877.4030499975</v>
      </c>
      <c r="O35" s="77">
        <f t="shared" si="6"/>
        <v>93.467134483858786</v>
      </c>
      <c r="P35" s="77">
        <f t="shared" si="7"/>
        <v>88.056093805881545</v>
      </c>
      <c r="Q35" s="77">
        <f t="shared" si="8"/>
        <v>86.389466305025138</v>
      </c>
    </row>
    <row r="36" spans="1:27" x14ac:dyDescent="0.2">
      <c r="B36" s="57" t="s">
        <v>309</v>
      </c>
      <c r="C36" s="60">
        <v>14433800.260629999</v>
      </c>
      <c r="D36" s="60">
        <v>13656499.310110001</v>
      </c>
      <c r="E36" s="60">
        <v>11794656.671800002</v>
      </c>
      <c r="F36" s="60">
        <f t="shared" si="2"/>
        <v>39884956.242540002</v>
      </c>
      <c r="G36" s="60">
        <v>13576110.507020002</v>
      </c>
      <c r="H36" s="60">
        <v>13498644.993309999</v>
      </c>
      <c r="I36" s="60">
        <v>11701130.587549999</v>
      </c>
      <c r="J36" s="60">
        <f t="shared" si="3"/>
        <v>38775886.08788</v>
      </c>
      <c r="K36" s="60">
        <f t="shared" si="4"/>
        <v>857689.75360999629</v>
      </c>
      <c r="L36" s="60">
        <f t="shared" si="4"/>
        <v>157854.31680000201</v>
      </c>
      <c r="M36" s="60">
        <f t="shared" si="4"/>
        <v>93526.084250003099</v>
      </c>
      <c r="N36" s="60">
        <f t="shared" si="5"/>
        <v>1109070.1546600014</v>
      </c>
      <c r="O36" s="77">
        <f t="shared" si="6"/>
        <v>94.057768999689898</v>
      </c>
      <c r="P36" s="77">
        <f t="shared" si="7"/>
        <v>96.384716126460148</v>
      </c>
      <c r="Q36" s="77">
        <f t="shared" si="8"/>
        <v>97.219327136989293</v>
      </c>
    </row>
    <row r="37" spans="1:27" x14ac:dyDescent="0.2">
      <c r="B37" s="67" t="s">
        <v>310</v>
      </c>
      <c r="C37" s="60">
        <v>1201932.787</v>
      </c>
      <c r="D37" s="60">
        <v>4062315.14</v>
      </c>
      <c r="E37" s="60">
        <v>3069193.5939999996</v>
      </c>
      <c r="F37" s="60">
        <f t="shared" si="2"/>
        <v>8333441.5209999997</v>
      </c>
      <c r="G37" s="60">
        <v>1179451.5404999999</v>
      </c>
      <c r="H37" s="60">
        <v>1869431.0846800006</v>
      </c>
      <c r="I37" s="60">
        <v>3033617.1499799993</v>
      </c>
      <c r="J37" s="60">
        <f t="shared" si="3"/>
        <v>6082499.7751599997</v>
      </c>
      <c r="K37" s="60">
        <f t="shared" si="4"/>
        <v>22481.246500000125</v>
      </c>
      <c r="L37" s="60">
        <f t="shared" si="4"/>
        <v>2192884.0553199993</v>
      </c>
      <c r="M37" s="60">
        <f t="shared" si="4"/>
        <v>35576.444020000286</v>
      </c>
      <c r="N37" s="60">
        <f t="shared" si="5"/>
        <v>2250941.74584</v>
      </c>
      <c r="O37" s="77">
        <f t="shared" si="6"/>
        <v>98.129575401956302</v>
      </c>
      <c r="P37" s="77">
        <f t="shared" si="7"/>
        <v>57.916774959296106</v>
      </c>
      <c r="Q37" s="77">
        <f t="shared" si="8"/>
        <v>72.989049720122225</v>
      </c>
    </row>
    <row r="38" spans="1:27" x14ac:dyDescent="0.2">
      <c r="B38" s="57" t="s">
        <v>311</v>
      </c>
      <c r="C38" s="60">
        <v>360693.72499999998</v>
      </c>
      <c r="D38" s="60">
        <v>496739.65100000007</v>
      </c>
      <c r="E38" s="60">
        <v>292790.67099999997</v>
      </c>
      <c r="F38" s="60">
        <f t="shared" si="2"/>
        <v>1150224.047</v>
      </c>
      <c r="G38" s="60">
        <v>326216.51912999997</v>
      </c>
      <c r="H38" s="60">
        <v>347199.64197000006</v>
      </c>
      <c r="I38" s="60">
        <v>253846.47282999987</v>
      </c>
      <c r="J38" s="60">
        <f t="shared" si="3"/>
        <v>927262.63392999989</v>
      </c>
      <c r="K38" s="60">
        <f t="shared" si="4"/>
        <v>34477.205870000005</v>
      </c>
      <c r="L38" s="60">
        <f t="shared" si="4"/>
        <v>149540.00903000002</v>
      </c>
      <c r="M38" s="60">
        <f t="shared" si="4"/>
        <v>38944.198170000105</v>
      </c>
      <c r="N38" s="60">
        <f t="shared" si="5"/>
        <v>222961.41307000013</v>
      </c>
      <c r="O38" s="77">
        <f t="shared" si="6"/>
        <v>90.44141788992863</v>
      </c>
      <c r="P38" s="77">
        <f t="shared" si="7"/>
        <v>78.538599026963922</v>
      </c>
      <c r="Q38" s="77">
        <f t="shared" si="8"/>
        <v>80.615827529295245</v>
      </c>
    </row>
    <row r="39" spans="1:27" x14ac:dyDescent="0.2">
      <c r="B39" s="57" t="s">
        <v>312</v>
      </c>
      <c r="C39" s="60">
        <v>6418194.7510000002</v>
      </c>
      <c r="D39" s="60">
        <v>8509259.0995000005</v>
      </c>
      <c r="E39" s="60">
        <v>22717708.260239996</v>
      </c>
      <c r="F39" s="60">
        <f t="shared" si="2"/>
        <v>37645162.110739999</v>
      </c>
      <c r="G39" s="60">
        <v>5975282.4953999994</v>
      </c>
      <c r="H39" s="60">
        <v>7794830.1346699977</v>
      </c>
      <c r="I39" s="60">
        <v>21608631.672210004</v>
      </c>
      <c r="J39" s="60">
        <f t="shared" si="3"/>
        <v>35378744.302280001</v>
      </c>
      <c r="K39" s="60">
        <f t="shared" si="4"/>
        <v>442912.25560000073</v>
      </c>
      <c r="L39" s="60">
        <f t="shared" si="4"/>
        <v>714428.96483000275</v>
      </c>
      <c r="M39" s="60">
        <f t="shared" si="4"/>
        <v>1109076.5880299918</v>
      </c>
      <c r="N39" s="60">
        <f t="shared" si="5"/>
        <v>2266417.8084599953</v>
      </c>
      <c r="O39" s="77">
        <f t="shared" si="6"/>
        <v>93.099114738907048</v>
      </c>
      <c r="P39" s="77">
        <f t="shared" si="7"/>
        <v>92.246894667899198</v>
      </c>
      <c r="Q39" s="77">
        <f t="shared" si="8"/>
        <v>93.979524376086033</v>
      </c>
      <c r="AA39" s="60"/>
    </row>
    <row r="40" spans="1:27" x14ac:dyDescent="0.2">
      <c r="B40" s="57" t="s">
        <v>313</v>
      </c>
      <c r="C40" s="60">
        <v>881.23199999999997</v>
      </c>
      <c r="D40" s="60">
        <v>1083</v>
      </c>
      <c r="E40" s="60">
        <v>723</v>
      </c>
      <c r="F40" s="60">
        <f>SUM(C40:E40)</f>
        <v>2687.232</v>
      </c>
      <c r="G40" s="60">
        <v>793.77520000000004</v>
      </c>
      <c r="H40" s="60">
        <v>793.00855000000001</v>
      </c>
      <c r="I40" s="60">
        <v>719.85755999999992</v>
      </c>
      <c r="J40" s="60">
        <f>SUM(G40:I40)</f>
        <v>2306.64131</v>
      </c>
      <c r="K40" s="60">
        <f>+C40-G40</f>
        <v>87.45679999999993</v>
      </c>
      <c r="L40" s="60">
        <f>+D40-H40</f>
        <v>289.99144999999999</v>
      </c>
      <c r="M40" s="60">
        <f>+E40-I40</f>
        <v>3.1424400000000787</v>
      </c>
      <c r="N40" s="60">
        <f>SUM(K40:M40)</f>
        <v>380.59069</v>
      </c>
      <c r="O40" s="77">
        <f>+G40/C40*100</f>
        <v>90.075621402763403</v>
      </c>
      <c r="P40" s="77">
        <f t="shared" si="7"/>
        <v>80.783927255028942</v>
      </c>
      <c r="Q40" s="77">
        <f t="shared" si="8"/>
        <v>85.83707361329428</v>
      </c>
    </row>
    <row r="41" spans="1:27" x14ac:dyDescent="0.2">
      <c r="B41" s="57" t="s">
        <v>314</v>
      </c>
      <c r="C41" s="60">
        <v>8415437.8599999994</v>
      </c>
      <c r="D41" s="60">
        <v>11537724.283</v>
      </c>
      <c r="E41" s="60">
        <v>9676873.932</v>
      </c>
      <c r="F41" s="60">
        <f t="shared" si="2"/>
        <v>29630036.074999999</v>
      </c>
      <c r="G41" s="60">
        <v>8412767.5685600005</v>
      </c>
      <c r="H41" s="60">
        <v>11533275.153480001</v>
      </c>
      <c r="I41" s="60">
        <v>9676318.6628099978</v>
      </c>
      <c r="J41" s="60">
        <f t="shared" si="3"/>
        <v>29622361.384849999</v>
      </c>
      <c r="K41" s="60">
        <f t="shared" si="4"/>
        <v>2670.2914399988949</v>
      </c>
      <c r="L41" s="60">
        <f t="shared" si="4"/>
        <v>4449.1295199990273</v>
      </c>
      <c r="M41" s="60">
        <f t="shared" si="4"/>
        <v>555.26919000223279</v>
      </c>
      <c r="N41" s="60">
        <f t="shared" si="5"/>
        <v>7674.690150000155</v>
      </c>
      <c r="O41" s="77">
        <f t="shared" si="6"/>
        <v>99.968269132463192</v>
      </c>
      <c r="P41" s="77">
        <f t="shared" si="7"/>
        <v>99.964319334905539</v>
      </c>
      <c r="Q41" s="77">
        <f t="shared" si="8"/>
        <v>99.974098276051464</v>
      </c>
    </row>
    <row r="42" spans="1:27" x14ac:dyDescent="0.2">
      <c r="B42" s="57" t="s">
        <v>315</v>
      </c>
      <c r="C42" s="60">
        <v>369649.97399999999</v>
      </c>
      <c r="D42" s="60">
        <v>520447.27100000001</v>
      </c>
      <c r="E42" s="60">
        <v>435117.78599999996</v>
      </c>
      <c r="F42" s="60">
        <f t="shared" si="2"/>
        <v>1325215.031</v>
      </c>
      <c r="G42" s="60">
        <v>359744.80322</v>
      </c>
      <c r="H42" s="60">
        <v>514607.80330999999</v>
      </c>
      <c r="I42" s="60">
        <v>435112.30136999977</v>
      </c>
      <c r="J42" s="60">
        <f t="shared" si="3"/>
        <v>1309464.9078999998</v>
      </c>
      <c r="K42" s="60">
        <f t="shared" si="4"/>
        <v>9905.1707799999858</v>
      </c>
      <c r="L42" s="60">
        <f t="shared" si="4"/>
        <v>5839.4676900000195</v>
      </c>
      <c r="M42" s="60">
        <f t="shared" si="4"/>
        <v>5.484630000195466</v>
      </c>
      <c r="N42" s="60">
        <f t="shared" si="5"/>
        <v>15750.123100000201</v>
      </c>
      <c r="O42" s="77">
        <f t="shared" si="6"/>
        <v>97.320391863465943</v>
      </c>
      <c r="P42" s="77">
        <f t="shared" si="7"/>
        <v>98.23113277134118</v>
      </c>
      <c r="Q42" s="77">
        <f t="shared" si="8"/>
        <v>98.811504342196059</v>
      </c>
    </row>
    <row r="43" spans="1:27" x14ac:dyDescent="0.2">
      <c r="B43" s="57" t="s">
        <v>316</v>
      </c>
      <c r="C43" s="60">
        <v>1599583.7479999999</v>
      </c>
      <c r="D43" s="60">
        <v>3795343</v>
      </c>
      <c r="E43" s="60">
        <v>3104596.9010000005</v>
      </c>
      <c r="F43" s="60">
        <f t="shared" si="2"/>
        <v>8499523.6490000002</v>
      </c>
      <c r="G43" s="60">
        <v>1598496.6194799999</v>
      </c>
      <c r="H43" s="60">
        <v>3780238.5502000004</v>
      </c>
      <c r="I43" s="60">
        <v>3095909.0908599989</v>
      </c>
      <c r="J43" s="60">
        <f t="shared" si="3"/>
        <v>8474644.2605399992</v>
      </c>
      <c r="K43" s="60">
        <f t="shared" si="4"/>
        <v>1087.1285200000275</v>
      </c>
      <c r="L43" s="60">
        <f t="shared" si="4"/>
        <v>15104.449799999595</v>
      </c>
      <c r="M43" s="60">
        <f t="shared" si="4"/>
        <v>8687.8101400015876</v>
      </c>
      <c r="N43" s="60">
        <f t="shared" si="5"/>
        <v>24879.38846000121</v>
      </c>
      <c r="O43" s="77">
        <f t="shared" si="6"/>
        <v>99.932036786360243</v>
      </c>
      <c r="P43" s="77">
        <f t="shared" si="7"/>
        <v>99.699873991319677</v>
      </c>
      <c r="Q43" s="77">
        <f t="shared" si="8"/>
        <v>99.707284908102721</v>
      </c>
    </row>
    <row r="44" spans="1:27" x14ac:dyDescent="0.2">
      <c r="B44" s="57" t="s">
        <v>317</v>
      </c>
      <c r="C44" s="60">
        <v>2124330</v>
      </c>
      <c r="D44" s="60">
        <v>691708</v>
      </c>
      <c r="E44" s="60">
        <v>436669.50700000022</v>
      </c>
      <c r="F44" s="60">
        <f t="shared" si="2"/>
        <v>3252707.5070000002</v>
      </c>
      <c r="G44" s="60">
        <v>1895124.05574</v>
      </c>
      <c r="H44" s="60">
        <v>689047.73469000007</v>
      </c>
      <c r="I44" s="60">
        <v>436505.46267999988</v>
      </c>
      <c r="J44" s="60">
        <f t="shared" si="3"/>
        <v>3020677.2531099999</v>
      </c>
      <c r="K44" s="60">
        <f t="shared" si="4"/>
        <v>229205.94426000002</v>
      </c>
      <c r="L44" s="60">
        <f t="shared" si="4"/>
        <v>2660.2653099999297</v>
      </c>
      <c r="M44" s="60">
        <f t="shared" si="4"/>
        <v>164.04432000033557</v>
      </c>
      <c r="N44" s="60">
        <f t="shared" si="5"/>
        <v>232030.25389000028</v>
      </c>
      <c r="O44" s="77">
        <f t="shared" si="6"/>
        <v>89.210436031125113</v>
      </c>
      <c r="P44" s="77">
        <f t="shared" si="7"/>
        <v>91.766225826142971</v>
      </c>
      <c r="Q44" s="77">
        <f t="shared" si="8"/>
        <v>92.866550300306471</v>
      </c>
    </row>
    <row r="45" spans="1:27" x14ac:dyDescent="0.2">
      <c r="B45" s="57" t="s">
        <v>318</v>
      </c>
      <c r="C45" s="60">
        <v>673296.94900000002</v>
      </c>
      <c r="D45" s="60">
        <v>1058112.4439999999</v>
      </c>
      <c r="E45" s="60">
        <v>1043597.3610000003</v>
      </c>
      <c r="F45" s="60">
        <f t="shared" si="2"/>
        <v>2775006.7540000002</v>
      </c>
      <c r="G45" s="60">
        <v>673296.94900000002</v>
      </c>
      <c r="H45" s="60">
        <v>786310.44711999968</v>
      </c>
      <c r="I45" s="60">
        <v>1042919.5535500003</v>
      </c>
      <c r="J45" s="60">
        <f t="shared" si="3"/>
        <v>2502526.94967</v>
      </c>
      <c r="K45" s="60">
        <f t="shared" si="4"/>
        <v>0</v>
      </c>
      <c r="L45" s="60">
        <f t="shared" si="4"/>
        <v>271801.99688000022</v>
      </c>
      <c r="M45" s="60">
        <f t="shared" si="4"/>
        <v>677.80744999996386</v>
      </c>
      <c r="N45" s="60">
        <f t="shared" si="5"/>
        <v>272479.80433000019</v>
      </c>
      <c r="O45" s="77">
        <f t="shared" si="6"/>
        <v>100</v>
      </c>
      <c r="P45" s="77">
        <f t="shared" si="7"/>
        <v>84.301690981989481</v>
      </c>
      <c r="Q45" s="77">
        <f t="shared" si="8"/>
        <v>90.180931850445504</v>
      </c>
    </row>
    <row r="46" spans="1:27" x14ac:dyDescent="0.2">
      <c r="B46" s="57" t="s">
        <v>319</v>
      </c>
      <c r="C46" s="60">
        <v>182660.326</v>
      </c>
      <c r="D46" s="60">
        <v>241969.24800000002</v>
      </c>
      <c r="E46" s="60">
        <v>170173.18400000001</v>
      </c>
      <c r="F46" s="60">
        <f t="shared" si="2"/>
        <v>594802.75800000003</v>
      </c>
      <c r="G46" s="60">
        <v>182556.72943000001</v>
      </c>
      <c r="H46" s="60">
        <v>238168.44633000006</v>
      </c>
      <c r="I46" s="60">
        <v>168896.17890999996</v>
      </c>
      <c r="J46" s="60">
        <f t="shared" si="3"/>
        <v>589621.35467000003</v>
      </c>
      <c r="K46" s="60">
        <f t="shared" si="4"/>
        <v>103.59656999999424</v>
      </c>
      <c r="L46" s="60">
        <f t="shared" si="4"/>
        <v>3800.8016699999571</v>
      </c>
      <c r="M46" s="60">
        <f t="shared" si="4"/>
        <v>1277.0050900000497</v>
      </c>
      <c r="N46" s="60">
        <f t="shared" si="5"/>
        <v>5181.403330000001</v>
      </c>
      <c r="O46" s="77">
        <f t="shared" si="6"/>
        <v>99.943284580582642</v>
      </c>
      <c r="P46" s="77">
        <f t="shared" si="7"/>
        <v>99.080516648140957</v>
      </c>
      <c r="Q46" s="77">
        <f t="shared" si="8"/>
        <v>99.128887137742566</v>
      </c>
    </row>
    <row r="47" spans="1:27" x14ac:dyDescent="0.2">
      <c r="C47" s="60"/>
      <c r="D47" s="60"/>
      <c r="E47" s="60"/>
      <c r="F47" s="60"/>
      <c r="G47" s="60"/>
      <c r="H47" s="60"/>
      <c r="I47" s="60"/>
      <c r="J47" s="60"/>
      <c r="K47" s="60"/>
      <c r="L47" s="60"/>
      <c r="M47" s="60"/>
      <c r="N47" s="60"/>
      <c r="O47" s="125"/>
      <c r="P47" s="77"/>
      <c r="Q47" s="125"/>
    </row>
    <row r="48" spans="1:27" ht="15" x14ac:dyDescent="0.35">
      <c r="A48" s="57" t="s">
        <v>320</v>
      </c>
      <c r="C48" s="65">
        <f t="shared" ref="C48:N48" si="12">SUM(C50:C52)</f>
        <v>206398008.88199997</v>
      </c>
      <c r="D48" s="65">
        <f t="shared" si="12"/>
        <v>327952939.79366994</v>
      </c>
      <c r="E48" s="65">
        <f t="shared" si="12"/>
        <v>230279253.69499999</v>
      </c>
      <c r="F48" s="65">
        <f t="shared" si="12"/>
        <v>764630202.37066984</v>
      </c>
      <c r="G48" s="65">
        <f t="shared" si="12"/>
        <v>205571868.18830997</v>
      </c>
      <c r="H48" s="65">
        <f t="shared" si="12"/>
        <v>327312634.77582002</v>
      </c>
      <c r="I48" s="65">
        <f t="shared" si="12"/>
        <v>229819540.34758005</v>
      </c>
      <c r="J48" s="65">
        <f t="shared" si="12"/>
        <v>762704043.31171</v>
      </c>
      <c r="K48" s="65">
        <f t="shared" si="12"/>
        <v>826140.69368999265</v>
      </c>
      <c r="L48" s="65">
        <f t="shared" si="12"/>
        <v>640305.01784992218</v>
      </c>
      <c r="M48" s="65">
        <f t="shared" si="12"/>
        <v>459713.34741994739</v>
      </c>
      <c r="N48" s="65">
        <f t="shared" si="12"/>
        <v>1926159.0589598622</v>
      </c>
      <c r="O48" s="77">
        <f>+G48/C48*100</f>
        <v>99.599734174682709</v>
      </c>
      <c r="P48" s="77">
        <f t="shared" si="7"/>
        <v>99.725565058848616</v>
      </c>
      <c r="Q48" s="77">
        <f>+J48/F48*100</f>
        <v>99.748092731232958</v>
      </c>
    </row>
    <row r="49" spans="1:20" x14ac:dyDescent="0.2">
      <c r="C49" s="60"/>
      <c r="D49" s="60"/>
      <c r="E49" s="60"/>
      <c r="F49" s="60"/>
      <c r="G49" s="60"/>
      <c r="H49" s="60"/>
      <c r="I49" s="60"/>
      <c r="J49" s="60"/>
      <c r="K49" s="60"/>
      <c r="L49" s="60"/>
      <c r="M49" s="60"/>
      <c r="N49" s="60"/>
      <c r="O49" s="77"/>
      <c r="P49" s="77"/>
      <c r="Q49" s="77"/>
    </row>
    <row r="50" spans="1:20" x14ac:dyDescent="0.2">
      <c r="B50" s="57" t="s">
        <v>321</v>
      </c>
      <c r="C50" s="60">
        <v>15666822.481000001</v>
      </c>
      <c r="D50" s="60">
        <v>103888550.292</v>
      </c>
      <c r="E50" s="60">
        <v>31560892.182999998</v>
      </c>
      <c r="F50" s="60">
        <f>SUM(C50:E50)</f>
        <v>151116264.956</v>
      </c>
      <c r="G50" s="60">
        <v>15644552.248440001</v>
      </c>
      <c r="H50" s="60">
        <v>103383883.2277</v>
      </c>
      <c r="I50" s="60">
        <v>31148443.886020005</v>
      </c>
      <c r="J50" s="60">
        <f>SUM(G50:I50)</f>
        <v>150176879.36216</v>
      </c>
      <c r="K50" s="60">
        <f>+C50-G50</f>
        <v>22270.232559999451</v>
      </c>
      <c r="L50" s="60">
        <f>+D50-H50</f>
        <v>504667.06430000067</v>
      </c>
      <c r="M50" s="60">
        <f>+E50-I50</f>
        <v>412448.29697999358</v>
      </c>
      <c r="N50" s="60">
        <f>SUM(K50:M50)</f>
        <v>939385.5938399937</v>
      </c>
      <c r="O50" s="77">
        <f>+G50/C50*100</f>
        <v>99.85785099316081</v>
      </c>
      <c r="P50" s="77">
        <f t="shared" si="7"/>
        <v>99.559252516521781</v>
      </c>
      <c r="Q50" s="77">
        <f>+J50/F50*100</f>
        <v>99.378368970333199</v>
      </c>
    </row>
    <row r="51" spans="1:20" ht="14.25" x14ac:dyDescent="0.2">
      <c r="B51" s="57" t="s">
        <v>335</v>
      </c>
      <c r="C51" s="60"/>
      <c r="D51" s="60"/>
      <c r="E51" s="60"/>
      <c r="F51" s="60"/>
      <c r="G51" s="60"/>
      <c r="H51" s="60"/>
      <c r="I51" s="60"/>
      <c r="J51" s="60"/>
      <c r="K51" s="60"/>
      <c r="L51" s="60"/>
      <c r="M51" s="60"/>
      <c r="N51" s="60"/>
      <c r="O51" s="77"/>
      <c r="P51" s="77"/>
      <c r="Q51" s="77"/>
    </row>
    <row r="52" spans="1:20" ht="14.25" x14ac:dyDescent="0.2">
      <c r="B52" s="57" t="s">
        <v>336</v>
      </c>
      <c r="C52" s="60">
        <v>190731186.40099996</v>
      </c>
      <c r="D52" s="60">
        <v>224064389.50166994</v>
      </c>
      <c r="E52" s="60">
        <v>198718361.51199999</v>
      </c>
      <c r="F52" s="60">
        <f>SUM(C52:E52)</f>
        <v>613513937.41466987</v>
      </c>
      <c r="G52" s="60">
        <v>189927315.93986997</v>
      </c>
      <c r="H52" s="60">
        <v>223928751.54812002</v>
      </c>
      <c r="I52" s="60">
        <v>198671096.46156004</v>
      </c>
      <c r="J52" s="60">
        <f>SUM(G52:I52)</f>
        <v>612527163.94955003</v>
      </c>
      <c r="K52" s="60">
        <f t="shared" ref="K52:M53" si="13">+C52-G52</f>
        <v>803870.4611299932</v>
      </c>
      <c r="L52" s="60">
        <f t="shared" si="13"/>
        <v>135637.95354992151</v>
      </c>
      <c r="M52" s="60">
        <f t="shared" si="13"/>
        <v>47265.050439953804</v>
      </c>
      <c r="N52" s="60">
        <f>SUM(K52:M52)</f>
        <v>986773.46511986852</v>
      </c>
      <c r="O52" s="77">
        <f>+G52/C52*100</f>
        <v>99.578532238854791</v>
      </c>
      <c r="P52" s="77">
        <f t="shared" si="7"/>
        <v>99.773500859396748</v>
      </c>
      <c r="Q52" s="77">
        <f>+J52/F52*100</f>
        <v>99.839160383335695</v>
      </c>
    </row>
    <row r="53" spans="1:20" ht="26.25" customHeight="1" x14ac:dyDescent="0.2">
      <c r="B53" s="68" t="s">
        <v>322</v>
      </c>
      <c r="C53" s="60">
        <v>643409.005</v>
      </c>
      <c r="D53" s="60">
        <v>650110.99999999988</v>
      </c>
      <c r="E53" s="60">
        <v>811766.071</v>
      </c>
      <c r="F53" s="60">
        <f>SUM(C53:E53)</f>
        <v>2105286.0759999999</v>
      </c>
      <c r="G53" s="60">
        <v>641130.73405999993</v>
      </c>
      <c r="H53" s="60">
        <v>641064.78659000015</v>
      </c>
      <c r="I53" s="60">
        <v>811764.30985000008</v>
      </c>
      <c r="J53" s="60">
        <f>SUM(G53:I53)</f>
        <v>2093959.8305000002</v>
      </c>
      <c r="K53" s="60">
        <f t="shared" si="13"/>
        <v>2278.2709400000749</v>
      </c>
      <c r="L53" s="60">
        <f t="shared" si="13"/>
        <v>9046.2134099997347</v>
      </c>
      <c r="M53" s="60">
        <f t="shared" si="13"/>
        <v>1.7611499999184161</v>
      </c>
      <c r="N53" s="60">
        <f>SUM(K53:M53)</f>
        <v>11326.245499999728</v>
      </c>
      <c r="O53" s="77">
        <f>+G53/C53*100</f>
        <v>99.645906270770951</v>
      </c>
      <c r="P53" s="77">
        <f t="shared" si="7"/>
        <v>99.124521900996825</v>
      </c>
      <c r="Q53" s="77">
        <f>+J53/F53*100</f>
        <v>99.462009195371721</v>
      </c>
    </row>
    <row r="54" spans="1:20" x14ac:dyDescent="0.2">
      <c r="C54" s="60"/>
      <c r="D54" s="60"/>
      <c r="E54" s="60"/>
      <c r="F54" s="60"/>
      <c r="G54" s="60"/>
      <c r="H54" s="60"/>
      <c r="I54" s="60"/>
      <c r="J54" s="60"/>
      <c r="K54" s="60"/>
      <c r="L54" s="60"/>
      <c r="M54" s="60"/>
      <c r="N54" s="60"/>
    </row>
    <row r="55" spans="1:20" x14ac:dyDescent="0.2">
      <c r="C55" s="60"/>
      <c r="D55" s="60"/>
      <c r="E55" s="60"/>
      <c r="F55" s="60"/>
      <c r="G55" s="60"/>
      <c r="H55" s="60"/>
      <c r="I55" s="60"/>
      <c r="J55" s="60"/>
      <c r="K55" s="60"/>
      <c r="L55" s="60"/>
      <c r="M55" s="60"/>
      <c r="N55" s="60"/>
    </row>
    <row r="56" spans="1:20" x14ac:dyDescent="0.2">
      <c r="A56" s="69"/>
      <c r="B56" s="69"/>
      <c r="C56" s="70"/>
      <c r="D56" s="70"/>
      <c r="E56" s="70"/>
      <c r="F56" s="70"/>
      <c r="G56" s="70"/>
      <c r="H56" s="70"/>
      <c r="I56" s="70"/>
      <c r="J56" s="70"/>
      <c r="K56" s="70"/>
      <c r="L56" s="70"/>
      <c r="M56" s="70"/>
      <c r="N56" s="70"/>
      <c r="O56" s="71"/>
      <c r="P56" s="71"/>
      <c r="Q56" s="71"/>
    </row>
    <row r="57" spans="1:20" x14ac:dyDescent="0.2">
      <c r="A57" s="126"/>
      <c r="B57" s="126"/>
      <c r="C57" s="73"/>
      <c r="D57" s="73"/>
      <c r="E57" s="73"/>
      <c r="F57" s="73"/>
      <c r="G57" s="73"/>
      <c r="H57" s="73"/>
      <c r="I57" s="73"/>
      <c r="J57" s="73"/>
      <c r="K57" s="73"/>
      <c r="L57" s="73"/>
      <c r="M57" s="73"/>
      <c r="N57" s="73"/>
      <c r="O57" s="74"/>
      <c r="P57" s="74"/>
      <c r="Q57" s="74"/>
    </row>
    <row r="58" spans="1:20" ht="12.75" customHeight="1" x14ac:dyDescent="0.2">
      <c r="A58" s="72" t="s">
        <v>323</v>
      </c>
      <c r="B58" s="75" t="s">
        <v>351</v>
      </c>
      <c r="C58" s="75"/>
      <c r="D58" s="75"/>
      <c r="E58" s="75"/>
      <c r="F58" s="75"/>
      <c r="G58" s="73"/>
      <c r="H58" s="73"/>
      <c r="I58" s="73"/>
      <c r="J58" s="73"/>
      <c r="K58" s="73"/>
      <c r="L58" s="74"/>
      <c r="M58" s="74"/>
      <c r="N58" s="74"/>
      <c r="Q58" s="127"/>
      <c r="R58" s="127"/>
      <c r="S58" s="127"/>
      <c r="T58" s="127"/>
    </row>
    <row r="59" spans="1:20" ht="12.75" customHeight="1" x14ac:dyDescent="0.2">
      <c r="A59" s="72" t="s">
        <v>324</v>
      </c>
      <c r="B59" s="75" t="s">
        <v>325</v>
      </c>
      <c r="C59" s="75"/>
      <c r="D59" s="75"/>
      <c r="E59" s="75"/>
      <c r="F59" s="75"/>
      <c r="G59" s="73"/>
      <c r="H59" s="73"/>
      <c r="I59" s="73"/>
      <c r="J59" s="73"/>
      <c r="K59" s="73"/>
      <c r="L59" s="74"/>
      <c r="M59" s="74"/>
      <c r="N59" s="74"/>
      <c r="Q59" s="127"/>
      <c r="R59" s="127"/>
      <c r="S59" s="127"/>
      <c r="T59" s="127"/>
    </row>
    <row r="60" spans="1:20" x14ac:dyDescent="0.2">
      <c r="A60" s="72" t="s">
        <v>326</v>
      </c>
      <c r="B60" s="72" t="s">
        <v>327</v>
      </c>
      <c r="C60" s="73"/>
      <c r="D60" s="73"/>
      <c r="E60" s="73"/>
      <c r="F60" s="73"/>
      <c r="G60" s="73"/>
      <c r="H60" s="73"/>
      <c r="I60" s="73"/>
      <c r="J60" s="73"/>
      <c r="K60" s="73"/>
      <c r="L60" s="74"/>
      <c r="M60" s="74"/>
      <c r="N60" s="74"/>
      <c r="Q60" s="127"/>
      <c r="R60" s="127"/>
      <c r="S60" s="127"/>
      <c r="T60" s="127"/>
    </row>
    <row r="61" spans="1:20" x14ac:dyDescent="0.2">
      <c r="A61" s="72" t="s">
        <v>328</v>
      </c>
      <c r="B61" s="72" t="s">
        <v>329</v>
      </c>
      <c r="C61" s="73"/>
      <c r="D61" s="73"/>
      <c r="E61" s="73"/>
      <c r="F61" s="73"/>
      <c r="G61" s="73"/>
      <c r="H61" s="73"/>
      <c r="I61" s="73"/>
      <c r="J61" s="73"/>
      <c r="K61" s="73"/>
      <c r="L61" s="74"/>
      <c r="M61" s="74"/>
      <c r="N61" s="74"/>
    </row>
    <row r="62" spans="1:20" x14ac:dyDescent="0.2">
      <c r="A62" s="72" t="s">
        <v>330</v>
      </c>
      <c r="B62" s="72" t="s">
        <v>331</v>
      </c>
      <c r="C62" s="73"/>
      <c r="D62" s="73"/>
      <c r="E62" s="73"/>
      <c r="F62" s="73"/>
      <c r="G62" s="73"/>
      <c r="H62" s="73"/>
      <c r="I62" s="73"/>
      <c r="J62" s="73"/>
      <c r="K62" s="73"/>
      <c r="L62" s="74"/>
      <c r="M62" s="74"/>
      <c r="N62" s="74"/>
    </row>
    <row r="63" spans="1:20" x14ac:dyDescent="0.2">
      <c r="A63" s="72" t="s">
        <v>332</v>
      </c>
      <c r="B63" s="72" t="s">
        <v>334</v>
      </c>
      <c r="C63" s="73"/>
      <c r="D63" s="73"/>
      <c r="E63" s="73"/>
      <c r="F63" s="73"/>
      <c r="G63" s="73"/>
      <c r="H63" s="73"/>
      <c r="I63" s="73"/>
      <c r="J63" s="73"/>
      <c r="K63" s="73"/>
      <c r="L63" s="74"/>
      <c r="M63" s="74"/>
      <c r="N63" s="74"/>
    </row>
    <row r="64" spans="1:20" x14ac:dyDescent="0.2">
      <c r="A64" s="72" t="s">
        <v>333</v>
      </c>
      <c r="B64" s="72" t="s">
        <v>352</v>
      </c>
      <c r="C64" s="60"/>
      <c r="D64" s="60"/>
      <c r="E64" s="60"/>
      <c r="F64" s="60"/>
      <c r="G64" s="60"/>
      <c r="H64" s="60"/>
      <c r="I64" s="60"/>
      <c r="J64" s="60"/>
      <c r="K64" s="60"/>
      <c r="L64" s="60"/>
      <c r="M64" s="60"/>
      <c r="N64" s="60"/>
      <c r="O64" s="60"/>
      <c r="P64" s="60"/>
    </row>
    <row r="65" spans="3:14" x14ac:dyDescent="0.2">
      <c r="C65" s="60">
        <f>+C8-'[1]NCA RELEASES (2)'!F89</f>
        <v>0</v>
      </c>
      <c r="D65" s="60">
        <f>+D8-'[1]NCA RELEASES (2)'!J89</f>
        <v>0</v>
      </c>
      <c r="E65" s="60">
        <f>+E8-'[1]NCA RELEASES (2)'!N89</f>
        <v>0</v>
      </c>
      <c r="F65" s="60">
        <f>+F8-('[1]NCA RELEASES (2)'!S89-'[1]NCA RELEASES (2)'!O89)</f>
        <v>0</v>
      </c>
      <c r="G65" s="60">
        <f>+G8-'[1]all(net trust &amp;WF) (2)'!F89</f>
        <v>0</v>
      </c>
      <c r="H65" s="60">
        <f>+H8-'[1]all(net trust &amp;WF) (2)'!J89</f>
        <v>0</v>
      </c>
      <c r="I65" s="60">
        <f>+I8-'[1]all(net trust &amp;WF) (2)'!N89</f>
        <v>0</v>
      </c>
      <c r="J65" s="60">
        <f>+J8-('[1]all(net trust &amp;WF) (2)'!S89-'[1]all(net trust &amp;WF) (2)'!O89)</f>
        <v>0</v>
      </c>
      <c r="K65" s="60"/>
      <c r="L65" s="60"/>
      <c r="M65" s="60"/>
      <c r="N65" s="60"/>
    </row>
    <row r="66" spans="3:14" x14ac:dyDescent="0.2">
      <c r="C66" s="60"/>
      <c r="D66" s="60"/>
      <c r="E66" s="60"/>
      <c r="F66" s="60"/>
      <c r="G66" s="60"/>
      <c r="H66" s="60"/>
      <c r="I66" s="60"/>
      <c r="J66" s="60"/>
      <c r="K66" s="60"/>
      <c r="L66" s="60"/>
      <c r="M66" s="60"/>
      <c r="N66" s="60"/>
    </row>
    <row r="67" spans="3:14" x14ac:dyDescent="0.2">
      <c r="C67" s="60"/>
      <c r="D67" s="60"/>
      <c r="E67" s="60"/>
      <c r="F67" s="60"/>
      <c r="G67" s="60"/>
      <c r="H67" s="60"/>
      <c r="I67" s="60"/>
      <c r="J67" s="60"/>
      <c r="K67" s="60"/>
      <c r="L67" s="60"/>
      <c r="M67" s="60"/>
      <c r="N67" s="60"/>
    </row>
    <row r="68" spans="3:14" x14ac:dyDescent="0.2">
      <c r="C68" s="60"/>
      <c r="D68" s="60"/>
      <c r="E68" s="60"/>
      <c r="F68" s="60"/>
      <c r="G68" s="60"/>
      <c r="H68" s="60"/>
      <c r="I68" s="60"/>
      <c r="J68" s="60"/>
      <c r="K68" s="60"/>
      <c r="L68" s="60"/>
      <c r="M68" s="60"/>
      <c r="N68" s="60"/>
    </row>
    <row r="69" spans="3:14" x14ac:dyDescent="0.2">
      <c r="C69" s="60"/>
      <c r="D69" s="60"/>
      <c r="E69" s="60"/>
      <c r="F69" s="60"/>
      <c r="G69" s="60"/>
      <c r="H69" s="60"/>
      <c r="I69" s="60"/>
      <c r="J69" s="60"/>
      <c r="K69" s="60"/>
      <c r="L69" s="60"/>
      <c r="M69" s="60"/>
      <c r="N69" s="60"/>
    </row>
    <row r="70" spans="3:14" x14ac:dyDescent="0.2">
      <c r="C70" s="60"/>
      <c r="D70" s="60"/>
      <c r="E70" s="60"/>
      <c r="F70" s="60"/>
      <c r="G70" s="60"/>
      <c r="H70" s="60"/>
      <c r="I70" s="60"/>
      <c r="J70" s="60"/>
      <c r="K70" s="60"/>
      <c r="L70" s="60"/>
      <c r="M70" s="60"/>
      <c r="N70" s="60"/>
    </row>
    <row r="71" spans="3:14" x14ac:dyDescent="0.2">
      <c r="C71" s="60"/>
      <c r="D71" s="60"/>
      <c r="E71" s="60"/>
      <c r="F71" s="60"/>
      <c r="G71" s="60"/>
      <c r="H71" s="60"/>
      <c r="I71" s="60"/>
      <c r="J71" s="60"/>
      <c r="K71" s="60"/>
      <c r="L71" s="60"/>
      <c r="M71" s="60"/>
      <c r="N71" s="60"/>
    </row>
    <row r="72" spans="3:14" x14ac:dyDescent="0.2">
      <c r="C72" s="60"/>
      <c r="D72" s="60"/>
      <c r="E72" s="60"/>
      <c r="F72" s="60"/>
      <c r="G72" s="60"/>
      <c r="H72" s="60"/>
      <c r="I72" s="60"/>
      <c r="J72" s="60"/>
      <c r="K72" s="60"/>
      <c r="L72" s="60"/>
      <c r="M72" s="60"/>
      <c r="N72" s="60"/>
    </row>
    <row r="73" spans="3:14" x14ac:dyDescent="0.2">
      <c r="C73" s="60"/>
      <c r="D73" s="60"/>
      <c r="E73" s="60"/>
      <c r="F73" s="60"/>
      <c r="G73" s="60"/>
      <c r="H73" s="60"/>
      <c r="I73" s="60"/>
      <c r="J73" s="60"/>
      <c r="K73" s="60"/>
      <c r="L73" s="60"/>
      <c r="M73" s="60"/>
      <c r="N73" s="60"/>
    </row>
    <row r="74" spans="3:14" x14ac:dyDescent="0.2">
      <c r="C74" s="60"/>
      <c r="D74" s="60"/>
      <c r="E74" s="60"/>
      <c r="F74" s="60"/>
      <c r="G74" s="60"/>
      <c r="H74" s="60"/>
      <c r="I74" s="60"/>
      <c r="J74" s="60"/>
      <c r="K74" s="60"/>
      <c r="L74" s="60"/>
      <c r="M74" s="60"/>
      <c r="N74" s="60"/>
    </row>
  </sheetData>
  <mergeCells count="5">
    <mergeCell ref="A5:B6"/>
    <mergeCell ref="C5:F5"/>
    <mergeCell ref="G5:J5"/>
    <mergeCell ref="K5:N5"/>
    <mergeCell ref="O5:Q5"/>
  </mergeCells>
  <printOptions horizontalCentered="1"/>
  <pageMargins left="0.2" right="0.2" top="0.53" bottom="0.48" header="0.3" footer="0.17"/>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2"/>
  <sheetViews>
    <sheetView view="pageBreakPreview" topLeftCell="A259" zoomScale="115" zoomScaleNormal="100" zoomScaleSheetLayoutView="115" workbookViewId="0">
      <selection activeCell="J5" sqref="J5:J7"/>
    </sheetView>
  </sheetViews>
  <sheetFormatPr defaultColWidth="9.140625" defaultRowHeight="11.25" x14ac:dyDescent="0.2"/>
  <cols>
    <col min="1" max="1" width="30.28515625" style="93" customWidth="1"/>
    <col min="2" max="2" width="13.7109375" style="93" customWidth="1"/>
    <col min="3" max="4" width="13.7109375" style="93" hidden="1" customWidth="1"/>
    <col min="5" max="5" width="13.7109375" style="93" customWidth="1"/>
    <col min="6" max="6" width="12.42578125" style="93" customWidth="1"/>
    <col min="7" max="7" width="13.7109375" style="32" bestFit="1" customWidth="1"/>
    <col min="8" max="8" width="11.85546875" style="112" customWidth="1"/>
    <col min="9" max="9" width="11.85546875" style="87" customWidth="1"/>
    <col min="10" max="16384" width="9.140625" style="112"/>
  </cols>
  <sheetData>
    <row r="1" spans="1:24" s="83" customFormat="1" ht="12.75" customHeight="1" x14ac:dyDescent="0.2">
      <c r="A1" s="5"/>
      <c r="B1" s="79"/>
      <c r="C1" s="79"/>
      <c r="D1" s="79"/>
      <c r="E1" s="79"/>
      <c r="F1" s="79"/>
      <c r="G1" s="79"/>
      <c r="H1" s="80"/>
      <c r="I1" s="81"/>
      <c r="J1" s="82"/>
    </row>
    <row r="2" spans="1:24" s="87" customFormat="1" ht="14.25" x14ac:dyDescent="0.3">
      <c r="A2" s="6" t="s">
        <v>339</v>
      </c>
      <c r="B2" s="84"/>
      <c r="C2" s="84"/>
      <c r="D2" s="84"/>
      <c r="E2" s="84"/>
      <c r="F2" s="84"/>
      <c r="G2" s="84"/>
      <c r="H2" s="84"/>
      <c r="I2" s="85"/>
      <c r="J2" s="86"/>
    </row>
    <row r="3" spans="1:24" s="87" customFormat="1" x14ac:dyDescent="0.2">
      <c r="A3" s="7" t="s">
        <v>17</v>
      </c>
      <c r="B3" s="84"/>
      <c r="C3" s="84"/>
      <c r="D3" s="84"/>
      <c r="E3" s="84"/>
      <c r="F3" s="84"/>
      <c r="G3" s="84"/>
      <c r="H3" s="88"/>
      <c r="I3" s="89"/>
      <c r="J3" s="86"/>
    </row>
    <row r="4" spans="1:24" s="87" customFormat="1" x14ac:dyDescent="0.2">
      <c r="A4" s="8" t="s">
        <v>18</v>
      </c>
      <c r="B4" s="90"/>
      <c r="C4" s="90"/>
      <c r="D4" s="90"/>
      <c r="E4" s="90"/>
      <c r="F4" s="90"/>
      <c r="G4" s="90"/>
      <c r="H4" s="90"/>
      <c r="I4" s="91"/>
      <c r="J4" s="86"/>
    </row>
    <row r="5" spans="1:24" s="83" customFormat="1" ht="6" customHeight="1" x14ac:dyDescent="0.2">
      <c r="A5" s="140" t="s">
        <v>19</v>
      </c>
      <c r="B5" s="9"/>
      <c r="C5" s="143"/>
      <c r="D5" s="144"/>
      <c r="E5" s="144"/>
      <c r="F5" s="144"/>
      <c r="G5" s="145"/>
      <c r="H5" s="9"/>
      <c r="I5" s="10"/>
      <c r="J5" s="155" t="s">
        <v>23</v>
      </c>
    </row>
    <row r="6" spans="1:24" s="135" customFormat="1" ht="10.5" customHeight="1" x14ac:dyDescent="0.2">
      <c r="A6" s="141"/>
      <c r="B6" s="146" t="s">
        <v>20</v>
      </c>
      <c r="C6" s="148" t="s">
        <v>267</v>
      </c>
      <c r="D6" s="149"/>
      <c r="E6" s="149"/>
      <c r="F6" s="149"/>
      <c r="G6" s="150"/>
      <c r="H6" s="151" t="s">
        <v>21</v>
      </c>
      <c r="I6" s="153" t="s">
        <v>22</v>
      </c>
      <c r="J6" s="138"/>
    </row>
    <row r="7" spans="1:24" s="135" customFormat="1" ht="42.75" customHeight="1" x14ac:dyDescent="0.2">
      <c r="A7" s="142"/>
      <c r="B7" s="147"/>
      <c r="C7" s="11" t="s">
        <v>24</v>
      </c>
      <c r="D7" s="11" t="s">
        <v>340</v>
      </c>
      <c r="E7" s="11" t="s">
        <v>24</v>
      </c>
      <c r="F7" s="11" t="s">
        <v>25</v>
      </c>
      <c r="G7" s="11" t="s">
        <v>16</v>
      </c>
      <c r="H7" s="152"/>
      <c r="I7" s="154"/>
      <c r="J7" s="139"/>
    </row>
    <row r="8" spans="1:24" s="93" customFormat="1" x14ac:dyDescent="0.2">
      <c r="A8" s="12"/>
      <c r="B8" s="92"/>
      <c r="C8" s="92"/>
      <c r="D8" s="92"/>
      <c r="E8" s="92"/>
      <c r="F8" s="92"/>
      <c r="G8" s="92"/>
      <c r="H8" s="92"/>
      <c r="I8" s="92"/>
      <c r="J8" s="92"/>
    </row>
    <row r="9" spans="1:24" s="93" customFormat="1" ht="13.5" x14ac:dyDescent="0.2">
      <c r="A9" s="13" t="s">
        <v>26</v>
      </c>
      <c r="B9" s="92"/>
      <c r="C9" s="92"/>
      <c r="D9" s="92"/>
      <c r="E9" s="92"/>
      <c r="F9" s="92"/>
      <c r="G9" s="92"/>
      <c r="H9" s="92"/>
      <c r="I9" s="92"/>
      <c r="J9" s="92"/>
    </row>
    <row r="10" spans="1:24" s="93" customFormat="1" ht="11.25" customHeight="1" x14ac:dyDescent="0.2">
      <c r="A10" s="14" t="s">
        <v>27</v>
      </c>
      <c r="B10" s="15">
        <f t="shared" ref="B10:I10" si="0">SUM(B11:B15)</f>
        <v>17890345.548</v>
      </c>
      <c r="C10" s="15">
        <f t="shared" ref="C10:D10" si="1">SUM(C11:C15)</f>
        <v>14191730.313139999</v>
      </c>
      <c r="D10" s="15">
        <f t="shared" si="1"/>
        <v>0</v>
      </c>
      <c r="E10" s="15">
        <f t="shared" si="0"/>
        <v>14191730.313139999</v>
      </c>
      <c r="F10" s="15">
        <f t="shared" ref="F10" si="2">SUM(F11:F15)</f>
        <v>707311.81955000001</v>
      </c>
      <c r="G10" s="15">
        <f t="shared" si="0"/>
        <v>14899042.132690001</v>
      </c>
      <c r="H10" s="15">
        <f t="shared" si="0"/>
        <v>2991303.4153099977</v>
      </c>
      <c r="I10" s="15">
        <f t="shared" si="0"/>
        <v>3698615.2348599979</v>
      </c>
      <c r="J10" s="16">
        <f t="shared" ref="J10:J15" si="3">G10/B10*100</f>
        <v>83.279789608958097</v>
      </c>
      <c r="K10" s="94"/>
      <c r="L10" s="94"/>
      <c r="M10" s="94"/>
      <c r="N10" s="94"/>
      <c r="O10" s="94"/>
      <c r="P10" s="94"/>
      <c r="Q10" s="94"/>
      <c r="R10" s="94"/>
      <c r="S10" s="94"/>
      <c r="T10" s="94"/>
      <c r="U10" s="94"/>
      <c r="V10" s="94"/>
      <c r="W10" s="94"/>
      <c r="X10" s="94"/>
    </row>
    <row r="11" spans="1:24" s="93" customFormat="1" ht="11.25" customHeight="1" x14ac:dyDescent="0.2">
      <c r="A11" s="95" t="s">
        <v>28</v>
      </c>
      <c r="B11" s="22">
        <v>5736982.5479999967</v>
      </c>
      <c r="C11" s="22">
        <v>2799712.9541299995</v>
      </c>
      <c r="D11" s="22">
        <v>0</v>
      </c>
      <c r="E11" s="17">
        <v>2799712.9541299995</v>
      </c>
      <c r="F11" s="22">
        <v>96203.668970000013</v>
      </c>
      <c r="G11" s="17">
        <f>SUM(E11:F11)</f>
        <v>2895916.6230999995</v>
      </c>
      <c r="H11" s="17">
        <f>B11-G11</f>
        <v>2841065.9248999972</v>
      </c>
      <c r="I11" s="17">
        <f>B11-E11</f>
        <v>2937269.5938699972</v>
      </c>
      <c r="J11" s="18">
        <f t="shared" si="3"/>
        <v>50.478044841003779</v>
      </c>
    </row>
    <row r="12" spans="1:24" s="93" customFormat="1" ht="11.25" customHeight="1" x14ac:dyDescent="0.2">
      <c r="A12" s="96" t="s">
        <v>29</v>
      </c>
      <c r="B12" s="22">
        <v>213173</v>
      </c>
      <c r="C12" s="22">
        <v>117306.76823</v>
      </c>
      <c r="D12" s="22">
        <v>0</v>
      </c>
      <c r="E12" s="17">
        <v>117306.76823</v>
      </c>
      <c r="F12" s="22">
        <v>4698.1097599999994</v>
      </c>
      <c r="G12" s="17">
        <f>SUM(E12:F12)</f>
        <v>122004.87799000001</v>
      </c>
      <c r="H12" s="17">
        <f>B12-G12</f>
        <v>91168.122009999992</v>
      </c>
      <c r="I12" s="17">
        <f>B12-E12</f>
        <v>95866.231769999999</v>
      </c>
      <c r="J12" s="18">
        <f t="shared" si="3"/>
        <v>57.232800584501796</v>
      </c>
    </row>
    <row r="13" spans="1:24" s="93" customFormat="1" ht="11.25" customHeight="1" x14ac:dyDescent="0.2">
      <c r="A13" s="95" t="s">
        <v>30</v>
      </c>
      <c r="B13" s="22">
        <v>624248</v>
      </c>
      <c r="C13" s="22">
        <v>503410.66014999995</v>
      </c>
      <c r="D13" s="22">
        <v>0</v>
      </c>
      <c r="E13" s="17">
        <v>503410.66014999995</v>
      </c>
      <c r="F13" s="22">
        <v>94101.695790000012</v>
      </c>
      <c r="G13" s="17">
        <f>SUM(E13:F13)</f>
        <v>597512.35593999992</v>
      </c>
      <c r="H13" s="17">
        <f>B13-G13</f>
        <v>26735.644060000079</v>
      </c>
      <c r="I13" s="17">
        <f>B13-E13</f>
        <v>120837.33985000005</v>
      </c>
      <c r="J13" s="18">
        <f t="shared" si="3"/>
        <v>95.717143817841617</v>
      </c>
    </row>
    <row r="14" spans="1:24" s="93" customFormat="1" ht="11.25" customHeight="1" x14ac:dyDescent="0.2">
      <c r="A14" s="95" t="s">
        <v>31</v>
      </c>
      <c r="B14" s="22">
        <v>11152305.000000002</v>
      </c>
      <c r="C14" s="22">
        <v>10648311.895030001</v>
      </c>
      <c r="D14" s="22">
        <v>0</v>
      </c>
      <c r="E14" s="17">
        <v>10648311.895030001</v>
      </c>
      <c r="F14" s="22">
        <v>503992.22369999997</v>
      </c>
      <c r="G14" s="17">
        <f>SUM(E14:F14)</f>
        <v>11152304.118730001</v>
      </c>
      <c r="H14" s="17">
        <f>B14-G14</f>
        <v>0.88127000071108341</v>
      </c>
      <c r="I14" s="17">
        <f>B14-E14</f>
        <v>503993.10497000068</v>
      </c>
      <c r="J14" s="18">
        <f t="shared" si="3"/>
        <v>99.999992097866752</v>
      </c>
    </row>
    <row r="15" spans="1:24" s="93" customFormat="1" ht="11.25" customHeight="1" x14ac:dyDescent="0.2">
      <c r="A15" s="95" t="s">
        <v>32</v>
      </c>
      <c r="B15" s="22">
        <v>163637.00000000003</v>
      </c>
      <c r="C15" s="22">
        <v>122988.03559999999</v>
      </c>
      <c r="D15" s="22">
        <v>0</v>
      </c>
      <c r="E15" s="17">
        <v>122988.03559999999</v>
      </c>
      <c r="F15" s="22">
        <v>8316.1213299999999</v>
      </c>
      <c r="G15" s="17">
        <f>SUM(E15:F15)</f>
        <v>131304.15693</v>
      </c>
      <c r="H15" s="17">
        <f>B15-G15</f>
        <v>32332.843070000032</v>
      </c>
      <c r="I15" s="17">
        <f>B15-E15</f>
        <v>40648.964400000041</v>
      </c>
      <c r="J15" s="18">
        <f t="shared" si="3"/>
        <v>80.241117186210928</v>
      </c>
    </row>
    <row r="16" spans="1:24" s="93" customFormat="1" ht="11.25" customHeight="1" x14ac:dyDescent="0.2">
      <c r="B16" s="19"/>
      <c r="C16" s="19"/>
      <c r="D16" s="19"/>
      <c r="E16" s="19"/>
      <c r="F16" s="19"/>
      <c r="G16" s="19"/>
      <c r="H16" s="19"/>
      <c r="I16" s="19"/>
      <c r="J16" s="16"/>
    </row>
    <row r="17" spans="1:10" s="93" customFormat="1" ht="11.25" customHeight="1" x14ac:dyDescent="0.2">
      <c r="A17" s="14" t="s">
        <v>33</v>
      </c>
      <c r="B17" s="22">
        <v>5621501.1529999999</v>
      </c>
      <c r="C17" s="22">
        <v>4611805.54153</v>
      </c>
      <c r="D17" s="22">
        <v>0</v>
      </c>
      <c r="E17" s="17">
        <v>4611805.54153</v>
      </c>
      <c r="F17" s="22">
        <v>51436.465799999998</v>
      </c>
      <c r="G17" s="17">
        <f>SUM(E17:F17)</f>
        <v>4663242.0073300004</v>
      </c>
      <c r="H17" s="17">
        <f>B17-G17</f>
        <v>958259.14566999953</v>
      </c>
      <c r="I17" s="17">
        <f>B17-E17</f>
        <v>1009695.6114699999</v>
      </c>
      <c r="J17" s="18">
        <f>G17/B17*100</f>
        <v>82.953678748983094</v>
      </c>
    </row>
    <row r="18" spans="1:10" s="93" customFormat="1" ht="11.25" customHeight="1" x14ac:dyDescent="0.2">
      <c r="A18" s="95"/>
      <c r="B18" s="21"/>
      <c r="C18" s="21"/>
      <c r="D18" s="21"/>
      <c r="E18" s="19"/>
      <c r="F18" s="21"/>
      <c r="G18" s="19"/>
      <c r="H18" s="19"/>
      <c r="I18" s="19"/>
      <c r="J18" s="16"/>
    </row>
    <row r="19" spans="1:10" s="93" customFormat="1" ht="11.25" customHeight="1" x14ac:dyDescent="0.2">
      <c r="A19" s="14" t="s">
        <v>34</v>
      </c>
      <c r="B19" s="22">
        <v>461179.36899999995</v>
      </c>
      <c r="C19" s="22">
        <v>432836.42994</v>
      </c>
      <c r="D19" s="22">
        <v>0</v>
      </c>
      <c r="E19" s="17">
        <v>432836.42994</v>
      </c>
      <c r="F19" s="22">
        <v>18697.65667</v>
      </c>
      <c r="G19" s="17">
        <f>SUM(E19:F19)</f>
        <v>451534.08661</v>
      </c>
      <c r="H19" s="17">
        <f>B19-G19</f>
        <v>9645.2823899999494</v>
      </c>
      <c r="I19" s="17">
        <f>B19-E19</f>
        <v>28342.939059999946</v>
      </c>
      <c r="J19" s="18">
        <f>G19/B19*100</f>
        <v>97.908561605668893</v>
      </c>
    </row>
    <row r="20" spans="1:10" s="93" customFormat="1" ht="11.25" customHeight="1" x14ac:dyDescent="0.2">
      <c r="A20" s="95"/>
      <c r="B20" s="21"/>
      <c r="C20" s="21"/>
      <c r="D20" s="21"/>
      <c r="E20" s="19"/>
      <c r="F20" s="21"/>
      <c r="G20" s="19"/>
      <c r="H20" s="19"/>
      <c r="I20" s="19"/>
      <c r="J20" s="16"/>
    </row>
    <row r="21" spans="1:10" s="93" customFormat="1" ht="11.25" customHeight="1" x14ac:dyDescent="0.2">
      <c r="A21" s="14" t="s">
        <v>35</v>
      </c>
      <c r="B21" s="22">
        <v>5288478.9475900009</v>
      </c>
      <c r="C21" s="22">
        <v>4631611.4956900002</v>
      </c>
      <c r="D21" s="22">
        <v>100955.53290999999</v>
      </c>
      <c r="E21" s="17">
        <v>4732567.0285999998</v>
      </c>
      <c r="F21" s="22">
        <v>222123.61338999998</v>
      </c>
      <c r="G21" s="17">
        <f>SUM(E21:F21)</f>
        <v>4954690.6419899995</v>
      </c>
      <c r="H21" s="17">
        <f>B21-G21</f>
        <v>333788.30560000148</v>
      </c>
      <c r="I21" s="17">
        <f>B21-E21</f>
        <v>555911.91899000108</v>
      </c>
      <c r="J21" s="18">
        <f>G21/B21*100</f>
        <v>93.688387362265829</v>
      </c>
    </row>
    <row r="22" spans="1:10" s="93" customFormat="1" ht="11.25" customHeight="1" x14ac:dyDescent="0.2">
      <c r="A22" s="95"/>
      <c r="B22" s="19"/>
      <c r="C22" s="19"/>
      <c r="D22" s="19"/>
      <c r="E22" s="19"/>
      <c r="F22" s="19"/>
      <c r="G22" s="19"/>
      <c r="H22" s="19"/>
      <c r="I22" s="19"/>
      <c r="J22" s="16"/>
    </row>
    <row r="23" spans="1:10" s="93" customFormat="1" ht="11.25" customHeight="1" x14ac:dyDescent="0.2">
      <c r="A23" s="14" t="s">
        <v>37</v>
      </c>
      <c r="B23" s="15">
        <f>SUM(B24:B33)</f>
        <v>42012196.094289988</v>
      </c>
      <c r="C23" s="15">
        <f t="shared" ref="C23:I23" si="4">SUM(C24:C33)</f>
        <v>34765192.090869993</v>
      </c>
      <c r="D23" s="15">
        <f t="shared" si="4"/>
        <v>0</v>
      </c>
      <c r="E23" s="15">
        <f t="shared" si="4"/>
        <v>34765192.090869993</v>
      </c>
      <c r="F23" s="15">
        <f t="shared" si="4"/>
        <v>2458638.4327999996</v>
      </c>
      <c r="G23" s="15">
        <f t="shared" si="4"/>
        <v>37223830.52367001</v>
      </c>
      <c r="H23" s="15">
        <f t="shared" si="4"/>
        <v>4788365.5706199976</v>
      </c>
      <c r="I23" s="15">
        <f t="shared" si="4"/>
        <v>7247004.0034199962</v>
      </c>
      <c r="J23" s="16">
        <f t="shared" ref="J23:J33" si="5">G23/B23*100</f>
        <v>88.602439253893749</v>
      </c>
    </row>
    <row r="24" spans="1:10" s="93" customFormat="1" ht="11.25" customHeight="1" x14ac:dyDescent="0.2">
      <c r="A24" s="95" t="s">
        <v>36</v>
      </c>
      <c r="B24" s="22">
        <v>33901023.919019997</v>
      </c>
      <c r="C24" s="22">
        <v>27740738.75073</v>
      </c>
      <c r="D24" s="22">
        <v>0</v>
      </c>
      <c r="E24" s="17">
        <v>27740738.75073</v>
      </c>
      <c r="F24" s="22">
        <v>1507948.6417100001</v>
      </c>
      <c r="G24" s="17">
        <f t="shared" ref="G24:G33" si="6">SUM(E24:F24)</f>
        <v>29248687.392439999</v>
      </c>
      <c r="H24" s="17">
        <f t="shared" ref="H24:H33" si="7">B24-G24</f>
        <v>4652336.5265799984</v>
      </c>
      <c r="I24" s="17">
        <f t="shared" ref="I24:I33" si="8">B24-E24</f>
        <v>6160285.1682899967</v>
      </c>
      <c r="J24" s="18">
        <f t="shared" si="5"/>
        <v>86.276707931615519</v>
      </c>
    </row>
    <row r="25" spans="1:10" s="93" customFormat="1" ht="11.25" customHeight="1" x14ac:dyDescent="0.2">
      <c r="A25" s="95" t="s">
        <v>38</v>
      </c>
      <c r="B25" s="22">
        <v>2474471.7579999994</v>
      </c>
      <c r="C25" s="22">
        <v>2456948.5900599998</v>
      </c>
      <c r="D25" s="22">
        <v>0</v>
      </c>
      <c r="E25" s="17">
        <v>2456948.5900599998</v>
      </c>
      <c r="F25" s="22">
        <v>17474.99152</v>
      </c>
      <c r="G25" s="17">
        <f t="shared" si="6"/>
        <v>2474423.58158</v>
      </c>
      <c r="H25" s="17">
        <f t="shared" si="7"/>
        <v>48.176419999450445</v>
      </c>
      <c r="I25" s="17">
        <f t="shared" si="8"/>
        <v>17523.167939999606</v>
      </c>
      <c r="J25" s="18">
        <f t="shared" si="5"/>
        <v>99.998053062442764</v>
      </c>
    </row>
    <row r="26" spans="1:10" s="93" customFormat="1" ht="11.25" customHeight="1" x14ac:dyDescent="0.2">
      <c r="A26" s="95" t="s">
        <v>39</v>
      </c>
      <c r="B26" s="22">
        <v>3959878.075269999</v>
      </c>
      <c r="C26" s="22">
        <v>3054562.5411099996</v>
      </c>
      <c r="D26" s="22">
        <v>0</v>
      </c>
      <c r="E26" s="17">
        <v>3054562.5411099996</v>
      </c>
      <c r="F26" s="22">
        <v>872568.55567999987</v>
      </c>
      <c r="G26" s="17">
        <f t="shared" si="6"/>
        <v>3927131.0967899994</v>
      </c>
      <c r="H26" s="17">
        <f t="shared" si="7"/>
        <v>32746.978479999583</v>
      </c>
      <c r="I26" s="17">
        <f t="shared" si="8"/>
        <v>905315.53415999934</v>
      </c>
      <c r="J26" s="18">
        <f t="shared" si="5"/>
        <v>99.173030637369635</v>
      </c>
    </row>
    <row r="27" spans="1:10" s="93" customFormat="1" ht="11.25" customHeight="1" x14ac:dyDescent="0.2">
      <c r="A27" s="95" t="s">
        <v>268</v>
      </c>
      <c r="B27" s="22">
        <v>190197.40399999998</v>
      </c>
      <c r="C27" s="22">
        <v>155965.25147999998</v>
      </c>
      <c r="D27" s="22">
        <v>0</v>
      </c>
      <c r="E27" s="17">
        <v>155965.25147999998</v>
      </c>
      <c r="F27" s="22">
        <v>2388.4606600000002</v>
      </c>
      <c r="G27" s="17">
        <f t="shared" si="6"/>
        <v>158353.71213999999</v>
      </c>
      <c r="H27" s="17">
        <f t="shared" si="7"/>
        <v>31843.691859999992</v>
      </c>
      <c r="I27" s="17">
        <f t="shared" si="8"/>
        <v>34232.152520000003</v>
      </c>
      <c r="J27" s="18">
        <f t="shared" si="5"/>
        <v>83.257557048465287</v>
      </c>
    </row>
    <row r="28" spans="1:10" s="93" customFormat="1" ht="11.25" customHeight="1" x14ac:dyDescent="0.2">
      <c r="A28" s="95" t="s">
        <v>41</v>
      </c>
      <c r="B28" s="22">
        <v>295901.89999999997</v>
      </c>
      <c r="C28" s="22">
        <v>293329.76882999996</v>
      </c>
      <c r="D28" s="22">
        <v>0</v>
      </c>
      <c r="E28" s="17">
        <v>293329.76882999996</v>
      </c>
      <c r="F28" s="22">
        <v>2572.01179</v>
      </c>
      <c r="G28" s="17">
        <f t="shared" si="6"/>
        <v>295901.78061999998</v>
      </c>
      <c r="H28" s="17">
        <f t="shared" si="7"/>
        <v>0.11937999998917803</v>
      </c>
      <c r="I28" s="17">
        <f t="shared" si="8"/>
        <v>2572.1311700000078</v>
      </c>
      <c r="J28" s="18">
        <f t="shared" si="5"/>
        <v>99.999959655548011</v>
      </c>
    </row>
    <row r="29" spans="1:10" s="93" customFormat="1" ht="11.25" customHeight="1" x14ac:dyDescent="0.2">
      <c r="A29" s="95" t="s">
        <v>42</v>
      </c>
      <c r="B29" s="22">
        <v>332924.97700000001</v>
      </c>
      <c r="C29" s="22">
        <v>330678.01686999999</v>
      </c>
      <c r="D29" s="22">
        <v>0</v>
      </c>
      <c r="E29" s="17">
        <v>330678.01686999999</v>
      </c>
      <c r="F29" s="22">
        <v>2246.47246</v>
      </c>
      <c r="G29" s="17">
        <f t="shared" si="6"/>
        <v>332924.48933000001</v>
      </c>
      <c r="H29" s="17">
        <f t="shared" si="7"/>
        <v>0.4876700000022538</v>
      </c>
      <c r="I29" s="17">
        <f t="shared" si="8"/>
        <v>2246.9601300000213</v>
      </c>
      <c r="J29" s="18">
        <f t="shared" si="5"/>
        <v>99.999853519551337</v>
      </c>
    </row>
    <row r="30" spans="1:10" s="93" customFormat="1" ht="11.25" customHeight="1" x14ac:dyDescent="0.2">
      <c r="A30" s="95" t="s">
        <v>43</v>
      </c>
      <c r="B30" s="22">
        <v>242714.88400000002</v>
      </c>
      <c r="C30" s="22">
        <v>180063.87471</v>
      </c>
      <c r="D30" s="22">
        <v>0</v>
      </c>
      <c r="E30" s="17">
        <v>180063.87471</v>
      </c>
      <c r="F30" s="22">
        <v>12181.954800000001</v>
      </c>
      <c r="G30" s="17">
        <f t="shared" si="6"/>
        <v>192245.82951000001</v>
      </c>
      <c r="H30" s="17">
        <f t="shared" si="7"/>
        <v>50469.05449000001</v>
      </c>
      <c r="I30" s="17">
        <f t="shared" si="8"/>
        <v>62651.009290000016</v>
      </c>
      <c r="J30" s="18">
        <f t="shared" si="5"/>
        <v>79.206444343973558</v>
      </c>
    </row>
    <row r="31" spans="1:10" s="93" customFormat="1" ht="11.25" customHeight="1" x14ac:dyDescent="0.2">
      <c r="A31" s="95" t="s">
        <v>40</v>
      </c>
      <c r="B31" s="22">
        <v>292697</v>
      </c>
      <c r="C31" s="22">
        <v>252148.61442</v>
      </c>
      <c r="D31" s="22">
        <v>0</v>
      </c>
      <c r="E31" s="17">
        <v>252148.61442</v>
      </c>
      <c r="F31" s="22">
        <v>21984.15696</v>
      </c>
      <c r="G31" s="17">
        <f t="shared" si="6"/>
        <v>274132.77137999999</v>
      </c>
      <c r="H31" s="17">
        <f t="shared" si="7"/>
        <v>18564.228620000009</v>
      </c>
      <c r="I31" s="17">
        <f t="shared" si="8"/>
        <v>40548.385580000002</v>
      </c>
      <c r="J31" s="18">
        <f t="shared" si="5"/>
        <v>93.657526855417032</v>
      </c>
    </row>
    <row r="32" spans="1:10" s="93" customFormat="1" ht="11.25" customHeight="1" x14ac:dyDescent="0.2">
      <c r="A32" s="95" t="s">
        <v>44</v>
      </c>
      <c r="B32" s="22">
        <v>108267.63099999999</v>
      </c>
      <c r="C32" s="22">
        <v>104545.86414000001</v>
      </c>
      <c r="D32" s="22">
        <v>0</v>
      </c>
      <c r="E32" s="17">
        <v>104545.86414000001</v>
      </c>
      <c r="F32" s="22">
        <v>1365.4637399999999</v>
      </c>
      <c r="G32" s="17">
        <f t="shared" si="6"/>
        <v>105911.32788000001</v>
      </c>
      <c r="H32" s="17">
        <f t="shared" si="7"/>
        <v>2356.3031199999823</v>
      </c>
      <c r="I32" s="17">
        <f t="shared" si="8"/>
        <v>3721.7668599999888</v>
      </c>
      <c r="J32" s="18">
        <f t="shared" si="5"/>
        <v>97.823631035207569</v>
      </c>
    </row>
    <row r="33" spans="1:10" s="93" customFormat="1" ht="11.25" customHeight="1" x14ac:dyDescent="0.2">
      <c r="A33" s="95" t="s">
        <v>341</v>
      </c>
      <c r="B33" s="22">
        <v>214118.546</v>
      </c>
      <c r="C33" s="22">
        <v>196210.81852</v>
      </c>
      <c r="D33" s="22">
        <v>0</v>
      </c>
      <c r="E33" s="17">
        <v>196210.81852</v>
      </c>
      <c r="F33" s="22">
        <v>17907.723480000001</v>
      </c>
      <c r="G33" s="17">
        <f t="shared" si="6"/>
        <v>214118.54200000002</v>
      </c>
      <c r="H33" s="17">
        <f t="shared" si="7"/>
        <v>3.999999986262992E-3</v>
      </c>
      <c r="I33" s="17">
        <f t="shared" si="8"/>
        <v>17907.727480000001</v>
      </c>
      <c r="J33" s="18">
        <f t="shared" si="5"/>
        <v>99.999998131875984</v>
      </c>
    </row>
    <row r="34" spans="1:10" s="93" customFormat="1" ht="11.25" customHeight="1" x14ac:dyDescent="0.2">
      <c r="A34" s="95"/>
      <c r="B34" s="19"/>
      <c r="C34" s="19"/>
      <c r="D34" s="19"/>
      <c r="E34" s="19"/>
      <c r="F34" s="19"/>
      <c r="G34" s="19"/>
      <c r="H34" s="19"/>
      <c r="I34" s="19"/>
      <c r="J34" s="16"/>
    </row>
    <row r="35" spans="1:10" s="93" customFormat="1" ht="11.25" customHeight="1" x14ac:dyDescent="0.2">
      <c r="A35" s="14" t="s">
        <v>45</v>
      </c>
      <c r="B35" s="20">
        <f t="shared" ref="B35:I35" si="9">+B36+B37</f>
        <v>27813373.231000002</v>
      </c>
      <c r="C35" s="20">
        <f t="shared" si="9"/>
        <v>23001106.346980006</v>
      </c>
      <c r="D35" s="20">
        <f t="shared" si="9"/>
        <v>36758.607400000001</v>
      </c>
      <c r="E35" s="20">
        <f t="shared" si="9"/>
        <v>23037864.954380006</v>
      </c>
      <c r="F35" s="20">
        <f t="shared" si="9"/>
        <v>4268684.5219200002</v>
      </c>
      <c r="G35" s="20">
        <f t="shared" si="9"/>
        <v>27306549.476300005</v>
      </c>
      <c r="H35" s="20">
        <f t="shared" si="9"/>
        <v>506823.75469999784</v>
      </c>
      <c r="I35" s="20">
        <f t="shared" si="9"/>
        <v>4775508.2766199969</v>
      </c>
      <c r="J35" s="16">
        <f>G35/B35*100</f>
        <v>98.177769555347908</v>
      </c>
    </row>
    <row r="36" spans="1:10" s="93" customFormat="1" ht="11.25" customHeight="1" x14ac:dyDescent="0.2">
      <c r="A36" s="95" t="s">
        <v>46</v>
      </c>
      <c r="B36" s="22">
        <v>27576319.385000002</v>
      </c>
      <c r="C36" s="22">
        <v>22847791.203880005</v>
      </c>
      <c r="D36" s="22">
        <v>36758.607400000001</v>
      </c>
      <c r="E36" s="17">
        <v>22884549.811280005</v>
      </c>
      <c r="F36" s="22">
        <v>4267102.3470000001</v>
      </c>
      <c r="G36" s="17">
        <f t="shared" ref="G36:G37" si="10">SUM(E36:F36)</f>
        <v>27151652.158280004</v>
      </c>
      <c r="H36" s="17">
        <f>B36-G36</f>
        <v>424667.22671999782</v>
      </c>
      <c r="I36" s="17">
        <f>B36-E36</f>
        <v>4691769.573719997</v>
      </c>
      <c r="J36" s="18">
        <f>G36/B36*100</f>
        <v>98.460029343324933</v>
      </c>
    </row>
    <row r="37" spans="1:10" s="93" customFormat="1" ht="11.25" customHeight="1" x14ac:dyDescent="0.2">
      <c r="A37" s="95" t="s">
        <v>47</v>
      </c>
      <c r="B37" s="22">
        <v>237053.84599999999</v>
      </c>
      <c r="C37" s="22">
        <v>153315.14309999999</v>
      </c>
      <c r="D37" s="22">
        <v>0</v>
      </c>
      <c r="E37" s="17">
        <v>153315.14309999999</v>
      </c>
      <c r="F37" s="22">
        <v>1582.1749199999999</v>
      </c>
      <c r="G37" s="17">
        <f t="shared" si="10"/>
        <v>154897.31801999998</v>
      </c>
      <c r="H37" s="17">
        <f>B37-G37</f>
        <v>82156.527980000013</v>
      </c>
      <c r="I37" s="17">
        <f>B37-E37</f>
        <v>83738.702900000004</v>
      </c>
      <c r="J37" s="18">
        <f>G37/B37*100</f>
        <v>65.342672407010852</v>
      </c>
    </row>
    <row r="38" spans="1:10" s="93" customFormat="1" ht="11.25" customHeight="1" x14ac:dyDescent="0.2">
      <c r="A38" s="95"/>
      <c r="B38" s="19"/>
      <c r="C38" s="19"/>
      <c r="D38" s="19"/>
      <c r="E38" s="19"/>
      <c r="F38" s="19"/>
      <c r="G38" s="19"/>
      <c r="H38" s="19"/>
      <c r="I38" s="19"/>
      <c r="J38" s="16"/>
    </row>
    <row r="39" spans="1:10" s="93" customFormat="1" ht="11.25" customHeight="1" x14ac:dyDescent="0.2">
      <c r="A39" s="14" t="s">
        <v>48</v>
      </c>
      <c r="B39" s="20">
        <f t="shared" ref="B39:I39" si="11">SUM(B40:B45)</f>
        <v>362543212.20527005</v>
      </c>
      <c r="C39" s="20">
        <f t="shared" ref="C39:D39" si="12">SUM(C40:C45)</f>
        <v>287991606.30822003</v>
      </c>
      <c r="D39" s="20">
        <f t="shared" si="12"/>
        <v>56225358.642679997</v>
      </c>
      <c r="E39" s="20">
        <f t="shared" si="11"/>
        <v>344216964.95090002</v>
      </c>
      <c r="F39" s="20">
        <f t="shared" ref="F39" si="13">SUM(F40:F45)</f>
        <v>6421838.3736300012</v>
      </c>
      <c r="G39" s="20">
        <f t="shared" si="11"/>
        <v>350638803.32453001</v>
      </c>
      <c r="H39" s="20">
        <f t="shared" si="11"/>
        <v>11904408.880740047</v>
      </c>
      <c r="I39" s="20">
        <f t="shared" si="11"/>
        <v>18326247.254370056</v>
      </c>
      <c r="J39" s="16">
        <f t="shared" ref="J39:J45" si="14">G39/B39*100</f>
        <v>96.71641655946938</v>
      </c>
    </row>
    <row r="40" spans="1:10" s="93" customFormat="1" ht="11.25" customHeight="1" x14ac:dyDescent="0.2">
      <c r="A40" s="95" t="s">
        <v>49</v>
      </c>
      <c r="B40" s="22">
        <v>361937448.34927005</v>
      </c>
      <c r="C40" s="22">
        <v>287491567.45071</v>
      </c>
      <c r="D40" s="22">
        <v>56225358.642679997</v>
      </c>
      <c r="E40" s="17">
        <v>343716926.09338999</v>
      </c>
      <c r="F40" s="22">
        <v>6375630.4566000002</v>
      </c>
      <c r="G40" s="17">
        <f t="shared" ref="G40:G45" si="15">SUM(E40:F40)</f>
        <v>350092556.54999</v>
      </c>
      <c r="H40" s="17">
        <f t="shared" ref="H40:H45" si="16">B40-G40</f>
        <v>11844891.799280047</v>
      </c>
      <c r="I40" s="17">
        <f t="shared" ref="I40:I45" si="17">B40-E40</f>
        <v>18220522.255880058</v>
      </c>
      <c r="J40" s="18">
        <f t="shared" si="14"/>
        <v>96.727364948473166</v>
      </c>
    </row>
    <row r="41" spans="1:10" s="93" customFormat="1" ht="11.25" customHeight="1" x14ac:dyDescent="0.2">
      <c r="A41" s="97" t="s">
        <v>50</v>
      </c>
      <c r="B41" s="22">
        <v>32713</v>
      </c>
      <c r="C41" s="22">
        <v>25318.76107</v>
      </c>
      <c r="D41" s="22">
        <v>0</v>
      </c>
      <c r="E41" s="17">
        <v>25318.76107</v>
      </c>
      <c r="F41" s="22">
        <v>701.1038299999999</v>
      </c>
      <c r="G41" s="17">
        <f t="shared" si="15"/>
        <v>26019.8649</v>
      </c>
      <c r="H41" s="17">
        <f t="shared" si="16"/>
        <v>6693.1350999999995</v>
      </c>
      <c r="I41" s="17">
        <f t="shared" si="17"/>
        <v>7394.2389299999995</v>
      </c>
      <c r="J41" s="18">
        <f t="shared" si="14"/>
        <v>79.539830954054963</v>
      </c>
    </row>
    <row r="42" spans="1:10" s="93" customFormat="1" ht="11.25" customHeight="1" x14ac:dyDescent="0.2">
      <c r="A42" s="97" t="s">
        <v>51</v>
      </c>
      <c r="B42" s="22">
        <v>10244</v>
      </c>
      <c r="C42" s="22">
        <v>6323.9208799999997</v>
      </c>
      <c r="D42" s="22">
        <v>0</v>
      </c>
      <c r="E42" s="17">
        <v>6323.9208799999997</v>
      </c>
      <c r="F42" s="22">
        <v>1124.6907900000001</v>
      </c>
      <c r="G42" s="17">
        <f t="shared" si="15"/>
        <v>7448.6116700000002</v>
      </c>
      <c r="H42" s="17">
        <f t="shared" si="16"/>
        <v>2795.3883299999998</v>
      </c>
      <c r="I42" s="17">
        <f t="shared" si="17"/>
        <v>3920.0791200000003</v>
      </c>
      <c r="J42" s="18">
        <f t="shared" si="14"/>
        <v>72.711945236235849</v>
      </c>
    </row>
    <row r="43" spans="1:10" s="93" customFormat="1" ht="11.25" customHeight="1" x14ac:dyDescent="0.2">
      <c r="A43" s="95" t="s">
        <v>52</v>
      </c>
      <c r="B43" s="22">
        <v>336118</v>
      </c>
      <c r="C43" s="22">
        <v>325950.56159</v>
      </c>
      <c r="D43" s="22">
        <v>0</v>
      </c>
      <c r="E43" s="17">
        <v>325950.56159</v>
      </c>
      <c r="F43" s="22">
        <v>10167.438410000001</v>
      </c>
      <c r="G43" s="17">
        <f t="shared" si="15"/>
        <v>336118</v>
      </c>
      <c r="H43" s="17">
        <f t="shared" si="16"/>
        <v>0</v>
      </c>
      <c r="I43" s="17">
        <f t="shared" si="17"/>
        <v>10167.438410000002</v>
      </c>
      <c r="J43" s="18">
        <f t="shared" si="14"/>
        <v>100</v>
      </c>
    </row>
    <row r="44" spans="1:10" s="93" customFormat="1" ht="11.25" customHeight="1" x14ac:dyDescent="0.2">
      <c r="A44" s="95" t="s">
        <v>54</v>
      </c>
      <c r="B44" s="22">
        <v>75589.256999999998</v>
      </c>
      <c r="C44" s="22">
        <v>62623.70061</v>
      </c>
      <c r="D44" s="22">
        <v>0</v>
      </c>
      <c r="E44" s="17">
        <v>62623.70061</v>
      </c>
      <c r="F44" s="22">
        <v>921.05770999999993</v>
      </c>
      <c r="G44" s="17">
        <f t="shared" si="15"/>
        <v>63544.758320000001</v>
      </c>
      <c r="H44" s="17">
        <f t="shared" si="16"/>
        <v>12044.498679999997</v>
      </c>
      <c r="I44" s="17">
        <f t="shared" si="17"/>
        <v>12965.556389999998</v>
      </c>
      <c r="J44" s="18">
        <f t="shared" si="14"/>
        <v>84.065859147153674</v>
      </c>
    </row>
    <row r="45" spans="1:10" s="93" customFormat="1" ht="11.25" customHeight="1" x14ac:dyDescent="0.2">
      <c r="A45" s="95" t="s">
        <v>53</v>
      </c>
      <c r="B45" s="22">
        <v>151099.59899999999</v>
      </c>
      <c r="C45" s="22">
        <v>79821.913360000006</v>
      </c>
      <c r="D45" s="22">
        <v>0</v>
      </c>
      <c r="E45" s="17">
        <v>79821.913360000006</v>
      </c>
      <c r="F45" s="22">
        <v>33293.62629</v>
      </c>
      <c r="G45" s="17">
        <f t="shared" si="15"/>
        <v>113115.53965000001</v>
      </c>
      <c r="H45" s="17">
        <f t="shared" si="16"/>
        <v>37984.059349999981</v>
      </c>
      <c r="I45" s="17">
        <f t="shared" si="17"/>
        <v>71277.685639999982</v>
      </c>
      <c r="J45" s="18">
        <f t="shared" si="14"/>
        <v>74.861575013180556</v>
      </c>
    </row>
    <row r="46" spans="1:10" s="93" customFormat="1" ht="11.25" customHeight="1" x14ac:dyDescent="0.2">
      <c r="A46" s="95"/>
      <c r="B46" s="17"/>
      <c r="C46" s="17"/>
      <c r="D46" s="17"/>
      <c r="E46" s="17"/>
      <c r="F46" s="17"/>
      <c r="G46" s="17"/>
      <c r="H46" s="17"/>
      <c r="I46" s="17"/>
      <c r="J46" s="18"/>
    </row>
    <row r="47" spans="1:10" s="93" customFormat="1" ht="11.25" customHeight="1" x14ac:dyDescent="0.2">
      <c r="A47" s="14" t="s">
        <v>55</v>
      </c>
      <c r="B47" s="22">
        <v>47776080.708999999</v>
      </c>
      <c r="C47" s="22">
        <v>37566383.462679997</v>
      </c>
      <c r="D47" s="22">
        <v>5794049.6927500004</v>
      </c>
      <c r="E47" s="17">
        <v>43360433.155429997</v>
      </c>
      <c r="F47" s="22">
        <v>1119946.4683399999</v>
      </c>
      <c r="G47" s="17">
        <f t="shared" ref="G47" si="18">SUM(E47:F47)</f>
        <v>44480379.623769999</v>
      </c>
      <c r="H47" s="17">
        <f>B47-G47</f>
        <v>3295701.0852300003</v>
      </c>
      <c r="I47" s="17">
        <f>B47-E47</f>
        <v>4415647.5535700023</v>
      </c>
      <c r="J47" s="18">
        <f>G47/B47*100</f>
        <v>93.101775959179591</v>
      </c>
    </row>
    <row r="48" spans="1:10" s="93" customFormat="1" ht="11.25" customHeight="1" x14ac:dyDescent="0.2">
      <c r="A48" s="23"/>
      <c r="B48" s="19"/>
      <c r="C48" s="19"/>
      <c r="D48" s="19"/>
      <c r="E48" s="19"/>
      <c r="F48" s="19"/>
      <c r="G48" s="19"/>
      <c r="H48" s="19"/>
      <c r="I48" s="19"/>
      <c r="J48" s="16"/>
    </row>
    <row r="49" spans="1:10" s="93" customFormat="1" ht="11.25" customHeight="1" x14ac:dyDescent="0.2">
      <c r="A49" s="14" t="s">
        <v>56</v>
      </c>
      <c r="B49" s="22">
        <v>1632814</v>
      </c>
      <c r="C49" s="22">
        <v>799688.58337000001</v>
      </c>
      <c r="D49" s="22">
        <v>0</v>
      </c>
      <c r="E49" s="17">
        <v>799688.58337000001</v>
      </c>
      <c r="F49" s="22">
        <v>81248.22245999999</v>
      </c>
      <c r="G49" s="17">
        <f>SUM(E49:F49)</f>
        <v>880936.80582999997</v>
      </c>
      <c r="H49" s="17">
        <f>B49-G49</f>
        <v>751877.19417000003</v>
      </c>
      <c r="I49" s="17">
        <f>B49-E49</f>
        <v>833125.41662999999</v>
      </c>
      <c r="J49" s="18">
        <f>G49/B49*100</f>
        <v>53.952061032671203</v>
      </c>
    </row>
    <row r="50" spans="1:10" s="93" customFormat="1" ht="11.25" customHeight="1" x14ac:dyDescent="0.2">
      <c r="A50" s="95"/>
      <c r="B50" s="19"/>
      <c r="C50" s="19"/>
      <c r="D50" s="19"/>
      <c r="E50" s="19"/>
      <c r="F50" s="19"/>
      <c r="G50" s="19"/>
      <c r="H50" s="19"/>
      <c r="I50" s="19"/>
      <c r="J50" s="16"/>
    </row>
    <row r="51" spans="1:10" s="93" customFormat="1" ht="11.25" customHeight="1" x14ac:dyDescent="0.2">
      <c r="A51" s="14" t="s">
        <v>57</v>
      </c>
      <c r="B51" s="20">
        <f t="shared" ref="B51:I51" si="19">SUM(B52:B57)</f>
        <v>14789897.245199999</v>
      </c>
      <c r="C51" s="20">
        <f t="shared" ref="C51:D51" si="20">SUM(C52:C57)</f>
        <v>12219390.986499999</v>
      </c>
      <c r="D51" s="20">
        <f t="shared" si="20"/>
        <v>490297.89025</v>
      </c>
      <c r="E51" s="20">
        <f t="shared" si="19"/>
        <v>12709688.876749998</v>
      </c>
      <c r="F51" s="20">
        <f t="shared" ref="F51" si="21">SUM(F52:F57)</f>
        <v>575754.46698999999</v>
      </c>
      <c r="G51" s="20">
        <f t="shared" si="19"/>
        <v>13285443.343739999</v>
      </c>
      <c r="H51" s="20">
        <f t="shared" si="19"/>
        <v>1504453.9014600003</v>
      </c>
      <c r="I51" s="20">
        <f t="shared" si="19"/>
        <v>2080208.3684500004</v>
      </c>
      <c r="J51" s="16">
        <f t="shared" ref="J51:J57" si="22">G51/B51*100</f>
        <v>89.827827222070368</v>
      </c>
    </row>
    <row r="52" spans="1:10" s="93" customFormat="1" ht="11.25" customHeight="1" x14ac:dyDescent="0.2">
      <c r="A52" s="95" t="s">
        <v>36</v>
      </c>
      <c r="B52" s="22">
        <v>11051002.341199998</v>
      </c>
      <c r="C52" s="22">
        <v>9102281.4077299982</v>
      </c>
      <c r="D52" s="22">
        <v>440997.10229999997</v>
      </c>
      <c r="E52" s="17">
        <v>9543278.5100299977</v>
      </c>
      <c r="F52" s="22">
        <v>395387.91529000003</v>
      </c>
      <c r="G52" s="17">
        <f t="shared" ref="G52:G57" si="23">SUM(E52:F52)</f>
        <v>9938666.4253199976</v>
      </c>
      <c r="H52" s="17">
        <f t="shared" ref="H52:H57" si="24">B52-G52</f>
        <v>1112335.9158800002</v>
      </c>
      <c r="I52" s="17">
        <f t="shared" ref="I52:I57" si="25">B52-E52</f>
        <v>1507723.8311700001</v>
      </c>
      <c r="J52" s="18">
        <f t="shared" si="22"/>
        <v>89.934524656347008</v>
      </c>
    </row>
    <row r="53" spans="1:10" s="93" customFormat="1" ht="11.25" customHeight="1" x14ac:dyDescent="0.2">
      <c r="A53" s="95" t="s">
        <v>58</v>
      </c>
      <c r="B53" s="22">
        <v>1682127.2190000005</v>
      </c>
      <c r="C53" s="22">
        <v>1403242.4910900001</v>
      </c>
      <c r="D53" s="22">
        <v>25168.900289999998</v>
      </c>
      <c r="E53" s="17">
        <v>1428411.3913800002</v>
      </c>
      <c r="F53" s="22">
        <v>114842.60431000001</v>
      </c>
      <c r="G53" s="17">
        <f t="shared" si="23"/>
        <v>1543253.9956900002</v>
      </c>
      <c r="H53" s="17">
        <f t="shared" si="24"/>
        <v>138873.22331000026</v>
      </c>
      <c r="I53" s="17">
        <f t="shared" si="25"/>
        <v>253715.82762000035</v>
      </c>
      <c r="J53" s="18">
        <f t="shared" si="22"/>
        <v>91.744190228812869</v>
      </c>
    </row>
    <row r="54" spans="1:10" s="93" customFormat="1" ht="11.25" customHeight="1" x14ac:dyDescent="0.2">
      <c r="A54" s="95" t="s">
        <v>59</v>
      </c>
      <c r="B54" s="22">
        <v>893807.40700000001</v>
      </c>
      <c r="C54" s="22">
        <v>745146.97241000005</v>
      </c>
      <c r="D54" s="22">
        <v>24131.88766</v>
      </c>
      <c r="E54" s="17">
        <v>769278.86007000005</v>
      </c>
      <c r="F54" s="22">
        <v>45848.999500000005</v>
      </c>
      <c r="G54" s="17">
        <f t="shared" si="23"/>
        <v>815127.85957000009</v>
      </c>
      <c r="H54" s="17">
        <f t="shared" si="24"/>
        <v>78679.547429999919</v>
      </c>
      <c r="I54" s="17">
        <f t="shared" si="25"/>
        <v>124528.54692999995</v>
      </c>
      <c r="J54" s="18">
        <f t="shared" si="22"/>
        <v>91.197259408032636</v>
      </c>
    </row>
    <row r="55" spans="1:10" s="93" customFormat="1" ht="11.25" customHeight="1" x14ac:dyDescent="0.2">
      <c r="A55" s="95" t="s">
        <v>60</v>
      </c>
      <c r="B55" s="22">
        <v>950174.66500000015</v>
      </c>
      <c r="C55" s="22">
        <v>823623.51883000007</v>
      </c>
      <c r="D55" s="22">
        <v>0</v>
      </c>
      <c r="E55" s="17">
        <v>823623.51883000007</v>
      </c>
      <c r="F55" s="22">
        <v>11292.14214</v>
      </c>
      <c r="G55" s="17">
        <f t="shared" si="23"/>
        <v>834915.66097000008</v>
      </c>
      <c r="H55" s="17">
        <f t="shared" si="24"/>
        <v>115259.00403000007</v>
      </c>
      <c r="I55" s="17">
        <f t="shared" si="25"/>
        <v>126551.14617000008</v>
      </c>
      <c r="J55" s="18">
        <f t="shared" si="22"/>
        <v>87.869703510775025</v>
      </c>
    </row>
    <row r="56" spans="1:10" s="93" customFormat="1" ht="11.25" customHeight="1" x14ac:dyDescent="0.2">
      <c r="A56" s="95" t="s">
        <v>61</v>
      </c>
      <c r="B56" s="22">
        <v>116127.00000000001</v>
      </c>
      <c r="C56" s="22">
        <v>75301.072650000002</v>
      </c>
      <c r="D56" s="22">
        <v>0</v>
      </c>
      <c r="E56" s="17">
        <v>75301.072650000002</v>
      </c>
      <c r="F56" s="22">
        <v>2376.8369300000004</v>
      </c>
      <c r="G56" s="17">
        <f t="shared" si="23"/>
        <v>77677.909580000007</v>
      </c>
      <c r="H56" s="17">
        <f t="shared" si="24"/>
        <v>38449.090420000008</v>
      </c>
      <c r="I56" s="17">
        <f t="shared" si="25"/>
        <v>40825.927350000013</v>
      </c>
      <c r="J56" s="18">
        <f t="shared" si="22"/>
        <v>66.890481610650411</v>
      </c>
    </row>
    <row r="57" spans="1:10" s="93" customFormat="1" ht="11.25" customHeight="1" x14ac:dyDescent="0.2">
      <c r="A57" s="95" t="s">
        <v>62</v>
      </c>
      <c r="B57" s="22">
        <v>96658.612999999983</v>
      </c>
      <c r="C57" s="22">
        <v>69795.523790000007</v>
      </c>
      <c r="D57" s="22">
        <v>0</v>
      </c>
      <c r="E57" s="17">
        <v>69795.523790000007</v>
      </c>
      <c r="F57" s="22">
        <v>6005.9688200000001</v>
      </c>
      <c r="G57" s="17">
        <f t="shared" si="23"/>
        <v>75801.492610000001</v>
      </c>
      <c r="H57" s="17">
        <f t="shared" si="24"/>
        <v>20857.120389999982</v>
      </c>
      <c r="I57" s="17">
        <f t="shared" si="25"/>
        <v>26863.089209999976</v>
      </c>
      <c r="J57" s="18">
        <f t="shared" si="22"/>
        <v>78.421870806277767</v>
      </c>
    </row>
    <row r="58" spans="1:10" s="93" customFormat="1" ht="11.25" customHeight="1" x14ac:dyDescent="0.2">
      <c r="A58" s="95"/>
      <c r="B58" s="19"/>
      <c r="C58" s="19"/>
      <c r="D58" s="19"/>
      <c r="E58" s="19"/>
      <c r="F58" s="19"/>
      <c r="G58" s="19"/>
      <c r="H58" s="19"/>
      <c r="I58" s="19"/>
      <c r="J58" s="16"/>
    </row>
    <row r="59" spans="1:10" s="93" customFormat="1" ht="11.25" customHeight="1" x14ac:dyDescent="0.2">
      <c r="A59" s="14" t="s">
        <v>63</v>
      </c>
      <c r="B59" s="24">
        <f t="shared" ref="B59:I59" si="26">SUM(B60:B69)</f>
        <v>12625985.487640038</v>
      </c>
      <c r="C59" s="24">
        <f t="shared" si="26"/>
        <v>9248165.2976799309</v>
      </c>
      <c r="D59" s="24">
        <f t="shared" si="26"/>
        <v>0</v>
      </c>
      <c r="E59" s="24">
        <f t="shared" si="26"/>
        <v>9248165.2976799309</v>
      </c>
      <c r="F59" s="24">
        <f t="shared" si="26"/>
        <v>382624.84541000007</v>
      </c>
      <c r="G59" s="24">
        <f t="shared" si="26"/>
        <v>9630790.1430899296</v>
      </c>
      <c r="H59" s="24">
        <f t="shared" si="26"/>
        <v>2995195.3445501071</v>
      </c>
      <c r="I59" s="24">
        <f t="shared" si="26"/>
        <v>3377820.1899601077</v>
      </c>
      <c r="J59" s="16">
        <f t="shared" ref="J59:J69" si="27">G59/B59*100</f>
        <v>76.277532177728261</v>
      </c>
    </row>
    <row r="60" spans="1:10" s="93" customFormat="1" ht="11.25" customHeight="1" x14ac:dyDescent="0.2">
      <c r="A60" s="95" t="s">
        <v>64</v>
      </c>
      <c r="B60" s="22">
        <v>710772.80541004241</v>
      </c>
      <c r="C60" s="22">
        <v>411767.13326993078</v>
      </c>
      <c r="D60" s="22">
        <v>0</v>
      </c>
      <c r="E60" s="17">
        <v>411767.13326993078</v>
      </c>
      <c r="F60" s="22">
        <v>86765.404830000014</v>
      </c>
      <c r="G60" s="17">
        <f t="shared" ref="G60:G69" si="28">SUM(E60:F60)</f>
        <v>498532.5380999308</v>
      </c>
      <c r="H60" s="17">
        <f t="shared" ref="H60:H69" si="29">B60-G60</f>
        <v>212240.26731011161</v>
      </c>
      <c r="I60" s="17">
        <f t="shared" ref="I60:I69" si="30">B60-E60</f>
        <v>299005.67214011162</v>
      </c>
      <c r="J60" s="18">
        <f t="shared" si="27"/>
        <v>70.139506506911033</v>
      </c>
    </row>
    <row r="61" spans="1:10" s="93" customFormat="1" ht="11.25" customHeight="1" x14ac:dyDescent="0.2">
      <c r="A61" s="95" t="s">
        <v>65</v>
      </c>
      <c r="B61" s="22">
        <v>2259260.1949999994</v>
      </c>
      <c r="C61" s="22">
        <v>1669008.5508800002</v>
      </c>
      <c r="D61" s="22">
        <v>0</v>
      </c>
      <c r="E61" s="17">
        <v>1669008.5508800002</v>
      </c>
      <c r="F61" s="22">
        <v>142649.53411000001</v>
      </c>
      <c r="G61" s="17">
        <f t="shared" si="28"/>
        <v>1811658.0849900004</v>
      </c>
      <c r="H61" s="17">
        <f t="shared" si="29"/>
        <v>447602.11000999901</v>
      </c>
      <c r="I61" s="17">
        <f t="shared" si="30"/>
        <v>590251.64411999914</v>
      </c>
      <c r="J61" s="18">
        <f t="shared" si="27"/>
        <v>80.188111533120733</v>
      </c>
    </row>
    <row r="62" spans="1:10" s="93" customFormat="1" ht="11.25" customHeight="1" x14ac:dyDescent="0.2">
      <c r="A62" s="95" t="s">
        <v>66</v>
      </c>
      <c r="B62" s="22">
        <v>7589510.4796399977</v>
      </c>
      <c r="C62" s="22">
        <v>6051262.8353200005</v>
      </c>
      <c r="D62" s="22">
        <v>0</v>
      </c>
      <c r="E62" s="17">
        <v>6051262.8353200005</v>
      </c>
      <c r="F62" s="22">
        <v>117532.02442</v>
      </c>
      <c r="G62" s="17">
        <f t="shared" si="28"/>
        <v>6168794.8597400002</v>
      </c>
      <c r="H62" s="17">
        <f t="shared" si="29"/>
        <v>1420715.6198999975</v>
      </c>
      <c r="I62" s="17">
        <f t="shared" si="30"/>
        <v>1538247.6443199972</v>
      </c>
      <c r="J62" s="18">
        <f t="shared" si="27"/>
        <v>81.280536818398488</v>
      </c>
    </row>
    <row r="63" spans="1:10" s="93" customFormat="1" ht="11.25" customHeight="1" x14ac:dyDescent="0.2">
      <c r="A63" s="95" t="s">
        <v>67</v>
      </c>
      <c r="B63" s="22">
        <v>193376.36499999999</v>
      </c>
      <c r="C63" s="22">
        <v>157753.56211000003</v>
      </c>
      <c r="D63" s="22">
        <v>0</v>
      </c>
      <c r="E63" s="17">
        <v>157753.56211000003</v>
      </c>
      <c r="F63" s="22">
        <v>6362.6187499999996</v>
      </c>
      <c r="G63" s="17">
        <f t="shared" si="28"/>
        <v>164116.18086000002</v>
      </c>
      <c r="H63" s="17">
        <f t="shared" si="29"/>
        <v>29260.184139999968</v>
      </c>
      <c r="I63" s="17">
        <f t="shared" si="30"/>
        <v>35622.802889999963</v>
      </c>
      <c r="J63" s="18">
        <f t="shared" si="27"/>
        <v>84.868789864780027</v>
      </c>
    </row>
    <row r="64" spans="1:10" s="93" customFormat="1" ht="11.25" customHeight="1" x14ac:dyDescent="0.2">
      <c r="A64" s="95" t="s">
        <v>68</v>
      </c>
      <c r="B64" s="22">
        <v>1555714.6225899998</v>
      </c>
      <c r="C64" s="22">
        <v>686878.6712199999</v>
      </c>
      <c r="D64" s="22">
        <v>0</v>
      </c>
      <c r="E64" s="17">
        <v>686878.6712199999</v>
      </c>
      <c r="F64" s="22">
        <v>21467.697519999994</v>
      </c>
      <c r="G64" s="17">
        <f t="shared" si="28"/>
        <v>708346.36873999995</v>
      </c>
      <c r="H64" s="17">
        <f t="shared" si="29"/>
        <v>847368.25384999986</v>
      </c>
      <c r="I64" s="17">
        <f t="shared" si="30"/>
        <v>868835.95136999991</v>
      </c>
      <c r="J64" s="18">
        <f t="shared" si="27"/>
        <v>45.53189630375293</v>
      </c>
    </row>
    <row r="65" spans="1:10" s="93" customFormat="1" ht="11.25" customHeight="1" x14ac:dyDescent="0.2">
      <c r="A65" s="95" t="s">
        <v>69</v>
      </c>
      <c r="B65" s="22">
        <v>13002.199999999999</v>
      </c>
      <c r="C65" s="22">
        <v>10604.301210000001</v>
      </c>
      <c r="D65" s="22">
        <v>0</v>
      </c>
      <c r="E65" s="17">
        <v>10604.301210000001</v>
      </c>
      <c r="F65" s="22">
        <v>562.54324999999994</v>
      </c>
      <c r="G65" s="17">
        <f t="shared" si="28"/>
        <v>11166.844460000002</v>
      </c>
      <c r="H65" s="17">
        <f t="shared" si="29"/>
        <v>1835.3555399999968</v>
      </c>
      <c r="I65" s="17">
        <f t="shared" si="30"/>
        <v>2397.8987899999975</v>
      </c>
      <c r="J65" s="18">
        <f t="shared" si="27"/>
        <v>85.884269277506903</v>
      </c>
    </row>
    <row r="66" spans="1:10" s="93" customFormat="1" ht="11.25" customHeight="1" x14ac:dyDescent="0.2">
      <c r="A66" s="95" t="s">
        <v>70</v>
      </c>
      <c r="B66" s="22">
        <v>155179</v>
      </c>
      <c r="C66" s="22">
        <v>126782.7031</v>
      </c>
      <c r="D66" s="22">
        <v>0</v>
      </c>
      <c r="E66" s="17">
        <v>126782.7031</v>
      </c>
      <c r="F66" s="22">
        <v>4688.5424599999997</v>
      </c>
      <c r="G66" s="17">
        <f t="shared" si="28"/>
        <v>131471.24556000001</v>
      </c>
      <c r="H66" s="17">
        <f t="shared" si="29"/>
        <v>23707.75443999999</v>
      </c>
      <c r="I66" s="17">
        <f t="shared" si="30"/>
        <v>28396.296900000001</v>
      </c>
      <c r="J66" s="18">
        <f t="shared" si="27"/>
        <v>84.7223178136217</v>
      </c>
    </row>
    <row r="67" spans="1:10" s="93" customFormat="1" ht="11.25" customHeight="1" x14ac:dyDescent="0.2">
      <c r="A67" s="95" t="s">
        <v>71</v>
      </c>
      <c r="B67" s="22">
        <v>46982.43</v>
      </c>
      <c r="C67" s="22">
        <v>41714.877719999997</v>
      </c>
      <c r="D67" s="22">
        <v>0</v>
      </c>
      <c r="E67" s="17">
        <v>41714.877719999997</v>
      </c>
      <c r="F67" s="22">
        <v>1464.1783400000002</v>
      </c>
      <c r="G67" s="17">
        <f t="shared" si="28"/>
        <v>43179.056059999995</v>
      </c>
      <c r="H67" s="17">
        <f t="shared" si="29"/>
        <v>3803.3739400000049</v>
      </c>
      <c r="I67" s="17">
        <f t="shared" si="30"/>
        <v>5267.5522800000035</v>
      </c>
      <c r="J67" s="18">
        <f t="shared" si="27"/>
        <v>91.904688752795451</v>
      </c>
    </row>
    <row r="68" spans="1:10" s="93" customFormat="1" ht="11.25" customHeight="1" x14ac:dyDescent="0.2">
      <c r="A68" s="97" t="s">
        <v>72</v>
      </c>
      <c r="B68" s="22">
        <v>54135</v>
      </c>
      <c r="C68" s="22">
        <v>48982.739700000006</v>
      </c>
      <c r="D68" s="22">
        <v>0</v>
      </c>
      <c r="E68" s="17">
        <v>48982.739700000006</v>
      </c>
      <c r="F68" s="22">
        <v>1132.3017299999999</v>
      </c>
      <c r="G68" s="17">
        <f t="shared" si="28"/>
        <v>50115.041430000005</v>
      </c>
      <c r="H68" s="17">
        <f t="shared" si="29"/>
        <v>4019.9585699999952</v>
      </c>
      <c r="I68" s="17">
        <f t="shared" si="30"/>
        <v>5152.2602999999945</v>
      </c>
      <c r="J68" s="18">
        <f t="shared" si="27"/>
        <v>92.574196785813257</v>
      </c>
    </row>
    <row r="69" spans="1:10" s="93" customFormat="1" ht="11.25" customHeight="1" x14ac:dyDescent="0.2">
      <c r="A69" s="95" t="s">
        <v>73</v>
      </c>
      <c r="B69" s="22">
        <v>48052.39</v>
      </c>
      <c r="C69" s="22">
        <v>43409.923149999995</v>
      </c>
      <c r="D69" s="22">
        <v>0</v>
      </c>
      <c r="E69" s="17">
        <v>43409.923149999995</v>
      </c>
      <c r="F69" s="22">
        <v>0</v>
      </c>
      <c r="G69" s="17">
        <f t="shared" si="28"/>
        <v>43409.923149999995</v>
      </c>
      <c r="H69" s="17">
        <f t="shared" si="29"/>
        <v>4642.4668500000043</v>
      </c>
      <c r="I69" s="17">
        <f t="shared" si="30"/>
        <v>4642.4668500000043</v>
      </c>
      <c r="J69" s="18">
        <f t="shared" si="27"/>
        <v>90.338738926409263</v>
      </c>
    </row>
    <row r="70" spans="1:10" s="93" customFormat="1" ht="11.25" customHeight="1" x14ac:dyDescent="0.2">
      <c r="A70" s="95"/>
      <c r="B70" s="19"/>
      <c r="C70" s="19"/>
      <c r="D70" s="19"/>
      <c r="E70" s="19"/>
      <c r="F70" s="19"/>
      <c r="G70" s="19"/>
      <c r="H70" s="19"/>
      <c r="I70" s="19"/>
      <c r="J70" s="16"/>
    </row>
    <row r="71" spans="1:10" s="93" customFormat="1" ht="11.25" customHeight="1" x14ac:dyDescent="0.2">
      <c r="A71" s="14" t="s">
        <v>74</v>
      </c>
      <c r="B71" s="20">
        <f t="shared" ref="B71:I71" si="31">SUM(B72:B75)</f>
        <v>14934737.343</v>
      </c>
      <c r="C71" s="20">
        <f t="shared" si="31"/>
        <v>8513152.9316500016</v>
      </c>
      <c r="D71" s="20">
        <f t="shared" si="31"/>
        <v>0</v>
      </c>
      <c r="E71" s="20">
        <f t="shared" si="31"/>
        <v>8513152.9316500016</v>
      </c>
      <c r="F71" s="20">
        <f t="shared" si="31"/>
        <v>455483.91393000004</v>
      </c>
      <c r="G71" s="20">
        <f t="shared" si="31"/>
        <v>8968636.8455800023</v>
      </c>
      <c r="H71" s="20">
        <f t="shared" si="31"/>
        <v>5966100.4974199999</v>
      </c>
      <c r="I71" s="20">
        <f t="shared" si="31"/>
        <v>6421584.4113500006</v>
      </c>
      <c r="J71" s="16">
        <f>G71/B71*100</f>
        <v>60.052190002415109</v>
      </c>
    </row>
    <row r="72" spans="1:10" s="93" customFormat="1" ht="11.25" customHeight="1" x14ac:dyDescent="0.2">
      <c r="A72" s="95" t="s">
        <v>36</v>
      </c>
      <c r="B72" s="22">
        <v>14867718.972000001</v>
      </c>
      <c r="C72" s="22">
        <v>8454428.1330900006</v>
      </c>
      <c r="D72" s="22">
        <v>0</v>
      </c>
      <c r="E72" s="17">
        <v>8454428.1330900006</v>
      </c>
      <c r="F72" s="22">
        <v>454644.17153000005</v>
      </c>
      <c r="G72" s="17">
        <f t="shared" ref="G72:G75" si="32">SUM(E72:F72)</f>
        <v>8909072.3046200015</v>
      </c>
      <c r="H72" s="17">
        <f>B72-G72</f>
        <v>5958646.6673799995</v>
      </c>
      <c r="I72" s="17">
        <f>B72-E72</f>
        <v>6413290.8389100004</v>
      </c>
      <c r="J72" s="18">
        <f>G72/B72*100</f>
        <v>59.92225385345413</v>
      </c>
    </row>
    <row r="73" spans="1:10" s="93" customFormat="1" ht="11.25" customHeight="1" x14ac:dyDescent="0.2">
      <c r="A73" s="95" t="s">
        <v>75</v>
      </c>
      <c r="B73" s="22">
        <v>47279.371000000014</v>
      </c>
      <c r="C73" s="22">
        <v>47119.152259999995</v>
      </c>
      <c r="D73" s="22">
        <v>0</v>
      </c>
      <c r="E73" s="17">
        <v>47119.152259999995</v>
      </c>
      <c r="F73" s="22">
        <v>158.64027999999999</v>
      </c>
      <c r="G73" s="17">
        <f t="shared" si="32"/>
        <v>47277.792539999995</v>
      </c>
      <c r="H73" s="17">
        <f>B73-G73</f>
        <v>1.578460000018822</v>
      </c>
      <c r="I73" s="17">
        <f>B73-E73</f>
        <v>160.21874000001844</v>
      </c>
      <c r="J73" s="18">
        <f>G73/B73*100</f>
        <v>99.996661419205395</v>
      </c>
    </row>
    <row r="74" spans="1:10" s="93" customFormat="1" ht="11.25" customHeight="1" x14ac:dyDescent="0.2">
      <c r="A74" s="95" t="s">
        <v>76</v>
      </c>
      <c r="B74" s="22">
        <v>3831.0000000000005</v>
      </c>
      <c r="C74" s="22">
        <v>2442.4144799999999</v>
      </c>
      <c r="D74" s="22">
        <v>0</v>
      </c>
      <c r="E74" s="17">
        <v>2442.4144799999999</v>
      </c>
      <c r="F74" s="22">
        <v>435.48304999999999</v>
      </c>
      <c r="G74" s="17">
        <f t="shared" si="32"/>
        <v>2877.8975299999997</v>
      </c>
      <c r="H74" s="17">
        <f>B74-G74</f>
        <v>953.10247000000072</v>
      </c>
      <c r="I74" s="17">
        <f>B74-E74</f>
        <v>1388.5855200000005</v>
      </c>
      <c r="J74" s="18">
        <f>G74/B74*100</f>
        <v>75.121313756199413</v>
      </c>
    </row>
    <row r="75" spans="1:10" s="93" customFormat="1" ht="11.25" customHeight="1" x14ac:dyDescent="0.2">
      <c r="A75" s="95" t="s">
        <v>77</v>
      </c>
      <c r="B75" s="22">
        <v>15908</v>
      </c>
      <c r="C75" s="22">
        <v>9163.2318200000009</v>
      </c>
      <c r="D75" s="22">
        <v>0</v>
      </c>
      <c r="E75" s="17">
        <v>9163.2318200000009</v>
      </c>
      <c r="F75" s="22">
        <v>245.61906999999999</v>
      </c>
      <c r="G75" s="17">
        <f t="shared" si="32"/>
        <v>9408.8508900000015</v>
      </c>
      <c r="H75" s="17">
        <f>B75-G75</f>
        <v>6499.1491099999985</v>
      </c>
      <c r="I75" s="17">
        <f>B75-E75</f>
        <v>6744.7681799999991</v>
      </c>
      <c r="J75" s="18">
        <f>G75/B75*100</f>
        <v>59.145404136283645</v>
      </c>
    </row>
    <row r="76" spans="1:10" s="93" customFormat="1" ht="11.25" customHeight="1" x14ac:dyDescent="0.2">
      <c r="A76" s="95"/>
      <c r="B76" s="19"/>
      <c r="C76" s="19"/>
      <c r="D76" s="19"/>
      <c r="E76" s="19"/>
      <c r="F76" s="19"/>
      <c r="G76" s="19"/>
      <c r="H76" s="19"/>
      <c r="I76" s="19"/>
      <c r="J76" s="16"/>
    </row>
    <row r="77" spans="1:10" s="93" customFormat="1" ht="11.25" customHeight="1" x14ac:dyDescent="0.2">
      <c r="A77" s="14" t="s">
        <v>78</v>
      </c>
      <c r="B77" s="20">
        <f t="shared" ref="B77:I77" si="33">SUM(B78:B79)</f>
        <v>122169802.44199997</v>
      </c>
      <c r="C77" s="20">
        <f t="shared" si="33"/>
        <v>102692537.06968001</v>
      </c>
      <c r="D77" s="20">
        <f t="shared" si="33"/>
        <v>7422258.6737700002</v>
      </c>
      <c r="E77" s="20">
        <f t="shared" si="33"/>
        <v>110114795.74345</v>
      </c>
      <c r="F77" s="20">
        <f t="shared" si="33"/>
        <v>1922744.0398600001</v>
      </c>
      <c r="G77" s="20">
        <f t="shared" si="33"/>
        <v>112037539.78331</v>
      </c>
      <c r="H77" s="20">
        <f t="shared" si="33"/>
        <v>10132262.658689968</v>
      </c>
      <c r="I77" s="20">
        <f t="shared" si="33"/>
        <v>12055006.698549971</v>
      </c>
      <c r="J77" s="16">
        <f>G77/B77*100</f>
        <v>91.706409885126689</v>
      </c>
    </row>
    <row r="78" spans="1:10" s="93" customFormat="1" ht="11.25" customHeight="1" x14ac:dyDescent="0.2">
      <c r="A78" s="95" t="s">
        <v>79</v>
      </c>
      <c r="B78" s="22">
        <f>'[2]as of Sept_all banks'!B129</f>
        <v>121820182.44199997</v>
      </c>
      <c r="C78" s="22">
        <f>'[2]as of Sept_all banks'!C129</f>
        <v>102511036.93329</v>
      </c>
      <c r="D78" s="22">
        <f>'[2]as of Sept_all banks'!D129</f>
        <v>7422258.6737700002</v>
      </c>
      <c r="E78" s="17">
        <f>SUM(C78:D78)</f>
        <v>109933295.60706</v>
      </c>
      <c r="F78" s="22">
        <f>'[2]as of Sept_all banks'!F129</f>
        <v>1905941.1158400001</v>
      </c>
      <c r="G78" s="17">
        <f t="shared" ref="G78:G79" si="34">SUM(E78:F78)</f>
        <v>111839236.7229</v>
      </c>
      <c r="H78" s="17">
        <f>B78-G78</f>
        <v>9980945.7190999687</v>
      </c>
      <c r="I78" s="17">
        <f>B78-E78</f>
        <v>11886886.834939972</v>
      </c>
      <c r="J78" s="18">
        <f>G78/B78*100</f>
        <v>91.806820906829614</v>
      </c>
    </row>
    <row r="79" spans="1:10" s="93" customFormat="1" ht="11.25" customHeight="1" x14ac:dyDescent="0.2">
      <c r="A79" s="95" t="s">
        <v>80</v>
      </c>
      <c r="B79" s="22">
        <f>'[2]as of Sept_all banks'!B130</f>
        <v>349620</v>
      </c>
      <c r="C79" s="22">
        <f>'[2]as of Sept_all banks'!C130</f>
        <v>181500.13639</v>
      </c>
      <c r="D79" s="22">
        <f>'[2]as of Sept_all banks'!D130</f>
        <v>0</v>
      </c>
      <c r="E79" s="17">
        <f>SUM(C79:D79)</f>
        <v>181500.13639</v>
      </c>
      <c r="F79" s="22">
        <f>'[2]as of Sept_all banks'!F130</f>
        <v>16802.924019999999</v>
      </c>
      <c r="G79" s="17">
        <f t="shared" si="34"/>
        <v>198303.06041000001</v>
      </c>
      <c r="H79" s="17">
        <f>B79-G79</f>
        <v>151316.93958999999</v>
      </c>
      <c r="I79" s="17">
        <f>B79-E79</f>
        <v>168119.86361</v>
      </c>
      <c r="J79" s="18">
        <f>G79/B79*100</f>
        <v>56.719598538413138</v>
      </c>
    </row>
    <row r="80" spans="1:10" s="93" customFormat="1" ht="11.25" customHeight="1" x14ac:dyDescent="0.2">
      <c r="A80" s="95"/>
      <c r="B80" s="19"/>
      <c r="C80" s="19"/>
      <c r="D80" s="19"/>
      <c r="E80" s="19"/>
      <c r="F80" s="19"/>
      <c r="G80" s="19"/>
      <c r="H80" s="19"/>
      <c r="I80" s="19"/>
      <c r="J80" s="16"/>
    </row>
    <row r="81" spans="1:10" s="93" customFormat="1" ht="11.25" customHeight="1" x14ac:dyDescent="0.2">
      <c r="A81" s="14" t="s">
        <v>342</v>
      </c>
      <c r="B81" s="20">
        <f t="shared" ref="B81:I81" si="35">+B82+B83</f>
        <v>460413.92499999999</v>
      </c>
      <c r="C81" s="20">
        <f t="shared" si="35"/>
        <v>353459.20737999998</v>
      </c>
      <c r="D81" s="20">
        <f t="shared" si="35"/>
        <v>0</v>
      </c>
      <c r="E81" s="20">
        <f t="shared" si="35"/>
        <v>353459.20737999998</v>
      </c>
      <c r="F81" s="20">
        <f t="shared" si="35"/>
        <v>21497.305650000002</v>
      </c>
      <c r="G81" s="20">
        <f t="shared" si="35"/>
        <v>374956.51302999997</v>
      </c>
      <c r="H81" s="20">
        <f t="shared" si="35"/>
        <v>85457.411970000016</v>
      </c>
      <c r="I81" s="20">
        <f t="shared" si="35"/>
        <v>106954.71762000001</v>
      </c>
      <c r="J81" s="16">
        <f>G81/B81*100</f>
        <v>81.439003616148227</v>
      </c>
    </row>
    <row r="82" spans="1:10" s="93" customFormat="1" ht="11.25" customHeight="1" x14ac:dyDescent="0.2">
      <c r="A82" s="95" t="s">
        <v>46</v>
      </c>
      <c r="B82" s="22">
        <f>'[2]as of Sept_all banks'!B133</f>
        <v>254711.46711999999</v>
      </c>
      <c r="C82" s="22">
        <f>'[2]as of Sept_all banks'!C133</f>
        <v>198589.30752999999</v>
      </c>
      <c r="D82" s="22">
        <f>'[2]as of Sept_all banks'!D133</f>
        <v>0</v>
      </c>
      <c r="E82" s="17">
        <f>SUM(C82:D82)</f>
        <v>198589.30752999999</v>
      </c>
      <c r="F82" s="22">
        <f>'[2]as of Sept_all banks'!F133</f>
        <v>11991.289880000002</v>
      </c>
      <c r="G82" s="17">
        <f t="shared" ref="G82:G83" si="36">SUM(E82:F82)</f>
        <v>210580.59740999999</v>
      </c>
      <c r="H82" s="17">
        <f>B82-G82</f>
        <v>44130.869709999999</v>
      </c>
      <c r="I82" s="17">
        <f>B82-E82</f>
        <v>56122.159589999996</v>
      </c>
      <c r="J82" s="18">
        <f>G82/B82*100</f>
        <v>82.674172384547958</v>
      </c>
    </row>
    <row r="83" spans="1:10" s="93" customFormat="1" ht="11.25" customHeight="1" x14ac:dyDescent="0.2">
      <c r="A83" s="95" t="s">
        <v>343</v>
      </c>
      <c r="B83" s="22">
        <f>'[2]as of Sept_all banks'!B134</f>
        <v>205702.45788</v>
      </c>
      <c r="C83" s="22">
        <f>'[2]as of Sept_all banks'!C134</f>
        <v>154869.89984999999</v>
      </c>
      <c r="D83" s="22">
        <f>'[2]as of Sept_all banks'!D134</f>
        <v>0</v>
      </c>
      <c r="E83" s="17">
        <f>SUM(C83:D83)</f>
        <v>154869.89984999999</v>
      </c>
      <c r="F83" s="22">
        <f>'[2]as of Sept_all banks'!F134</f>
        <v>9506.01577</v>
      </c>
      <c r="G83" s="17">
        <f t="shared" si="36"/>
        <v>164375.91561999999</v>
      </c>
      <c r="H83" s="17">
        <f>B83-G83</f>
        <v>41326.542260000017</v>
      </c>
      <c r="I83" s="17">
        <f>B83-E83</f>
        <v>50832.558030000015</v>
      </c>
      <c r="J83" s="18">
        <f>G83/B83*100</f>
        <v>79.909553494927835</v>
      </c>
    </row>
    <row r="84" spans="1:10" s="93" customFormat="1" ht="11.25" customHeight="1" x14ac:dyDescent="0.2">
      <c r="A84" s="95"/>
      <c r="B84" s="19"/>
      <c r="C84" s="19"/>
      <c r="D84" s="19"/>
      <c r="E84" s="19"/>
      <c r="F84" s="19"/>
      <c r="G84" s="19"/>
      <c r="H84" s="19"/>
      <c r="I84" s="19"/>
      <c r="J84" s="16"/>
    </row>
    <row r="85" spans="1:10" s="93" customFormat="1" ht="11.25" customHeight="1" x14ac:dyDescent="0.2">
      <c r="A85" s="14" t="s">
        <v>254</v>
      </c>
      <c r="B85" s="20">
        <f t="shared" ref="B85:I85" si="37">SUM(B86:B89)</f>
        <v>2428892.165</v>
      </c>
      <c r="C85" s="20">
        <f t="shared" ref="C85:D85" si="38">SUM(C86:C89)</f>
        <v>1769708.58558</v>
      </c>
      <c r="D85" s="20">
        <f t="shared" si="38"/>
        <v>0</v>
      </c>
      <c r="E85" s="20">
        <f t="shared" si="37"/>
        <v>1769708.58558</v>
      </c>
      <c r="F85" s="20">
        <f t="shared" ref="F85" si="39">SUM(F86:F89)</f>
        <v>54214.171439999998</v>
      </c>
      <c r="G85" s="20">
        <f t="shared" si="37"/>
        <v>1823922.7570199999</v>
      </c>
      <c r="H85" s="20">
        <f t="shared" si="37"/>
        <v>604969.4079799999</v>
      </c>
      <c r="I85" s="20">
        <f t="shared" si="37"/>
        <v>659183.57941999985</v>
      </c>
      <c r="J85" s="16">
        <f>G85/B85*100</f>
        <v>75.092784410212786</v>
      </c>
    </row>
    <row r="86" spans="1:10" s="93" customFormat="1" ht="11.25" customHeight="1" x14ac:dyDescent="0.2">
      <c r="A86" s="95" t="s">
        <v>49</v>
      </c>
      <c r="B86" s="22">
        <f>'[2]as of Sept_all banks'!B137</f>
        <v>1872081.9999999998</v>
      </c>
      <c r="C86" s="22">
        <f>'[2]as of Sept_all banks'!C137</f>
        <v>1406941.77807</v>
      </c>
      <c r="D86" s="22">
        <f>'[2]as of Sept_all banks'!D137</f>
        <v>0</v>
      </c>
      <c r="E86" s="17">
        <f>SUM(C86:D86)</f>
        <v>1406941.77807</v>
      </c>
      <c r="F86" s="22">
        <f>'[2]as of Sept_all banks'!F137</f>
        <v>26266.946240000001</v>
      </c>
      <c r="G86" s="17">
        <f t="shared" ref="G86:G89" si="40">SUM(E86:F86)</f>
        <v>1433208.72431</v>
      </c>
      <c r="H86" s="17">
        <f>B86-G86</f>
        <v>438873.27568999981</v>
      </c>
      <c r="I86" s="17">
        <f>B86-E86</f>
        <v>465140.22192999977</v>
      </c>
      <c r="J86" s="18">
        <f>G86/B86*100</f>
        <v>76.556941646252682</v>
      </c>
    </row>
    <row r="87" spans="1:10" s="93" customFormat="1" ht="11.25" customHeight="1" x14ac:dyDescent="0.2">
      <c r="A87" s="95" t="s">
        <v>255</v>
      </c>
      <c r="B87" s="22">
        <f>'[2]as of Sept_all banks'!B138</f>
        <v>0</v>
      </c>
      <c r="C87" s="22">
        <f>'[2]as of Sept_all banks'!C138</f>
        <v>0</v>
      </c>
      <c r="D87" s="22">
        <f>'[2]as of Sept_all banks'!D138</f>
        <v>0</v>
      </c>
      <c r="E87" s="17">
        <f>SUM(C87:D87)</f>
        <v>0</v>
      </c>
      <c r="F87" s="22">
        <f>'[2]as of Sept_all banks'!F138</f>
        <v>0</v>
      </c>
      <c r="G87" s="17">
        <f t="shared" si="40"/>
        <v>0</v>
      </c>
      <c r="H87" s="17">
        <f>B87-G87</f>
        <v>0</v>
      </c>
      <c r="I87" s="17">
        <f>B87-E87</f>
        <v>0</v>
      </c>
      <c r="J87" s="18"/>
    </row>
    <row r="88" spans="1:10" s="93" customFormat="1" ht="11.25" customHeight="1" x14ac:dyDescent="0.2">
      <c r="A88" s="95" t="s">
        <v>256</v>
      </c>
      <c r="B88" s="22">
        <f>'[2]as of Sept_all banks'!B139</f>
        <v>166607.59</v>
      </c>
      <c r="C88" s="22">
        <f>'[2]as of Sept_all banks'!C139</f>
        <v>83611.89503</v>
      </c>
      <c r="D88" s="22">
        <f>'[2]as of Sept_all banks'!D139</f>
        <v>0</v>
      </c>
      <c r="E88" s="17">
        <f>SUM(C88:D88)</f>
        <v>83611.89503</v>
      </c>
      <c r="F88" s="22">
        <f>'[2]as of Sept_all banks'!F139</f>
        <v>2253.6285800000001</v>
      </c>
      <c r="G88" s="17">
        <f t="shared" si="40"/>
        <v>85865.523610000004</v>
      </c>
      <c r="H88" s="17">
        <f>B88-G88</f>
        <v>80742.066389999993</v>
      </c>
      <c r="I88" s="17">
        <f>B88-E88</f>
        <v>82995.694969999997</v>
      </c>
      <c r="J88" s="18">
        <f>G88/B88*100</f>
        <v>51.537582177378596</v>
      </c>
    </row>
    <row r="89" spans="1:10" s="93" customFormat="1" ht="11.25" customHeight="1" x14ac:dyDescent="0.2">
      <c r="A89" s="95" t="s">
        <v>257</v>
      </c>
      <c r="B89" s="22">
        <f>'[2]as of Sept_all banks'!B140</f>
        <v>390202.57500000013</v>
      </c>
      <c r="C89" s="22">
        <f>'[2]as of Sept_all banks'!C140</f>
        <v>279154.91248</v>
      </c>
      <c r="D89" s="22">
        <f>'[2]as of Sept_all banks'!D140</f>
        <v>0</v>
      </c>
      <c r="E89" s="17">
        <f>SUM(C89:D89)</f>
        <v>279154.91248</v>
      </c>
      <c r="F89" s="22">
        <f>'[2]as of Sept_all banks'!F140</f>
        <v>25693.596619999997</v>
      </c>
      <c r="G89" s="17">
        <f t="shared" si="40"/>
        <v>304848.50910000002</v>
      </c>
      <c r="H89" s="17">
        <f>B89-G89</f>
        <v>85354.065900000103</v>
      </c>
      <c r="I89" s="17">
        <f>B89-E89</f>
        <v>111047.66252000013</v>
      </c>
      <c r="J89" s="18">
        <f>G89/B89*100</f>
        <v>78.125704091009624</v>
      </c>
    </row>
    <row r="90" spans="1:10" s="93" customFormat="1" ht="11.25" customHeight="1" x14ac:dyDescent="0.2">
      <c r="A90" s="34"/>
      <c r="B90" s="22"/>
      <c r="C90" s="22"/>
      <c r="D90" s="22"/>
      <c r="E90" s="17"/>
      <c r="F90" s="22"/>
      <c r="G90" s="17"/>
      <c r="H90" s="17"/>
      <c r="I90" s="17"/>
      <c r="J90" s="18"/>
    </row>
    <row r="91" spans="1:10" s="93" customFormat="1" ht="11.25" customHeight="1" x14ac:dyDescent="0.2">
      <c r="A91" s="14" t="s">
        <v>81</v>
      </c>
      <c r="B91" s="20">
        <f t="shared" ref="B91:I91" si="41">SUM(B92:B101)</f>
        <v>201952247.26709002</v>
      </c>
      <c r="C91" s="20">
        <f t="shared" si="41"/>
        <v>194037484.65987</v>
      </c>
      <c r="D91" s="20">
        <f t="shared" si="41"/>
        <v>0</v>
      </c>
      <c r="E91" s="20">
        <f t="shared" si="41"/>
        <v>194037484.65987</v>
      </c>
      <c r="F91" s="20">
        <f t="shared" si="41"/>
        <v>6024135.4514599992</v>
      </c>
      <c r="G91" s="20">
        <f t="shared" si="41"/>
        <v>200061620.11133</v>
      </c>
      <c r="H91" s="20">
        <f t="shared" si="41"/>
        <v>1890627.155760023</v>
      </c>
      <c r="I91" s="20">
        <f t="shared" si="41"/>
        <v>7914762.6072200313</v>
      </c>
      <c r="J91" s="16">
        <f t="shared" ref="J91:J101" si="42">G91/B91*100</f>
        <v>99.063824650953464</v>
      </c>
    </row>
    <row r="92" spans="1:10" s="93" customFormat="1" ht="11.25" customHeight="1" x14ac:dyDescent="0.2">
      <c r="A92" s="95" t="s">
        <v>64</v>
      </c>
      <c r="B92" s="22">
        <v>5221443.1054399991</v>
      </c>
      <c r="C92" s="22">
        <v>4575668.1920600003</v>
      </c>
      <c r="D92" s="22">
        <v>0</v>
      </c>
      <c r="E92" s="17">
        <v>4575668.1920600003</v>
      </c>
      <c r="F92" s="22">
        <v>117040.11888999998</v>
      </c>
      <c r="G92" s="17">
        <f t="shared" ref="G92:G101" si="43">SUM(E92:F92)</f>
        <v>4692708.3109499998</v>
      </c>
      <c r="H92" s="17">
        <f t="shared" ref="H92:H101" si="44">B92-G92</f>
        <v>528734.7944899993</v>
      </c>
      <c r="I92" s="17">
        <f t="shared" ref="I92:I101" si="45">B92-E92</f>
        <v>645774.91337999888</v>
      </c>
      <c r="J92" s="18">
        <f t="shared" si="42"/>
        <v>89.873780412561942</v>
      </c>
    </row>
    <row r="93" spans="1:10" s="93" customFormat="1" ht="11.25" customHeight="1" x14ac:dyDescent="0.2">
      <c r="A93" s="95" t="s">
        <v>82</v>
      </c>
      <c r="B93" s="22">
        <v>18103030.601929992</v>
      </c>
      <c r="C93" s="22">
        <v>17948775.266629994</v>
      </c>
      <c r="D93" s="22">
        <v>0</v>
      </c>
      <c r="E93" s="17">
        <v>17948775.266629994</v>
      </c>
      <c r="F93" s="22">
        <v>66276.058470000004</v>
      </c>
      <c r="G93" s="17">
        <f t="shared" si="43"/>
        <v>18015051.325099993</v>
      </c>
      <c r="H93" s="17">
        <f t="shared" si="44"/>
        <v>87979.27682999894</v>
      </c>
      <c r="I93" s="17">
        <f t="shared" si="45"/>
        <v>154255.33529999852</v>
      </c>
      <c r="J93" s="18">
        <f t="shared" si="42"/>
        <v>99.514008020178565</v>
      </c>
    </row>
    <row r="94" spans="1:10" s="93" customFormat="1" ht="11.25" customHeight="1" x14ac:dyDescent="0.2">
      <c r="A94" s="95" t="s">
        <v>83</v>
      </c>
      <c r="B94" s="22">
        <v>12789525.530999999</v>
      </c>
      <c r="C94" s="22">
        <v>12735741.932300001</v>
      </c>
      <c r="D94" s="22">
        <v>0</v>
      </c>
      <c r="E94" s="17">
        <v>12735741.932300001</v>
      </c>
      <c r="F94" s="22">
        <v>45957.33698</v>
      </c>
      <c r="G94" s="17">
        <f t="shared" si="43"/>
        <v>12781699.269280002</v>
      </c>
      <c r="H94" s="17">
        <f t="shared" si="44"/>
        <v>7826.2617199979722</v>
      </c>
      <c r="I94" s="17">
        <f t="shared" si="45"/>
        <v>53783.598699998111</v>
      </c>
      <c r="J94" s="18">
        <f t="shared" si="42"/>
        <v>99.938807255194661</v>
      </c>
    </row>
    <row r="95" spans="1:10" s="93" customFormat="1" ht="11.25" customHeight="1" x14ac:dyDescent="0.2">
      <c r="A95" s="95" t="s">
        <v>84</v>
      </c>
      <c r="B95" s="22">
        <v>168744.32000000001</v>
      </c>
      <c r="C95" s="22">
        <v>99317.383430000002</v>
      </c>
      <c r="D95" s="22">
        <v>0</v>
      </c>
      <c r="E95" s="17">
        <v>99317.383430000002</v>
      </c>
      <c r="F95" s="22">
        <v>11545.877039999999</v>
      </c>
      <c r="G95" s="17">
        <f t="shared" si="43"/>
        <v>110863.26047000001</v>
      </c>
      <c r="H95" s="17">
        <f t="shared" si="44"/>
        <v>57881.059529999999</v>
      </c>
      <c r="I95" s="17">
        <f t="shared" si="45"/>
        <v>69426.936570000005</v>
      </c>
      <c r="J95" s="18">
        <f t="shared" si="42"/>
        <v>65.698958323456452</v>
      </c>
    </row>
    <row r="96" spans="1:10" s="93" customFormat="1" ht="11.25" customHeight="1" x14ac:dyDescent="0.2">
      <c r="A96" s="95" t="s">
        <v>85</v>
      </c>
      <c r="B96" s="22">
        <v>808564.05000000016</v>
      </c>
      <c r="C96" s="22">
        <v>574012.17463000002</v>
      </c>
      <c r="D96" s="22">
        <v>0</v>
      </c>
      <c r="E96" s="17">
        <v>574012.17463000002</v>
      </c>
      <c r="F96" s="22">
        <v>35817.84979</v>
      </c>
      <c r="G96" s="17">
        <f t="shared" si="43"/>
        <v>609830.02442000003</v>
      </c>
      <c r="H96" s="17">
        <f t="shared" si="44"/>
        <v>198734.02558000013</v>
      </c>
      <c r="I96" s="17">
        <f t="shared" si="45"/>
        <v>234551.87537000014</v>
      </c>
      <c r="J96" s="18">
        <f t="shared" si="42"/>
        <v>75.42136265148072</v>
      </c>
    </row>
    <row r="97" spans="1:10" s="93" customFormat="1" ht="11.25" customHeight="1" x14ac:dyDescent="0.2">
      <c r="A97" s="129" t="s">
        <v>86</v>
      </c>
      <c r="B97" s="22">
        <v>163743874.40172005</v>
      </c>
      <c r="C97" s="22">
        <v>157083626.09141001</v>
      </c>
      <c r="D97" s="22">
        <v>0</v>
      </c>
      <c r="E97" s="17">
        <v>157083626.09141001</v>
      </c>
      <c r="F97" s="22">
        <v>5693500.3681599991</v>
      </c>
      <c r="G97" s="17">
        <f t="shared" si="43"/>
        <v>162777126.45957002</v>
      </c>
      <c r="H97" s="17">
        <f t="shared" si="44"/>
        <v>966747.94215002656</v>
      </c>
      <c r="I97" s="17">
        <f t="shared" si="45"/>
        <v>6660248.3103100359</v>
      </c>
      <c r="J97" s="18">
        <f t="shared" si="42"/>
        <v>99.409597491397903</v>
      </c>
    </row>
    <row r="98" spans="1:10" s="93" customFormat="1" ht="11.25" customHeight="1" x14ac:dyDescent="0.2">
      <c r="A98" s="129" t="s">
        <v>87</v>
      </c>
      <c r="B98" s="22">
        <v>452763.88500000001</v>
      </c>
      <c r="C98" s="22">
        <v>445090.29977999994</v>
      </c>
      <c r="D98" s="22">
        <v>0</v>
      </c>
      <c r="E98" s="17">
        <v>445090.29977999994</v>
      </c>
      <c r="F98" s="22">
        <v>6554.5543900000002</v>
      </c>
      <c r="G98" s="17">
        <f t="shared" si="43"/>
        <v>451644.85416999995</v>
      </c>
      <c r="H98" s="17">
        <f t="shared" si="44"/>
        <v>1119.0308300000615</v>
      </c>
      <c r="I98" s="17">
        <f t="shared" si="45"/>
        <v>7673.5852200000663</v>
      </c>
      <c r="J98" s="18">
        <f t="shared" si="42"/>
        <v>99.752844503045978</v>
      </c>
    </row>
    <row r="99" spans="1:10" s="93" customFormat="1" ht="11.25" customHeight="1" x14ac:dyDescent="0.2">
      <c r="A99" s="129" t="s">
        <v>269</v>
      </c>
      <c r="B99" s="22">
        <v>493539.674</v>
      </c>
      <c r="C99" s="22">
        <v>449853.86958</v>
      </c>
      <c r="D99" s="22">
        <v>0</v>
      </c>
      <c r="E99" s="17">
        <v>449853.86958</v>
      </c>
      <c r="F99" s="22">
        <v>43681.098590000001</v>
      </c>
      <c r="G99" s="17">
        <f t="shared" si="43"/>
        <v>493534.96817000001</v>
      </c>
      <c r="H99" s="17">
        <f t="shared" si="44"/>
        <v>4.7058299999916926</v>
      </c>
      <c r="I99" s="17">
        <f t="shared" si="45"/>
        <v>43685.80442</v>
      </c>
      <c r="J99" s="18">
        <f t="shared" si="42"/>
        <v>99.999046514343647</v>
      </c>
    </row>
    <row r="100" spans="1:10" s="93" customFormat="1" ht="11.25" customHeight="1" x14ac:dyDescent="0.2">
      <c r="A100" s="129" t="s">
        <v>270</v>
      </c>
      <c r="B100" s="22">
        <v>73166</v>
      </c>
      <c r="C100" s="22">
        <v>63592.838040000002</v>
      </c>
      <c r="D100" s="22">
        <v>0</v>
      </c>
      <c r="E100" s="17">
        <v>63592.838040000002</v>
      </c>
      <c r="F100" s="22">
        <v>47.901809999999998</v>
      </c>
      <c r="G100" s="17">
        <f t="shared" si="43"/>
        <v>63640.739850000005</v>
      </c>
      <c r="H100" s="17">
        <f t="shared" si="44"/>
        <v>9525.2601499999946</v>
      </c>
      <c r="I100" s="17">
        <f t="shared" si="45"/>
        <v>9573.1619599999976</v>
      </c>
      <c r="J100" s="18">
        <f t="shared" si="42"/>
        <v>86.981302585900565</v>
      </c>
    </row>
    <row r="101" spans="1:10" s="93" customFormat="1" ht="11.25" customHeight="1" x14ac:dyDescent="0.2">
      <c r="A101" s="129" t="s">
        <v>143</v>
      </c>
      <c r="B101" s="22">
        <v>97595.698000000004</v>
      </c>
      <c r="C101" s="22">
        <v>61806.612009999997</v>
      </c>
      <c r="D101" s="22">
        <v>0</v>
      </c>
      <c r="E101" s="17">
        <v>61806.612009999997</v>
      </c>
      <c r="F101" s="22">
        <v>3714.2873399999999</v>
      </c>
      <c r="G101" s="17">
        <f t="shared" si="43"/>
        <v>65520.89935</v>
      </c>
      <c r="H101" s="17">
        <f t="shared" si="44"/>
        <v>32074.798650000004</v>
      </c>
      <c r="I101" s="17">
        <f t="shared" si="45"/>
        <v>35789.085990000007</v>
      </c>
      <c r="J101" s="18">
        <f t="shared" si="42"/>
        <v>67.13502817511484</v>
      </c>
    </row>
    <row r="102" spans="1:10" s="93" customFormat="1" ht="11.25" customHeight="1" x14ac:dyDescent="0.2">
      <c r="A102" s="95"/>
      <c r="B102" s="22"/>
      <c r="C102" s="22"/>
      <c r="D102" s="22"/>
      <c r="E102" s="17"/>
      <c r="F102" s="22"/>
      <c r="G102" s="17"/>
      <c r="H102" s="17"/>
      <c r="I102" s="17"/>
      <c r="J102" s="18"/>
    </row>
    <row r="103" spans="1:10" s="93" customFormat="1" ht="11.25" customHeight="1" x14ac:dyDescent="0.2">
      <c r="A103" s="14" t="s">
        <v>88</v>
      </c>
      <c r="B103" s="39">
        <f t="shared" ref="B103:I103" si="46">SUM(B104:B113)</f>
        <v>16712324.616000002</v>
      </c>
      <c r="C103" s="39">
        <f t="shared" si="46"/>
        <v>12794692.894590002</v>
      </c>
      <c r="D103" s="39">
        <f t="shared" si="46"/>
        <v>2093864.85448</v>
      </c>
      <c r="E103" s="20">
        <f t="shared" si="46"/>
        <v>14888557.74907</v>
      </c>
      <c r="F103" s="39">
        <f t="shared" si="46"/>
        <v>322297.48652999999</v>
      </c>
      <c r="G103" s="20">
        <f t="shared" si="46"/>
        <v>15210855.235599998</v>
      </c>
      <c r="H103" s="20">
        <f t="shared" si="46"/>
        <v>1501469.380399999</v>
      </c>
      <c r="I103" s="20">
        <f t="shared" si="46"/>
        <v>1823766.8669299989</v>
      </c>
      <c r="J103" s="18">
        <f t="shared" ref="J103:J113" si="47">G103/B103*100</f>
        <v>91.015795738179179</v>
      </c>
    </row>
    <row r="104" spans="1:10" s="93" customFormat="1" ht="11.25" customHeight="1" x14ac:dyDescent="0.2">
      <c r="A104" s="95" t="s">
        <v>36</v>
      </c>
      <c r="B104" s="22">
        <v>5607930.6779999994</v>
      </c>
      <c r="C104" s="22">
        <v>4913092.3815000001</v>
      </c>
      <c r="D104" s="22">
        <v>0</v>
      </c>
      <c r="E104" s="17">
        <v>4913092.3815000001</v>
      </c>
      <c r="F104" s="22">
        <v>72979.494619999998</v>
      </c>
      <c r="G104" s="17">
        <f t="shared" ref="G104:G113" si="48">SUM(E104:F104)</f>
        <v>4986071.8761200001</v>
      </c>
      <c r="H104" s="17">
        <f t="shared" ref="H104:H113" si="49">B104-G104</f>
        <v>621858.80187999923</v>
      </c>
      <c r="I104" s="17">
        <f t="shared" ref="I104:I113" si="50">B104-E104</f>
        <v>694838.29649999924</v>
      </c>
      <c r="J104" s="18">
        <f t="shared" si="47"/>
        <v>88.91108257954113</v>
      </c>
    </row>
    <row r="105" spans="1:10" s="93" customFormat="1" ht="11.25" customHeight="1" x14ac:dyDescent="0.2">
      <c r="A105" s="95" t="s">
        <v>89</v>
      </c>
      <c r="B105" s="22">
        <v>2987015.9569999999</v>
      </c>
      <c r="C105" s="22">
        <v>643426.85843000002</v>
      </c>
      <c r="D105" s="22">
        <v>2093864.85448</v>
      </c>
      <c r="E105" s="17">
        <v>2737291.7129100002</v>
      </c>
      <c r="F105" s="22">
        <v>33866.489969999995</v>
      </c>
      <c r="G105" s="17">
        <f t="shared" si="48"/>
        <v>2771158.2028800002</v>
      </c>
      <c r="H105" s="17">
        <f t="shared" si="49"/>
        <v>215857.75411999971</v>
      </c>
      <c r="I105" s="17">
        <f t="shared" si="50"/>
        <v>249724.2440899997</v>
      </c>
      <c r="J105" s="18">
        <f t="shared" si="47"/>
        <v>92.773464982195947</v>
      </c>
    </row>
    <row r="106" spans="1:10" s="93" customFormat="1" ht="11.25" customHeight="1" x14ac:dyDescent="0.2">
      <c r="A106" s="95" t="s">
        <v>90</v>
      </c>
      <c r="B106" s="22">
        <v>895216</v>
      </c>
      <c r="C106" s="22">
        <v>742516.13273000007</v>
      </c>
      <c r="D106" s="22">
        <v>0</v>
      </c>
      <c r="E106" s="17">
        <v>742516.13273000007</v>
      </c>
      <c r="F106" s="22">
        <v>24405.720440000001</v>
      </c>
      <c r="G106" s="17">
        <f t="shared" si="48"/>
        <v>766921.85317000002</v>
      </c>
      <c r="H106" s="17">
        <f t="shared" si="49"/>
        <v>128294.14682999998</v>
      </c>
      <c r="I106" s="17">
        <f t="shared" si="50"/>
        <v>152699.86726999993</v>
      </c>
      <c r="J106" s="18">
        <f t="shared" si="47"/>
        <v>85.668917129497231</v>
      </c>
    </row>
    <row r="107" spans="1:10" s="93" customFormat="1" ht="11.25" customHeight="1" x14ac:dyDescent="0.2">
      <c r="A107" s="95" t="s">
        <v>91</v>
      </c>
      <c r="B107" s="22">
        <v>1054737.4939999999</v>
      </c>
      <c r="C107" s="22">
        <v>858385.46932999999</v>
      </c>
      <c r="D107" s="22">
        <v>0</v>
      </c>
      <c r="E107" s="17">
        <v>858385.46932999999</v>
      </c>
      <c r="F107" s="22">
        <v>87654.694049999991</v>
      </c>
      <c r="G107" s="17">
        <f t="shared" si="48"/>
        <v>946040.16338000004</v>
      </c>
      <c r="H107" s="17">
        <f t="shared" si="49"/>
        <v>108697.33061999991</v>
      </c>
      <c r="I107" s="17">
        <f t="shared" si="50"/>
        <v>196352.02466999996</v>
      </c>
      <c r="J107" s="18">
        <f t="shared" si="47"/>
        <v>89.694371230914072</v>
      </c>
    </row>
    <row r="108" spans="1:10" s="93" customFormat="1" ht="11.25" customHeight="1" x14ac:dyDescent="0.2">
      <c r="A108" s="95" t="s">
        <v>92</v>
      </c>
      <c r="B108" s="22">
        <v>1296845.3640000001</v>
      </c>
      <c r="C108" s="22">
        <v>1066520.8608599999</v>
      </c>
      <c r="D108" s="22">
        <v>0</v>
      </c>
      <c r="E108" s="17">
        <v>1066520.8608599999</v>
      </c>
      <c r="F108" s="22">
        <v>29186.350979999999</v>
      </c>
      <c r="G108" s="17">
        <f t="shared" si="48"/>
        <v>1095707.21184</v>
      </c>
      <c r="H108" s="17">
        <f t="shared" si="49"/>
        <v>201138.15216000006</v>
      </c>
      <c r="I108" s="17">
        <f t="shared" si="50"/>
        <v>230324.50314000016</v>
      </c>
      <c r="J108" s="18">
        <f t="shared" si="47"/>
        <v>84.490197694842507</v>
      </c>
    </row>
    <row r="109" spans="1:10" s="93" customFormat="1" ht="11.25" customHeight="1" x14ac:dyDescent="0.2">
      <c r="A109" s="95" t="s">
        <v>93</v>
      </c>
      <c r="B109" s="22">
        <v>149082.72</v>
      </c>
      <c r="C109" s="22">
        <v>126713.98278000001</v>
      </c>
      <c r="D109" s="22">
        <v>0</v>
      </c>
      <c r="E109" s="17">
        <v>126713.98278000001</v>
      </c>
      <c r="F109" s="22">
        <v>3425.86312</v>
      </c>
      <c r="G109" s="17">
        <f t="shared" si="48"/>
        <v>130139.8459</v>
      </c>
      <c r="H109" s="17">
        <f t="shared" si="49"/>
        <v>18942.874100000001</v>
      </c>
      <c r="I109" s="17">
        <f t="shared" si="50"/>
        <v>22368.737219999995</v>
      </c>
      <c r="J109" s="18">
        <f t="shared" si="47"/>
        <v>87.293715797511609</v>
      </c>
    </row>
    <row r="110" spans="1:10" s="93" customFormat="1" ht="11.25" customHeight="1" x14ac:dyDescent="0.2">
      <c r="A110" s="95" t="s">
        <v>94</v>
      </c>
      <c r="B110" s="22">
        <v>772715.82699999993</v>
      </c>
      <c r="C110" s="22">
        <v>690347.24871000007</v>
      </c>
      <c r="D110" s="22">
        <v>0</v>
      </c>
      <c r="E110" s="17">
        <v>690347.24871000007</v>
      </c>
      <c r="F110" s="22">
        <v>5689.7174199999999</v>
      </c>
      <c r="G110" s="17">
        <f t="shared" si="48"/>
        <v>696036.96613000007</v>
      </c>
      <c r="H110" s="17">
        <f t="shared" si="49"/>
        <v>76678.860869999859</v>
      </c>
      <c r="I110" s="17">
        <f t="shared" si="50"/>
        <v>82368.578289999859</v>
      </c>
      <c r="J110" s="18">
        <f t="shared" si="47"/>
        <v>90.076706314182957</v>
      </c>
    </row>
    <row r="111" spans="1:10" s="93" customFormat="1" ht="11.25" customHeight="1" x14ac:dyDescent="0.2">
      <c r="A111" s="95" t="s">
        <v>95</v>
      </c>
      <c r="B111" s="22">
        <v>664542.64300000074</v>
      </c>
      <c r="C111" s="22">
        <v>539351.68244000059</v>
      </c>
      <c r="D111" s="22">
        <v>0</v>
      </c>
      <c r="E111" s="17">
        <v>539351.68244000059</v>
      </c>
      <c r="F111" s="22">
        <v>25049.349640000019</v>
      </c>
      <c r="G111" s="17">
        <f t="shared" si="48"/>
        <v>564401.03208000062</v>
      </c>
      <c r="H111" s="17">
        <f t="shared" si="49"/>
        <v>100141.61092000012</v>
      </c>
      <c r="I111" s="17">
        <f t="shared" si="50"/>
        <v>125190.96056000015</v>
      </c>
      <c r="J111" s="18">
        <f t="shared" si="47"/>
        <v>84.930747187581161</v>
      </c>
    </row>
    <row r="112" spans="1:10" s="93" customFormat="1" ht="11.25" customHeight="1" x14ac:dyDescent="0.2">
      <c r="A112" s="129" t="s">
        <v>96</v>
      </c>
      <c r="B112" s="22">
        <v>114504.39799999999</v>
      </c>
      <c r="C112" s="22">
        <v>76661.484329999992</v>
      </c>
      <c r="D112" s="22">
        <v>0</v>
      </c>
      <c r="E112" s="17">
        <v>76661.484329999992</v>
      </c>
      <c r="F112" s="22">
        <v>7983.1400700000004</v>
      </c>
      <c r="G112" s="17">
        <f t="shared" si="48"/>
        <v>84644.624399999986</v>
      </c>
      <c r="H112" s="17">
        <f t="shared" si="49"/>
        <v>29859.7736</v>
      </c>
      <c r="I112" s="17">
        <f t="shared" si="50"/>
        <v>37842.913669999994</v>
      </c>
      <c r="J112" s="18">
        <f t="shared" si="47"/>
        <v>73.922596754755219</v>
      </c>
    </row>
    <row r="113" spans="1:10" s="93" customFormat="1" ht="11.25" customHeight="1" x14ac:dyDescent="0.2">
      <c r="A113" s="95" t="s">
        <v>97</v>
      </c>
      <c r="B113" s="22">
        <v>3169733.5350000001</v>
      </c>
      <c r="C113" s="22">
        <v>3137676.79348</v>
      </c>
      <c r="D113" s="22">
        <v>0</v>
      </c>
      <c r="E113" s="17">
        <v>3137676.79348</v>
      </c>
      <c r="F113" s="22">
        <v>32056.666219999999</v>
      </c>
      <c r="G113" s="17">
        <f t="shared" si="48"/>
        <v>3169733.4597</v>
      </c>
      <c r="H113" s="17">
        <f t="shared" si="49"/>
        <v>7.5300000142306089E-2</v>
      </c>
      <c r="I113" s="17">
        <f t="shared" si="50"/>
        <v>32056.741520000156</v>
      </c>
      <c r="J113" s="18">
        <f t="shared" si="47"/>
        <v>99.999997624405992</v>
      </c>
    </row>
    <row r="114" spans="1:10" s="93" customFormat="1" ht="11.25" customHeight="1" x14ac:dyDescent="0.2">
      <c r="A114" s="95"/>
      <c r="B114" s="22"/>
      <c r="C114" s="22"/>
      <c r="D114" s="22"/>
      <c r="E114" s="17"/>
      <c r="F114" s="22"/>
      <c r="G114" s="17"/>
      <c r="H114" s="17"/>
      <c r="I114" s="17"/>
      <c r="J114" s="18"/>
    </row>
    <row r="115" spans="1:10" s="93" customFormat="1" ht="11.25" customHeight="1" x14ac:dyDescent="0.2">
      <c r="A115" s="14" t="s">
        <v>98</v>
      </c>
      <c r="B115" s="39">
        <f t="shared" ref="B115:I115" si="51">SUM(B116:B124)</f>
        <v>20631247.013279993</v>
      </c>
      <c r="C115" s="39">
        <f t="shared" si="51"/>
        <v>18338940.894489996</v>
      </c>
      <c r="D115" s="39">
        <f t="shared" si="51"/>
        <v>50910.408280000003</v>
      </c>
      <c r="E115" s="20">
        <f t="shared" si="51"/>
        <v>18389851.302769996</v>
      </c>
      <c r="F115" s="39">
        <f t="shared" si="51"/>
        <v>963139.60124000011</v>
      </c>
      <c r="G115" s="20">
        <f t="shared" si="51"/>
        <v>19352990.904010002</v>
      </c>
      <c r="H115" s="20">
        <f t="shared" si="51"/>
        <v>1278256.1092699952</v>
      </c>
      <c r="I115" s="20">
        <f t="shared" si="51"/>
        <v>2241395.710509995</v>
      </c>
      <c r="J115" s="18">
        <f t="shared" ref="J115:J124" si="52">G115/B115*100</f>
        <v>93.804271218083912</v>
      </c>
    </row>
    <row r="116" spans="1:10" s="93" customFormat="1" ht="11.25" customHeight="1" x14ac:dyDescent="0.2">
      <c r="A116" s="95" t="s">
        <v>36</v>
      </c>
      <c r="B116" s="22">
        <v>14527093.699019995</v>
      </c>
      <c r="C116" s="22">
        <v>13297759.348859999</v>
      </c>
      <c r="D116" s="22">
        <v>0</v>
      </c>
      <c r="E116" s="17">
        <v>13297759.348859999</v>
      </c>
      <c r="F116" s="22">
        <v>480495.93436000013</v>
      </c>
      <c r="G116" s="17">
        <f t="shared" ref="G116:G124" si="53">SUM(E116:F116)</f>
        <v>13778255.283219999</v>
      </c>
      <c r="H116" s="17">
        <f t="shared" ref="H116:H124" si="54">B116-G116</f>
        <v>748838.41579999588</v>
      </c>
      <c r="I116" s="17">
        <f t="shared" ref="I116:I124" si="55">B116-E116</f>
        <v>1229334.3501599953</v>
      </c>
      <c r="J116" s="18">
        <f t="shared" si="52"/>
        <v>94.845228981688791</v>
      </c>
    </row>
    <row r="117" spans="1:10" s="93" customFormat="1" ht="11.25" customHeight="1" x14ac:dyDescent="0.2">
      <c r="A117" s="95" t="s">
        <v>99</v>
      </c>
      <c r="B117" s="22">
        <v>31003.178</v>
      </c>
      <c r="C117" s="22">
        <v>29663.444780000002</v>
      </c>
      <c r="D117" s="22">
        <v>0</v>
      </c>
      <c r="E117" s="17">
        <v>29663.444780000002</v>
      </c>
      <c r="F117" s="22">
        <v>18.4833</v>
      </c>
      <c r="G117" s="17">
        <f t="shared" si="53"/>
        <v>29681.928080000002</v>
      </c>
      <c r="H117" s="17">
        <f t="shared" si="54"/>
        <v>1321.2499199999984</v>
      </c>
      <c r="I117" s="17">
        <f t="shared" si="55"/>
        <v>1339.7332199999983</v>
      </c>
      <c r="J117" s="18">
        <f t="shared" si="52"/>
        <v>95.738340372719207</v>
      </c>
    </row>
    <row r="118" spans="1:10" s="93" customFormat="1" ht="11.25" customHeight="1" x14ac:dyDescent="0.2">
      <c r="A118" s="95" t="s">
        <v>100</v>
      </c>
      <c r="B118" s="22">
        <v>174093.37699999995</v>
      </c>
      <c r="C118" s="22">
        <v>149051.11606</v>
      </c>
      <c r="D118" s="22">
        <v>0</v>
      </c>
      <c r="E118" s="17">
        <v>149051.11606</v>
      </c>
      <c r="F118" s="22">
        <v>8793.5451099999991</v>
      </c>
      <c r="G118" s="17">
        <f t="shared" si="53"/>
        <v>157844.66117000001</v>
      </c>
      <c r="H118" s="17">
        <f t="shared" si="54"/>
        <v>16248.715829999943</v>
      </c>
      <c r="I118" s="17">
        <f t="shared" si="55"/>
        <v>25042.260939999949</v>
      </c>
      <c r="J118" s="18">
        <f t="shared" si="52"/>
        <v>90.666666297133204</v>
      </c>
    </row>
    <row r="119" spans="1:10" s="93" customFormat="1" ht="11.25" customHeight="1" x14ac:dyDescent="0.2">
      <c r="A119" s="95" t="s">
        <v>101</v>
      </c>
      <c r="B119" s="22">
        <v>1108479.3319999999</v>
      </c>
      <c r="C119" s="22">
        <v>943280.33945000009</v>
      </c>
      <c r="D119" s="22">
        <v>0</v>
      </c>
      <c r="E119" s="17">
        <v>943280.33945000009</v>
      </c>
      <c r="F119" s="22">
        <v>80240.222119999991</v>
      </c>
      <c r="G119" s="17">
        <f t="shared" si="53"/>
        <v>1023520.5615700001</v>
      </c>
      <c r="H119" s="17">
        <f t="shared" si="54"/>
        <v>84958.7704299998</v>
      </c>
      <c r="I119" s="17">
        <f t="shared" si="55"/>
        <v>165198.99254999985</v>
      </c>
      <c r="J119" s="18">
        <f t="shared" si="52"/>
        <v>92.335556651587638</v>
      </c>
    </row>
    <row r="120" spans="1:10" s="93" customFormat="1" ht="11.25" customHeight="1" x14ac:dyDescent="0.2">
      <c r="A120" s="95" t="s">
        <v>102</v>
      </c>
      <c r="B120" s="22">
        <v>77786</v>
      </c>
      <c r="C120" s="22">
        <v>11200.65618</v>
      </c>
      <c r="D120" s="22">
        <v>50910.408280000003</v>
      </c>
      <c r="E120" s="17">
        <v>62111.064460000001</v>
      </c>
      <c r="F120" s="22">
        <v>4279.5186199999998</v>
      </c>
      <c r="G120" s="17">
        <f t="shared" si="53"/>
        <v>66390.583079999997</v>
      </c>
      <c r="H120" s="17">
        <f t="shared" si="54"/>
        <v>11395.416920000003</v>
      </c>
      <c r="I120" s="17">
        <f t="shared" si="55"/>
        <v>15674.935539999999</v>
      </c>
      <c r="J120" s="18">
        <f t="shared" si="52"/>
        <v>85.350298357030823</v>
      </c>
    </row>
    <row r="121" spans="1:10" s="93" customFormat="1" ht="11.25" customHeight="1" x14ac:dyDescent="0.2">
      <c r="A121" s="129" t="s">
        <v>103</v>
      </c>
      <c r="B121" s="22">
        <v>162000.00026</v>
      </c>
      <c r="C121" s="22">
        <v>130105.32665</v>
      </c>
      <c r="D121" s="22">
        <v>0</v>
      </c>
      <c r="E121" s="17">
        <v>130105.32665</v>
      </c>
      <c r="F121" s="22">
        <v>4855.6733199999981</v>
      </c>
      <c r="G121" s="17">
        <f t="shared" si="53"/>
        <v>134960.99997</v>
      </c>
      <c r="H121" s="17">
        <f t="shared" si="54"/>
        <v>27039.000289999996</v>
      </c>
      <c r="I121" s="17">
        <f t="shared" si="55"/>
        <v>31894.673609999998</v>
      </c>
      <c r="J121" s="18">
        <f t="shared" si="52"/>
        <v>83.309259107034535</v>
      </c>
    </row>
    <row r="122" spans="1:10" s="93" customFormat="1" ht="11.25" customHeight="1" x14ac:dyDescent="0.2">
      <c r="A122" s="129" t="s">
        <v>258</v>
      </c>
      <c r="B122" s="22">
        <v>3185120.4720000001</v>
      </c>
      <c r="C122" s="22">
        <v>2812887.5063200002</v>
      </c>
      <c r="D122" s="22">
        <v>0</v>
      </c>
      <c r="E122" s="17">
        <v>2812887.5063200002</v>
      </c>
      <c r="F122" s="22">
        <v>372231.38112999999</v>
      </c>
      <c r="G122" s="17">
        <f t="shared" si="53"/>
        <v>3185118.8874500003</v>
      </c>
      <c r="H122" s="17">
        <f t="shared" si="54"/>
        <v>1.5845499997958541</v>
      </c>
      <c r="I122" s="17">
        <f t="shared" si="55"/>
        <v>372232.96567999991</v>
      </c>
      <c r="J122" s="18">
        <f t="shared" si="52"/>
        <v>99.999950251489267</v>
      </c>
    </row>
    <row r="123" spans="1:10" s="93" customFormat="1" ht="12" x14ac:dyDescent="0.2">
      <c r="A123" s="129" t="s">
        <v>104</v>
      </c>
      <c r="B123" s="22">
        <v>358411.83399999997</v>
      </c>
      <c r="C123" s="22">
        <v>329330.09080000001</v>
      </c>
      <c r="D123" s="22">
        <v>0</v>
      </c>
      <c r="E123" s="17">
        <v>329330.09080000001</v>
      </c>
      <c r="F123" s="22">
        <v>5226.7202200000002</v>
      </c>
      <c r="G123" s="17">
        <f t="shared" si="53"/>
        <v>334556.81102000002</v>
      </c>
      <c r="H123" s="17">
        <f t="shared" si="54"/>
        <v>23855.022979999951</v>
      </c>
      <c r="I123" s="17">
        <f t="shared" si="55"/>
        <v>29081.743199999968</v>
      </c>
      <c r="J123" s="18">
        <f t="shared" si="52"/>
        <v>93.344242372309623</v>
      </c>
    </row>
    <row r="124" spans="1:10" s="93" customFormat="1" ht="11.25" customHeight="1" x14ac:dyDescent="0.2">
      <c r="A124" s="95" t="s">
        <v>105</v>
      </c>
      <c r="B124" s="22">
        <v>1007259.1209999999</v>
      </c>
      <c r="C124" s="22">
        <v>635663.06539</v>
      </c>
      <c r="D124" s="22">
        <v>0</v>
      </c>
      <c r="E124" s="17">
        <v>635663.06539</v>
      </c>
      <c r="F124" s="22">
        <v>6998.1230599999999</v>
      </c>
      <c r="G124" s="17">
        <f t="shared" si="53"/>
        <v>642661.18845000002</v>
      </c>
      <c r="H124" s="17">
        <f t="shared" si="54"/>
        <v>364597.93254999991</v>
      </c>
      <c r="I124" s="17">
        <f t="shared" si="55"/>
        <v>371596.05560999992</v>
      </c>
      <c r="J124" s="18">
        <f t="shared" si="52"/>
        <v>63.802965399009778</v>
      </c>
    </row>
    <row r="125" spans="1:10" s="93" customFormat="1" ht="11.25" customHeight="1" x14ac:dyDescent="0.2">
      <c r="A125" s="23"/>
      <c r="B125" s="22"/>
      <c r="C125" s="22"/>
      <c r="D125" s="22"/>
      <c r="E125" s="17"/>
      <c r="F125" s="22"/>
      <c r="G125" s="17"/>
      <c r="H125" s="17"/>
      <c r="I125" s="17"/>
      <c r="J125" s="18"/>
    </row>
    <row r="126" spans="1:10" s="93" customFormat="1" ht="11.25" customHeight="1" x14ac:dyDescent="0.2">
      <c r="A126" s="14" t="s">
        <v>106</v>
      </c>
      <c r="B126" s="39">
        <f t="shared" ref="B126:I126" si="56">+B127+B135</f>
        <v>177234226.21135002</v>
      </c>
      <c r="C126" s="39">
        <f t="shared" si="56"/>
        <v>172456578.24291</v>
      </c>
      <c r="D126" s="39">
        <f t="shared" si="56"/>
        <v>123592.43191</v>
      </c>
      <c r="E126" s="20">
        <f t="shared" si="56"/>
        <v>172580170.67481998</v>
      </c>
      <c r="F126" s="39">
        <f t="shared" si="56"/>
        <v>4051924.0510900002</v>
      </c>
      <c r="G126" s="20">
        <f t="shared" si="56"/>
        <v>176632094.72590995</v>
      </c>
      <c r="H126" s="20">
        <f t="shared" si="56"/>
        <v>602131.48544004373</v>
      </c>
      <c r="I126" s="20">
        <f t="shared" si="56"/>
        <v>4654055.5365300346</v>
      </c>
      <c r="J126" s="18">
        <f t="shared" ref="J126:J138" si="57">G126/B126*100</f>
        <v>99.6602622990426</v>
      </c>
    </row>
    <row r="127" spans="1:10" s="93" customFormat="1" ht="11.25" customHeight="1" x14ac:dyDescent="0.2">
      <c r="A127" s="98" t="s">
        <v>107</v>
      </c>
      <c r="B127" s="37">
        <f t="shared" ref="B127:I127" si="58">SUM(B128:B132)</f>
        <v>12268519.77823</v>
      </c>
      <c r="C127" s="37">
        <f t="shared" ref="C127:D127" si="59">SUM(C128:C132)</f>
        <v>11636408.14535</v>
      </c>
      <c r="D127" s="37">
        <f t="shared" si="59"/>
        <v>123592.43191</v>
      </c>
      <c r="E127" s="35">
        <f t="shared" si="58"/>
        <v>11760000.577260001</v>
      </c>
      <c r="F127" s="37">
        <f t="shared" ref="F127" si="60">SUM(F128:F132)</f>
        <v>236004.59341999999</v>
      </c>
      <c r="G127" s="35">
        <f t="shared" si="58"/>
        <v>11996005.170680001</v>
      </c>
      <c r="H127" s="35">
        <f t="shared" si="58"/>
        <v>272514.60755000083</v>
      </c>
      <c r="I127" s="35">
        <f t="shared" si="58"/>
        <v>508519.20097000001</v>
      </c>
      <c r="J127" s="18">
        <f t="shared" si="57"/>
        <v>97.778749087289526</v>
      </c>
    </row>
    <row r="128" spans="1:10" s="93" customFormat="1" ht="11.25" customHeight="1" x14ac:dyDescent="0.2">
      <c r="A128" s="99" t="s">
        <v>108</v>
      </c>
      <c r="B128" s="22">
        <v>434852.777</v>
      </c>
      <c r="C128" s="22">
        <v>352263.22388999996</v>
      </c>
      <c r="D128" s="22">
        <v>0</v>
      </c>
      <c r="E128" s="17">
        <v>352263.22388999996</v>
      </c>
      <c r="F128" s="22">
        <v>12841.89251</v>
      </c>
      <c r="G128" s="17">
        <f t="shared" ref="G128:G134" si="61">SUM(E128:F128)</f>
        <v>365105.11639999994</v>
      </c>
      <c r="H128" s="17">
        <f t="shared" ref="H128:H134" si="62">B128-G128</f>
        <v>69747.660600000061</v>
      </c>
      <c r="I128" s="17">
        <f t="shared" ref="I128:I134" si="63">B128-E128</f>
        <v>82589.553110000037</v>
      </c>
      <c r="J128" s="18">
        <f t="shared" si="57"/>
        <v>83.960626609957217</v>
      </c>
    </row>
    <row r="129" spans="1:10" s="93" customFormat="1" ht="11.25" customHeight="1" x14ac:dyDescent="0.2">
      <c r="A129" s="99" t="s">
        <v>109</v>
      </c>
      <c r="B129" s="22">
        <v>1055534.5672299999</v>
      </c>
      <c r="C129" s="22">
        <v>825497.16992999997</v>
      </c>
      <c r="D129" s="22">
        <v>0</v>
      </c>
      <c r="E129" s="17">
        <v>825497.16992999997</v>
      </c>
      <c r="F129" s="22">
        <v>182533.95291999998</v>
      </c>
      <c r="G129" s="17">
        <f t="shared" si="61"/>
        <v>1008031.1228499999</v>
      </c>
      <c r="H129" s="17">
        <f t="shared" si="62"/>
        <v>47503.444380000001</v>
      </c>
      <c r="I129" s="17">
        <f t="shared" si="63"/>
        <v>230037.39729999995</v>
      </c>
      <c r="J129" s="18">
        <f t="shared" si="57"/>
        <v>95.499584205502472</v>
      </c>
    </row>
    <row r="130" spans="1:10" s="93" customFormat="1" ht="11.25" customHeight="1" x14ac:dyDescent="0.2">
      <c r="A130" s="99" t="s">
        <v>110</v>
      </c>
      <c r="B130" s="22">
        <v>84585.111000000004</v>
      </c>
      <c r="C130" s="22">
        <v>77686.951589999997</v>
      </c>
      <c r="D130" s="22">
        <v>0</v>
      </c>
      <c r="E130" s="17">
        <v>77686.951589999997</v>
      </c>
      <c r="F130" s="22">
        <v>989.69983999999999</v>
      </c>
      <c r="G130" s="17">
        <f t="shared" si="61"/>
        <v>78676.651429999998</v>
      </c>
      <c r="H130" s="17">
        <f t="shared" si="62"/>
        <v>5908.4595700000064</v>
      </c>
      <c r="I130" s="17">
        <f t="shared" si="63"/>
        <v>6898.1594100000075</v>
      </c>
      <c r="J130" s="18">
        <f t="shared" si="57"/>
        <v>93.01477588650323</v>
      </c>
    </row>
    <row r="131" spans="1:10" s="93" customFormat="1" ht="11.25" customHeight="1" x14ac:dyDescent="0.2">
      <c r="A131" s="99" t="s">
        <v>111</v>
      </c>
      <c r="B131" s="22">
        <v>1329038.3259999999</v>
      </c>
      <c r="C131" s="22">
        <v>1325484.6941099998</v>
      </c>
      <c r="D131" s="22">
        <v>0</v>
      </c>
      <c r="E131" s="17">
        <v>1325484.6941099998</v>
      </c>
      <c r="F131" s="22">
        <v>2385.2170299999998</v>
      </c>
      <c r="G131" s="17">
        <f t="shared" si="61"/>
        <v>1327869.9111399997</v>
      </c>
      <c r="H131" s="17">
        <f t="shared" si="62"/>
        <v>1168.4148600001354</v>
      </c>
      <c r="I131" s="17">
        <f t="shared" si="63"/>
        <v>3553.631890000077</v>
      </c>
      <c r="J131" s="18">
        <f t="shared" si="57"/>
        <v>99.912085691048745</v>
      </c>
    </row>
    <row r="132" spans="1:10" s="93" customFormat="1" ht="11.25" hidden="1" customHeight="1" x14ac:dyDescent="0.2">
      <c r="A132" s="98" t="s">
        <v>112</v>
      </c>
      <c r="B132" s="38">
        <f>SUM(B133:B134)</f>
        <v>9364508.9970000014</v>
      </c>
      <c r="C132" s="38">
        <f>SUM(C133:C134)</f>
        <v>9055476.1058300007</v>
      </c>
      <c r="D132" s="38">
        <f>SUM(D133:D134)</f>
        <v>123592.43191</v>
      </c>
      <c r="E132" s="20">
        <f>SUM(C132:D132)</f>
        <v>9179068.5377400015</v>
      </c>
      <c r="F132" s="38">
        <f>SUM(F133:F134)</f>
        <v>37253.831120000003</v>
      </c>
      <c r="G132" s="20">
        <f t="shared" si="61"/>
        <v>9216322.3688600007</v>
      </c>
      <c r="H132" s="20">
        <f t="shared" si="62"/>
        <v>148186.62814000063</v>
      </c>
      <c r="I132" s="20">
        <f t="shared" si="63"/>
        <v>185440.45925999992</v>
      </c>
      <c r="J132" s="18">
        <f t="shared" si="57"/>
        <v>98.417571832250104</v>
      </c>
    </row>
    <row r="133" spans="1:10" s="93" customFormat="1" ht="11.25" customHeight="1" x14ac:dyDescent="0.2">
      <c r="A133" s="100" t="s">
        <v>112</v>
      </c>
      <c r="B133" s="22">
        <v>8130366.9790000003</v>
      </c>
      <c r="C133" s="22">
        <v>7976698.6070100004</v>
      </c>
      <c r="D133" s="22">
        <v>123592.43191</v>
      </c>
      <c r="E133" s="17">
        <v>8100291.0389200002</v>
      </c>
      <c r="F133" s="22">
        <v>23120.46214</v>
      </c>
      <c r="G133" s="17">
        <f t="shared" si="61"/>
        <v>8123411.5010600006</v>
      </c>
      <c r="H133" s="17">
        <f t="shared" si="62"/>
        <v>6955.4779399996623</v>
      </c>
      <c r="I133" s="17">
        <f t="shared" si="63"/>
        <v>30075.940080000088</v>
      </c>
      <c r="J133" s="18">
        <f t="shared" si="57"/>
        <v>99.914450627407533</v>
      </c>
    </row>
    <row r="134" spans="1:10" s="93" customFormat="1" ht="11.25" customHeight="1" x14ac:dyDescent="0.2">
      <c r="A134" s="100" t="s">
        <v>113</v>
      </c>
      <c r="B134" s="22">
        <v>1234142.0180000002</v>
      </c>
      <c r="C134" s="22">
        <v>1078777.4988199999</v>
      </c>
      <c r="D134" s="22">
        <v>0</v>
      </c>
      <c r="E134" s="17">
        <v>1078777.4988199999</v>
      </c>
      <c r="F134" s="22">
        <v>14133.368980000001</v>
      </c>
      <c r="G134" s="17">
        <f t="shared" si="61"/>
        <v>1092910.8677999999</v>
      </c>
      <c r="H134" s="17">
        <f t="shared" si="62"/>
        <v>141231.15020000027</v>
      </c>
      <c r="I134" s="17">
        <f t="shared" si="63"/>
        <v>155364.51918000029</v>
      </c>
      <c r="J134" s="18">
        <f t="shared" si="57"/>
        <v>88.556329163083376</v>
      </c>
    </row>
    <row r="135" spans="1:10" s="93" customFormat="1" ht="11.25" customHeight="1" x14ac:dyDescent="0.2">
      <c r="A135" s="98" t="s">
        <v>114</v>
      </c>
      <c r="B135" s="36">
        <f t="shared" ref="B135:I135" si="64">SUM(B136:B139)</f>
        <v>164965706.43312001</v>
      </c>
      <c r="C135" s="36">
        <f t="shared" si="64"/>
        <v>160820170.09755999</v>
      </c>
      <c r="D135" s="36">
        <f t="shared" si="64"/>
        <v>0</v>
      </c>
      <c r="E135" s="36">
        <f t="shared" si="64"/>
        <v>160820170.09755999</v>
      </c>
      <c r="F135" s="36">
        <f t="shared" si="64"/>
        <v>3815919.4576700004</v>
      </c>
      <c r="G135" s="36">
        <f t="shared" si="64"/>
        <v>164636089.55522996</v>
      </c>
      <c r="H135" s="36">
        <f t="shared" si="64"/>
        <v>329616.87789004296</v>
      </c>
      <c r="I135" s="36">
        <f t="shared" si="64"/>
        <v>4145536.335560035</v>
      </c>
      <c r="J135" s="18">
        <f t="shared" si="57"/>
        <v>99.800190666886465</v>
      </c>
    </row>
    <row r="136" spans="1:10" s="93" customFormat="1" ht="11.25" customHeight="1" x14ac:dyDescent="0.2">
      <c r="A136" s="100" t="s">
        <v>115</v>
      </c>
      <c r="B136" s="22">
        <v>68951702.114380002</v>
      </c>
      <c r="C136" s="22">
        <v>67828876.781379983</v>
      </c>
      <c r="D136" s="22">
        <v>0</v>
      </c>
      <c r="E136" s="17">
        <v>67828876.781379983</v>
      </c>
      <c r="F136" s="22">
        <v>1055431.2164</v>
      </c>
      <c r="G136" s="17">
        <f t="shared" ref="G136:G138" si="65">SUM(E136:F136)</f>
        <v>68884307.99777998</v>
      </c>
      <c r="H136" s="17">
        <f>B136-G136</f>
        <v>67394.11660002172</v>
      </c>
      <c r="I136" s="17">
        <f>B136-E136</f>
        <v>1122825.3330000192</v>
      </c>
      <c r="J136" s="18">
        <f t="shared" si="57"/>
        <v>99.902258951507491</v>
      </c>
    </row>
    <row r="137" spans="1:10" s="93" customFormat="1" ht="11.25" customHeight="1" x14ac:dyDescent="0.2">
      <c r="A137" s="130" t="s">
        <v>116</v>
      </c>
      <c r="B137" s="22">
        <v>16987596.842189997</v>
      </c>
      <c r="C137" s="22">
        <v>14860739.582600001</v>
      </c>
      <c r="D137" s="22">
        <v>0</v>
      </c>
      <c r="E137" s="17">
        <v>14860739.582600001</v>
      </c>
      <c r="F137" s="22">
        <v>2126855.2797699999</v>
      </c>
      <c r="G137" s="17">
        <f t="shared" si="65"/>
        <v>16987594.862369999</v>
      </c>
      <c r="H137" s="17">
        <f>B137-G137</f>
        <v>1.9798199981451035</v>
      </c>
      <c r="I137" s="17">
        <f>B137-E137</f>
        <v>2126857.2595899962</v>
      </c>
      <c r="J137" s="18">
        <f t="shared" si="57"/>
        <v>99.999988345496917</v>
      </c>
    </row>
    <row r="138" spans="1:10" s="93" customFormat="1" ht="11.25" customHeight="1" x14ac:dyDescent="0.2">
      <c r="A138" s="130" t="s">
        <v>117</v>
      </c>
      <c r="B138" s="22">
        <v>16271412.845810005</v>
      </c>
      <c r="C138" s="22">
        <v>16139191.516580002</v>
      </c>
      <c r="D138" s="22">
        <v>0</v>
      </c>
      <c r="E138" s="17">
        <v>16139191.516580002</v>
      </c>
      <c r="F138" s="22">
        <v>118895.76522999999</v>
      </c>
      <c r="G138" s="17">
        <f t="shared" si="65"/>
        <v>16258087.281810002</v>
      </c>
      <c r="H138" s="17">
        <f>B138-G138</f>
        <v>13325.56400000304</v>
      </c>
      <c r="I138" s="17">
        <f>B138-E138</f>
        <v>132221.32923000306</v>
      </c>
      <c r="J138" s="18">
        <f t="shared" si="57"/>
        <v>99.91810444411756</v>
      </c>
    </row>
    <row r="139" spans="1:10" s="93" customFormat="1" ht="11.25" customHeight="1" x14ac:dyDescent="0.2">
      <c r="A139" s="131" t="s">
        <v>118</v>
      </c>
      <c r="B139" s="20">
        <f t="shared" ref="B139:I139" si="66">SUM(B140)</f>
        <v>62754994.630740017</v>
      </c>
      <c r="C139" s="20">
        <f t="shared" si="66"/>
        <v>61991362.217</v>
      </c>
      <c r="D139" s="20">
        <f t="shared" si="66"/>
        <v>0</v>
      </c>
      <c r="E139" s="20">
        <f t="shared" si="66"/>
        <v>61991362.217</v>
      </c>
      <c r="F139" s="20">
        <f t="shared" si="66"/>
        <v>514737.19626999996</v>
      </c>
      <c r="G139" s="20">
        <f t="shared" si="66"/>
        <v>62506099.413269997</v>
      </c>
      <c r="H139" s="20">
        <f t="shared" si="66"/>
        <v>248895.21747002006</v>
      </c>
      <c r="I139" s="20">
        <f t="shared" si="66"/>
        <v>763632.41374001652</v>
      </c>
      <c r="J139" s="45">
        <f>+J140</f>
        <v>99.603385803895677</v>
      </c>
    </row>
    <row r="140" spans="1:10" s="93" customFormat="1" ht="11.25" customHeight="1" x14ac:dyDescent="0.2">
      <c r="A140" s="130" t="s">
        <v>119</v>
      </c>
      <c r="B140" s="22">
        <v>62754994.630740017</v>
      </c>
      <c r="C140" s="22">
        <v>61991362.217</v>
      </c>
      <c r="D140" s="22">
        <v>0</v>
      </c>
      <c r="E140" s="17">
        <v>61991362.217</v>
      </c>
      <c r="F140" s="22">
        <v>514737.19626999996</v>
      </c>
      <c r="G140" s="17">
        <f>SUM(E140:F140)</f>
        <v>62506099.413269997</v>
      </c>
      <c r="H140" s="17">
        <f>B140-G140</f>
        <v>248895.21747002006</v>
      </c>
      <c r="I140" s="17">
        <f>B140-E140</f>
        <v>763632.41374001652</v>
      </c>
      <c r="J140" s="18">
        <f>G140/B140*100</f>
        <v>99.603385803895677</v>
      </c>
    </row>
    <row r="141" spans="1:10" s="93" customFormat="1" ht="11.25" customHeight="1" x14ac:dyDescent="0.2">
      <c r="A141" s="23"/>
      <c r="B141" s="21"/>
      <c r="C141" s="21"/>
      <c r="D141" s="21"/>
      <c r="E141" s="19"/>
      <c r="F141" s="21"/>
      <c r="G141" s="19"/>
      <c r="H141" s="19"/>
      <c r="I141" s="19"/>
      <c r="J141" s="18"/>
    </row>
    <row r="142" spans="1:10" s="93" customFormat="1" ht="11.25" customHeight="1" x14ac:dyDescent="0.2">
      <c r="A142" s="14" t="s">
        <v>120</v>
      </c>
      <c r="B142" s="22">
        <v>310110107.38440001</v>
      </c>
      <c r="C142" s="22">
        <v>265641839.27114001</v>
      </c>
      <c r="D142" s="22">
        <v>32376942.57277</v>
      </c>
      <c r="E142" s="17">
        <v>298018781.84390998</v>
      </c>
      <c r="F142" s="22">
        <v>8845393.1550399996</v>
      </c>
      <c r="G142" s="17">
        <f>SUM(E142:F142)</f>
        <v>306864174.99895</v>
      </c>
      <c r="H142" s="17">
        <f>B142-G142</f>
        <v>3245932.3854500055</v>
      </c>
      <c r="I142" s="17">
        <f>B142-E142</f>
        <v>12091325.540490031</v>
      </c>
      <c r="J142" s="18">
        <f>G142/B142*100</f>
        <v>98.953296810340191</v>
      </c>
    </row>
    <row r="143" spans="1:10" s="93" customFormat="1" ht="11.25" customHeight="1" x14ac:dyDescent="0.2">
      <c r="A143" s="23"/>
      <c r="B143" s="22"/>
      <c r="C143" s="22"/>
      <c r="D143" s="22"/>
      <c r="E143" s="17"/>
      <c r="F143" s="22"/>
      <c r="G143" s="17"/>
      <c r="H143" s="17"/>
      <c r="I143" s="17"/>
      <c r="J143" s="18"/>
    </row>
    <row r="144" spans="1:10" s="93" customFormat="1" ht="11.25" customHeight="1" x14ac:dyDescent="0.2">
      <c r="A144" s="14" t="s">
        <v>121</v>
      </c>
      <c r="B144" s="39">
        <f t="shared" ref="B144:I144" si="67">SUM(B145:B163)</f>
        <v>14876385.542699995</v>
      </c>
      <c r="C144" s="39">
        <f t="shared" ref="C144:D144" si="68">SUM(C145:C163)</f>
        <v>13223411.366919998</v>
      </c>
      <c r="D144" s="39">
        <f t="shared" si="68"/>
        <v>0</v>
      </c>
      <c r="E144" s="20">
        <f t="shared" si="67"/>
        <v>13223411.366919998</v>
      </c>
      <c r="F144" s="39">
        <f t="shared" ref="F144" si="69">SUM(F145:F163)</f>
        <v>317779.99847000005</v>
      </c>
      <c r="G144" s="20">
        <f t="shared" si="67"/>
        <v>13541191.365389997</v>
      </c>
      <c r="H144" s="20">
        <f t="shared" si="67"/>
        <v>1335194.1773099957</v>
      </c>
      <c r="I144" s="20">
        <f t="shared" si="67"/>
        <v>1652974.1757799955</v>
      </c>
      <c r="J144" s="18">
        <f t="shared" ref="J144:J163" si="70">G144/B144*100</f>
        <v>91.02474069741227</v>
      </c>
    </row>
    <row r="145" spans="1:10" s="93" customFormat="1" ht="11.25" customHeight="1" x14ac:dyDescent="0.2">
      <c r="A145" s="101" t="s">
        <v>122</v>
      </c>
      <c r="B145" s="22">
        <v>4529598.1919999951</v>
      </c>
      <c r="C145" s="22">
        <v>3816095.83665</v>
      </c>
      <c r="D145" s="22">
        <v>0</v>
      </c>
      <c r="E145" s="17">
        <v>3816095.83665</v>
      </c>
      <c r="F145" s="22">
        <v>114473.79885000006</v>
      </c>
      <c r="G145" s="17">
        <f t="shared" ref="G145:G163" si="71">SUM(E145:F145)</f>
        <v>3930569.6354999999</v>
      </c>
      <c r="H145" s="17">
        <f t="shared" ref="H145:H163" si="72">B145-G145</f>
        <v>599028.55649999529</v>
      </c>
      <c r="I145" s="17">
        <f t="shared" ref="I145:I163" si="73">B145-E145</f>
        <v>713502.3553499952</v>
      </c>
      <c r="J145" s="18">
        <f t="shared" si="70"/>
        <v>86.775238528707092</v>
      </c>
    </row>
    <row r="146" spans="1:10" s="93" customFormat="1" ht="11.25" customHeight="1" x14ac:dyDescent="0.2">
      <c r="A146" s="101" t="s">
        <v>123</v>
      </c>
      <c r="B146" s="22">
        <v>219620.02</v>
      </c>
      <c r="C146" s="22">
        <v>219594.82</v>
      </c>
      <c r="D146" s="22">
        <v>0</v>
      </c>
      <c r="E146" s="17">
        <v>219594.82</v>
      </c>
      <c r="F146" s="22">
        <v>25.2</v>
      </c>
      <c r="G146" s="17">
        <f t="shared" si="71"/>
        <v>219620.02000000002</v>
      </c>
      <c r="H146" s="17">
        <f t="shared" si="72"/>
        <v>0</v>
      </c>
      <c r="I146" s="17">
        <f t="shared" si="73"/>
        <v>25.199999999982538</v>
      </c>
      <c r="J146" s="18">
        <f t="shared" si="70"/>
        <v>100.00000000000003</v>
      </c>
    </row>
    <row r="147" spans="1:10" s="93" customFormat="1" ht="11.25" customHeight="1" x14ac:dyDescent="0.2">
      <c r="A147" s="95" t="s">
        <v>124</v>
      </c>
      <c r="B147" s="22">
        <v>432375.99999999994</v>
      </c>
      <c r="C147" s="22">
        <v>261264.5362</v>
      </c>
      <c r="D147" s="22">
        <v>0</v>
      </c>
      <c r="E147" s="17">
        <v>261264.5362</v>
      </c>
      <c r="F147" s="22">
        <v>1229.0313500000002</v>
      </c>
      <c r="G147" s="17">
        <f t="shared" si="71"/>
        <v>262493.56754999998</v>
      </c>
      <c r="H147" s="17">
        <f t="shared" si="72"/>
        <v>169882.43244999996</v>
      </c>
      <c r="I147" s="17">
        <f t="shared" si="73"/>
        <v>171111.46379999994</v>
      </c>
      <c r="J147" s="18">
        <f t="shared" si="70"/>
        <v>60.70956009352971</v>
      </c>
    </row>
    <row r="148" spans="1:10" s="93" customFormat="1" ht="11.25" customHeight="1" x14ac:dyDescent="0.2">
      <c r="A148" s="95" t="s">
        <v>125</v>
      </c>
      <c r="B148" s="22">
        <v>163832.32500000001</v>
      </c>
      <c r="C148" s="22">
        <v>103056.68881000001</v>
      </c>
      <c r="D148" s="22">
        <v>0</v>
      </c>
      <c r="E148" s="17">
        <v>103056.68881000001</v>
      </c>
      <c r="F148" s="22">
        <v>4604.9463599999999</v>
      </c>
      <c r="G148" s="17">
        <f t="shared" si="71"/>
        <v>107661.63517000001</v>
      </c>
      <c r="H148" s="17">
        <f t="shared" si="72"/>
        <v>56170.689830000003</v>
      </c>
      <c r="I148" s="17">
        <f t="shared" si="73"/>
        <v>60775.636190000005</v>
      </c>
      <c r="J148" s="18">
        <f t="shared" si="70"/>
        <v>65.714525610254256</v>
      </c>
    </row>
    <row r="149" spans="1:10" s="93" customFormat="1" ht="11.25" customHeight="1" x14ac:dyDescent="0.2">
      <c r="A149" s="95" t="s">
        <v>126</v>
      </c>
      <c r="B149" s="22">
        <v>374562.66399999999</v>
      </c>
      <c r="C149" s="22">
        <v>289593.97454000002</v>
      </c>
      <c r="D149" s="22">
        <v>0</v>
      </c>
      <c r="E149" s="17">
        <v>289593.97454000002</v>
      </c>
      <c r="F149" s="22">
        <v>6633.3937800000003</v>
      </c>
      <c r="G149" s="17">
        <f t="shared" si="71"/>
        <v>296227.36832000001</v>
      </c>
      <c r="H149" s="17">
        <f t="shared" si="72"/>
        <v>78335.295679999981</v>
      </c>
      <c r="I149" s="17">
        <f t="shared" si="73"/>
        <v>84968.689459999965</v>
      </c>
      <c r="J149" s="18">
        <f t="shared" si="70"/>
        <v>79.086197528753161</v>
      </c>
    </row>
    <row r="150" spans="1:10" s="93" customFormat="1" ht="11.25" customHeight="1" x14ac:dyDescent="0.2">
      <c r="A150" s="95" t="s">
        <v>127</v>
      </c>
      <c r="B150" s="22">
        <v>205003</v>
      </c>
      <c r="C150" s="22">
        <v>136160.48659000001</v>
      </c>
      <c r="D150" s="22">
        <v>0</v>
      </c>
      <c r="E150" s="17">
        <v>136160.48659000001</v>
      </c>
      <c r="F150" s="22">
        <v>337.45618000000002</v>
      </c>
      <c r="G150" s="17">
        <f t="shared" si="71"/>
        <v>136497.94277000002</v>
      </c>
      <c r="H150" s="17">
        <f t="shared" si="72"/>
        <v>68505.057229999977</v>
      </c>
      <c r="I150" s="17">
        <f t="shared" si="73"/>
        <v>68842.513409999985</v>
      </c>
      <c r="J150" s="18">
        <f t="shared" si="70"/>
        <v>66.58338793578632</v>
      </c>
    </row>
    <row r="151" spans="1:10" s="93" customFormat="1" ht="11.25" customHeight="1" x14ac:dyDescent="0.2">
      <c r="A151" s="95" t="s">
        <v>128</v>
      </c>
      <c r="B151" s="22">
        <v>58574</v>
      </c>
      <c r="C151" s="22">
        <v>39966.952299999997</v>
      </c>
      <c r="D151" s="22">
        <v>0</v>
      </c>
      <c r="E151" s="17">
        <v>39966.952299999997</v>
      </c>
      <c r="F151" s="22">
        <v>1831.49596</v>
      </c>
      <c r="G151" s="17">
        <f t="shared" si="71"/>
        <v>41798.448259999997</v>
      </c>
      <c r="H151" s="17">
        <f t="shared" si="72"/>
        <v>16775.551740000003</v>
      </c>
      <c r="I151" s="17">
        <f t="shared" si="73"/>
        <v>18607.047700000003</v>
      </c>
      <c r="J151" s="18">
        <f t="shared" si="70"/>
        <v>71.360071465155187</v>
      </c>
    </row>
    <row r="152" spans="1:10" s="93" customFormat="1" ht="11.25" customHeight="1" x14ac:dyDescent="0.2">
      <c r="A152" s="101" t="s">
        <v>129</v>
      </c>
      <c r="B152" s="22">
        <v>64243</v>
      </c>
      <c r="C152" s="22">
        <v>62224.613570000001</v>
      </c>
      <c r="D152" s="22">
        <v>0</v>
      </c>
      <c r="E152" s="17">
        <v>62224.613570000001</v>
      </c>
      <c r="F152" s="22">
        <v>0</v>
      </c>
      <c r="G152" s="17">
        <f t="shared" si="71"/>
        <v>62224.613570000001</v>
      </c>
      <c r="H152" s="17">
        <f t="shared" si="72"/>
        <v>2018.3864299999987</v>
      </c>
      <c r="I152" s="17">
        <f t="shared" si="73"/>
        <v>2018.3864299999987</v>
      </c>
      <c r="J152" s="18">
        <f t="shared" si="70"/>
        <v>96.858200224148945</v>
      </c>
    </row>
    <row r="153" spans="1:10" s="93" customFormat="1" ht="11.25" customHeight="1" x14ac:dyDescent="0.2">
      <c r="A153" s="95" t="s">
        <v>130</v>
      </c>
      <c r="B153" s="22">
        <v>896667.14199999999</v>
      </c>
      <c r="C153" s="22">
        <v>887166.23332</v>
      </c>
      <c r="D153" s="22">
        <v>0</v>
      </c>
      <c r="E153" s="17">
        <v>887166.23332</v>
      </c>
      <c r="F153" s="22">
        <v>8733.4358900000007</v>
      </c>
      <c r="G153" s="17">
        <f t="shared" si="71"/>
        <v>895899.66920999996</v>
      </c>
      <c r="H153" s="17">
        <f t="shared" si="72"/>
        <v>767.47279000002891</v>
      </c>
      <c r="I153" s="17">
        <f t="shared" si="73"/>
        <v>9500.9086799999932</v>
      </c>
      <c r="J153" s="18">
        <f t="shared" si="70"/>
        <v>99.914408284406605</v>
      </c>
    </row>
    <row r="154" spans="1:10" s="93" customFormat="1" ht="11.25" customHeight="1" x14ac:dyDescent="0.2">
      <c r="A154" s="95" t="s">
        <v>259</v>
      </c>
      <c r="B154" s="22">
        <v>848685</v>
      </c>
      <c r="C154" s="22">
        <v>806430.40779999993</v>
      </c>
      <c r="D154" s="22">
        <v>0</v>
      </c>
      <c r="E154" s="17">
        <v>806430.40779999993</v>
      </c>
      <c r="F154" s="22">
        <v>41330.14329</v>
      </c>
      <c r="G154" s="17">
        <f t="shared" si="71"/>
        <v>847760.55108999996</v>
      </c>
      <c r="H154" s="17">
        <f t="shared" si="72"/>
        <v>924.44891000003554</v>
      </c>
      <c r="I154" s="17">
        <f t="shared" si="73"/>
        <v>42254.592200000072</v>
      </c>
      <c r="J154" s="18">
        <f t="shared" si="70"/>
        <v>99.89107278790128</v>
      </c>
    </row>
    <row r="155" spans="1:10" s="93" customFormat="1" ht="11.25" customHeight="1" x14ac:dyDescent="0.2">
      <c r="A155" s="95" t="s">
        <v>131</v>
      </c>
      <c r="B155" s="22">
        <v>509127</v>
      </c>
      <c r="C155" s="22">
        <v>508469.87868999998</v>
      </c>
      <c r="D155" s="22">
        <v>0</v>
      </c>
      <c r="E155" s="17">
        <v>508469.87868999998</v>
      </c>
      <c r="F155" s="22">
        <v>657.12131000000011</v>
      </c>
      <c r="G155" s="17">
        <f t="shared" si="71"/>
        <v>509127</v>
      </c>
      <c r="H155" s="17">
        <f t="shared" si="72"/>
        <v>0</v>
      </c>
      <c r="I155" s="17">
        <f t="shared" si="73"/>
        <v>657.12131000001682</v>
      </c>
      <c r="J155" s="18">
        <f t="shared" si="70"/>
        <v>100</v>
      </c>
    </row>
    <row r="156" spans="1:10" s="93" customFormat="1" ht="11.25" customHeight="1" x14ac:dyDescent="0.2">
      <c r="A156" s="95" t="s">
        <v>260</v>
      </c>
      <c r="B156" s="22">
        <v>431846.35399999999</v>
      </c>
      <c r="C156" s="22">
        <v>340503.27049000002</v>
      </c>
      <c r="D156" s="22">
        <v>0</v>
      </c>
      <c r="E156" s="17">
        <v>340503.27049000002</v>
      </c>
      <c r="F156" s="22">
        <v>35618.947780000002</v>
      </c>
      <c r="G156" s="17">
        <f t="shared" si="71"/>
        <v>376122.21827000001</v>
      </c>
      <c r="H156" s="17">
        <f t="shared" si="72"/>
        <v>55724.13572999998</v>
      </c>
      <c r="I156" s="17">
        <f t="shared" si="73"/>
        <v>91343.083509999968</v>
      </c>
      <c r="J156" s="18">
        <f t="shared" si="70"/>
        <v>87.096305152549704</v>
      </c>
    </row>
    <row r="157" spans="1:10" s="93" customFormat="1" ht="11.25" customHeight="1" x14ac:dyDescent="0.2">
      <c r="A157" s="95" t="s">
        <v>132</v>
      </c>
      <c r="B157" s="22">
        <v>407193</v>
      </c>
      <c r="C157" s="22">
        <v>339509.89654000005</v>
      </c>
      <c r="D157" s="22">
        <v>0</v>
      </c>
      <c r="E157" s="17">
        <v>339509.89654000005</v>
      </c>
      <c r="F157" s="22">
        <v>6489.54637</v>
      </c>
      <c r="G157" s="17">
        <f t="shared" si="71"/>
        <v>345999.44291000004</v>
      </c>
      <c r="H157" s="17">
        <f t="shared" si="72"/>
        <v>61193.557089999958</v>
      </c>
      <c r="I157" s="17">
        <f t="shared" si="73"/>
        <v>67683.103459999955</v>
      </c>
      <c r="J157" s="18">
        <f t="shared" si="70"/>
        <v>84.971854356533655</v>
      </c>
    </row>
    <row r="158" spans="1:10" s="93" customFormat="1" ht="11.25" customHeight="1" x14ac:dyDescent="0.2">
      <c r="A158" s="95" t="s">
        <v>133</v>
      </c>
      <c r="B158" s="22">
        <v>235890.22299999997</v>
      </c>
      <c r="C158" s="22">
        <v>214684.69879999998</v>
      </c>
      <c r="D158" s="22">
        <v>0</v>
      </c>
      <c r="E158" s="17">
        <v>214684.69879999998</v>
      </c>
      <c r="F158" s="22">
        <v>594.8854399999999</v>
      </c>
      <c r="G158" s="17">
        <f t="shared" si="71"/>
        <v>215279.58424</v>
      </c>
      <c r="H158" s="17">
        <f t="shared" si="72"/>
        <v>20610.638759999973</v>
      </c>
      <c r="I158" s="17">
        <f t="shared" si="73"/>
        <v>21205.524199999985</v>
      </c>
      <c r="J158" s="18">
        <f t="shared" si="70"/>
        <v>91.262614237301392</v>
      </c>
    </row>
    <row r="159" spans="1:10" s="93" customFormat="1" ht="11.25" customHeight="1" x14ac:dyDescent="0.2">
      <c r="A159" s="95" t="s">
        <v>134</v>
      </c>
      <c r="B159" s="22">
        <v>1818852.0576999998</v>
      </c>
      <c r="C159" s="22">
        <v>1576827.1153900004</v>
      </c>
      <c r="D159" s="22">
        <v>0</v>
      </c>
      <c r="E159" s="17">
        <v>1576827.1153900004</v>
      </c>
      <c r="F159" s="22">
        <v>85075.913909999988</v>
      </c>
      <c r="G159" s="17">
        <f t="shared" si="71"/>
        <v>1661903.0293000003</v>
      </c>
      <c r="H159" s="17">
        <f t="shared" si="72"/>
        <v>156949.02839999949</v>
      </c>
      <c r="I159" s="17">
        <f t="shared" si="73"/>
        <v>242024.94230999937</v>
      </c>
      <c r="J159" s="18">
        <f t="shared" si="70"/>
        <v>91.370984367004155</v>
      </c>
    </row>
    <row r="160" spans="1:10" s="93" customFormat="1" ht="11.25" customHeight="1" x14ac:dyDescent="0.2">
      <c r="A160" s="129" t="s">
        <v>135</v>
      </c>
      <c r="B160" s="22">
        <v>68587.732999999993</v>
      </c>
      <c r="C160" s="22">
        <v>58718.299180000002</v>
      </c>
      <c r="D160" s="22">
        <v>0</v>
      </c>
      <c r="E160" s="17">
        <v>58718.299180000002</v>
      </c>
      <c r="F160" s="22">
        <v>4512.0002100000002</v>
      </c>
      <c r="G160" s="17">
        <f t="shared" si="71"/>
        <v>63230.29939</v>
      </c>
      <c r="H160" s="17">
        <f t="shared" si="72"/>
        <v>5357.4336099999928</v>
      </c>
      <c r="I160" s="17">
        <f t="shared" si="73"/>
        <v>9869.4338199999911</v>
      </c>
      <c r="J160" s="18">
        <f t="shared" si="70"/>
        <v>92.188933245541165</v>
      </c>
    </row>
    <row r="161" spans="1:10" s="93" customFormat="1" ht="11.25" customHeight="1" x14ac:dyDescent="0.2">
      <c r="A161" s="129" t="s">
        <v>136</v>
      </c>
      <c r="B161" s="22">
        <v>3452360.8250000011</v>
      </c>
      <c r="C161" s="22">
        <v>3450384.1065199999</v>
      </c>
      <c r="D161" s="22">
        <v>0</v>
      </c>
      <c r="E161" s="17">
        <v>3450384.1065199999</v>
      </c>
      <c r="F161" s="22">
        <v>1819.7579800000001</v>
      </c>
      <c r="G161" s="17">
        <f t="shared" si="71"/>
        <v>3452203.8645000001</v>
      </c>
      <c r="H161" s="17">
        <f t="shared" si="72"/>
        <v>156.96050000097603</v>
      </c>
      <c r="I161" s="17">
        <f t="shared" si="73"/>
        <v>1976.7184800012037</v>
      </c>
      <c r="J161" s="18">
        <f t="shared" si="70"/>
        <v>99.995453531425099</v>
      </c>
    </row>
    <row r="162" spans="1:10" s="93" customFormat="1" ht="11.25" customHeight="1" x14ac:dyDescent="0.2">
      <c r="A162" s="129" t="s">
        <v>137</v>
      </c>
      <c r="B162" s="22">
        <v>67180</v>
      </c>
      <c r="C162" s="22">
        <v>48617.48472</v>
      </c>
      <c r="D162" s="22">
        <v>0</v>
      </c>
      <c r="E162" s="17">
        <v>48617.48472</v>
      </c>
      <c r="F162" s="22">
        <v>2294.44895</v>
      </c>
      <c r="G162" s="17">
        <f t="shared" si="71"/>
        <v>50911.933669999999</v>
      </c>
      <c r="H162" s="17">
        <f t="shared" si="72"/>
        <v>16268.066330000001</v>
      </c>
      <c r="I162" s="17">
        <f t="shared" si="73"/>
        <v>18562.51528</v>
      </c>
      <c r="J162" s="18">
        <f t="shared" si="70"/>
        <v>75.7843609258708</v>
      </c>
    </row>
    <row r="163" spans="1:10" s="93" customFormat="1" ht="11.25" customHeight="1" x14ac:dyDescent="0.2">
      <c r="A163" s="129" t="s">
        <v>138</v>
      </c>
      <c r="B163" s="22">
        <v>92187.007000000012</v>
      </c>
      <c r="C163" s="22">
        <v>64142.066810000004</v>
      </c>
      <c r="D163" s="22">
        <v>0</v>
      </c>
      <c r="E163" s="17">
        <v>64142.066810000004</v>
      </c>
      <c r="F163" s="22">
        <v>1518.47486</v>
      </c>
      <c r="G163" s="17">
        <f t="shared" si="71"/>
        <v>65660.541670000006</v>
      </c>
      <c r="H163" s="17">
        <f t="shared" si="72"/>
        <v>26526.465330000006</v>
      </c>
      <c r="I163" s="17">
        <f t="shared" si="73"/>
        <v>28044.940190000008</v>
      </c>
      <c r="J163" s="18">
        <f t="shared" si="70"/>
        <v>71.225375252718635</v>
      </c>
    </row>
    <row r="164" spans="1:10" s="93" customFormat="1" ht="11.25" customHeight="1" x14ac:dyDescent="0.2">
      <c r="A164" s="23"/>
      <c r="B164" s="22"/>
      <c r="C164" s="22"/>
      <c r="D164" s="22"/>
      <c r="E164" s="17"/>
      <c r="F164" s="22"/>
      <c r="G164" s="17"/>
      <c r="H164" s="17"/>
      <c r="I164" s="17"/>
      <c r="J164" s="18"/>
    </row>
    <row r="165" spans="1:10" s="93" customFormat="1" ht="11.25" customHeight="1" x14ac:dyDescent="0.2">
      <c r="A165" s="14" t="s">
        <v>139</v>
      </c>
      <c r="B165" s="39">
        <f t="shared" ref="B165:I165" si="74">SUM(B166:B173)</f>
        <v>390801314.8992399</v>
      </c>
      <c r="C165" s="39">
        <f t="shared" si="74"/>
        <v>284149095.21446002</v>
      </c>
      <c r="D165" s="39">
        <f t="shared" si="74"/>
        <v>0</v>
      </c>
      <c r="E165" s="20">
        <f t="shared" si="74"/>
        <v>284149095.21446002</v>
      </c>
      <c r="F165" s="39">
        <f t="shared" si="74"/>
        <v>5769612.8101299992</v>
      </c>
      <c r="G165" s="20">
        <f t="shared" si="74"/>
        <v>289918708.02459008</v>
      </c>
      <c r="H165" s="20">
        <f t="shared" si="74"/>
        <v>100882606.87464987</v>
      </c>
      <c r="I165" s="20">
        <f t="shared" si="74"/>
        <v>106652219.68477988</v>
      </c>
      <c r="J165" s="18">
        <f t="shared" ref="J165:J173" si="75">G165/B165*100</f>
        <v>74.185704339131945</v>
      </c>
    </row>
    <row r="166" spans="1:10" s="93" customFormat="1" ht="11.25" customHeight="1" x14ac:dyDescent="0.2">
      <c r="A166" s="95" t="s">
        <v>36</v>
      </c>
      <c r="B166" s="22">
        <v>389510283.8992399</v>
      </c>
      <c r="C166" s="22">
        <v>283102882.31177002</v>
      </c>
      <c r="D166" s="22">
        <v>0</v>
      </c>
      <c r="E166" s="17">
        <v>283102882.31177002</v>
      </c>
      <c r="F166" s="22">
        <v>5706546.85781</v>
      </c>
      <c r="G166" s="17">
        <f t="shared" ref="G166:G173" si="76">SUM(E166:F166)</f>
        <v>288809429.16958004</v>
      </c>
      <c r="H166" s="17">
        <f t="shared" ref="H166:H173" si="77">B166-G166</f>
        <v>100700854.72965986</v>
      </c>
      <c r="I166" s="17">
        <f t="shared" ref="I166:I173" si="78">B166-E166</f>
        <v>106407401.58746988</v>
      </c>
      <c r="J166" s="18">
        <f t="shared" si="75"/>
        <v>74.146804617946998</v>
      </c>
    </row>
    <row r="167" spans="1:10" s="93" customFormat="1" ht="11.25" customHeight="1" x14ac:dyDescent="0.2">
      <c r="A167" s="129" t="s">
        <v>140</v>
      </c>
      <c r="B167" s="22">
        <v>48903</v>
      </c>
      <c r="C167" s="22">
        <v>26306.277620000001</v>
      </c>
      <c r="D167" s="22">
        <v>0</v>
      </c>
      <c r="E167" s="17">
        <v>26306.277620000001</v>
      </c>
      <c r="F167" s="22">
        <v>282.76175999999998</v>
      </c>
      <c r="G167" s="17">
        <f t="shared" si="76"/>
        <v>26589.039380000002</v>
      </c>
      <c r="H167" s="17">
        <f t="shared" si="77"/>
        <v>22313.960619999998</v>
      </c>
      <c r="I167" s="17">
        <f t="shared" si="78"/>
        <v>22596.722379999999</v>
      </c>
      <c r="J167" s="18">
        <f t="shared" si="75"/>
        <v>54.370978017708524</v>
      </c>
    </row>
    <row r="168" spans="1:10" s="93" customFormat="1" ht="11.25" customHeight="1" x14ac:dyDescent="0.2">
      <c r="A168" s="129" t="s">
        <v>141</v>
      </c>
      <c r="B168" s="22">
        <v>40753</v>
      </c>
      <c r="C168" s="22">
        <v>26558.50131</v>
      </c>
      <c r="D168" s="22">
        <v>0</v>
      </c>
      <c r="E168" s="17">
        <v>26558.50131</v>
      </c>
      <c r="F168" s="22">
        <v>1272.1126000000002</v>
      </c>
      <c r="G168" s="17">
        <f t="shared" si="76"/>
        <v>27830.61391</v>
      </c>
      <c r="H168" s="17">
        <f t="shared" si="77"/>
        <v>12922.38609</v>
      </c>
      <c r="I168" s="17">
        <f t="shared" si="78"/>
        <v>14194.49869</v>
      </c>
      <c r="J168" s="18">
        <f t="shared" si="75"/>
        <v>68.290957500061339</v>
      </c>
    </row>
    <row r="169" spans="1:10" s="93" customFormat="1" ht="11.25" customHeight="1" x14ac:dyDescent="0.2">
      <c r="A169" s="129" t="s">
        <v>142</v>
      </c>
      <c r="B169" s="22">
        <v>42664.074000000001</v>
      </c>
      <c r="C169" s="22">
        <v>25287.251829999997</v>
      </c>
      <c r="D169" s="22">
        <v>0</v>
      </c>
      <c r="E169" s="17">
        <v>25287.251829999997</v>
      </c>
      <c r="F169" s="22">
        <v>1365.5443600000001</v>
      </c>
      <c r="G169" s="17">
        <f t="shared" si="76"/>
        <v>26652.796189999997</v>
      </c>
      <c r="H169" s="17">
        <f t="shared" si="77"/>
        <v>16011.277810000003</v>
      </c>
      <c r="I169" s="17">
        <f t="shared" si="78"/>
        <v>17376.822170000003</v>
      </c>
      <c r="J169" s="18">
        <f t="shared" si="75"/>
        <v>62.47128717712237</v>
      </c>
    </row>
    <row r="170" spans="1:10" s="93" customFormat="1" ht="11.25" customHeight="1" x14ac:dyDescent="0.2">
      <c r="A170" s="129" t="s">
        <v>144</v>
      </c>
      <c r="B170" s="22">
        <v>72968.652000000002</v>
      </c>
      <c r="C170" s="22">
        <v>57735.836189999995</v>
      </c>
      <c r="D170" s="22">
        <v>0</v>
      </c>
      <c r="E170" s="17">
        <v>57735.836189999995</v>
      </c>
      <c r="F170" s="22">
        <v>366.63940000000002</v>
      </c>
      <c r="G170" s="17">
        <f t="shared" si="76"/>
        <v>58102.475589999995</v>
      </c>
      <c r="H170" s="17">
        <f t="shared" si="77"/>
        <v>14866.176410000007</v>
      </c>
      <c r="I170" s="17">
        <f t="shared" si="78"/>
        <v>15232.815810000007</v>
      </c>
      <c r="J170" s="18">
        <f t="shared" si="75"/>
        <v>79.626625951648379</v>
      </c>
    </row>
    <row r="171" spans="1:10" s="93" customFormat="1" ht="11.25" customHeight="1" x14ac:dyDescent="0.2">
      <c r="A171" s="129" t="s">
        <v>271</v>
      </c>
      <c r="B171" s="22">
        <v>173100</v>
      </c>
      <c r="C171" s="22">
        <v>151876.3756</v>
      </c>
      <c r="D171" s="22">
        <v>0</v>
      </c>
      <c r="E171" s="17">
        <v>151876.3756</v>
      </c>
      <c r="F171" s="22">
        <v>5736.1794</v>
      </c>
      <c r="G171" s="17">
        <f t="shared" si="76"/>
        <v>157612.55499999999</v>
      </c>
      <c r="H171" s="17">
        <f t="shared" si="77"/>
        <v>15487.445000000007</v>
      </c>
      <c r="I171" s="17">
        <f t="shared" si="78"/>
        <v>21223.624400000001</v>
      </c>
      <c r="J171" s="18">
        <f t="shared" si="75"/>
        <v>91.0528913922588</v>
      </c>
    </row>
    <row r="172" spans="1:10" s="93" customFormat="1" ht="11.25" customHeight="1" x14ac:dyDescent="0.2">
      <c r="A172" s="129" t="s">
        <v>188</v>
      </c>
      <c r="B172" s="22">
        <v>775012.54500000004</v>
      </c>
      <c r="C172" s="22">
        <v>659762.54188999999</v>
      </c>
      <c r="D172" s="22">
        <v>0</v>
      </c>
      <c r="E172" s="17">
        <v>659762.54188999999</v>
      </c>
      <c r="F172" s="22">
        <v>53542.459160000006</v>
      </c>
      <c r="G172" s="17">
        <f t="shared" si="76"/>
        <v>713305.00104999996</v>
      </c>
      <c r="H172" s="17">
        <f t="shared" si="77"/>
        <v>61707.543950000079</v>
      </c>
      <c r="I172" s="17">
        <f t="shared" si="78"/>
        <v>115250.00311000005</v>
      </c>
      <c r="J172" s="18">
        <f t="shared" si="75"/>
        <v>92.037865148363494</v>
      </c>
    </row>
    <row r="173" spans="1:10" s="93" customFormat="1" ht="11.25" customHeight="1" x14ac:dyDescent="0.2">
      <c r="A173" s="129" t="s">
        <v>195</v>
      </c>
      <c r="B173" s="22">
        <v>137629.72899999999</v>
      </c>
      <c r="C173" s="22">
        <v>98686.11825</v>
      </c>
      <c r="D173" s="22">
        <v>0</v>
      </c>
      <c r="E173" s="17">
        <v>98686.11825</v>
      </c>
      <c r="F173" s="22">
        <v>500.25564000000003</v>
      </c>
      <c r="G173" s="17">
        <f t="shared" si="76"/>
        <v>99186.373890000003</v>
      </c>
      <c r="H173" s="17">
        <f t="shared" si="77"/>
        <v>38443.35510999999</v>
      </c>
      <c r="I173" s="17">
        <f t="shared" si="78"/>
        <v>38943.610749999993</v>
      </c>
      <c r="J173" s="18">
        <f t="shared" si="75"/>
        <v>72.067550093047132</v>
      </c>
    </row>
    <row r="174" spans="1:10" s="93" customFormat="1" ht="11.25" customHeight="1" x14ac:dyDescent="0.2">
      <c r="A174" s="23"/>
      <c r="B174" s="21"/>
      <c r="C174" s="21"/>
      <c r="D174" s="21"/>
      <c r="E174" s="19"/>
      <c r="F174" s="21"/>
      <c r="G174" s="19"/>
      <c r="H174" s="19"/>
      <c r="I174" s="19"/>
      <c r="J174" s="18"/>
    </row>
    <row r="175" spans="1:10" s="93" customFormat="1" ht="11.25" customHeight="1" x14ac:dyDescent="0.2">
      <c r="A175" s="14" t="s">
        <v>145</v>
      </c>
      <c r="B175" s="39">
        <f t="shared" ref="B175:I175" si="79">SUM(B176:B178)</f>
        <v>2153038.9169999999</v>
      </c>
      <c r="C175" s="39">
        <f t="shared" si="79"/>
        <v>1431508.2167199999</v>
      </c>
      <c r="D175" s="39">
        <f t="shared" si="79"/>
        <v>0</v>
      </c>
      <c r="E175" s="20">
        <f t="shared" si="79"/>
        <v>1431508.2167199999</v>
      </c>
      <c r="F175" s="39">
        <f t="shared" si="79"/>
        <v>99147.806599999996</v>
      </c>
      <c r="G175" s="20">
        <f t="shared" si="79"/>
        <v>1530656.0233199999</v>
      </c>
      <c r="H175" s="20">
        <f t="shared" si="79"/>
        <v>622382.8936800001</v>
      </c>
      <c r="I175" s="20">
        <f t="shared" si="79"/>
        <v>721530.70028000011</v>
      </c>
      <c r="J175" s="18">
        <f>G175/B175*100</f>
        <v>71.092817284175453</v>
      </c>
    </row>
    <row r="176" spans="1:10" s="93" customFormat="1" ht="11.25" customHeight="1" x14ac:dyDescent="0.2">
      <c r="A176" s="95" t="s">
        <v>122</v>
      </c>
      <c r="B176" s="22">
        <v>1929615.3740000001</v>
      </c>
      <c r="C176" s="22">
        <v>1253359.2348499999</v>
      </c>
      <c r="D176" s="22">
        <v>0</v>
      </c>
      <c r="E176" s="17">
        <v>1253359.2348499999</v>
      </c>
      <c r="F176" s="22">
        <v>91386.368369999997</v>
      </c>
      <c r="G176" s="17">
        <f t="shared" ref="G176:G178" si="80">SUM(E176:F176)</f>
        <v>1344745.6032199999</v>
      </c>
      <c r="H176" s="17">
        <f>B176-G176</f>
        <v>584869.77078000014</v>
      </c>
      <c r="I176" s="17">
        <f>B176-E176</f>
        <v>676256.13915000018</v>
      </c>
      <c r="J176" s="18">
        <f>G176/B176*100</f>
        <v>69.689826342563123</v>
      </c>
    </row>
    <row r="177" spans="1:10" s="93" customFormat="1" ht="11.45" customHeight="1" x14ac:dyDescent="0.2">
      <c r="A177" s="95" t="s">
        <v>146</v>
      </c>
      <c r="B177" s="22">
        <v>49986.000000000007</v>
      </c>
      <c r="C177" s="22">
        <v>31374.48618</v>
      </c>
      <c r="D177" s="22">
        <v>0</v>
      </c>
      <c r="E177" s="17">
        <v>31374.48618</v>
      </c>
      <c r="F177" s="22">
        <v>1033.97936</v>
      </c>
      <c r="G177" s="17">
        <f t="shared" si="80"/>
        <v>32408.465540000001</v>
      </c>
      <c r="H177" s="17">
        <f>B177-G177</f>
        <v>17577.534460000006</v>
      </c>
      <c r="I177" s="17">
        <f>B177-E177</f>
        <v>18611.513820000007</v>
      </c>
      <c r="J177" s="18">
        <f>G177/B177*100</f>
        <v>64.835084903773037</v>
      </c>
    </row>
    <row r="178" spans="1:10" s="93" customFormat="1" ht="11.25" customHeight="1" x14ac:dyDescent="0.2">
      <c r="A178" s="95" t="s">
        <v>147</v>
      </c>
      <c r="B178" s="22">
        <v>173437.54299999998</v>
      </c>
      <c r="C178" s="22">
        <v>146774.49569000001</v>
      </c>
      <c r="D178" s="22">
        <v>0</v>
      </c>
      <c r="E178" s="17">
        <v>146774.49569000001</v>
      </c>
      <c r="F178" s="22">
        <v>6727.4588700000004</v>
      </c>
      <c r="G178" s="17">
        <f t="shared" si="80"/>
        <v>153501.95456000001</v>
      </c>
      <c r="H178" s="17">
        <f>B178-G178</f>
        <v>19935.588439999963</v>
      </c>
      <c r="I178" s="17">
        <f>B178-E178</f>
        <v>26663.047309999965</v>
      </c>
      <c r="J178" s="18">
        <f>G178/B178*100</f>
        <v>88.505609515005659</v>
      </c>
    </row>
    <row r="179" spans="1:10" s="93" customFormat="1" ht="11.25" customHeight="1" x14ac:dyDescent="0.2">
      <c r="A179" s="23" t="s">
        <v>148</v>
      </c>
      <c r="B179" s="19"/>
      <c r="C179" s="19"/>
      <c r="D179" s="19"/>
      <c r="E179" s="19"/>
      <c r="F179" s="19"/>
      <c r="G179" s="19"/>
      <c r="H179" s="19"/>
      <c r="I179" s="19"/>
      <c r="J179" s="16"/>
    </row>
    <row r="180" spans="1:10" s="93" customFormat="1" ht="11.25" customHeight="1" x14ac:dyDescent="0.2">
      <c r="A180" s="14" t="s">
        <v>149</v>
      </c>
      <c r="B180" s="20">
        <f t="shared" ref="B180:I180" si="81">SUM(B181:B187)</f>
        <v>12548203.041299999</v>
      </c>
      <c r="C180" s="20">
        <f t="shared" ref="C180:D180" si="82">SUM(C181:C187)</f>
        <v>10301226.228890002</v>
      </c>
      <c r="D180" s="20">
        <f t="shared" si="82"/>
        <v>77155.881569999998</v>
      </c>
      <c r="E180" s="20">
        <f t="shared" si="81"/>
        <v>10378382.110460002</v>
      </c>
      <c r="F180" s="20">
        <f t="shared" ref="F180" si="83">SUM(F181:F187)</f>
        <v>461943.52778999996</v>
      </c>
      <c r="G180" s="20">
        <f t="shared" si="81"/>
        <v>10840325.638250001</v>
      </c>
      <c r="H180" s="20">
        <f t="shared" si="81"/>
        <v>1707877.4030499975</v>
      </c>
      <c r="I180" s="20">
        <f t="shared" si="81"/>
        <v>2169820.9308399973</v>
      </c>
      <c r="J180" s="16">
        <f t="shared" ref="J180:J187" si="84">G180/B180*100</f>
        <v>86.389466305025138</v>
      </c>
    </row>
    <row r="181" spans="1:10" s="93" customFormat="1" ht="11.25" customHeight="1" x14ac:dyDescent="0.2">
      <c r="A181" s="129" t="s">
        <v>122</v>
      </c>
      <c r="B181" s="22">
        <v>3600271.2503000009</v>
      </c>
      <c r="C181" s="22">
        <v>3545235.8291700012</v>
      </c>
      <c r="D181" s="22">
        <v>0</v>
      </c>
      <c r="E181" s="17">
        <v>3545235.8291700012</v>
      </c>
      <c r="F181" s="22">
        <v>45304.364820000053</v>
      </c>
      <c r="G181" s="17">
        <f t="shared" ref="G181:G187" si="85">SUM(E181:F181)</f>
        <v>3590540.1939900015</v>
      </c>
      <c r="H181" s="17">
        <f t="shared" ref="H181:H187" si="86">B181-G181</f>
        <v>9731.0563099994324</v>
      </c>
      <c r="I181" s="17">
        <f t="shared" ref="I181:I187" si="87">B181-E181</f>
        <v>55035.421129999682</v>
      </c>
      <c r="J181" s="18">
        <f t="shared" si="84"/>
        <v>99.729713245656455</v>
      </c>
    </row>
    <row r="182" spans="1:10" s="93" customFormat="1" ht="11.25" customHeight="1" x14ac:dyDescent="0.2">
      <c r="A182" s="95" t="s">
        <v>150</v>
      </c>
      <c r="B182" s="22">
        <v>257002.16099999999</v>
      </c>
      <c r="C182" s="22">
        <v>210893.14512999999</v>
      </c>
      <c r="D182" s="22">
        <v>0</v>
      </c>
      <c r="E182" s="17">
        <v>210893.14512999999</v>
      </c>
      <c r="F182" s="22">
        <v>3186.61967</v>
      </c>
      <c r="G182" s="17">
        <f t="shared" si="85"/>
        <v>214079.7648</v>
      </c>
      <c r="H182" s="17">
        <f t="shared" si="86"/>
        <v>42922.396199999988</v>
      </c>
      <c r="I182" s="17">
        <f t="shared" si="87"/>
        <v>46109.015870000003</v>
      </c>
      <c r="J182" s="18">
        <f t="shared" si="84"/>
        <v>83.298818954288876</v>
      </c>
    </row>
    <row r="183" spans="1:10" s="93" customFormat="1" ht="11.25" customHeight="1" x14ac:dyDescent="0.2">
      <c r="A183" s="95" t="s">
        <v>152</v>
      </c>
      <c r="B183" s="22">
        <v>48240</v>
      </c>
      <c r="C183" s="22">
        <v>38254.847759999997</v>
      </c>
      <c r="D183" s="22">
        <v>0</v>
      </c>
      <c r="E183" s="17">
        <v>38254.847759999997</v>
      </c>
      <c r="F183" s="22">
        <v>4687.9676799999997</v>
      </c>
      <c r="G183" s="17">
        <f t="shared" si="85"/>
        <v>42942.815439999998</v>
      </c>
      <c r="H183" s="17">
        <f t="shared" si="86"/>
        <v>5297.1845600000015</v>
      </c>
      <c r="I183" s="17">
        <f t="shared" si="87"/>
        <v>9985.1522400000031</v>
      </c>
      <c r="J183" s="18">
        <f t="shared" si="84"/>
        <v>89.019103316749579</v>
      </c>
    </row>
    <row r="184" spans="1:10" s="93" customFormat="1" ht="11.25" customHeight="1" x14ac:dyDescent="0.2">
      <c r="A184" s="95" t="s">
        <v>264</v>
      </c>
      <c r="B184" s="22">
        <v>61497</v>
      </c>
      <c r="C184" s="22">
        <v>50292.046880000002</v>
      </c>
      <c r="D184" s="22">
        <v>0</v>
      </c>
      <c r="E184" s="17">
        <v>50292.046880000002</v>
      </c>
      <c r="F184" s="22">
        <v>174.02454999999998</v>
      </c>
      <c r="G184" s="17">
        <f t="shared" si="85"/>
        <v>50466.071430000004</v>
      </c>
      <c r="H184" s="17">
        <f t="shared" si="86"/>
        <v>11030.928569999996</v>
      </c>
      <c r="I184" s="17">
        <f t="shared" si="87"/>
        <v>11204.953119999998</v>
      </c>
      <c r="J184" s="18">
        <f t="shared" si="84"/>
        <v>82.062655788087227</v>
      </c>
    </row>
    <row r="185" spans="1:10" s="93" customFormat="1" ht="11.25" customHeight="1" x14ac:dyDescent="0.2">
      <c r="A185" s="95" t="s">
        <v>151</v>
      </c>
      <c r="B185" s="22">
        <v>81754</v>
      </c>
      <c r="C185" s="22">
        <v>72335.090329999992</v>
      </c>
      <c r="D185" s="22">
        <v>0</v>
      </c>
      <c r="E185" s="17">
        <v>72335.090329999992</v>
      </c>
      <c r="F185" s="22">
        <v>9391.7893899999999</v>
      </c>
      <c r="G185" s="17">
        <f t="shared" si="85"/>
        <v>81726.879719999997</v>
      </c>
      <c r="H185" s="17">
        <f t="shared" si="86"/>
        <v>27.120280000002822</v>
      </c>
      <c r="I185" s="17">
        <f t="shared" si="87"/>
        <v>9418.9096700000082</v>
      </c>
      <c r="J185" s="18">
        <f t="shared" si="84"/>
        <v>99.966826968711004</v>
      </c>
    </row>
    <row r="186" spans="1:10" s="93" customFormat="1" ht="11.25" customHeight="1" x14ac:dyDescent="0.2">
      <c r="A186" s="95" t="s">
        <v>262</v>
      </c>
      <c r="B186" s="22">
        <v>456121.1</v>
      </c>
      <c r="C186" s="22">
        <v>393465.52004000003</v>
      </c>
      <c r="D186" s="22">
        <v>0</v>
      </c>
      <c r="E186" s="17">
        <v>393465.52004000003</v>
      </c>
      <c r="F186" s="22">
        <v>18212.403380000003</v>
      </c>
      <c r="G186" s="17">
        <f t="shared" si="85"/>
        <v>411677.92342000001</v>
      </c>
      <c r="H186" s="17">
        <f t="shared" si="86"/>
        <v>44443.17657999997</v>
      </c>
      <c r="I186" s="17">
        <f t="shared" si="87"/>
        <v>62655.579959999945</v>
      </c>
      <c r="J186" s="18">
        <f t="shared" si="84"/>
        <v>90.256276988720757</v>
      </c>
    </row>
    <row r="187" spans="1:10" s="93" customFormat="1" ht="11.25" customHeight="1" x14ac:dyDescent="0.2">
      <c r="A187" s="95" t="s">
        <v>272</v>
      </c>
      <c r="B187" s="22">
        <v>8043317.5299999984</v>
      </c>
      <c r="C187" s="22">
        <v>5990749.7495800005</v>
      </c>
      <c r="D187" s="22">
        <v>77155.881569999998</v>
      </c>
      <c r="E187" s="17">
        <v>6067905.6311500007</v>
      </c>
      <c r="F187" s="22">
        <v>380986.35829999991</v>
      </c>
      <c r="G187" s="17">
        <f t="shared" si="85"/>
        <v>6448891.9894500002</v>
      </c>
      <c r="H187" s="17">
        <f t="shared" si="86"/>
        <v>1594425.5405499982</v>
      </c>
      <c r="I187" s="17">
        <f t="shared" si="87"/>
        <v>1975411.8988499977</v>
      </c>
      <c r="J187" s="18">
        <f t="shared" si="84"/>
        <v>80.177016080701733</v>
      </c>
    </row>
    <row r="188" spans="1:10" s="93" customFormat="1" ht="11.25" customHeight="1" x14ac:dyDescent="0.2">
      <c r="A188" s="23"/>
      <c r="B188" s="19"/>
      <c r="C188" s="19"/>
      <c r="D188" s="19"/>
      <c r="E188" s="19"/>
      <c r="F188" s="19"/>
      <c r="G188" s="19"/>
      <c r="H188" s="19"/>
      <c r="I188" s="19"/>
      <c r="J188" s="16"/>
    </row>
    <row r="189" spans="1:10" s="93" customFormat="1" ht="11.25" customHeight="1" x14ac:dyDescent="0.2">
      <c r="A189" s="14" t="s">
        <v>261</v>
      </c>
      <c r="B189" s="46">
        <f t="shared" ref="B189:I189" si="88">SUM(B190:B196)</f>
        <v>39884956.242540002</v>
      </c>
      <c r="C189" s="46">
        <f t="shared" si="88"/>
        <v>36855300.919699989</v>
      </c>
      <c r="D189" s="46">
        <f t="shared" si="88"/>
        <v>0</v>
      </c>
      <c r="E189" s="46">
        <f t="shared" si="88"/>
        <v>36855300.919699989</v>
      </c>
      <c r="F189" s="46">
        <f t="shared" si="88"/>
        <v>1920585.16818</v>
      </c>
      <c r="G189" s="46">
        <f t="shared" si="88"/>
        <v>38775886.087879993</v>
      </c>
      <c r="H189" s="46">
        <f t="shared" si="88"/>
        <v>1109070.15466001</v>
      </c>
      <c r="I189" s="46">
        <f t="shared" si="88"/>
        <v>3029655.3228400121</v>
      </c>
      <c r="J189" s="16">
        <f t="shared" ref="J189:J196" si="89">G189/B189*100</f>
        <v>97.219327136989293</v>
      </c>
    </row>
    <row r="190" spans="1:10" s="93" customFormat="1" ht="11.25" customHeight="1" x14ac:dyDescent="0.2">
      <c r="A190" s="129" t="s">
        <v>122</v>
      </c>
      <c r="B190" s="22">
        <v>28617793.118640006</v>
      </c>
      <c r="C190" s="22">
        <v>25874234.458799995</v>
      </c>
      <c r="D190" s="22">
        <v>0</v>
      </c>
      <c r="E190" s="17">
        <v>25874234.458799995</v>
      </c>
      <c r="F190" s="22">
        <v>1780081.4524900001</v>
      </c>
      <c r="G190" s="17">
        <f t="shared" ref="G190:G196" si="90">SUM(E190:F190)</f>
        <v>27654315.911289997</v>
      </c>
      <c r="H190" s="17">
        <f t="shared" ref="H190:H196" si="91">B190-G190</f>
        <v>963477.20735000819</v>
      </c>
      <c r="I190" s="17">
        <f t="shared" ref="I190:I196" si="92">B190-E190</f>
        <v>2743558.6598400101</v>
      </c>
      <c r="J190" s="18">
        <f t="shared" si="89"/>
        <v>96.63329312866388</v>
      </c>
    </row>
    <row r="191" spans="1:10" s="93" customFormat="1" ht="11.25" customHeight="1" x14ac:dyDescent="0.2">
      <c r="A191" s="95" t="s">
        <v>153</v>
      </c>
      <c r="B191" s="22">
        <v>94479.614000000001</v>
      </c>
      <c r="C191" s="22">
        <v>88758.285730000003</v>
      </c>
      <c r="D191" s="22">
        <v>0</v>
      </c>
      <c r="E191" s="17">
        <v>88758.285730000003</v>
      </c>
      <c r="F191" s="22">
        <v>5720.2420899999997</v>
      </c>
      <c r="G191" s="17">
        <f t="shared" si="90"/>
        <v>94478.527820000003</v>
      </c>
      <c r="H191" s="17">
        <f t="shared" si="91"/>
        <v>1.0861799999984214</v>
      </c>
      <c r="I191" s="17">
        <f t="shared" si="92"/>
        <v>5721.3282699999982</v>
      </c>
      <c r="J191" s="18">
        <f t="shared" si="89"/>
        <v>99.998850355167619</v>
      </c>
    </row>
    <row r="192" spans="1:10" s="93" customFormat="1" ht="11.25" customHeight="1" x14ac:dyDescent="0.2">
      <c r="A192" s="95" t="s">
        <v>154</v>
      </c>
      <c r="B192" s="22">
        <v>504830.80689999997</v>
      </c>
      <c r="C192" s="22">
        <v>476684.95857000002</v>
      </c>
      <c r="D192" s="22">
        <v>0</v>
      </c>
      <c r="E192" s="17">
        <v>476684.95857000002</v>
      </c>
      <c r="F192" s="22">
        <v>9903.1116300000012</v>
      </c>
      <c r="G192" s="17">
        <f t="shared" si="90"/>
        <v>486588.07020000002</v>
      </c>
      <c r="H192" s="17">
        <f t="shared" si="91"/>
        <v>18242.73669999995</v>
      </c>
      <c r="I192" s="17">
        <f t="shared" si="92"/>
        <v>28145.84832999995</v>
      </c>
      <c r="J192" s="18">
        <f t="shared" si="89"/>
        <v>96.386366194245838</v>
      </c>
    </row>
    <row r="193" spans="1:10" s="93" customFormat="1" ht="11.25" customHeight="1" x14ac:dyDescent="0.2">
      <c r="A193" s="95" t="s">
        <v>155</v>
      </c>
      <c r="B193" s="22">
        <v>27735</v>
      </c>
      <c r="C193" s="22">
        <v>25847.343250000002</v>
      </c>
      <c r="D193" s="22">
        <v>0</v>
      </c>
      <c r="E193" s="17">
        <v>25847.343250000002</v>
      </c>
      <c r="F193" s="22">
        <v>97.426500000000004</v>
      </c>
      <c r="G193" s="17">
        <f t="shared" si="90"/>
        <v>25944.769750000003</v>
      </c>
      <c r="H193" s="17">
        <f t="shared" si="91"/>
        <v>1790.2302499999969</v>
      </c>
      <c r="I193" s="17">
        <f t="shared" si="92"/>
        <v>1887.6567499999983</v>
      </c>
      <c r="J193" s="18">
        <f t="shared" si="89"/>
        <v>93.545230755363278</v>
      </c>
    </row>
    <row r="194" spans="1:10" s="93" customFormat="1" ht="11.25" customHeight="1" x14ac:dyDescent="0.2">
      <c r="A194" s="95" t="s">
        <v>156</v>
      </c>
      <c r="B194" s="22">
        <v>880855.10800000001</v>
      </c>
      <c r="C194" s="22">
        <v>794374.21221999999</v>
      </c>
      <c r="D194" s="22">
        <v>0</v>
      </c>
      <c r="E194" s="17">
        <v>794374.21221999999</v>
      </c>
      <c r="F194" s="22">
        <v>36781.094809999995</v>
      </c>
      <c r="G194" s="17">
        <f t="shared" si="90"/>
        <v>831155.30703000003</v>
      </c>
      <c r="H194" s="17">
        <f t="shared" si="91"/>
        <v>49699.800969999982</v>
      </c>
      <c r="I194" s="17">
        <f t="shared" si="92"/>
        <v>86480.895780000021</v>
      </c>
      <c r="J194" s="18">
        <f t="shared" si="89"/>
        <v>94.357777968405671</v>
      </c>
    </row>
    <row r="195" spans="1:10" s="93" customFormat="1" ht="11.25" customHeight="1" x14ac:dyDescent="0.2">
      <c r="A195" s="95" t="s">
        <v>157</v>
      </c>
      <c r="B195" s="22">
        <v>9732815.5950000025</v>
      </c>
      <c r="C195" s="22">
        <v>9575153.1133500002</v>
      </c>
      <c r="D195" s="22">
        <v>0</v>
      </c>
      <c r="E195" s="17">
        <v>9575153.1133500002</v>
      </c>
      <c r="F195" s="22">
        <v>85368.036000000022</v>
      </c>
      <c r="G195" s="17">
        <f t="shared" si="90"/>
        <v>9660521.1493500005</v>
      </c>
      <c r="H195" s="17">
        <f t="shared" si="91"/>
        <v>72294.445650001988</v>
      </c>
      <c r="I195" s="17">
        <f t="shared" si="92"/>
        <v>157662.4816500023</v>
      </c>
      <c r="J195" s="18">
        <f t="shared" si="89"/>
        <v>99.257209335321818</v>
      </c>
    </row>
    <row r="196" spans="1:10" s="93" customFormat="1" ht="11.25" customHeight="1" x14ac:dyDescent="0.2">
      <c r="A196" s="95" t="s">
        <v>158</v>
      </c>
      <c r="B196" s="22">
        <v>26446.999999999993</v>
      </c>
      <c r="C196" s="22">
        <v>20248.547780000001</v>
      </c>
      <c r="D196" s="22">
        <v>0</v>
      </c>
      <c r="E196" s="17">
        <v>20248.547780000001</v>
      </c>
      <c r="F196" s="22">
        <v>2633.8046600000002</v>
      </c>
      <c r="G196" s="17">
        <f t="shared" si="90"/>
        <v>22882.352440000002</v>
      </c>
      <c r="H196" s="17">
        <f t="shared" si="91"/>
        <v>3564.6475599999903</v>
      </c>
      <c r="I196" s="17">
        <f t="shared" si="92"/>
        <v>6198.4522199999919</v>
      </c>
      <c r="J196" s="18">
        <f t="shared" si="89"/>
        <v>86.521542859303551</v>
      </c>
    </row>
    <row r="197" spans="1:10" s="93" customFormat="1" ht="11.25" customHeight="1" x14ac:dyDescent="0.2">
      <c r="A197" s="23"/>
      <c r="B197" s="19"/>
      <c r="C197" s="19"/>
      <c r="D197" s="19"/>
      <c r="E197" s="19"/>
      <c r="F197" s="19"/>
      <c r="G197" s="19"/>
      <c r="H197" s="19"/>
      <c r="I197" s="19"/>
      <c r="J197" s="16"/>
    </row>
    <row r="198" spans="1:10" s="93" customFormat="1" ht="11.25" customHeight="1" x14ac:dyDescent="0.2">
      <c r="A198" s="14" t="s">
        <v>159</v>
      </c>
      <c r="B198" s="41">
        <f>SUM(B199:B205)</f>
        <v>8333441.5210000006</v>
      </c>
      <c r="C198" s="41">
        <f>SUM(C199:C205)</f>
        <v>5949949.0732999984</v>
      </c>
      <c r="D198" s="41">
        <f>SUM(D199:D205)</f>
        <v>0</v>
      </c>
      <c r="E198" s="41">
        <f t="shared" ref="E198:I198" si="93">SUM(E199:E205)</f>
        <v>5949949.0732999984</v>
      </c>
      <c r="F198" s="41">
        <f>SUM(F199:F205)</f>
        <v>132550.70186</v>
      </c>
      <c r="G198" s="41">
        <f t="shared" si="93"/>
        <v>6082499.7751599979</v>
      </c>
      <c r="H198" s="41">
        <f t="shared" si="93"/>
        <v>2250941.7458400032</v>
      </c>
      <c r="I198" s="41">
        <f t="shared" si="93"/>
        <v>2383492.4477000027</v>
      </c>
      <c r="J198" s="18">
        <f t="shared" ref="J198:J205" si="94">G198/B198*100</f>
        <v>72.989049720122196</v>
      </c>
    </row>
    <row r="199" spans="1:10" s="93" customFormat="1" ht="11.25" customHeight="1" x14ac:dyDescent="0.2">
      <c r="A199" s="95" t="s">
        <v>160</v>
      </c>
      <c r="B199" s="22">
        <v>1139642.7599600023</v>
      </c>
      <c r="C199" s="22">
        <v>1010572.4123499991</v>
      </c>
      <c r="D199" s="22">
        <v>0</v>
      </c>
      <c r="E199" s="17">
        <v>1010572.4123499991</v>
      </c>
      <c r="F199" s="22">
        <v>41742.779240000025</v>
      </c>
      <c r="G199" s="17">
        <f t="shared" ref="G199:G205" si="95">SUM(E199:F199)</f>
        <v>1052315.191589999</v>
      </c>
      <c r="H199" s="17">
        <f t="shared" ref="H199:H205" si="96">B199-G199</f>
        <v>87327.568370003253</v>
      </c>
      <c r="I199" s="17">
        <f t="shared" ref="I199:I205" si="97">B199-E199</f>
        <v>129070.3476100032</v>
      </c>
      <c r="J199" s="18">
        <f t="shared" si="94"/>
        <v>92.337285732147492</v>
      </c>
    </row>
    <row r="200" spans="1:10" s="93" customFormat="1" ht="11.25" customHeight="1" x14ac:dyDescent="0.2">
      <c r="A200" s="95" t="s">
        <v>161</v>
      </c>
      <c r="B200" s="22">
        <v>20845</v>
      </c>
      <c r="C200" s="22">
        <v>15578.75685</v>
      </c>
      <c r="D200" s="22">
        <v>0</v>
      </c>
      <c r="E200" s="17">
        <v>15578.75685</v>
      </c>
      <c r="F200" s="22">
        <v>481.89881000000003</v>
      </c>
      <c r="G200" s="17">
        <f t="shared" si="95"/>
        <v>16060.65566</v>
      </c>
      <c r="H200" s="17">
        <f t="shared" si="96"/>
        <v>4784.3443399999996</v>
      </c>
      <c r="I200" s="17">
        <f t="shared" si="97"/>
        <v>5266.2431500000002</v>
      </c>
      <c r="J200" s="18">
        <f t="shared" si="94"/>
        <v>77.048000287838818</v>
      </c>
    </row>
    <row r="201" spans="1:10" s="93" customFormat="1" ht="11.25" customHeight="1" x14ac:dyDescent="0.2">
      <c r="A201" s="95" t="s">
        <v>162</v>
      </c>
      <c r="B201" s="22">
        <v>137678.22099999999</v>
      </c>
      <c r="C201" s="22">
        <v>113906.85992</v>
      </c>
      <c r="D201" s="22">
        <v>0</v>
      </c>
      <c r="E201" s="17">
        <v>113906.85992</v>
      </c>
      <c r="F201" s="22">
        <v>8815.24107</v>
      </c>
      <c r="G201" s="17">
        <f t="shared" si="95"/>
        <v>122722.10099000001</v>
      </c>
      <c r="H201" s="17">
        <f t="shared" si="96"/>
        <v>14956.120009999984</v>
      </c>
      <c r="I201" s="17">
        <f t="shared" si="97"/>
        <v>23771.361079999988</v>
      </c>
      <c r="J201" s="18">
        <f t="shared" si="94"/>
        <v>89.136902044950176</v>
      </c>
    </row>
    <row r="202" spans="1:10" s="93" customFormat="1" ht="11.25" customHeight="1" x14ac:dyDescent="0.2">
      <c r="A202" s="95" t="s">
        <v>265</v>
      </c>
      <c r="B202" s="22">
        <v>45105.112000000001</v>
      </c>
      <c r="C202" s="22">
        <v>27405.694889999999</v>
      </c>
      <c r="D202" s="22">
        <v>0</v>
      </c>
      <c r="E202" s="17">
        <v>27405.694889999999</v>
      </c>
      <c r="F202" s="22">
        <v>2776.8121000000001</v>
      </c>
      <c r="G202" s="17">
        <f t="shared" si="95"/>
        <v>30182.506989999998</v>
      </c>
      <c r="H202" s="17">
        <f t="shared" si="96"/>
        <v>14922.605010000003</v>
      </c>
      <c r="I202" s="17">
        <f t="shared" si="97"/>
        <v>17699.417110000002</v>
      </c>
      <c r="J202" s="18">
        <f t="shared" si="94"/>
        <v>66.915934029827923</v>
      </c>
    </row>
    <row r="203" spans="1:10" s="93" customFormat="1" ht="11.25" customHeight="1" x14ac:dyDescent="0.2">
      <c r="A203" s="95" t="s">
        <v>163</v>
      </c>
      <c r="B203" s="22">
        <v>56410</v>
      </c>
      <c r="C203" s="22">
        <v>47987.660380000001</v>
      </c>
      <c r="D203" s="22">
        <v>0</v>
      </c>
      <c r="E203" s="17">
        <v>47987.660380000001</v>
      </c>
      <c r="F203" s="22">
        <v>3746.2599</v>
      </c>
      <c r="G203" s="17">
        <f t="shared" si="95"/>
        <v>51733.920279999998</v>
      </c>
      <c r="H203" s="17">
        <f t="shared" si="96"/>
        <v>4676.0797200000015</v>
      </c>
      <c r="I203" s="17">
        <f t="shared" si="97"/>
        <v>8422.3396199999988</v>
      </c>
      <c r="J203" s="18">
        <f t="shared" si="94"/>
        <v>91.71054827158305</v>
      </c>
    </row>
    <row r="204" spans="1:10" s="93" customFormat="1" ht="11.25" customHeight="1" x14ac:dyDescent="0.2">
      <c r="A204" s="95" t="s">
        <v>164</v>
      </c>
      <c r="B204" s="22">
        <v>6471647.1989999991</v>
      </c>
      <c r="C204" s="22">
        <v>4318931.1491899993</v>
      </c>
      <c r="D204" s="22">
        <v>0</v>
      </c>
      <c r="E204" s="17">
        <v>4318931.1491899993</v>
      </c>
      <c r="F204" s="22">
        <v>62094.728439999992</v>
      </c>
      <c r="G204" s="17">
        <f t="shared" si="95"/>
        <v>4381025.8776299991</v>
      </c>
      <c r="H204" s="17">
        <f t="shared" si="96"/>
        <v>2090621.32137</v>
      </c>
      <c r="I204" s="17">
        <f t="shared" si="97"/>
        <v>2152716.0498099998</v>
      </c>
      <c r="J204" s="18">
        <f t="shared" si="94"/>
        <v>67.695684621172745</v>
      </c>
    </row>
    <row r="205" spans="1:10" s="93" customFormat="1" ht="11.25" customHeight="1" x14ac:dyDescent="0.2">
      <c r="A205" s="95" t="s">
        <v>344</v>
      </c>
      <c r="B205" s="22">
        <v>462113.22904000006</v>
      </c>
      <c r="C205" s="22">
        <v>415566.53972</v>
      </c>
      <c r="D205" s="22">
        <v>0</v>
      </c>
      <c r="E205" s="17">
        <v>415566.53972</v>
      </c>
      <c r="F205" s="22">
        <v>12892.9823</v>
      </c>
      <c r="G205" s="17">
        <f t="shared" si="95"/>
        <v>428459.52201999997</v>
      </c>
      <c r="H205" s="17">
        <f t="shared" si="96"/>
        <v>33653.707020000089</v>
      </c>
      <c r="I205" s="17">
        <f t="shared" si="97"/>
        <v>46546.689320000063</v>
      </c>
      <c r="J205" s="18">
        <f t="shared" si="94"/>
        <v>92.717432675555997</v>
      </c>
    </row>
    <row r="206" spans="1:10" s="93" customFormat="1" ht="11.25" customHeight="1" x14ac:dyDescent="0.2">
      <c r="A206" s="23"/>
      <c r="B206" s="19"/>
      <c r="C206" s="19"/>
      <c r="D206" s="19"/>
      <c r="E206" s="19"/>
      <c r="F206" s="19"/>
      <c r="G206" s="19"/>
      <c r="H206" s="19"/>
      <c r="I206" s="19"/>
      <c r="J206" s="16"/>
    </row>
    <row r="207" spans="1:10" s="93" customFormat="1" ht="11.25" customHeight="1" x14ac:dyDescent="0.2">
      <c r="A207" s="14" t="s">
        <v>165</v>
      </c>
      <c r="B207" s="46">
        <f t="shared" ref="B207:I207" si="98">SUM(B208:B214)</f>
        <v>1150224.0470000003</v>
      </c>
      <c r="C207" s="46">
        <f t="shared" si="98"/>
        <v>913162.59442999982</v>
      </c>
      <c r="D207" s="46">
        <f t="shared" si="98"/>
        <v>0</v>
      </c>
      <c r="E207" s="46">
        <f t="shared" si="98"/>
        <v>913162.59442999982</v>
      </c>
      <c r="F207" s="46">
        <f t="shared" si="98"/>
        <v>14100.039499999999</v>
      </c>
      <c r="G207" s="46">
        <f t="shared" si="98"/>
        <v>927262.63392999978</v>
      </c>
      <c r="H207" s="46">
        <f t="shared" si="98"/>
        <v>222961.41307000027</v>
      </c>
      <c r="I207" s="46">
        <f t="shared" si="98"/>
        <v>237061.45257000026</v>
      </c>
      <c r="J207" s="16">
        <f t="shared" ref="J207:J214" si="99">G207/B207*100</f>
        <v>80.615827529295217</v>
      </c>
    </row>
    <row r="208" spans="1:10" s="93" customFormat="1" ht="11.25" customHeight="1" x14ac:dyDescent="0.2">
      <c r="A208" s="129" t="s">
        <v>166</v>
      </c>
      <c r="B208" s="22">
        <v>269738.17200000008</v>
      </c>
      <c r="C208" s="22">
        <v>220948.40500999993</v>
      </c>
      <c r="D208" s="22">
        <v>0</v>
      </c>
      <c r="E208" s="17">
        <v>220948.40500999993</v>
      </c>
      <c r="F208" s="22">
        <v>1419.9227599999992</v>
      </c>
      <c r="G208" s="17">
        <f t="shared" ref="G208:G214" si="100">SUM(E208:F208)</f>
        <v>222368.32776999992</v>
      </c>
      <c r="H208" s="17">
        <f t="shared" ref="H208:H214" si="101">B208-G208</f>
        <v>47369.844230000162</v>
      </c>
      <c r="I208" s="17">
        <f t="shared" ref="I208:I214" si="102">B208-E208</f>
        <v>48789.766990000149</v>
      </c>
      <c r="J208" s="18">
        <f t="shared" si="99"/>
        <v>82.43858335704887</v>
      </c>
    </row>
    <row r="209" spans="1:10" s="93" customFormat="1" ht="11.25" customHeight="1" x14ac:dyDescent="0.2">
      <c r="A209" s="95" t="s">
        <v>167</v>
      </c>
      <c r="B209" s="22">
        <v>285741.44700000004</v>
      </c>
      <c r="C209" s="22">
        <v>268564.95158999995</v>
      </c>
      <c r="D209" s="22">
        <v>0</v>
      </c>
      <c r="E209" s="17">
        <v>268564.95158999995</v>
      </c>
      <c r="F209" s="22">
        <v>3479.7802999999999</v>
      </c>
      <c r="G209" s="17">
        <f t="shared" si="100"/>
        <v>272044.73188999994</v>
      </c>
      <c r="H209" s="17">
        <f t="shared" si="101"/>
        <v>13696.715110000107</v>
      </c>
      <c r="I209" s="17">
        <f t="shared" si="102"/>
        <v>17176.49541000009</v>
      </c>
      <c r="J209" s="18">
        <f t="shared" si="99"/>
        <v>95.206605393161567</v>
      </c>
    </row>
    <row r="210" spans="1:10" s="93" customFormat="1" ht="11.25" customHeight="1" x14ac:dyDescent="0.2">
      <c r="A210" s="95" t="s">
        <v>168</v>
      </c>
      <c r="B210" s="22">
        <v>49507.114000000001</v>
      </c>
      <c r="C210" s="22">
        <v>39105.066810000004</v>
      </c>
      <c r="D210" s="22">
        <v>0</v>
      </c>
      <c r="E210" s="17">
        <v>39105.066810000004</v>
      </c>
      <c r="F210" s="22">
        <v>507.91609999999997</v>
      </c>
      <c r="G210" s="17">
        <f t="shared" si="100"/>
        <v>39612.982910000006</v>
      </c>
      <c r="H210" s="17">
        <f t="shared" si="101"/>
        <v>9894.1310899999953</v>
      </c>
      <c r="I210" s="17">
        <f t="shared" si="102"/>
        <v>10402.047189999997</v>
      </c>
      <c r="J210" s="18">
        <f t="shared" si="99"/>
        <v>80.014728610518489</v>
      </c>
    </row>
    <row r="211" spans="1:10" s="93" customFormat="1" ht="11.25" customHeight="1" x14ac:dyDescent="0.2">
      <c r="A211" s="95" t="s">
        <v>169</v>
      </c>
      <c r="B211" s="22">
        <v>12734</v>
      </c>
      <c r="C211" s="22">
        <v>0</v>
      </c>
      <c r="D211" s="22">
        <v>0</v>
      </c>
      <c r="E211" s="17">
        <v>0</v>
      </c>
      <c r="F211" s="22">
        <v>0</v>
      </c>
      <c r="G211" s="17">
        <f t="shared" si="100"/>
        <v>0</v>
      </c>
      <c r="H211" s="17">
        <f t="shared" si="101"/>
        <v>12734</v>
      </c>
      <c r="I211" s="17">
        <f t="shared" si="102"/>
        <v>12734</v>
      </c>
      <c r="J211" s="18">
        <f t="shared" si="99"/>
        <v>0</v>
      </c>
    </row>
    <row r="212" spans="1:10" s="93" customFormat="1" ht="11.25" customHeight="1" x14ac:dyDescent="0.2">
      <c r="A212" s="95" t="s">
        <v>170</v>
      </c>
      <c r="B212" s="22">
        <v>88228.055999999982</v>
      </c>
      <c r="C212" s="22">
        <v>78925.91085</v>
      </c>
      <c r="D212" s="22">
        <v>0</v>
      </c>
      <c r="E212" s="17">
        <v>78925.91085</v>
      </c>
      <c r="F212" s="22">
        <v>7401.8724900000007</v>
      </c>
      <c r="G212" s="17">
        <f t="shared" si="100"/>
        <v>86327.783339999994</v>
      </c>
      <c r="H212" s="17">
        <f t="shared" si="101"/>
        <v>1900.2726599999878</v>
      </c>
      <c r="I212" s="17">
        <f t="shared" si="102"/>
        <v>9302.1451499999821</v>
      </c>
      <c r="J212" s="18">
        <f t="shared" si="99"/>
        <v>97.846180969917341</v>
      </c>
    </row>
    <row r="213" spans="1:10" s="93" customFormat="1" ht="11.25" customHeight="1" x14ac:dyDescent="0.2">
      <c r="A213" s="95" t="s">
        <v>171</v>
      </c>
      <c r="B213" s="22">
        <v>278559.25800000003</v>
      </c>
      <c r="C213" s="22">
        <v>225993.91193</v>
      </c>
      <c r="D213" s="22">
        <v>0</v>
      </c>
      <c r="E213" s="17">
        <v>225993.91193</v>
      </c>
      <c r="F213" s="22">
        <v>985.29762000000005</v>
      </c>
      <c r="G213" s="17">
        <f t="shared" si="100"/>
        <v>226979.20955</v>
      </c>
      <c r="H213" s="17">
        <f t="shared" si="101"/>
        <v>51580.048450000031</v>
      </c>
      <c r="I213" s="17">
        <f t="shared" si="102"/>
        <v>52565.346070000029</v>
      </c>
      <c r="J213" s="18">
        <f t="shared" si="99"/>
        <v>81.48327619037525</v>
      </c>
    </row>
    <row r="214" spans="1:10" s="93" customFormat="1" ht="11.25" customHeight="1" x14ac:dyDescent="0.2">
      <c r="A214" s="95" t="s">
        <v>172</v>
      </c>
      <c r="B214" s="22">
        <v>165716</v>
      </c>
      <c r="C214" s="22">
        <v>79624.348239999992</v>
      </c>
      <c r="D214" s="22">
        <v>0</v>
      </c>
      <c r="E214" s="17">
        <v>79624.348239999992</v>
      </c>
      <c r="F214" s="22">
        <v>305.25022999999999</v>
      </c>
      <c r="G214" s="17">
        <f t="shared" si="100"/>
        <v>79929.598469999997</v>
      </c>
      <c r="H214" s="17">
        <f t="shared" si="101"/>
        <v>85786.401530000003</v>
      </c>
      <c r="I214" s="17">
        <f t="shared" si="102"/>
        <v>86091.651760000008</v>
      </c>
      <c r="J214" s="18">
        <f t="shared" si="99"/>
        <v>48.232879426247308</v>
      </c>
    </row>
    <row r="215" spans="1:10" s="93" customFormat="1" ht="11.25" customHeight="1" x14ac:dyDescent="0.2">
      <c r="A215" s="23"/>
      <c r="B215" s="22"/>
      <c r="C215" s="22"/>
      <c r="D215" s="22"/>
      <c r="E215" s="17"/>
      <c r="F215" s="22"/>
      <c r="G215" s="17"/>
      <c r="H215" s="17"/>
      <c r="I215" s="17"/>
      <c r="J215" s="18"/>
    </row>
    <row r="216" spans="1:10" s="93" customFormat="1" ht="11.25" customHeight="1" x14ac:dyDescent="0.2">
      <c r="A216" s="14" t="s">
        <v>173</v>
      </c>
      <c r="B216" s="41">
        <f t="shared" ref="B216:I216" si="103">SUM(B217:B229)+SUM(B234:B245)</f>
        <v>37645162.110739991</v>
      </c>
      <c r="C216" s="41">
        <f t="shared" si="103"/>
        <v>31779268.318469986</v>
      </c>
      <c r="D216" s="41">
        <f t="shared" si="103"/>
        <v>30399.009460000008</v>
      </c>
      <c r="E216" s="41">
        <f t="shared" si="103"/>
        <v>31809667.327929989</v>
      </c>
      <c r="F216" s="41">
        <f t="shared" si="103"/>
        <v>3569076.9743500017</v>
      </c>
      <c r="G216" s="41">
        <f t="shared" si="103"/>
        <v>35378744.302279994</v>
      </c>
      <c r="H216" s="41">
        <f t="shared" si="103"/>
        <v>2266417.8084599925</v>
      </c>
      <c r="I216" s="41">
        <f t="shared" si="103"/>
        <v>5835494.7828099933</v>
      </c>
      <c r="J216" s="18">
        <f t="shared" ref="J216:J245" si="104">G216/B216*100</f>
        <v>93.979524376086033</v>
      </c>
    </row>
    <row r="217" spans="1:10" s="93" customFormat="1" ht="11.25" customHeight="1" x14ac:dyDescent="0.2">
      <c r="A217" s="95" t="s">
        <v>174</v>
      </c>
      <c r="B217" s="22">
        <v>101185</v>
      </c>
      <c r="C217" s="22">
        <v>30174.951719999997</v>
      </c>
      <c r="D217" s="22">
        <v>0</v>
      </c>
      <c r="E217" s="17">
        <v>30174.951719999997</v>
      </c>
      <c r="F217" s="22">
        <v>0</v>
      </c>
      <c r="G217" s="17">
        <f t="shared" ref="G217:G228" si="105">SUM(E217:F217)</f>
        <v>30174.951719999997</v>
      </c>
      <c r="H217" s="17">
        <f t="shared" ref="H217:H228" si="106">B217-G217</f>
        <v>71010.048280000003</v>
      </c>
      <c r="I217" s="17">
        <f t="shared" ref="I217:I228" si="107">B217-E217</f>
        <v>71010.048280000003</v>
      </c>
      <c r="J217" s="18">
        <f t="shared" si="104"/>
        <v>29.821566160992241</v>
      </c>
    </row>
    <row r="218" spans="1:10" s="93" customFormat="1" ht="11.25" customHeight="1" x14ac:dyDescent="0.2">
      <c r="A218" s="95" t="s">
        <v>175</v>
      </c>
      <c r="B218" s="22">
        <v>92844.987999999983</v>
      </c>
      <c r="C218" s="22">
        <v>83832.675799999997</v>
      </c>
      <c r="D218" s="22">
        <v>0</v>
      </c>
      <c r="E218" s="17">
        <v>83832.675799999997</v>
      </c>
      <c r="F218" s="22">
        <v>4963.9313600000005</v>
      </c>
      <c r="G218" s="17">
        <f t="shared" si="105"/>
        <v>88796.60716</v>
      </c>
      <c r="H218" s="17">
        <f t="shared" si="106"/>
        <v>4048.3808399999834</v>
      </c>
      <c r="I218" s="17">
        <f t="shared" si="107"/>
        <v>9012.3121999999858</v>
      </c>
      <c r="J218" s="18">
        <f t="shared" si="104"/>
        <v>95.639634484093008</v>
      </c>
    </row>
    <row r="219" spans="1:10" s="93" customFormat="1" ht="11.25" customHeight="1" x14ac:dyDescent="0.2">
      <c r="A219" s="95" t="s">
        <v>176</v>
      </c>
      <c r="B219" s="22">
        <v>91168</v>
      </c>
      <c r="C219" s="22">
        <v>76918.820449999999</v>
      </c>
      <c r="D219" s="22">
        <v>0</v>
      </c>
      <c r="E219" s="17">
        <v>76918.820449999999</v>
      </c>
      <c r="F219" s="22">
        <v>6617.73693</v>
      </c>
      <c r="G219" s="17">
        <f t="shared" si="105"/>
        <v>83536.557379999998</v>
      </c>
      <c r="H219" s="17">
        <f t="shared" si="106"/>
        <v>7631.4426200000016</v>
      </c>
      <c r="I219" s="17">
        <f t="shared" si="107"/>
        <v>14249.179550000001</v>
      </c>
      <c r="J219" s="18">
        <f t="shared" si="104"/>
        <v>91.629253005440503</v>
      </c>
    </row>
    <row r="220" spans="1:10" s="93" customFormat="1" ht="11.25" customHeight="1" x14ac:dyDescent="0.2">
      <c r="A220" s="95" t="s">
        <v>177</v>
      </c>
      <c r="B220" s="22">
        <v>29382628.076739985</v>
      </c>
      <c r="C220" s="22">
        <v>25017029.625679992</v>
      </c>
      <c r="D220" s="22">
        <v>7.4505805969238283E-12</v>
      </c>
      <c r="E220" s="17">
        <v>25017029.625679992</v>
      </c>
      <c r="F220" s="22">
        <v>3019067.258200001</v>
      </c>
      <c r="G220" s="17">
        <f t="shared" si="105"/>
        <v>28036096.883879993</v>
      </c>
      <c r="H220" s="17">
        <f t="shared" si="106"/>
        <v>1346531.1928599924</v>
      </c>
      <c r="I220" s="17">
        <f t="shared" si="107"/>
        <v>4365598.4510599934</v>
      </c>
      <c r="J220" s="18">
        <f t="shared" si="104"/>
        <v>95.417254068141233</v>
      </c>
    </row>
    <row r="221" spans="1:10" s="93" customFormat="1" ht="11.25" customHeight="1" x14ac:dyDescent="0.2">
      <c r="A221" s="95" t="s">
        <v>178</v>
      </c>
      <c r="B221" s="22">
        <v>50831.327999999994</v>
      </c>
      <c r="C221" s="22">
        <v>36641.397259999998</v>
      </c>
      <c r="D221" s="22">
        <v>0</v>
      </c>
      <c r="E221" s="17">
        <v>36641.397259999998</v>
      </c>
      <c r="F221" s="22">
        <v>747.93325000000004</v>
      </c>
      <c r="G221" s="17">
        <f t="shared" si="105"/>
        <v>37389.33051</v>
      </c>
      <c r="H221" s="17">
        <f t="shared" si="106"/>
        <v>13441.997489999994</v>
      </c>
      <c r="I221" s="17">
        <f t="shared" si="107"/>
        <v>14189.930739999996</v>
      </c>
      <c r="J221" s="18">
        <f t="shared" si="104"/>
        <v>73.555683042552033</v>
      </c>
    </row>
    <row r="222" spans="1:10" s="93" customFormat="1" ht="11.25" customHeight="1" x14ac:dyDescent="0.2">
      <c r="A222" s="95" t="s">
        <v>179</v>
      </c>
      <c r="B222" s="22">
        <v>201980.95300000001</v>
      </c>
      <c r="C222" s="22">
        <v>109586.42487999999</v>
      </c>
      <c r="D222" s="22">
        <v>0</v>
      </c>
      <c r="E222" s="17">
        <v>109586.42487999999</v>
      </c>
      <c r="F222" s="22">
        <v>22118.79508</v>
      </c>
      <c r="G222" s="17">
        <f t="shared" si="105"/>
        <v>131705.21995999999</v>
      </c>
      <c r="H222" s="17">
        <f t="shared" si="106"/>
        <v>70275.733040000021</v>
      </c>
      <c r="I222" s="17">
        <f t="shared" si="107"/>
        <v>92394.528120000017</v>
      </c>
      <c r="J222" s="18">
        <f t="shared" si="104"/>
        <v>65.206752420858209</v>
      </c>
    </row>
    <row r="223" spans="1:10" s="93" customFormat="1" ht="11.25" customHeight="1" x14ac:dyDescent="0.2">
      <c r="A223" s="95" t="s">
        <v>180</v>
      </c>
      <c r="B223" s="22">
        <v>418196.63599999994</v>
      </c>
      <c r="C223" s="22">
        <v>341281.86324000004</v>
      </c>
      <c r="D223" s="22">
        <v>0</v>
      </c>
      <c r="E223" s="17">
        <v>341281.86324000004</v>
      </c>
      <c r="F223" s="22">
        <v>19645.76611</v>
      </c>
      <c r="G223" s="17">
        <f t="shared" si="105"/>
        <v>360927.62935000006</v>
      </c>
      <c r="H223" s="17">
        <f t="shared" si="106"/>
        <v>57269.006649999879</v>
      </c>
      <c r="I223" s="17">
        <f t="shared" si="107"/>
        <v>76914.772759999905</v>
      </c>
      <c r="J223" s="18">
        <f t="shared" si="104"/>
        <v>86.305722782045564</v>
      </c>
    </row>
    <row r="224" spans="1:10" s="93" customFormat="1" ht="11.25" customHeight="1" x14ac:dyDescent="0.2">
      <c r="A224" s="95" t="s">
        <v>181</v>
      </c>
      <c r="B224" s="22">
        <v>170563.87199999997</v>
      </c>
      <c r="C224" s="22">
        <v>115044.19297</v>
      </c>
      <c r="D224" s="22">
        <v>0</v>
      </c>
      <c r="E224" s="17">
        <v>115044.19297</v>
      </c>
      <c r="F224" s="22">
        <v>45141.099450000002</v>
      </c>
      <c r="G224" s="17">
        <f t="shared" si="105"/>
        <v>160185.29242000001</v>
      </c>
      <c r="H224" s="17">
        <f t="shared" si="106"/>
        <v>10378.579579999961</v>
      </c>
      <c r="I224" s="17">
        <f t="shared" si="107"/>
        <v>55519.67902999997</v>
      </c>
      <c r="J224" s="18">
        <f t="shared" si="104"/>
        <v>93.915136037718497</v>
      </c>
    </row>
    <row r="225" spans="1:10" s="93" customFormat="1" ht="11.25" customHeight="1" x14ac:dyDescent="0.2">
      <c r="A225" s="95" t="s">
        <v>182</v>
      </c>
      <c r="B225" s="22">
        <v>85280.747000000003</v>
      </c>
      <c r="C225" s="22">
        <v>60857.874100000001</v>
      </c>
      <c r="D225" s="22">
        <v>0</v>
      </c>
      <c r="E225" s="17">
        <v>60857.874100000001</v>
      </c>
      <c r="F225" s="22">
        <v>835.16721999999993</v>
      </c>
      <c r="G225" s="17">
        <f t="shared" si="105"/>
        <v>61693.041320000004</v>
      </c>
      <c r="H225" s="17">
        <f t="shared" si="106"/>
        <v>23587.705679999999</v>
      </c>
      <c r="I225" s="17">
        <f t="shared" si="107"/>
        <v>24422.872900000002</v>
      </c>
      <c r="J225" s="18">
        <f t="shared" si="104"/>
        <v>72.34111272500931</v>
      </c>
    </row>
    <row r="226" spans="1:10" s="93" customFormat="1" ht="11.25" customHeight="1" x14ac:dyDescent="0.2">
      <c r="A226" s="95" t="s">
        <v>183</v>
      </c>
      <c r="B226" s="22">
        <v>132646</v>
      </c>
      <c r="C226" s="22">
        <v>120044.22098</v>
      </c>
      <c r="D226" s="22">
        <v>0</v>
      </c>
      <c r="E226" s="17">
        <v>120044.22098</v>
      </c>
      <c r="F226" s="22">
        <v>1843.5789</v>
      </c>
      <c r="G226" s="17">
        <f t="shared" si="105"/>
        <v>121887.79987999999</v>
      </c>
      <c r="H226" s="17">
        <f t="shared" si="106"/>
        <v>10758.200120000009</v>
      </c>
      <c r="I226" s="17">
        <f t="shared" si="107"/>
        <v>12601.779020000002</v>
      </c>
      <c r="J226" s="18">
        <f t="shared" si="104"/>
        <v>91.889540491232296</v>
      </c>
    </row>
    <row r="227" spans="1:10" s="93" customFormat="1" ht="11.25" customHeight="1" x14ac:dyDescent="0.2">
      <c r="A227" s="95" t="s">
        <v>184</v>
      </c>
      <c r="B227" s="22">
        <v>127933.99400000001</v>
      </c>
      <c r="C227" s="22">
        <v>108968.84118999999</v>
      </c>
      <c r="D227" s="22">
        <v>0</v>
      </c>
      <c r="E227" s="17">
        <v>108968.84118999999</v>
      </c>
      <c r="F227" s="22">
        <v>2659.4842200000003</v>
      </c>
      <c r="G227" s="17">
        <f t="shared" si="105"/>
        <v>111628.32540999999</v>
      </c>
      <c r="H227" s="17">
        <f t="shared" si="106"/>
        <v>16305.668590000016</v>
      </c>
      <c r="I227" s="17">
        <f t="shared" si="107"/>
        <v>18965.152810000014</v>
      </c>
      <c r="J227" s="18">
        <f t="shared" si="104"/>
        <v>87.25462398211377</v>
      </c>
    </row>
    <row r="228" spans="1:10" s="93" customFormat="1" ht="11.25" customHeight="1" x14ac:dyDescent="0.2">
      <c r="A228" s="95" t="s">
        <v>185</v>
      </c>
      <c r="B228" s="22">
        <v>71756.38</v>
      </c>
      <c r="C228" s="22">
        <v>8127.8679299999994</v>
      </c>
      <c r="D228" s="22">
        <v>30399.009460000001</v>
      </c>
      <c r="E228" s="17">
        <v>38526.877390000001</v>
      </c>
      <c r="F228" s="22">
        <v>192.77619000000001</v>
      </c>
      <c r="G228" s="17">
        <f t="shared" si="105"/>
        <v>38719.653579999998</v>
      </c>
      <c r="H228" s="17">
        <f t="shared" si="106"/>
        <v>33036.726420000006</v>
      </c>
      <c r="I228" s="17">
        <f t="shared" si="107"/>
        <v>33229.502610000003</v>
      </c>
      <c r="J228" s="18">
        <f t="shared" si="104"/>
        <v>53.959875874451853</v>
      </c>
    </row>
    <row r="229" spans="1:10" s="93" customFormat="1" ht="11.25" customHeight="1" x14ac:dyDescent="0.2">
      <c r="A229" s="95" t="s">
        <v>186</v>
      </c>
      <c r="B229" s="39">
        <f t="shared" ref="B229:I229" si="108">SUM(B230:B233)</f>
        <v>945857.42300000007</v>
      </c>
      <c r="C229" s="39">
        <f t="shared" si="108"/>
        <v>783610.38657000009</v>
      </c>
      <c r="D229" s="39">
        <f t="shared" si="108"/>
        <v>0</v>
      </c>
      <c r="E229" s="20">
        <f t="shared" si="108"/>
        <v>783610.38657000009</v>
      </c>
      <c r="F229" s="39">
        <f t="shared" si="108"/>
        <v>9148.3414499999999</v>
      </c>
      <c r="G229" s="20">
        <f t="shared" si="108"/>
        <v>792758.72801999992</v>
      </c>
      <c r="H229" s="20">
        <f t="shared" si="108"/>
        <v>153098.69498000009</v>
      </c>
      <c r="I229" s="20">
        <f t="shared" si="108"/>
        <v>162247.03643000009</v>
      </c>
      <c r="J229" s="18">
        <f t="shared" si="104"/>
        <v>83.81376608596959</v>
      </c>
    </row>
    <row r="230" spans="1:10" s="93" customFormat="1" ht="11.25" customHeight="1" x14ac:dyDescent="0.2">
      <c r="A230" s="95" t="s">
        <v>263</v>
      </c>
      <c r="B230" s="22">
        <v>483327.20200000005</v>
      </c>
      <c r="C230" s="22">
        <v>360652.77107999998</v>
      </c>
      <c r="D230" s="22">
        <v>0</v>
      </c>
      <c r="E230" s="17">
        <v>360652.77107999998</v>
      </c>
      <c r="F230" s="22">
        <v>1904.32592</v>
      </c>
      <c r="G230" s="17">
        <f t="shared" ref="G230:G245" si="109">SUM(E230:F230)</f>
        <v>362557.09699999995</v>
      </c>
      <c r="H230" s="17">
        <f t="shared" ref="H230:H245" si="110">B230-G230</f>
        <v>120770.1050000001</v>
      </c>
      <c r="I230" s="17">
        <f t="shared" ref="I230:I245" si="111">B230-E230</f>
        <v>122674.43092000007</v>
      </c>
      <c r="J230" s="18">
        <f t="shared" si="104"/>
        <v>75.012764748134302</v>
      </c>
    </row>
    <row r="231" spans="1:10" s="93" customFormat="1" ht="11.25" customHeight="1" x14ac:dyDescent="0.2">
      <c r="A231" s="95" t="s">
        <v>345</v>
      </c>
      <c r="B231" s="22">
        <v>241279.19900000002</v>
      </c>
      <c r="C231" s="22">
        <v>237989.68794999999</v>
      </c>
      <c r="D231" s="22">
        <v>0</v>
      </c>
      <c r="E231" s="17">
        <v>237989.68794999999</v>
      </c>
      <c r="F231" s="22">
        <v>3163.5029399999999</v>
      </c>
      <c r="G231" s="17">
        <f t="shared" si="109"/>
        <v>241153.19089</v>
      </c>
      <c r="H231" s="17">
        <f t="shared" si="110"/>
        <v>126.00811000002432</v>
      </c>
      <c r="I231" s="17">
        <f t="shared" si="111"/>
        <v>3289.5110500000301</v>
      </c>
      <c r="J231" s="18">
        <f t="shared" si="104"/>
        <v>99.947774979972465</v>
      </c>
    </row>
    <row r="232" spans="1:10" s="93" customFormat="1" ht="11.25" customHeight="1" x14ac:dyDescent="0.2">
      <c r="A232" s="95" t="s">
        <v>187</v>
      </c>
      <c r="B232" s="22">
        <v>111365.226</v>
      </c>
      <c r="C232" s="22">
        <v>89727.13523</v>
      </c>
      <c r="D232" s="22">
        <v>0</v>
      </c>
      <c r="E232" s="17">
        <v>89727.13523</v>
      </c>
      <c r="F232" s="22">
        <v>1502.43867</v>
      </c>
      <c r="G232" s="17">
        <f t="shared" si="109"/>
        <v>91229.573900000003</v>
      </c>
      <c r="H232" s="17">
        <f t="shared" si="110"/>
        <v>20135.652099999992</v>
      </c>
      <c r="I232" s="17">
        <f t="shared" si="111"/>
        <v>21638.090769999995</v>
      </c>
      <c r="J232" s="18">
        <f t="shared" si="104"/>
        <v>81.919264367137373</v>
      </c>
    </row>
    <row r="233" spans="1:10" s="93" customFormat="1" ht="11.25" customHeight="1" x14ac:dyDescent="0.2">
      <c r="A233" s="95" t="s">
        <v>346</v>
      </c>
      <c r="B233" s="22">
        <v>109885.79599999999</v>
      </c>
      <c r="C233" s="22">
        <v>95240.792310000004</v>
      </c>
      <c r="D233" s="22">
        <v>0</v>
      </c>
      <c r="E233" s="17">
        <v>95240.792310000004</v>
      </c>
      <c r="F233" s="22">
        <v>2578.0739199999998</v>
      </c>
      <c r="G233" s="17">
        <f t="shared" si="109"/>
        <v>97818.86623</v>
      </c>
      <c r="H233" s="17">
        <f t="shared" si="110"/>
        <v>12066.929769999988</v>
      </c>
      <c r="I233" s="17">
        <f t="shared" si="111"/>
        <v>14645.003689999983</v>
      </c>
      <c r="J233" s="18">
        <f t="shared" si="104"/>
        <v>89.018662821535202</v>
      </c>
    </row>
    <row r="234" spans="1:10" s="93" customFormat="1" ht="11.25" customHeight="1" x14ac:dyDescent="0.2">
      <c r="A234" s="95" t="s">
        <v>189</v>
      </c>
      <c r="B234" s="22">
        <v>754430.80599999998</v>
      </c>
      <c r="C234" s="22">
        <v>682222.60590999993</v>
      </c>
      <c r="D234" s="22">
        <v>0</v>
      </c>
      <c r="E234" s="17">
        <v>682222.60590999993</v>
      </c>
      <c r="F234" s="22">
        <v>61049.844929999999</v>
      </c>
      <c r="G234" s="17">
        <f t="shared" si="109"/>
        <v>743272.45083999995</v>
      </c>
      <c r="H234" s="17">
        <f t="shared" si="110"/>
        <v>11158.355160000036</v>
      </c>
      <c r="I234" s="17">
        <f t="shared" si="111"/>
        <v>72208.200090000057</v>
      </c>
      <c r="J234" s="18">
        <f t="shared" si="104"/>
        <v>98.520957114786739</v>
      </c>
    </row>
    <row r="235" spans="1:10" s="93" customFormat="1" ht="11.25" customHeight="1" x14ac:dyDescent="0.2">
      <c r="A235" s="95" t="s">
        <v>190</v>
      </c>
      <c r="B235" s="22">
        <v>274638.16800000001</v>
      </c>
      <c r="C235" s="22">
        <v>233156.91474000001</v>
      </c>
      <c r="D235" s="22">
        <v>0</v>
      </c>
      <c r="E235" s="17">
        <v>233156.91474000001</v>
      </c>
      <c r="F235" s="22">
        <v>23046.385760000001</v>
      </c>
      <c r="G235" s="17">
        <f t="shared" si="109"/>
        <v>256203.30050000001</v>
      </c>
      <c r="H235" s="17">
        <f t="shared" si="110"/>
        <v>18434.867499999993</v>
      </c>
      <c r="I235" s="17">
        <f t="shared" si="111"/>
        <v>41481.253259999998</v>
      </c>
      <c r="J235" s="18">
        <f t="shared" si="104"/>
        <v>93.287579933172296</v>
      </c>
    </row>
    <row r="236" spans="1:10" s="93" customFormat="1" ht="11.25" customHeight="1" x14ac:dyDescent="0.2">
      <c r="A236" s="95" t="s">
        <v>191</v>
      </c>
      <c r="B236" s="22">
        <v>1011439.841</v>
      </c>
      <c r="C236" s="22">
        <v>625213.39688999997</v>
      </c>
      <c r="D236" s="22">
        <v>0</v>
      </c>
      <c r="E236" s="17">
        <v>625213.39688999997</v>
      </c>
      <c r="F236" s="22">
        <v>183966.67129</v>
      </c>
      <c r="G236" s="17">
        <f t="shared" si="109"/>
        <v>809180.06817999994</v>
      </c>
      <c r="H236" s="17">
        <f t="shared" si="110"/>
        <v>202259.77282000007</v>
      </c>
      <c r="I236" s="17">
        <f t="shared" si="111"/>
        <v>386226.44411000004</v>
      </c>
      <c r="J236" s="18">
        <f t="shared" si="104"/>
        <v>80.002787647752939</v>
      </c>
    </row>
    <row r="237" spans="1:10" s="93" customFormat="1" ht="11.25" customHeight="1" x14ac:dyDescent="0.2">
      <c r="A237" s="95" t="s">
        <v>347</v>
      </c>
      <c r="B237" s="22">
        <v>46886.094000000005</v>
      </c>
      <c r="C237" s="22">
        <v>34031.101170000002</v>
      </c>
      <c r="D237" s="22">
        <v>0</v>
      </c>
      <c r="E237" s="17">
        <v>34031.101170000002</v>
      </c>
      <c r="F237" s="22">
        <v>376.66865999999999</v>
      </c>
      <c r="G237" s="17">
        <f t="shared" si="109"/>
        <v>34407.769830000005</v>
      </c>
      <c r="H237" s="17">
        <f t="shared" si="110"/>
        <v>12478.32417</v>
      </c>
      <c r="I237" s="17">
        <f t="shared" si="111"/>
        <v>12854.992830000003</v>
      </c>
      <c r="J237" s="18">
        <f t="shared" si="104"/>
        <v>73.385873922447033</v>
      </c>
    </row>
    <row r="238" spans="1:10" s="93" customFormat="1" ht="11.25" customHeight="1" x14ac:dyDescent="0.2">
      <c r="A238" s="129" t="s">
        <v>42</v>
      </c>
      <c r="B238" s="22">
        <v>304459.17200000002</v>
      </c>
      <c r="C238" s="22">
        <v>220015.48411000002</v>
      </c>
      <c r="D238" s="22">
        <v>0</v>
      </c>
      <c r="E238" s="17">
        <v>220015.48411000002</v>
      </c>
      <c r="F238" s="22">
        <v>1664.65518</v>
      </c>
      <c r="G238" s="17">
        <f t="shared" si="109"/>
        <v>221680.13929000002</v>
      </c>
      <c r="H238" s="17">
        <f t="shared" si="110"/>
        <v>82779.032709999999</v>
      </c>
      <c r="I238" s="17">
        <f t="shared" si="111"/>
        <v>84443.687890000001</v>
      </c>
      <c r="J238" s="18">
        <f t="shared" si="104"/>
        <v>72.81112204102034</v>
      </c>
    </row>
    <row r="239" spans="1:10" s="93" customFormat="1" ht="11.25" customHeight="1" x14ac:dyDescent="0.2">
      <c r="A239" s="129" t="s">
        <v>192</v>
      </c>
      <c r="B239" s="22">
        <v>1740103.544</v>
      </c>
      <c r="C239" s="22">
        <v>1736500.42402</v>
      </c>
      <c r="D239" s="22">
        <v>0</v>
      </c>
      <c r="E239" s="17">
        <v>1736500.42402</v>
      </c>
      <c r="F239" s="22">
        <v>3603.1199799999999</v>
      </c>
      <c r="G239" s="17">
        <f t="shared" si="109"/>
        <v>1740103.544</v>
      </c>
      <c r="H239" s="17">
        <f t="shared" si="110"/>
        <v>0</v>
      </c>
      <c r="I239" s="17">
        <f t="shared" si="111"/>
        <v>3603.1199799999595</v>
      </c>
      <c r="J239" s="18">
        <f t="shared" si="104"/>
        <v>100</v>
      </c>
    </row>
    <row r="240" spans="1:10" s="93" customFormat="1" ht="11.25" customHeight="1" x14ac:dyDescent="0.2">
      <c r="A240" s="129" t="s">
        <v>193</v>
      </c>
      <c r="B240" s="22">
        <v>121436</v>
      </c>
      <c r="C240" s="22">
        <v>71148.326849999998</v>
      </c>
      <c r="D240" s="22">
        <v>0</v>
      </c>
      <c r="E240" s="17">
        <v>71148.326849999998</v>
      </c>
      <c r="F240" s="22">
        <v>12610.098470000001</v>
      </c>
      <c r="G240" s="17">
        <f t="shared" si="109"/>
        <v>83758.425319999995</v>
      </c>
      <c r="H240" s="17">
        <f t="shared" si="110"/>
        <v>37677.574680000005</v>
      </c>
      <c r="I240" s="17">
        <f t="shared" si="111"/>
        <v>50287.673150000002</v>
      </c>
      <c r="J240" s="18">
        <f t="shared" si="104"/>
        <v>68.973307190618925</v>
      </c>
    </row>
    <row r="241" spans="1:10" s="93" customFormat="1" ht="11.25" customHeight="1" x14ac:dyDescent="0.2">
      <c r="A241" s="129" t="s">
        <v>348</v>
      </c>
      <c r="B241" s="22">
        <v>2046.6189999999999</v>
      </c>
      <c r="C241" s="22">
        <v>0</v>
      </c>
      <c r="D241" s="22">
        <v>0</v>
      </c>
      <c r="E241" s="17">
        <v>0</v>
      </c>
      <c r="F241" s="22">
        <v>0</v>
      </c>
      <c r="G241" s="17">
        <f t="shared" si="109"/>
        <v>0</v>
      </c>
      <c r="H241" s="17">
        <f t="shared" si="110"/>
        <v>2046.6189999999999</v>
      </c>
      <c r="I241" s="17">
        <f t="shared" si="111"/>
        <v>2046.6189999999999</v>
      </c>
      <c r="J241" s="18">
        <f t="shared" si="104"/>
        <v>0</v>
      </c>
    </row>
    <row r="242" spans="1:10" s="93" customFormat="1" ht="11.25" customHeight="1" x14ac:dyDescent="0.2">
      <c r="A242" s="129" t="s">
        <v>194</v>
      </c>
      <c r="B242" s="22">
        <v>910927.89600000007</v>
      </c>
      <c r="C242" s="22">
        <v>847119.93023000006</v>
      </c>
      <c r="D242" s="22">
        <v>0</v>
      </c>
      <c r="E242" s="17">
        <v>847119.93023000006</v>
      </c>
      <c r="F242" s="22">
        <v>47791.277269999999</v>
      </c>
      <c r="G242" s="17">
        <f t="shared" si="109"/>
        <v>894911.20750000002</v>
      </c>
      <c r="H242" s="17">
        <f t="shared" si="110"/>
        <v>16016.688500000047</v>
      </c>
      <c r="I242" s="17">
        <f t="shared" si="111"/>
        <v>63807.96577000001</v>
      </c>
      <c r="J242" s="18">
        <f t="shared" si="104"/>
        <v>98.241717201731177</v>
      </c>
    </row>
    <row r="243" spans="1:10" s="93" customFormat="1" ht="11.25" customHeight="1" x14ac:dyDescent="0.2">
      <c r="A243" s="129" t="s">
        <v>196</v>
      </c>
      <c r="B243" s="22">
        <v>62632.862000000008</v>
      </c>
      <c r="C243" s="22">
        <v>52252.411039999999</v>
      </c>
      <c r="D243" s="22">
        <v>0</v>
      </c>
      <c r="E243" s="17">
        <v>52252.411039999999</v>
      </c>
      <c r="F243" s="22">
        <v>3669.8955699999997</v>
      </c>
      <c r="G243" s="17">
        <f t="shared" si="109"/>
        <v>55922.30661</v>
      </c>
      <c r="H243" s="17">
        <f t="shared" si="110"/>
        <v>6710.5553900000086</v>
      </c>
      <c r="I243" s="17">
        <f t="shared" si="111"/>
        <v>10380.450960000009</v>
      </c>
      <c r="J243" s="18">
        <f t="shared" si="104"/>
        <v>89.285887350956429</v>
      </c>
    </row>
    <row r="244" spans="1:10" s="93" customFormat="1" ht="11.25" customHeight="1" x14ac:dyDescent="0.2">
      <c r="A244" s="95" t="s">
        <v>197</v>
      </c>
      <c r="B244" s="22">
        <v>445597.03499999997</v>
      </c>
      <c r="C244" s="22">
        <v>344885.19223000004</v>
      </c>
      <c r="D244" s="22">
        <v>0</v>
      </c>
      <c r="E244" s="17">
        <v>344885.19223000004</v>
      </c>
      <c r="F244" s="22">
        <v>97793.025659999999</v>
      </c>
      <c r="G244" s="17">
        <f t="shared" si="109"/>
        <v>442678.21789000003</v>
      </c>
      <c r="H244" s="17">
        <f t="shared" si="110"/>
        <v>2918.8171099999454</v>
      </c>
      <c r="I244" s="17">
        <f t="shared" si="111"/>
        <v>100711.84276999993</v>
      </c>
      <c r="J244" s="18">
        <f t="shared" si="104"/>
        <v>99.344964871680546</v>
      </c>
    </row>
    <row r="245" spans="1:10" s="93" customFormat="1" ht="11.25" customHeight="1" x14ac:dyDescent="0.2">
      <c r="A245" s="95" t="s">
        <v>349</v>
      </c>
      <c r="B245" s="22">
        <v>97690.676000000007</v>
      </c>
      <c r="C245" s="22">
        <v>40603.388509999997</v>
      </c>
      <c r="D245" s="22">
        <v>0</v>
      </c>
      <c r="E245" s="17">
        <v>40603.388509999997</v>
      </c>
      <c r="F245" s="22">
        <v>523.46321999999998</v>
      </c>
      <c r="G245" s="17">
        <f t="shared" si="109"/>
        <v>41126.851729999995</v>
      </c>
      <c r="H245" s="17">
        <f t="shared" si="110"/>
        <v>56563.824270000012</v>
      </c>
      <c r="I245" s="17">
        <f t="shared" si="111"/>
        <v>57087.28749000001</v>
      </c>
      <c r="J245" s="18">
        <f t="shared" si="104"/>
        <v>42.099055318237319</v>
      </c>
    </row>
    <row r="246" spans="1:10" s="93" customFormat="1" ht="11.25" customHeight="1" x14ac:dyDescent="0.2">
      <c r="A246" s="23"/>
      <c r="B246" s="22"/>
      <c r="C246" s="22"/>
      <c r="D246" s="22"/>
      <c r="E246" s="17"/>
      <c r="F246" s="22"/>
      <c r="G246" s="17"/>
      <c r="H246" s="17"/>
      <c r="I246" s="17"/>
      <c r="J246" s="18"/>
    </row>
    <row r="247" spans="1:10" s="93" customFormat="1" ht="11.25" customHeight="1" x14ac:dyDescent="0.2">
      <c r="A247" s="14" t="s">
        <v>198</v>
      </c>
      <c r="B247" s="22">
        <v>2687.232</v>
      </c>
      <c r="C247" s="22">
        <v>2226.0147900000002</v>
      </c>
      <c r="D247" s="22">
        <v>0</v>
      </c>
      <c r="E247" s="22">
        <v>2226.0147900000002</v>
      </c>
      <c r="F247" s="22">
        <v>80.626519999999999</v>
      </c>
      <c r="G247" s="17">
        <f>SUM(E247:F247)</f>
        <v>2306.64131</v>
      </c>
      <c r="H247" s="17">
        <f>B247-G247</f>
        <v>380.59069</v>
      </c>
      <c r="I247" s="17">
        <f>B247-E247</f>
        <v>461.2172099999998</v>
      </c>
      <c r="J247" s="18">
        <f>G247/B247*100</f>
        <v>85.83707361329428</v>
      </c>
    </row>
    <row r="248" spans="1:10" s="93" customFormat="1" ht="11.25" customHeight="1" x14ac:dyDescent="0.2">
      <c r="A248" s="23"/>
      <c r="B248" s="21"/>
      <c r="C248" s="21"/>
      <c r="D248" s="21"/>
      <c r="E248" s="19"/>
      <c r="F248" s="21"/>
      <c r="G248" s="19"/>
      <c r="H248" s="19"/>
      <c r="I248" s="19"/>
      <c r="J248" s="18"/>
    </row>
    <row r="249" spans="1:10" s="93" customFormat="1" ht="11.25" customHeight="1" x14ac:dyDescent="0.2">
      <c r="A249" s="14" t="s">
        <v>199</v>
      </c>
      <c r="B249" s="39">
        <f t="shared" ref="B249:I249" si="112">SUM(B250:B254)</f>
        <v>29630036.075000003</v>
      </c>
      <c r="C249" s="39">
        <f t="shared" ref="C249:D249" si="113">SUM(C250:C254)</f>
        <v>27453710.814619996</v>
      </c>
      <c r="D249" s="39">
        <f t="shared" si="113"/>
        <v>0</v>
      </c>
      <c r="E249" s="20">
        <f t="shared" si="112"/>
        <v>27453710.814619996</v>
      </c>
      <c r="F249" s="39">
        <f t="shared" ref="F249" si="114">SUM(F250:F254)</f>
        <v>2168650.5702299997</v>
      </c>
      <c r="G249" s="20">
        <f t="shared" si="112"/>
        <v>29622361.384849999</v>
      </c>
      <c r="H249" s="20">
        <f t="shared" si="112"/>
        <v>7674.6901500003296</v>
      </c>
      <c r="I249" s="20">
        <f t="shared" si="112"/>
        <v>2176325.2603799994</v>
      </c>
      <c r="J249" s="18">
        <f t="shared" ref="J249:J254" si="115">G249/B249*100</f>
        <v>99.97409827605145</v>
      </c>
    </row>
    <row r="250" spans="1:10" s="93" customFormat="1" ht="11.25" customHeight="1" x14ac:dyDescent="0.2">
      <c r="A250" s="129" t="s">
        <v>200</v>
      </c>
      <c r="B250" s="22">
        <v>26291264.914999999</v>
      </c>
      <c r="C250" s="22">
        <v>24519084.16432</v>
      </c>
      <c r="D250" s="22">
        <v>0</v>
      </c>
      <c r="E250" s="22">
        <v>24519084.16432</v>
      </c>
      <c r="F250" s="22">
        <v>1770559.4908099999</v>
      </c>
      <c r="G250" s="17">
        <f t="shared" ref="G250:G254" si="116">SUM(E250:F250)</f>
        <v>26289643.655129999</v>
      </c>
      <c r="H250" s="17">
        <f>B250-G250</f>
        <v>1621.2598700001836</v>
      </c>
      <c r="I250" s="17">
        <f>B250-E250</f>
        <v>1772180.7506799996</v>
      </c>
      <c r="J250" s="18">
        <f t="shared" si="115"/>
        <v>99.993833465695772</v>
      </c>
    </row>
    <row r="251" spans="1:10" s="93" customFormat="1" ht="11.25" customHeight="1" x14ac:dyDescent="0.2">
      <c r="A251" s="129" t="s">
        <v>201</v>
      </c>
      <c r="B251" s="22">
        <v>104598.69000000002</v>
      </c>
      <c r="C251" s="22">
        <v>90119.677939999994</v>
      </c>
      <c r="D251" s="22">
        <v>0</v>
      </c>
      <c r="E251" s="22">
        <v>90119.677939999994</v>
      </c>
      <c r="F251" s="22">
        <v>14161.73265</v>
      </c>
      <c r="G251" s="17">
        <f t="shared" si="116"/>
        <v>104281.41059</v>
      </c>
      <c r="H251" s="17">
        <f>B251-G251</f>
        <v>317.27941000001738</v>
      </c>
      <c r="I251" s="17">
        <f>B251-E251</f>
        <v>14479.012060000023</v>
      </c>
      <c r="J251" s="18">
        <f t="shared" si="115"/>
        <v>99.696669805329279</v>
      </c>
    </row>
    <row r="252" spans="1:10" s="93" customFormat="1" ht="11.25" customHeight="1" x14ac:dyDescent="0.2">
      <c r="A252" s="129" t="s">
        <v>202</v>
      </c>
      <c r="B252" s="22">
        <v>947801.08000000007</v>
      </c>
      <c r="C252" s="22">
        <v>940496.61485999997</v>
      </c>
      <c r="D252" s="22">
        <v>0</v>
      </c>
      <c r="E252" s="22">
        <v>940496.61485999997</v>
      </c>
      <c r="F252" s="22">
        <v>1568.3142700000001</v>
      </c>
      <c r="G252" s="17">
        <f t="shared" si="116"/>
        <v>942064.92912999995</v>
      </c>
      <c r="H252" s="17">
        <f>B252-G252</f>
        <v>5736.1508700001286</v>
      </c>
      <c r="I252" s="17">
        <f>B252-E252</f>
        <v>7304.4651400001021</v>
      </c>
      <c r="J252" s="18">
        <f t="shared" si="115"/>
        <v>99.394793803146953</v>
      </c>
    </row>
    <row r="253" spans="1:10" s="93" customFormat="1" ht="11.25" customHeight="1" x14ac:dyDescent="0.2">
      <c r="A253" s="129" t="s">
        <v>203</v>
      </c>
      <c r="B253" s="22">
        <v>1862964.39</v>
      </c>
      <c r="C253" s="22">
        <v>1549760.6616199999</v>
      </c>
      <c r="D253" s="22">
        <v>0</v>
      </c>
      <c r="E253" s="22">
        <v>1549760.6616199999</v>
      </c>
      <c r="F253" s="22">
        <v>313203.72837999999</v>
      </c>
      <c r="G253" s="17">
        <f t="shared" si="116"/>
        <v>1862964.39</v>
      </c>
      <c r="H253" s="17">
        <f>B253-G253</f>
        <v>0</v>
      </c>
      <c r="I253" s="17">
        <f>B253-E253</f>
        <v>313203.72837999999</v>
      </c>
      <c r="J253" s="18">
        <f t="shared" si="115"/>
        <v>100</v>
      </c>
    </row>
    <row r="254" spans="1:10" s="93" customFormat="1" ht="11.25" customHeight="1" x14ac:dyDescent="0.2">
      <c r="A254" s="129" t="s">
        <v>204</v>
      </c>
      <c r="B254" s="22">
        <v>423407</v>
      </c>
      <c r="C254" s="22">
        <v>354249.69588000001</v>
      </c>
      <c r="D254" s="22">
        <v>0</v>
      </c>
      <c r="E254" s="22">
        <v>354249.69588000001</v>
      </c>
      <c r="F254" s="22">
        <v>69157.304120000001</v>
      </c>
      <c r="G254" s="17">
        <f t="shared" si="116"/>
        <v>423407</v>
      </c>
      <c r="H254" s="17">
        <f>B254-G254</f>
        <v>0</v>
      </c>
      <c r="I254" s="17">
        <f>B254-E254</f>
        <v>69157.304119999986</v>
      </c>
      <c r="J254" s="18">
        <f t="shared" si="115"/>
        <v>100</v>
      </c>
    </row>
    <row r="255" spans="1:10" s="93" customFormat="1" ht="11.25" customHeight="1" x14ac:dyDescent="0.2">
      <c r="A255" s="23"/>
      <c r="B255" s="22"/>
      <c r="C255" s="22"/>
      <c r="D255" s="22"/>
      <c r="E255" s="17"/>
      <c r="F255" s="22"/>
      <c r="G255" s="17"/>
      <c r="H255" s="17"/>
      <c r="I255" s="17"/>
      <c r="J255" s="16"/>
    </row>
    <row r="256" spans="1:10" s="93" customFormat="1" ht="11.25" customHeight="1" x14ac:dyDescent="0.2">
      <c r="A256" s="14" t="s">
        <v>205</v>
      </c>
      <c r="B256" s="20">
        <f t="shared" ref="B256:I256" si="117">+B257+B258</f>
        <v>1325215.0310000002</v>
      </c>
      <c r="C256" s="20">
        <f t="shared" si="117"/>
        <v>1288954.7511100001</v>
      </c>
      <c r="D256" s="20">
        <f t="shared" si="117"/>
        <v>0</v>
      </c>
      <c r="E256" s="20">
        <f t="shared" si="117"/>
        <v>1288954.7511100001</v>
      </c>
      <c r="F256" s="20">
        <f t="shared" si="117"/>
        <v>20510.156790000001</v>
      </c>
      <c r="G256" s="20">
        <f t="shared" si="117"/>
        <v>1309464.9079</v>
      </c>
      <c r="H256" s="20">
        <f t="shared" si="117"/>
        <v>15750.123100000223</v>
      </c>
      <c r="I256" s="20">
        <f t="shared" si="117"/>
        <v>36260.279890000194</v>
      </c>
      <c r="J256" s="16">
        <f>G256/B256*100</f>
        <v>98.811504342196059</v>
      </c>
    </row>
    <row r="257" spans="1:15" s="93" customFormat="1" ht="11.25" customHeight="1" x14ac:dyDescent="0.2">
      <c r="A257" s="129" t="s">
        <v>206</v>
      </c>
      <c r="B257" s="22">
        <v>1271480.1770000001</v>
      </c>
      <c r="C257" s="22">
        <v>1251919.45688</v>
      </c>
      <c r="D257" s="22">
        <v>0</v>
      </c>
      <c r="E257" s="22">
        <v>1251919.45688</v>
      </c>
      <c r="F257" s="22">
        <v>16520.187679999999</v>
      </c>
      <c r="G257" s="17">
        <f t="shared" ref="G257:G258" si="118">SUM(E257:F257)</f>
        <v>1268439.6445599999</v>
      </c>
      <c r="H257" s="17">
        <f>B257-G257</f>
        <v>3040.5324400002137</v>
      </c>
      <c r="I257" s="17">
        <f>B257-E257</f>
        <v>19560.720120000187</v>
      </c>
      <c r="J257" s="18">
        <f>G257/B257*100</f>
        <v>99.76086670519912</v>
      </c>
    </row>
    <row r="258" spans="1:15" s="93" customFormat="1" ht="11.25" customHeight="1" x14ac:dyDescent="0.2">
      <c r="A258" s="132" t="s">
        <v>207</v>
      </c>
      <c r="B258" s="22">
        <v>53734.854000000007</v>
      </c>
      <c r="C258" s="22">
        <v>37035.29423</v>
      </c>
      <c r="D258" s="22">
        <v>0</v>
      </c>
      <c r="E258" s="22">
        <v>37035.29423</v>
      </c>
      <c r="F258" s="22">
        <v>3989.96911</v>
      </c>
      <c r="G258" s="17">
        <f t="shared" si="118"/>
        <v>41025.263339999998</v>
      </c>
      <c r="H258" s="17">
        <f>B258-G258</f>
        <v>12709.590660000009</v>
      </c>
      <c r="I258" s="17">
        <f>B258-E258</f>
        <v>16699.559770000007</v>
      </c>
      <c r="J258" s="18">
        <f>G258/B258*100</f>
        <v>76.347585014374459</v>
      </c>
    </row>
    <row r="259" spans="1:15" s="93" customFormat="1" ht="12" x14ac:dyDescent="0.2">
      <c r="A259" s="23"/>
      <c r="B259" s="19"/>
      <c r="C259" s="19"/>
      <c r="D259" s="19"/>
      <c r="E259" s="19"/>
      <c r="F259" s="19"/>
      <c r="G259" s="19"/>
      <c r="H259" s="19"/>
      <c r="I259" s="19"/>
      <c r="J259" s="16"/>
    </row>
    <row r="260" spans="1:15" s="93" customFormat="1" ht="11.25" customHeight="1" x14ac:dyDescent="0.2">
      <c r="A260" s="47" t="s">
        <v>208</v>
      </c>
      <c r="B260" s="22">
        <v>8499523.6490000002</v>
      </c>
      <c r="C260" s="22">
        <v>8432502.0616300013</v>
      </c>
      <c r="D260" s="22">
        <v>9751.5237500000003</v>
      </c>
      <c r="E260" s="22">
        <v>8442253.585380001</v>
      </c>
      <c r="F260" s="22">
        <v>32390.675159999999</v>
      </c>
      <c r="G260" s="17">
        <f t="shared" ref="G260" si="119">SUM(E260:F260)</f>
        <v>8474644.2605400011</v>
      </c>
      <c r="H260" s="17">
        <f>B260-G260</f>
        <v>24879.388459999114</v>
      </c>
      <c r="I260" s="17">
        <f>B260-E260</f>
        <v>57270.063619999215</v>
      </c>
      <c r="J260" s="18">
        <f>G260/B260*100</f>
        <v>99.70728490810275</v>
      </c>
    </row>
    <row r="261" spans="1:15" s="93" customFormat="1" ht="11.25" customHeight="1" x14ac:dyDescent="0.2">
      <c r="A261" s="23"/>
      <c r="B261" s="19"/>
      <c r="C261" s="19"/>
      <c r="D261" s="19"/>
      <c r="E261" s="19"/>
      <c r="F261" s="19"/>
      <c r="G261" s="19"/>
      <c r="H261" s="19"/>
      <c r="I261" s="19"/>
      <c r="J261" s="16"/>
    </row>
    <row r="262" spans="1:15" s="93" customFormat="1" ht="11.25" customHeight="1" x14ac:dyDescent="0.2">
      <c r="A262" s="14" t="s">
        <v>209</v>
      </c>
      <c r="B262" s="22">
        <v>3252707.5069999993</v>
      </c>
      <c r="C262" s="22">
        <v>3014795.97205</v>
      </c>
      <c r="D262" s="22">
        <v>0</v>
      </c>
      <c r="E262" s="22">
        <v>3014795.97205</v>
      </c>
      <c r="F262" s="22">
        <v>5881.2810599999993</v>
      </c>
      <c r="G262" s="17">
        <f t="shared" ref="G262" si="120">SUM(E262:F262)</f>
        <v>3020677.2531099999</v>
      </c>
      <c r="H262" s="17">
        <f>B262-G262</f>
        <v>232030.25388999935</v>
      </c>
      <c r="I262" s="17">
        <f>B262-E262</f>
        <v>237911.5349499993</v>
      </c>
      <c r="J262" s="18">
        <f>G262/B262*100</f>
        <v>92.8665503003065</v>
      </c>
    </row>
    <row r="263" spans="1:15" s="93" customFormat="1" ht="11.25" customHeight="1" x14ac:dyDescent="0.2">
      <c r="A263" s="23"/>
      <c r="B263" s="19"/>
      <c r="C263" s="19"/>
      <c r="D263" s="19"/>
      <c r="E263" s="19"/>
      <c r="F263" s="19"/>
      <c r="G263" s="19"/>
      <c r="H263" s="19"/>
      <c r="I263" s="19"/>
      <c r="J263" s="16"/>
    </row>
    <row r="264" spans="1:15" s="93" customFormat="1" ht="11.25" customHeight="1" x14ac:dyDescent="0.2">
      <c r="A264" s="14" t="s">
        <v>210</v>
      </c>
      <c r="B264" s="22">
        <v>2775006.7539999997</v>
      </c>
      <c r="C264" s="22">
        <v>1755712.8098800001</v>
      </c>
      <c r="D264" s="22">
        <v>0</v>
      </c>
      <c r="E264" s="22">
        <v>1755712.8098800001</v>
      </c>
      <c r="F264" s="22">
        <v>746814.13978999993</v>
      </c>
      <c r="G264" s="17">
        <f t="shared" ref="G264" si="121">SUM(E264:F264)</f>
        <v>2502526.94967</v>
      </c>
      <c r="H264" s="17">
        <f>B264-G264</f>
        <v>272479.80432999972</v>
      </c>
      <c r="I264" s="17">
        <f>B264-E264</f>
        <v>1019293.9441199997</v>
      </c>
      <c r="J264" s="18">
        <f>G264/B264*100</f>
        <v>90.180931850445518</v>
      </c>
    </row>
    <row r="265" spans="1:15" s="93" customFormat="1" ht="11.25" customHeight="1" x14ac:dyDescent="0.2">
      <c r="A265" s="48"/>
      <c r="B265" s="22"/>
      <c r="C265" s="22"/>
      <c r="D265" s="22"/>
      <c r="E265" s="22"/>
      <c r="F265" s="22"/>
      <c r="G265" s="22"/>
      <c r="H265" s="22"/>
      <c r="I265" s="22"/>
      <c r="J265" s="26"/>
      <c r="K265" s="94"/>
      <c r="L265" s="94"/>
      <c r="M265" s="94"/>
      <c r="N265" s="94"/>
      <c r="O265" s="94"/>
    </row>
    <row r="266" spans="1:15" s="93" customFormat="1" ht="11.25" customHeight="1" x14ac:dyDescent="0.2">
      <c r="A266" s="49" t="s">
        <v>211</v>
      </c>
      <c r="B266" s="39">
        <f t="shared" ref="B266:I266" si="122">+B267+B268</f>
        <v>594802.75799999991</v>
      </c>
      <c r="C266" s="39">
        <f t="shared" si="122"/>
        <v>583469.47284000006</v>
      </c>
      <c r="D266" s="39">
        <f t="shared" si="122"/>
        <v>0</v>
      </c>
      <c r="E266" s="39">
        <f t="shared" si="122"/>
        <v>583469.47284000006</v>
      </c>
      <c r="F266" s="39">
        <f t="shared" si="122"/>
        <v>6151.8818299999994</v>
      </c>
      <c r="G266" s="39">
        <f t="shared" si="122"/>
        <v>589621.35467000003</v>
      </c>
      <c r="H266" s="39">
        <f t="shared" si="122"/>
        <v>5181.4033299999319</v>
      </c>
      <c r="I266" s="39">
        <f t="shared" si="122"/>
        <v>11333.285159999887</v>
      </c>
      <c r="J266" s="26">
        <f>G266/B266*100</f>
        <v>99.128887137742581</v>
      </c>
    </row>
    <row r="267" spans="1:15" s="93" customFormat="1" ht="11.25" customHeight="1" x14ac:dyDescent="0.2">
      <c r="A267" s="101" t="s">
        <v>273</v>
      </c>
      <c r="B267" s="22">
        <v>571654.20199999993</v>
      </c>
      <c r="C267" s="22">
        <v>566116.68350000004</v>
      </c>
      <c r="D267" s="22">
        <v>0</v>
      </c>
      <c r="E267" s="22">
        <v>566116.68350000004</v>
      </c>
      <c r="F267" s="22">
        <v>5535.6348399999997</v>
      </c>
      <c r="G267" s="17">
        <f t="shared" ref="G267:G268" si="123">SUM(E267:F267)</f>
        <v>571652.31834</v>
      </c>
      <c r="H267" s="17">
        <f>B267-G267</f>
        <v>1.8836599999340251</v>
      </c>
      <c r="I267" s="17">
        <f>B267-E267</f>
        <v>5537.5184999998892</v>
      </c>
      <c r="J267" s="18">
        <f>G267/B267*100</f>
        <v>99.999670489608334</v>
      </c>
    </row>
    <row r="268" spans="1:15" s="93" customFormat="1" ht="11.25" customHeight="1" x14ac:dyDescent="0.2">
      <c r="A268" s="101" t="s">
        <v>274</v>
      </c>
      <c r="B268" s="22">
        <v>23148.555999999997</v>
      </c>
      <c r="C268" s="22">
        <v>17352.789339999999</v>
      </c>
      <c r="D268" s="22">
        <v>0</v>
      </c>
      <c r="E268" s="22">
        <v>17352.789339999999</v>
      </c>
      <c r="F268" s="22">
        <v>616.24698999999998</v>
      </c>
      <c r="G268" s="17">
        <f t="shared" si="123"/>
        <v>17969.036329999999</v>
      </c>
      <c r="H268" s="17">
        <f>B268-G268</f>
        <v>5179.5196699999979</v>
      </c>
      <c r="I268" s="17">
        <f>B268-E268</f>
        <v>5795.7666599999975</v>
      </c>
      <c r="J268" s="18">
        <f>G268/B268*100</f>
        <v>77.624869257503576</v>
      </c>
    </row>
    <row r="269" spans="1:15" s="93" customFormat="1" ht="12" customHeight="1" x14ac:dyDescent="0.2">
      <c r="A269" s="102"/>
      <c r="B269" s="22"/>
      <c r="C269" s="22"/>
      <c r="D269" s="22"/>
      <c r="E269" s="22"/>
      <c r="F269" s="22"/>
      <c r="G269" s="22"/>
      <c r="H269" s="22"/>
      <c r="I269" s="22"/>
      <c r="J269" s="26"/>
    </row>
    <row r="270" spans="1:15" s="93" customFormat="1" ht="11.25" customHeight="1" x14ac:dyDescent="0.2">
      <c r="A270" s="50" t="s">
        <v>212</v>
      </c>
      <c r="B270" s="51">
        <f>B10+B17+B19+B21+B23+B35+B39+B47+B49+B51+B59+B71+B77+B81+B85+B91+B103+B115+B126+B142+B144+B165+B175+B180+B189+B198+B207+B216+B247+B249+B256+B260+B262+B264+B266</f>
        <v>1958561767.6846294</v>
      </c>
      <c r="C270" s="51">
        <f t="shared" ref="C270:I270" si="124">C10+C17+C19+C21+C23+C35+C39+C47+C49+C51+C59+C71+C77+C81+C85+C91+C103+C115+C126+C142+C144+C165+C175+C180+C189+C198+C207+C216+C247+C249+C256+C260+C262+C264+C266</f>
        <v>1633192204.4437001</v>
      </c>
      <c r="D270" s="51">
        <f t="shared" si="124"/>
        <v>104832295.72197999</v>
      </c>
      <c r="E270" s="51">
        <f t="shared" si="124"/>
        <v>1738024500.1656802</v>
      </c>
      <c r="F270" s="51">
        <f t="shared" si="124"/>
        <v>54234410.421459995</v>
      </c>
      <c r="G270" s="51">
        <f t="shared" si="124"/>
        <v>1792258910.5871403</v>
      </c>
      <c r="H270" s="51">
        <f t="shared" si="124"/>
        <v>166302857.09749007</v>
      </c>
      <c r="I270" s="51">
        <f t="shared" si="124"/>
        <v>220537267.51895005</v>
      </c>
      <c r="J270" s="33">
        <f>G270/B270*100</f>
        <v>91.508929672711375</v>
      </c>
    </row>
    <row r="271" spans="1:15" s="93" customFormat="1" ht="11.25" customHeight="1" x14ac:dyDescent="0.2">
      <c r="A271" s="103"/>
      <c r="B271" s="17"/>
      <c r="C271" s="17"/>
      <c r="D271" s="17"/>
      <c r="E271" s="17"/>
      <c r="F271" s="17"/>
      <c r="G271" s="17"/>
      <c r="H271" s="17"/>
      <c r="I271" s="17"/>
      <c r="J271" s="16"/>
    </row>
    <row r="272" spans="1:15" s="93" customFormat="1" ht="11.25" customHeight="1" x14ac:dyDescent="0.2">
      <c r="A272" s="13" t="s">
        <v>213</v>
      </c>
      <c r="B272" s="17"/>
      <c r="C272" s="17"/>
      <c r="D272" s="17"/>
      <c r="E272" s="17"/>
      <c r="F272" s="17"/>
      <c r="G272" s="17"/>
      <c r="H272" s="17"/>
      <c r="I272" s="17"/>
      <c r="J272" s="18"/>
    </row>
    <row r="273" spans="1:10" s="93" customFormat="1" ht="11.25" customHeight="1" x14ac:dyDescent="0.2">
      <c r="A273" s="95" t="s">
        <v>214</v>
      </c>
      <c r="B273" s="22">
        <f>'[2]as of Sept_all banks'!B328</f>
        <v>151116264.956</v>
      </c>
      <c r="C273" s="22">
        <f>'[2]as of Sept_all banks'!C328</f>
        <v>150096403.58388999</v>
      </c>
      <c r="D273" s="22">
        <f>'[2]as of Sept_all banks'!D328</f>
        <v>1450.8</v>
      </c>
      <c r="E273" s="22">
        <f>'[2]as of Sept_all banks'!E328</f>
        <v>150097854.38389</v>
      </c>
      <c r="F273" s="22">
        <f>'[2]as of Sept_all banks'!F328</f>
        <v>79024.978270000007</v>
      </c>
      <c r="G273" s="17">
        <f t="shared" ref="G273" si="125">SUM(E273:F273)</f>
        <v>150176879.36216</v>
      </c>
      <c r="H273" s="17">
        <f>B273-G273</f>
        <v>939385.59384000301</v>
      </c>
      <c r="I273" s="17">
        <f>B273-E273</f>
        <v>1018410.5721099973</v>
      </c>
      <c r="J273" s="18">
        <f>G273/B273*100</f>
        <v>99.378368970333199</v>
      </c>
    </row>
    <row r="274" spans="1:10" s="93" customFormat="1" ht="12" x14ac:dyDescent="0.2">
      <c r="A274" s="25"/>
      <c r="B274" s="17"/>
      <c r="C274" s="17"/>
      <c r="D274" s="17"/>
      <c r="E274" s="17"/>
      <c r="F274" s="17"/>
      <c r="G274" s="17"/>
      <c r="H274" s="17"/>
      <c r="I274" s="17"/>
      <c r="J274" s="18"/>
    </row>
    <row r="275" spans="1:10" s="93" customFormat="1" ht="11.25" customHeight="1" x14ac:dyDescent="0.2">
      <c r="A275" s="95" t="s">
        <v>215</v>
      </c>
      <c r="B275" s="17">
        <f t="shared" ref="B275:I275" si="126">SUM(B276:B281)</f>
        <v>613513937.41467011</v>
      </c>
      <c r="C275" s="17">
        <f t="shared" ref="C275:D275" si="127">SUM(C276:C281)</f>
        <v>505623962.16429001</v>
      </c>
      <c r="D275" s="17">
        <f t="shared" si="127"/>
        <v>106667880.61045</v>
      </c>
      <c r="E275" s="17">
        <f t="shared" si="126"/>
        <v>612291842.77473998</v>
      </c>
      <c r="F275" s="17">
        <f t="shared" ref="F275" si="128">SUM(F276:F281)</f>
        <v>235321.17481</v>
      </c>
      <c r="G275" s="17">
        <f t="shared" si="126"/>
        <v>612527163.94955003</v>
      </c>
      <c r="H275" s="17">
        <f t="shared" si="126"/>
        <v>986773.46512010833</v>
      </c>
      <c r="I275" s="17">
        <f t="shared" si="126"/>
        <v>1222094.6399301675</v>
      </c>
      <c r="J275" s="16">
        <f t="shared" ref="J275:J281" si="129">G275/B275*100</f>
        <v>99.839160383335653</v>
      </c>
    </row>
    <row r="276" spans="1:10" s="93" customFormat="1" ht="11.25" hidden="1" customHeight="1" x14ac:dyDescent="0.2">
      <c r="A276" s="95" t="s">
        <v>266</v>
      </c>
      <c r="B276" s="22">
        <v>611408651.33867013</v>
      </c>
      <c r="C276" s="22">
        <v>503565749.85731</v>
      </c>
      <c r="D276" s="22">
        <v>106667880.61045</v>
      </c>
      <c r="E276" s="22">
        <v>610233630.46775997</v>
      </c>
      <c r="F276" s="22">
        <v>199573.65128999998</v>
      </c>
      <c r="G276" s="17">
        <f t="shared" ref="G276:G281" si="130">SUM(E276:F276)</f>
        <v>610433204.11905003</v>
      </c>
      <c r="H276" s="17">
        <f t="shared" ref="H276:H281" si="131">B276-G276</f>
        <v>975447.2196201086</v>
      </c>
      <c r="I276" s="17">
        <f t="shared" ref="I276:I281" si="132">B276-E276</f>
        <v>1175020.8709101677</v>
      </c>
      <c r="J276" s="18">
        <f t="shared" si="129"/>
        <v>99.840459042003346</v>
      </c>
    </row>
    <row r="277" spans="1:10" s="93" customFormat="1" ht="11.25" hidden="1" customHeight="1" x14ac:dyDescent="0.2">
      <c r="A277" s="104" t="s">
        <v>216</v>
      </c>
      <c r="B277" s="27"/>
      <c r="C277" s="27"/>
      <c r="D277" s="27"/>
      <c r="E277" s="27">
        <v>0</v>
      </c>
      <c r="F277" s="27"/>
      <c r="G277" s="27">
        <f t="shared" si="130"/>
        <v>0</v>
      </c>
      <c r="H277" s="27">
        <f t="shared" si="131"/>
        <v>0</v>
      </c>
      <c r="I277" s="27">
        <f t="shared" si="132"/>
        <v>0</v>
      </c>
      <c r="J277" s="52" t="e">
        <f t="shared" si="129"/>
        <v>#DIV/0!</v>
      </c>
    </row>
    <row r="278" spans="1:10" s="93" customFormat="1" ht="12" hidden="1" customHeight="1" x14ac:dyDescent="0.2">
      <c r="A278" s="104" t="s">
        <v>217</v>
      </c>
      <c r="B278" s="27"/>
      <c r="C278" s="27"/>
      <c r="D278" s="27"/>
      <c r="E278" s="27">
        <v>0</v>
      </c>
      <c r="F278" s="27"/>
      <c r="G278" s="27">
        <f t="shared" si="130"/>
        <v>0</v>
      </c>
      <c r="H278" s="27">
        <f t="shared" si="131"/>
        <v>0</v>
      </c>
      <c r="I278" s="27">
        <f t="shared" si="132"/>
        <v>0</v>
      </c>
      <c r="J278" s="28" t="e">
        <f t="shared" si="129"/>
        <v>#DIV/0!</v>
      </c>
    </row>
    <row r="279" spans="1:10" s="93" customFormat="1" ht="11.25" hidden="1" customHeight="1" x14ac:dyDescent="0.2">
      <c r="A279" s="105" t="s">
        <v>218</v>
      </c>
      <c r="B279" s="27"/>
      <c r="C279" s="27"/>
      <c r="D279" s="27"/>
      <c r="E279" s="27">
        <v>0</v>
      </c>
      <c r="F279" s="27"/>
      <c r="G279" s="27">
        <f t="shared" si="130"/>
        <v>0</v>
      </c>
      <c r="H279" s="27">
        <f t="shared" si="131"/>
        <v>0</v>
      </c>
      <c r="I279" s="27">
        <f t="shared" si="132"/>
        <v>0</v>
      </c>
      <c r="J279" s="53" t="e">
        <f t="shared" si="129"/>
        <v>#DIV/0!</v>
      </c>
    </row>
    <row r="280" spans="1:10" s="93" customFormat="1" ht="11.25" hidden="1" customHeight="1" x14ac:dyDescent="0.2">
      <c r="A280" s="106" t="s">
        <v>219</v>
      </c>
      <c r="B280" s="27"/>
      <c r="C280" s="27"/>
      <c r="D280" s="27"/>
      <c r="E280" s="27">
        <v>0</v>
      </c>
      <c r="F280" s="27"/>
      <c r="G280" s="27">
        <f t="shared" si="130"/>
        <v>0</v>
      </c>
      <c r="H280" s="27">
        <f t="shared" si="131"/>
        <v>0</v>
      </c>
      <c r="I280" s="27">
        <f t="shared" si="132"/>
        <v>0</v>
      </c>
      <c r="J280" s="28" t="e">
        <f t="shared" si="129"/>
        <v>#DIV/0!</v>
      </c>
    </row>
    <row r="281" spans="1:10" s="93" customFormat="1" ht="11.25" customHeight="1" x14ac:dyDescent="0.2">
      <c r="A281" s="107" t="s">
        <v>220</v>
      </c>
      <c r="B281" s="22">
        <v>2105286.0759999999</v>
      </c>
      <c r="C281" s="22">
        <v>2058212.3069800001</v>
      </c>
      <c r="D281" s="22">
        <v>0</v>
      </c>
      <c r="E281" s="22">
        <v>2058212.3069800001</v>
      </c>
      <c r="F281" s="22">
        <v>35747.523520000002</v>
      </c>
      <c r="G281" s="17">
        <f t="shared" si="130"/>
        <v>2093959.8305000002</v>
      </c>
      <c r="H281" s="17">
        <f t="shared" si="131"/>
        <v>11326.245499999728</v>
      </c>
      <c r="I281" s="17">
        <f t="shared" si="132"/>
        <v>47073.769019999774</v>
      </c>
      <c r="J281" s="16">
        <f t="shared" si="129"/>
        <v>99.462009195371721</v>
      </c>
    </row>
    <row r="282" spans="1:10" s="93" customFormat="1" ht="11.25" hidden="1" customHeight="1" x14ac:dyDescent="0.2">
      <c r="A282" s="107"/>
      <c r="B282" s="17"/>
      <c r="C282" s="17"/>
      <c r="D282" s="17"/>
      <c r="E282" s="17"/>
      <c r="F282" s="17"/>
      <c r="G282" s="17"/>
      <c r="H282" s="17"/>
      <c r="I282" s="17"/>
      <c r="J282" s="18"/>
    </row>
    <row r="283" spans="1:10" s="93" customFormat="1" ht="11.25" hidden="1" customHeight="1" x14ac:dyDescent="0.2">
      <c r="A283" s="95" t="s">
        <v>221</v>
      </c>
      <c r="B283" s="17"/>
      <c r="C283" s="17"/>
      <c r="D283" s="17"/>
      <c r="E283" s="17">
        <f>SUM(C283:D283)</f>
        <v>0</v>
      </c>
      <c r="F283" s="17"/>
      <c r="G283" s="17">
        <f>SUM(E283:F283)</f>
        <v>0</v>
      </c>
      <c r="H283" s="17">
        <f>B283-G283</f>
        <v>0</v>
      </c>
      <c r="I283" s="17">
        <f>B283-E283</f>
        <v>0</v>
      </c>
      <c r="J283" s="18" t="e">
        <f>G283/B283*100</f>
        <v>#DIV/0!</v>
      </c>
    </row>
    <row r="284" spans="1:10" s="93" customFormat="1" ht="11.25" hidden="1" customHeight="1" x14ac:dyDescent="0.2">
      <c r="A284" s="95"/>
      <c r="B284" s="17"/>
      <c r="C284" s="17"/>
      <c r="D284" s="17"/>
      <c r="E284" s="17"/>
      <c r="F284" s="17"/>
      <c r="G284" s="17"/>
      <c r="H284" s="17"/>
      <c r="I284" s="17"/>
      <c r="J284" s="18"/>
    </row>
    <row r="285" spans="1:10" s="93" customFormat="1" ht="11.25" hidden="1" customHeight="1" x14ac:dyDescent="0.2">
      <c r="A285" s="108" t="s">
        <v>222</v>
      </c>
      <c r="B285" s="17"/>
      <c r="C285" s="17"/>
      <c r="D285" s="17"/>
      <c r="E285" s="17">
        <f>SUM(C285:D285)</f>
        <v>0</v>
      </c>
      <c r="F285" s="17"/>
      <c r="G285" s="17">
        <f>SUM(E285:F285)</f>
        <v>0</v>
      </c>
      <c r="H285" s="17">
        <f>B285-G285</f>
        <v>0</v>
      </c>
      <c r="I285" s="17">
        <f>B285-E285</f>
        <v>0</v>
      </c>
      <c r="J285" s="18" t="e">
        <f>G285/B285*100</f>
        <v>#DIV/0!</v>
      </c>
    </row>
    <row r="286" spans="1:10" s="93" customFormat="1" ht="12" hidden="1" customHeight="1" x14ac:dyDescent="0.2">
      <c r="A286" s="95"/>
      <c r="B286" s="17"/>
      <c r="C286" s="17"/>
      <c r="D286" s="17"/>
      <c r="E286" s="17"/>
      <c r="F286" s="17"/>
      <c r="G286" s="17"/>
      <c r="H286" s="17"/>
      <c r="I286" s="17"/>
      <c r="J286" s="18"/>
    </row>
    <row r="287" spans="1:10" s="93" customFormat="1" ht="11.25" hidden="1" customHeight="1" x14ac:dyDescent="0.2">
      <c r="A287" s="95" t="s">
        <v>223</v>
      </c>
      <c r="B287" s="17"/>
      <c r="C287" s="17"/>
      <c r="D287" s="17"/>
      <c r="E287" s="17">
        <f>SUM(C287:D287)</f>
        <v>0</v>
      </c>
      <c r="F287" s="17"/>
      <c r="G287" s="17">
        <f>SUM(E287:F287)</f>
        <v>0</v>
      </c>
      <c r="H287" s="17">
        <f>B287-G287</f>
        <v>0</v>
      </c>
      <c r="I287" s="17">
        <f>B287-E287</f>
        <v>0</v>
      </c>
      <c r="J287" s="16" t="e">
        <f>G287/B287*100</f>
        <v>#DIV/0!</v>
      </c>
    </row>
    <row r="288" spans="1:10" s="93" customFormat="1" ht="11.25" hidden="1" customHeight="1" x14ac:dyDescent="0.2">
      <c r="A288" s="95"/>
      <c r="B288" s="17"/>
      <c r="C288" s="17"/>
      <c r="D288" s="17"/>
      <c r="E288" s="17"/>
      <c r="F288" s="17"/>
      <c r="G288" s="17"/>
      <c r="H288" s="17"/>
      <c r="I288" s="17"/>
      <c r="J288" s="18"/>
    </row>
    <row r="289" spans="1:10" s="93" customFormat="1" ht="12" hidden="1" customHeight="1" x14ac:dyDescent="0.2">
      <c r="A289" s="108" t="s">
        <v>224</v>
      </c>
      <c r="B289" s="17"/>
      <c r="C289" s="17"/>
      <c r="D289" s="17"/>
      <c r="E289" s="17">
        <f>SUM(C289:D289)</f>
        <v>0</v>
      </c>
      <c r="F289" s="17"/>
      <c r="G289" s="17">
        <f>SUM(E289:F289)</f>
        <v>0</v>
      </c>
      <c r="H289" s="17">
        <f>B289-G289</f>
        <v>0</v>
      </c>
      <c r="I289" s="17">
        <f>B289-E289</f>
        <v>0</v>
      </c>
      <c r="J289" s="16" t="e">
        <f>G289/B289*100</f>
        <v>#DIV/0!</v>
      </c>
    </row>
    <row r="290" spans="1:10" s="93" customFormat="1" ht="11.25" hidden="1" customHeight="1" x14ac:dyDescent="0.2">
      <c r="A290" s="95"/>
      <c r="B290" s="17"/>
      <c r="C290" s="17"/>
      <c r="D290" s="17"/>
      <c r="E290" s="17"/>
      <c r="F290" s="17"/>
      <c r="G290" s="17"/>
      <c r="H290" s="17"/>
      <c r="I290" s="17"/>
      <c r="J290" s="18"/>
    </row>
    <row r="291" spans="1:10" s="93" customFormat="1" ht="11.25" hidden="1" customHeight="1" x14ac:dyDescent="0.2">
      <c r="A291" s="95" t="s">
        <v>225</v>
      </c>
      <c r="B291" s="17"/>
      <c r="C291" s="17"/>
      <c r="D291" s="17"/>
      <c r="E291" s="17">
        <f>SUM(C291:D291)</f>
        <v>0</v>
      </c>
      <c r="F291" s="17"/>
      <c r="G291" s="17">
        <f>SUM(E291:F291)</f>
        <v>0</v>
      </c>
      <c r="H291" s="17">
        <f>B291-G291</f>
        <v>0</v>
      </c>
      <c r="I291" s="17">
        <f>B291-E291</f>
        <v>0</v>
      </c>
      <c r="J291" s="16" t="e">
        <f>G291/B291*100</f>
        <v>#DIV/0!</v>
      </c>
    </row>
    <row r="292" spans="1:10" s="93" customFormat="1" ht="12" hidden="1" customHeight="1" x14ac:dyDescent="0.2">
      <c r="A292" s="95"/>
      <c r="B292" s="17"/>
      <c r="C292" s="17"/>
      <c r="D292" s="17"/>
      <c r="E292" s="17"/>
      <c r="F292" s="17"/>
      <c r="G292" s="17"/>
      <c r="H292" s="17"/>
      <c r="I292" s="17"/>
      <c r="J292" s="18"/>
    </row>
    <row r="293" spans="1:10" s="93" customFormat="1" ht="11.25" hidden="1" customHeight="1" x14ac:dyDescent="0.2">
      <c r="A293" s="95" t="s">
        <v>226</v>
      </c>
      <c r="B293" s="19"/>
      <c r="C293" s="19"/>
      <c r="D293" s="19"/>
      <c r="E293" s="19">
        <f>SUM(C293:D293)</f>
        <v>0</v>
      </c>
      <c r="F293" s="19"/>
      <c r="G293" s="19">
        <f>SUM(E293:F293)</f>
        <v>0</v>
      </c>
      <c r="H293" s="19">
        <f>B293-G293</f>
        <v>0</v>
      </c>
      <c r="I293" s="19">
        <f>B293-E293</f>
        <v>0</v>
      </c>
      <c r="J293" s="16" t="e">
        <f>G293/B293*100</f>
        <v>#DIV/0!</v>
      </c>
    </row>
    <row r="294" spans="1:10" s="93" customFormat="1" ht="11.25" hidden="1" customHeight="1" x14ac:dyDescent="0.2">
      <c r="A294" s="95"/>
      <c r="B294" s="19"/>
      <c r="C294" s="19"/>
      <c r="D294" s="19"/>
      <c r="E294" s="19"/>
      <c r="F294" s="19"/>
      <c r="G294" s="19"/>
      <c r="H294" s="19"/>
      <c r="I294" s="19"/>
      <c r="J294" s="16"/>
    </row>
    <row r="295" spans="1:10" s="93" customFormat="1" ht="11.25" hidden="1" customHeight="1" x14ac:dyDescent="0.2">
      <c r="A295" s="95" t="s">
        <v>227</v>
      </c>
      <c r="B295" s="40"/>
      <c r="C295" s="40"/>
      <c r="D295" s="40"/>
      <c r="E295" s="40">
        <f>SUM(C295:D295)</f>
        <v>0</v>
      </c>
      <c r="F295" s="40"/>
      <c r="G295" s="40">
        <f>SUM(E295:F295)</f>
        <v>0</v>
      </c>
      <c r="H295" s="40">
        <f>B295-G295</f>
        <v>0</v>
      </c>
      <c r="I295" s="40">
        <f>B295-E295</f>
        <v>0</v>
      </c>
      <c r="J295" s="16" t="e">
        <f>G295/B295*100</f>
        <v>#DIV/0!</v>
      </c>
    </row>
    <row r="296" spans="1:10" s="93" customFormat="1" ht="11.25" hidden="1" customHeight="1" x14ac:dyDescent="0.2">
      <c r="A296" s="95"/>
      <c r="B296" s="40"/>
      <c r="C296" s="40"/>
      <c r="D296" s="40"/>
      <c r="E296" s="40"/>
      <c r="F296" s="40"/>
      <c r="G296" s="40"/>
      <c r="H296" s="40"/>
      <c r="I296" s="40"/>
      <c r="J296" s="16"/>
    </row>
    <row r="297" spans="1:10" s="93" customFormat="1" ht="11.25" hidden="1" customHeight="1" x14ac:dyDescent="0.2">
      <c r="A297" s="108" t="s">
        <v>228</v>
      </c>
      <c r="B297" s="19"/>
      <c r="C297" s="19"/>
      <c r="D297" s="19"/>
      <c r="E297" s="19">
        <f>SUM(C297:D297)</f>
        <v>0</v>
      </c>
      <c r="F297" s="19"/>
      <c r="G297" s="19">
        <f>SUM(E297:F297)</f>
        <v>0</v>
      </c>
      <c r="H297" s="19">
        <f>B297-G297</f>
        <v>0</v>
      </c>
      <c r="I297" s="19">
        <f>B297-E297</f>
        <v>0</v>
      </c>
      <c r="J297" s="16" t="e">
        <f>G297/B297*100</f>
        <v>#DIV/0!</v>
      </c>
    </row>
    <row r="298" spans="1:10" s="93" customFormat="1" ht="11.25" hidden="1" customHeight="1" x14ac:dyDescent="0.2">
      <c r="A298" s="95"/>
      <c r="B298" s="19"/>
      <c r="C298" s="19"/>
      <c r="D298" s="19"/>
      <c r="E298" s="19"/>
      <c r="F298" s="19"/>
      <c r="G298" s="19"/>
      <c r="H298" s="19"/>
      <c r="I298" s="19"/>
      <c r="J298" s="16"/>
    </row>
    <row r="299" spans="1:10" s="93" customFormat="1" ht="11.25" hidden="1" customHeight="1" x14ac:dyDescent="0.2">
      <c r="A299" s="95" t="s">
        <v>229</v>
      </c>
      <c r="B299" s="19"/>
      <c r="C299" s="19"/>
      <c r="D299" s="19"/>
      <c r="E299" s="19">
        <f>SUM(C299:D299)</f>
        <v>0</v>
      </c>
      <c r="F299" s="19"/>
      <c r="G299" s="19">
        <f>SUM(E299:F299)</f>
        <v>0</v>
      </c>
      <c r="H299" s="19">
        <f>B299-G299</f>
        <v>0</v>
      </c>
      <c r="I299" s="19">
        <f>B299-E299</f>
        <v>0</v>
      </c>
      <c r="J299" s="16" t="e">
        <f>G299/B299*100</f>
        <v>#DIV/0!</v>
      </c>
    </row>
    <row r="300" spans="1:10" s="93" customFormat="1" ht="11.25" hidden="1" customHeight="1" x14ac:dyDescent="0.2">
      <c r="A300" s="95"/>
      <c r="B300" s="19"/>
      <c r="C300" s="19"/>
      <c r="D300" s="19"/>
      <c r="E300" s="19"/>
      <c r="F300" s="19"/>
      <c r="G300" s="19"/>
      <c r="H300" s="19"/>
      <c r="I300" s="19"/>
      <c r="J300" s="16"/>
    </row>
    <row r="301" spans="1:10" s="93" customFormat="1" ht="11.25" hidden="1" customHeight="1" x14ac:dyDescent="0.2">
      <c r="A301" s="95" t="s">
        <v>230</v>
      </c>
      <c r="B301" s="17"/>
      <c r="C301" s="17"/>
      <c r="D301" s="17"/>
      <c r="E301" s="17"/>
      <c r="F301" s="17"/>
      <c r="G301" s="17"/>
      <c r="H301" s="17"/>
      <c r="I301" s="17"/>
      <c r="J301" s="18"/>
    </row>
    <row r="302" spans="1:10" s="93" customFormat="1" ht="11.25" hidden="1" customHeight="1" x14ac:dyDescent="0.2">
      <c r="A302" s="95"/>
      <c r="B302" s="19"/>
      <c r="C302" s="19"/>
      <c r="D302" s="19"/>
      <c r="E302" s="17"/>
      <c r="F302" s="19"/>
      <c r="G302" s="17"/>
      <c r="H302" s="17"/>
      <c r="I302" s="17"/>
      <c r="J302" s="18"/>
    </row>
    <row r="303" spans="1:10" s="93" customFormat="1" ht="11.25" hidden="1" customHeight="1" x14ac:dyDescent="0.2">
      <c r="A303" s="108" t="s">
        <v>231</v>
      </c>
      <c r="B303" s="17"/>
      <c r="C303" s="17"/>
      <c r="D303" s="17"/>
      <c r="E303" s="17">
        <f>SUM(C303:D303)</f>
        <v>0</v>
      </c>
      <c r="F303" s="17"/>
      <c r="G303" s="17">
        <f>SUM(E303:F303)</f>
        <v>0</v>
      </c>
      <c r="H303" s="17">
        <f>B303-G303</f>
        <v>0</v>
      </c>
      <c r="I303" s="17">
        <f>B303-E303</f>
        <v>0</v>
      </c>
      <c r="J303" s="18" t="e">
        <f>G303/B303*100</f>
        <v>#DIV/0!</v>
      </c>
    </row>
    <row r="304" spans="1:10" s="93" customFormat="1" ht="11.25" hidden="1" customHeight="1" x14ac:dyDescent="0.2">
      <c r="A304" s="95"/>
      <c r="B304" s="17"/>
      <c r="C304" s="17"/>
      <c r="D304" s="17"/>
      <c r="E304" s="17"/>
      <c r="F304" s="17"/>
      <c r="G304" s="17"/>
      <c r="H304" s="17"/>
      <c r="I304" s="17"/>
      <c r="J304" s="18"/>
    </row>
    <row r="305" spans="1:10" s="93" customFormat="1" ht="11.25" customHeight="1" x14ac:dyDescent="0.2">
      <c r="A305" s="107"/>
      <c r="B305" s="17"/>
      <c r="C305" s="17"/>
      <c r="D305" s="17"/>
      <c r="E305" s="17"/>
      <c r="F305" s="17"/>
      <c r="G305" s="17"/>
      <c r="H305" s="17"/>
      <c r="I305" s="17"/>
      <c r="J305" s="18"/>
    </row>
    <row r="306" spans="1:10" s="93" customFormat="1" ht="11.25" customHeight="1" x14ac:dyDescent="0.2">
      <c r="A306" s="13" t="s">
        <v>232</v>
      </c>
      <c r="B306" s="42">
        <f t="shared" ref="B306:I306" si="133">SUM(B283:B303)+B273+B275</f>
        <v>764630202.37067008</v>
      </c>
      <c r="C306" s="42">
        <f t="shared" ref="C306:D306" si="134">SUM(C283:C303)+C273+C275</f>
        <v>655720365.74818003</v>
      </c>
      <c r="D306" s="42">
        <f t="shared" si="134"/>
        <v>106669331.41045</v>
      </c>
      <c r="E306" s="42">
        <f t="shared" si="133"/>
        <v>762389697.15863001</v>
      </c>
      <c r="F306" s="42">
        <f t="shared" ref="F306" si="135">SUM(F283:F303)+F273+F275</f>
        <v>314346.15308000002</v>
      </c>
      <c r="G306" s="42">
        <f t="shared" si="133"/>
        <v>762704043.31171</v>
      </c>
      <c r="H306" s="42">
        <f t="shared" si="133"/>
        <v>1926159.0589601113</v>
      </c>
      <c r="I306" s="42">
        <f t="shared" si="133"/>
        <v>2240505.2120401645</v>
      </c>
      <c r="J306" s="18">
        <f>G306/B306*100</f>
        <v>99.74809273123293</v>
      </c>
    </row>
    <row r="307" spans="1:10" s="93" customFormat="1" ht="11.25" customHeight="1" x14ac:dyDescent="0.2">
      <c r="A307" s="95"/>
      <c r="B307" s="17"/>
      <c r="C307" s="17"/>
      <c r="D307" s="17"/>
      <c r="E307" s="17"/>
      <c r="F307" s="17"/>
      <c r="G307" s="17"/>
      <c r="H307" s="17"/>
      <c r="I307" s="17"/>
      <c r="J307" s="18"/>
    </row>
    <row r="308" spans="1:10" s="93" customFormat="1" ht="11.25" hidden="1" customHeight="1" x14ac:dyDescent="0.2">
      <c r="A308" s="25" t="s">
        <v>233</v>
      </c>
      <c r="B308" s="20">
        <f t="shared" ref="B308:I308" si="136">+B306+B270</f>
        <v>2723191970.0552998</v>
      </c>
      <c r="C308" s="20">
        <f t="shared" si="136"/>
        <v>2288912570.1918802</v>
      </c>
      <c r="D308" s="20">
        <f t="shared" si="136"/>
        <v>211501627.13242999</v>
      </c>
      <c r="E308" s="20">
        <f t="shared" si="136"/>
        <v>2500414197.3243103</v>
      </c>
      <c r="F308" s="20">
        <f t="shared" si="136"/>
        <v>54548756.574539997</v>
      </c>
      <c r="G308" s="20">
        <f t="shared" si="136"/>
        <v>2554962953.8988504</v>
      </c>
      <c r="H308" s="20">
        <f t="shared" si="136"/>
        <v>168229016.15645018</v>
      </c>
      <c r="I308" s="20">
        <f t="shared" si="136"/>
        <v>222777772.7309902</v>
      </c>
      <c r="J308" s="29">
        <f>G308/B308*100</f>
        <v>93.822359275206253</v>
      </c>
    </row>
    <row r="309" spans="1:10" s="93" customFormat="1" ht="12" hidden="1" customHeight="1" x14ac:dyDescent="0.2">
      <c r="A309" s="95"/>
      <c r="B309" s="17"/>
      <c r="C309" s="17"/>
      <c r="D309" s="17"/>
      <c r="E309" s="19"/>
      <c r="F309" s="17"/>
      <c r="G309" s="19"/>
      <c r="H309" s="19"/>
      <c r="I309" s="19"/>
      <c r="J309" s="16"/>
    </row>
    <row r="310" spans="1:10" s="93" customFormat="1" ht="12" hidden="1" customHeight="1" x14ac:dyDescent="0.2">
      <c r="A310" s="25" t="s">
        <v>234</v>
      </c>
      <c r="B310" s="19"/>
      <c r="C310" s="19"/>
      <c r="D310" s="19"/>
      <c r="E310" s="19"/>
      <c r="F310" s="19"/>
      <c r="G310" s="19"/>
      <c r="H310" s="19"/>
      <c r="I310" s="19"/>
      <c r="J310" s="16"/>
    </row>
    <row r="311" spans="1:10" s="93" customFormat="1" ht="11.25" hidden="1" customHeight="1" x14ac:dyDescent="0.2">
      <c r="A311" s="25" t="s">
        <v>235</v>
      </c>
      <c r="B311" s="19"/>
      <c r="C311" s="19"/>
      <c r="D311" s="19"/>
      <c r="E311" s="19"/>
      <c r="F311" s="19"/>
      <c r="G311" s="19"/>
      <c r="H311" s="19"/>
      <c r="I311" s="19"/>
      <c r="J311" s="16"/>
    </row>
    <row r="312" spans="1:10" s="31" customFormat="1" ht="12" hidden="1" x14ac:dyDescent="0.2">
      <c r="A312" s="101" t="s">
        <v>236</v>
      </c>
      <c r="B312" s="21"/>
      <c r="C312" s="21"/>
      <c r="D312" s="21"/>
      <c r="E312" s="21">
        <f t="shared" ref="E312:E320" si="137">SUM(C312:D312)</f>
        <v>0</v>
      </c>
      <c r="F312" s="21"/>
      <c r="G312" s="21">
        <f t="shared" ref="G312:G320" si="138">SUM(E312:F312)</f>
        <v>0</v>
      </c>
      <c r="H312" s="21">
        <f t="shared" ref="H312:H320" si="139">B312-G312</f>
        <v>0</v>
      </c>
      <c r="I312" s="21">
        <f t="shared" ref="I312:I320" si="140">B312-E312</f>
        <v>0</v>
      </c>
      <c r="J312" s="33" t="e">
        <f t="shared" ref="J312:J321" si="141">G312/B312*100</f>
        <v>#DIV/0!</v>
      </c>
    </row>
    <row r="313" spans="1:10" ht="12" hidden="1" x14ac:dyDescent="0.2">
      <c r="A313" s="109" t="s">
        <v>237</v>
      </c>
      <c r="B313" s="110"/>
      <c r="C313" s="110"/>
      <c r="D313" s="110"/>
      <c r="E313" s="110">
        <f t="shared" si="137"/>
        <v>0</v>
      </c>
      <c r="F313" s="110"/>
      <c r="G313" s="110">
        <f t="shared" si="138"/>
        <v>0</v>
      </c>
      <c r="H313" s="110">
        <f t="shared" si="139"/>
        <v>0</v>
      </c>
      <c r="I313" s="110">
        <f t="shared" si="140"/>
        <v>0</v>
      </c>
      <c r="J313" s="111" t="e">
        <f t="shared" si="141"/>
        <v>#DIV/0!</v>
      </c>
    </row>
    <row r="314" spans="1:10" ht="12" hidden="1" x14ac:dyDescent="0.2">
      <c r="A314" s="113" t="s">
        <v>238</v>
      </c>
      <c r="B314" s="114"/>
      <c r="C314" s="114"/>
      <c r="D314" s="114"/>
      <c r="E314" s="115">
        <f t="shared" si="137"/>
        <v>0</v>
      </c>
      <c r="F314" s="114"/>
      <c r="G314" s="115">
        <f t="shared" si="138"/>
        <v>0</v>
      </c>
      <c r="H314" s="115">
        <f t="shared" si="139"/>
        <v>0</v>
      </c>
      <c r="I314" s="115">
        <f t="shared" si="140"/>
        <v>0</v>
      </c>
      <c r="J314" s="116" t="e">
        <f t="shared" si="141"/>
        <v>#DIV/0!</v>
      </c>
    </row>
    <row r="315" spans="1:10" ht="12" hidden="1" x14ac:dyDescent="0.2">
      <c r="A315" s="117" t="s">
        <v>239</v>
      </c>
      <c r="B315" s="118"/>
      <c r="C315" s="118"/>
      <c r="D315" s="118"/>
      <c r="E315" s="115">
        <f t="shared" si="137"/>
        <v>0</v>
      </c>
      <c r="F315" s="118"/>
      <c r="G315" s="115">
        <f t="shared" si="138"/>
        <v>0</v>
      </c>
      <c r="H315" s="115">
        <f t="shared" si="139"/>
        <v>0</v>
      </c>
      <c r="I315" s="115">
        <f t="shared" si="140"/>
        <v>0</v>
      </c>
      <c r="J315" s="116" t="e">
        <f t="shared" si="141"/>
        <v>#DIV/0!</v>
      </c>
    </row>
    <row r="316" spans="1:10" ht="12" hidden="1" x14ac:dyDescent="0.2">
      <c r="A316" s="113" t="s">
        <v>240</v>
      </c>
      <c r="B316" s="114"/>
      <c r="C316" s="114"/>
      <c r="D316" s="114"/>
      <c r="E316" s="115">
        <f t="shared" si="137"/>
        <v>0</v>
      </c>
      <c r="F316" s="114"/>
      <c r="G316" s="115">
        <f t="shared" si="138"/>
        <v>0</v>
      </c>
      <c r="H316" s="115">
        <f t="shared" si="139"/>
        <v>0</v>
      </c>
      <c r="I316" s="115">
        <f t="shared" si="140"/>
        <v>0</v>
      </c>
      <c r="J316" s="116" t="e">
        <f t="shared" si="141"/>
        <v>#DIV/0!</v>
      </c>
    </row>
    <row r="317" spans="1:10" ht="12" hidden="1" x14ac:dyDescent="0.2">
      <c r="A317" s="117" t="s">
        <v>241</v>
      </c>
      <c r="B317" s="118"/>
      <c r="C317" s="118"/>
      <c r="D317" s="118"/>
      <c r="E317" s="115">
        <f t="shared" si="137"/>
        <v>0</v>
      </c>
      <c r="F317" s="118"/>
      <c r="G317" s="115">
        <f t="shared" si="138"/>
        <v>0</v>
      </c>
      <c r="H317" s="115">
        <f t="shared" si="139"/>
        <v>0</v>
      </c>
      <c r="I317" s="115">
        <f t="shared" si="140"/>
        <v>0</v>
      </c>
      <c r="J317" s="116" t="e">
        <f t="shared" si="141"/>
        <v>#DIV/0!</v>
      </c>
    </row>
    <row r="318" spans="1:10" ht="12" hidden="1" x14ac:dyDescent="0.2">
      <c r="A318" s="113" t="s">
        <v>242</v>
      </c>
      <c r="B318" s="114"/>
      <c r="C318" s="114"/>
      <c r="D318" s="114"/>
      <c r="E318" s="115">
        <f t="shared" si="137"/>
        <v>0</v>
      </c>
      <c r="F318" s="114"/>
      <c r="G318" s="115">
        <f t="shared" si="138"/>
        <v>0</v>
      </c>
      <c r="H318" s="115">
        <f t="shared" si="139"/>
        <v>0</v>
      </c>
      <c r="I318" s="115">
        <f t="shared" si="140"/>
        <v>0</v>
      </c>
      <c r="J318" s="116" t="e">
        <f t="shared" si="141"/>
        <v>#DIV/0!</v>
      </c>
    </row>
    <row r="319" spans="1:10" ht="12" hidden="1" x14ac:dyDescent="0.2">
      <c r="A319" s="113" t="s">
        <v>243</v>
      </c>
      <c r="B319" s="114"/>
      <c r="C319" s="114"/>
      <c r="D319" s="114"/>
      <c r="E319" s="115">
        <f t="shared" si="137"/>
        <v>0</v>
      </c>
      <c r="F319" s="114"/>
      <c r="G319" s="115">
        <f t="shared" si="138"/>
        <v>0</v>
      </c>
      <c r="H319" s="115">
        <f t="shared" si="139"/>
        <v>0</v>
      </c>
      <c r="I319" s="115">
        <f t="shared" si="140"/>
        <v>0</v>
      </c>
      <c r="J319" s="116" t="e">
        <f t="shared" si="141"/>
        <v>#DIV/0!</v>
      </c>
    </row>
    <row r="320" spans="1:10" ht="12" hidden="1" x14ac:dyDescent="0.2">
      <c r="A320" s="113" t="s">
        <v>244</v>
      </c>
      <c r="B320" s="119"/>
      <c r="C320" s="119"/>
      <c r="D320" s="119"/>
      <c r="E320" s="120">
        <f t="shared" si="137"/>
        <v>0</v>
      </c>
      <c r="F320" s="119"/>
      <c r="G320" s="120">
        <f t="shared" si="138"/>
        <v>0</v>
      </c>
      <c r="H320" s="120">
        <f t="shared" si="139"/>
        <v>0</v>
      </c>
      <c r="I320" s="120">
        <f t="shared" si="140"/>
        <v>0</v>
      </c>
      <c r="J320" s="121" t="e">
        <f t="shared" si="141"/>
        <v>#DIV/0!</v>
      </c>
    </row>
    <row r="321" spans="1:11" ht="22.5" hidden="1" x14ac:dyDescent="0.2">
      <c r="A321" s="30" t="s">
        <v>245</v>
      </c>
      <c r="B321" s="120">
        <f t="shared" ref="B321:I321" si="142">SUM(B312:B320)</f>
        <v>0</v>
      </c>
      <c r="C321" s="120">
        <f t="shared" si="142"/>
        <v>0</v>
      </c>
      <c r="D321" s="120">
        <f t="shared" si="142"/>
        <v>0</v>
      </c>
      <c r="E321" s="120">
        <f t="shared" si="142"/>
        <v>0</v>
      </c>
      <c r="F321" s="120">
        <f t="shared" si="142"/>
        <v>0</v>
      </c>
      <c r="G321" s="120">
        <f t="shared" si="142"/>
        <v>0</v>
      </c>
      <c r="H321" s="120">
        <f t="shared" si="142"/>
        <v>0</v>
      </c>
      <c r="I321" s="120">
        <f t="shared" si="142"/>
        <v>0</v>
      </c>
      <c r="J321" s="121" t="e">
        <f t="shared" si="141"/>
        <v>#DIV/0!</v>
      </c>
    </row>
    <row r="322" spans="1:11" ht="12" x14ac:dyDescent="0.2">
      <c r="A322" s="122"/>
      <c r="B322" s="114"/>
      <c r="C322" s="114"/>
      <c r="D322" s="114"/>
      <c r="E322" s="114"/>
      <c r="F322" s="114"/>
      <c r="G322" s="114"/>
      <c r="H322" s="114"/>
      <c r="I322" s="114"/>
      <c r="J322" s="123"/>
    </row>
    <row r="323" spans="1:11" ht="12.75" thickBot="1" x14ac:dyDescent="0.25">
      <c r="A323" s="43" t="s">
        <v>246</v>
      </c>
      <c r="B323" s="44">
        <f t="shared" ref="B323:I323" si="143">+B321+B308</f>
        <v>2723191970.0552998</v>
      </c>
      <c r="C323" s="44">
        <f t="shared" si="143"/>
        <v>2288912570.1918802</v>
      </c>
      <c r="D323" s="44">
        <f t="shared" si="143"/>
        <v>211501627.13242999</v>
      </c>
      <c r="E323" s="44">
        <f t="shared" si="143"/>
        <v>2500414197.3243103</v>
      </c>
      <c r="F323" s="44">
        <f t="shared" si="143"/>
        <v>54548756.574539997</v>
      </c>
      <c r="G323" s="128">
        <f t="shared" si="143"/>
        <v>2554962953.8988504</v>
      </c>
      <c r="H323" s="44">
        <f t="shared" si="143"/>
        <v>168229016.15645018</v>
      </c>
      <c r="I323" s="54">
        <f t="shared" si="143"/>
        <v>222777772.7309902</v>
      </c>
      <c r="J323" s="78">
        <f>G323/B323*100</f>
        <v>93.822359275206253</v>
      </c>
    </row>
    <row r="324" spans="1:11" ht="12" thickTop="1" x14ac:dyDescent="0.2">
      <c r="I324" s="55"/>
    </row>
    <row r="325" spans="1:11" x14ac:dyDescent="0.2">
      <c r="A325" s="124" t="s">
        <v>247</v>
      </c>
    </row>
    <row r="326" spans="1:11" x14ac:dyDescent="0.2">
      <c r="A326" s="93" t="s">
        <v>248</v>
      </c>
    </row>
    <row r="327" spans="1:11" x14ac:dyDescent="0.2">
      <c r="A327" s="122" t="s">
        <v>249</v>
      </c>
    </row>
    <row r="328" spans="1:11" x14ac:dyDescent="0.2">
      <c r="A328" s="93" t="s">
        <v>250</v>
      </c>
    </row>
    <row r="329" spans="1:11" x14ac:dyDescent="0.2">
      <c r="A329" s="93" t="s">
        <v>251</v>
      </c>
    </row>
    <row r="330" spans="1:11" x14ac:dyDescent="0.2">
      <c r="A330" s="93" t="s">
        <v>252</v>
      </c>
    </row>
    <row r="331" spans="1:11" x14ac:dyDescent="0.2">
      <c r="A331" s="93" t="s">
        <v>253</v>
      </c>
    </row>
    <row r="332" spans="1:11" x14ac:dyDescent="0.2">
      <c r="I332" s="55"/>
    </row>
    <row r="333" spans="1:11" x14ac:dyDescent="0.2">
      <c r="G333" s="93"/>
      <c r="H333" s="93"/>
      <c r="I333" s="32"/>
      <c r="K333" s="87"/>
    </row>
    <row r="334" spans="1:11" x14ac:dyDescent="0.2">
      <c r="G334" s="93"/>
      <c r="H334" s="93"/>
      <c r="I334" s="32"/>
      <c r="K334" s="87"/>
    </row>
    <row r="335" spans="1:11" x14ac:dyDescent="0.2">
      <c r="G335" s="93"/>
      <c r="H335" s="93"/>
      <c r="I335" s="32"/>
      <c r="K335" s="87"/>
    </row>
    <row r="336" spans="1:11" x14ac:dyDescent="0.2">
      <c r="G336" s="93"/>
      <c r="H336" s="93"/>
      <c r="I336" s="32"/>
      <c r="K336" s="87"/>
    </row>
    <row r="337" spans="7:11" x14ac:dyDescent="0.2">
      <c r="G337" s="93"/>
      <c r="H337" s="93"/>
      <c r="I337" s="32"/>
      <c r="K337" s="87"/>
    </row>
    <row r="338" spans="7:11" x14ac:dyDescent="0.2">
      <c r="G338" s="93"/>
      <c r="H338" s="93"/>
      <c r="I338" s="32"/>
      <c r="K338" s="87"/>
    </row>
    <row r="339" spans="7:11" x14ac:dyDescent="0.2">
      <c r="G339" s="93"/>
      <c r="H339" s="93"/>
      <c r="I339" s="32"/>
      <c r="K339" s="87"/>
    </row>
    <row r="340" spans="7:11" x14ac:dyDescent="0.2">
      <c r="G340" s="93"/>
      <c r="H340" s="93"/>
      <c r="I340" s="32"/>
      <c r="K340" s="87"/>
    </row>
    <row r="341" spans="7:11" x14ac:dyDescent="0.2">
      <c r="G341" s="93"/>
      <c r="H341" s="93"/>
      <c r="I341" s="32"/>
      <c r="K341" s="87"/>
    </row>
    <row r="342" spans="7:11" x14ac:dyDescent="0.2">
      <c r="G342" s="93"/>
      <c r="H342" s="93"/>
      <c r="I342" s="32"/>
      <c r="K342" s="87"/>
    </row>
    <row r="343" spans="7:11" x14ac:dyDescent="0.2">
      <c r="G343" s="93"/>
      <c r="H343" s="93"/>
      <c r="I343" s="32"/>
      <c r="K343" s="87"/>
    </row>
    <row r="344" spans="7:11" x14ac:dyDescent="0.2">
      <c r="G344" s="93"/>
      <c r="H344" s="93"/>
      <c r="I344" s="32"/>
      <c r="K344" s="87"/>
    </row>
    <row r="345" spans="7:11" x14ac:dyDescent="0.2">
      <c r="G345" s="93"/>
      <c r="H345" s="93"/>
      <c r="I345" s="32"/>
      <c r="K345" s="87"/>
    </row>
    <row r="346" spans="7:11" x14ac:dyDescent="0.2">
      <c r="G346" s="93"/>
      <c r="H346" s="93"/>
      <c r="I346" s="32"/>
      <c r="K346" s="87"/>
    </row>
    <row r="347" spans="7:11" x14ac:dyDescent="0.2">
      <c r="G347" s="93"/>
      <c r="H347" s="93"/>
      <c r="I347" s="32"/>
      <c r="K347" s="87"/>
    </row>
    <row r="348" spans="7:11" x14ac:dyDescent="0.2">
      <c r="G348" s="93"/>
      <c r="H348" s="93"/>
      <c r="I348" s="32"/>
      <c r="K348" s="87"/>
    </row>
    <row r="349" spans="7:11" x14ac:dyDescent="0.2">
      <c r="G349" s="93"/>
      <c r="H349" s="93"/>
      <c r="I349" s="32"/>
      <c r="K349" s="87"/>
    </row>
    <row r="350" spans="7:11" x14ac:dyDescent="0.2">
      <c r="G350" s="93"/>
      <c r="H350" s="93"/>
      <c r="I350" s="32"/>
      <c r="K350" s="87"/>
    </row>
    <row r="351" spans="7:11" x14ac:dyDescent="0.2">
      <c r="G351" s="93"/>
      <c r="H351" s="93"/>
      <c r="I351" s="32"/>
      <c r="K351" s="87"/>
    </row>
    <row r="352" spans="7:11" x14ac:dyDescent="0.2">
      <c r="G352" s="93"/>
      <c r="H352" s="93"/>
      <c r="I352" s="32"/>
      <c r="K352" s="87"/>
    </row>
    <row r="353" spans="7:11" x14ac:dyDescent="0.2">
      <c r="G353" s="93"/>
      <c r="H353" s="93"/>
      <c r="I353" s="32"/>
      <c r="K353" s="87"/>
    </row>
    <row r="354" spans="7:11" x14ac:dyDescent="0.2">
      <c r="G354" s="93"/>
      <c r="H354" s="93"/>
      <c r="I354" s="32"/>
      <c r="K354" s="87"/>
    </row>
    <row r="355" spans="7:11" x14ac:dyDescent="0.2">
      <c r="G355" s="93"/>
      <c r="H355" s="93"/>
      <c r="I355" s="32"/>
      <c r="K355" s="87"/>
    </row>
    <row r="356" spans="7:11" x14ac:dyDescent="0.2">
      <c r="G356" s="93"/>
      <c r="H356" s="93"/>
      <c r="I356" s="32"/>
      <c r="K356" s="87"/>
    </row>
    <row r="357" spans="7:11" x14ac:dyDescent="0.2">
      <c r="G357" s="93"/>
      <c r="H357" s="93"/>
      <c r="I357" s="32"/>
      <c r="K357" s="87"/>
    </row>
    <row r="358" spans="7:11" x14ac:dyDescent="0.2">
      <c r="G358" s="93"/>
      <c r="H358" s="93"/>
      <c r="I358" s="32"/>
      <c r="K358" s="87"/>
    </row>
    <row r="359" spans="7:11" x14ac:dyDescent="0.2">
      <c r="G359" s="93"/>
      <c r="H359" s="93"/>
      <c r="I359" s="32"/>
      <c r="K359" s="87"/>
    </row>
    <row r="360" spans="7:11" x14ac:dyDescent="0.2">
      <c r="G360" s="93"/>
      <c r="H360" s="93"/>
      <c r="I360" s="32"/>
      <c r="K360" s="87"/>
    </row>
    <row r="361" spans="7:11" x14ac:dyDescent="0.2">
      <c r="G361" s="93"/>
      <c r="H361" s="93"/>
      <c r="I361" s="32"/>
      <c r="K361" s="87"/>
    </row>
    <row r="362" spans="7:11" x14ac:dyDescent="0.2">
      <c r="G362" s="93"/>
      <c r="H362" s="93"/>
      <c r="I362" s="32"/>
      <c r="K362" s="87"/>
    </row>
    <row r="363" spans="7:11" x14ac:dyDescent="0.2">
      <c r="G363" s="93"/>
      <c r="H363" s="93"/>
      <c r="I363" s="32"/>
      <c r="K363" s="87"/>
    </row>
    <row r="364" spans="7:11" x14ac:dyDescent="0.2">
      <c r="G364" s="93"/>
      <c r="H364" s="93"/>
      <c r="I364" s="32"/>
      <c r="K364" s="87"/>
    </row>
    <row r="365" spans="7:11" x14ac:dyDescent="0.2">
      <c r="G365" s="93"/>
      <c r="H365" s="93"/>
      <c r="I365" s="32"/>
      <c r="K365" s="87"/>
    </row>
    <row r="366" spans="7:11" x14ac:dyDescent="0.2">
      <c r="G366" s="93"/>
      <c r="H366" s="93"/>
      <c r="I366" s="32"/>
      <c r="K366" s="87"/>
    </row>
    <row r="367" spans="7:11" x14ac:dyDescent="0.2">
      <c r="G367" s="93"/>
      <c r="H367" s="93"/>
      <c r="I367" s="32"/>
      <c r="K367" s="87"/>
    </row>
    <row r="368" spans="7:11" x14ac:dyDescent="0.2">
      <c r="G368" s="93"/>
      <c r="H368" s="93"/>
      <c r="I368" s="32"/>
      <c r="K368" s="87"/>
    </row>
    <row r="369" spans="7:11" x14ac:dyDescent="0.2">
      <c r="G369" s="93"/>
      <c r="H369" s="93"/>
      <c r="I369" s="32"/>
      <c r="K369" s="87"/>
    </row>
    <row r="370" spans="7:11" x14ac:dyDescent="0.2">
      <c r="G370" s="93"/>
      <c r="H370" s="93"/>
      <c r="I370" s="32"/>
      <c r="K370" s="87"/>
    </row>
    <row r="371" spans="7:11" x14ac:dyDescent="0.2">
      <c r="G371" s="93"/>
      <c r="H371" s="93"/>
      <c r="I371" s="32"/>
      <c r="K371" s="87"/>
    </row>
    <row r="372" spans="7:11" x14ac:dyDescent="0.2">
      <c r="G372" s="93"/>
      <c r="H372" s="93"/>
      <c r="I372" s="32"/>
      <c r="K372" s="87"/>
    </row>
  </sheetData>
  <mergeCells count="7">
    <mergeCell ref="A5:A7"/>
    <mergeCell ref="C5:G5"/>
    <mergeCell ref="B6:B7"/>
    <mergeCell ref="C6:G6"/>
    <mergeCell ref="H6:H7"/>
    <mergeCell ref="I6:I7"/>
    <mergeCell ref="J5:J7"/>
  </mergeCells>
  <printOptions horizontalCentered="1"/>
  <pageMargins left="0.4" right="0.4" top="0.3" bottom="0.4" header="0.2" footer="0.18"/>
  <pageSetup paperSize="9" scale="82" orientation="portrait" r:id="rId1"/>
  <headerFooter alignWithMargins="0">
    <oddFooter>Page &amp;P of &amp;N</oddFooter>
  </headerFooter>
  <rowBreaks count="3" manualBreakCount="3">
    <brk id="84" max="9" man="1"/>
    <brk id="163" max="9" man="1"/>
    <brk id="23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B19" zoomScaleNormal="100" workbookViewId="0">
      <selection activeCell="V12" sqref="V12"/>
    </sheetView>
  </sheetViews>
  <sheetFormatPr defaultRowHeight="12.75" x14ac:dyDescent="0.2"/>
  <cols>
    <col min="1" max="1" width="38.7109375" customWidth="1"/>
    <col min="2" max="2" width="11.5703125" bestFit="1" customWidth="1"/>
    <col min="3" max="3" width="10" bestFit="1" customWidth="1"/>
    <col min="4" max="9" width="10" customWidth="1"/>
    <col min="10" max="10" width="12.5703125" customWidth="1"/>
    <col min="11" max="11" width="15.5703125" customWidth="1"/>
    <col min="13" max="13" width="9.42578125" bestFit="1" customWidth="1"/>
    <col min="14" max="14" width="10.28515625" bestFit="1" customWidth="1"/>
    <col min="16" max="16" width="10.28515625" bestFit="1" customWidth="1"/>
    <col min="17" max="21" width="11" customWidth="1"/>
  </cols>
  <sheetData>
    <row r="1" spans="1:21" x14ac:dyDescent="0.2">
      <c r="A1" s="58" t="s">
        <v>338</v>
      </c>
    </row>
    <row r="2" spans="1:21" x14ac:dyDescent="0.2">
      <c r="A2" t="s">
        <v>0</v>
      </c>
    </row>
    <row r="3" spans="1:21" x14ac:dyDescent="0.2">
      <c r="A3" t="s">
        <v>1</v>
      </c>
      <c r="M3" t="s">
        <v>2</v>
      </c>
    </row>
    <row r="4" spans="1:21" x14ac:dyDescent="0.2">
      <c r="B4" s="1" t="s">
        <v>3</v>
      </c>
      <c r="C4" s="1" t="s">
        <v>4</v>
      </c>
      <c r="D4" s="1" t="s">
        <v>5</v>
      </c>
      <c r="E4" s="1" t="s">
        <v>6</v>
      </c>
      <c r="F4" s="1" t="s">
        <v>9</v>
      </c>
      <c r="G4" s="1" t="s">
        <v>10</v>
      </c>
      <c r="H4" s="1" t="s">
        <v>11</v>
      </c>
      <c r="I4" s="1" t="s">
        <v>13</v>
      </c>
      <c r="J4" s="1" t="s">
        <v>14</v>
      </c>
      <c r="K4" s="1" t="s">
        <v>15</v>
      </c>
      <c r="M4" s="1" t="s">
        <v>3</v>
      </c>
      <c r="N4" s="1" t="s">
        <v>4</v>
      </c>
      <c r="O4" s="1" t="s">
        <v>5</v>
      </c>
      <c r="P4" s="1" t="s">
        <v>6</v>
      </c>
      <c r="Q4" s="1" t="s">
        <v>9</v>
      </c>
      <c r="R4" s="1" t="s">
        <v>10</v>
      </c>
      <c r="S4" s="1" t="s">
        <v>11</v>
      </c>
      <c r="T4" s="1" t="s">
        <v>13</v>
      </c>
      <c r="U4" s="1" t="s">
        <v>14</v>
      </c>
    </row>
    <row r="5" spans="1:21" x14ac:dyDescent="0.2">
      <c r="A5" t="s">
        <v>7</v>
      </c>
      <c r="B5" s="4">
        <v>197280.37433063</v>
      </c>
      <c r="C5" s="4">
        <v>218551.98042208</v>
      </c>
      <c r="D5" s="4">
        <v>234979.63878392999</v>
      </c>
      <c r="E5" s="4">
        <v>1075614.4966295001</v>
      </c>
      <c r="F5" s="4">
        <v>94082.130662809999</v>
      </c>
      <c r="G5" s="4">
        <v>32038.674463660001</v>
      </c>
      <c r="H5" s="4">
        <v>756312.93344558997</v>
      </c>
      <c r="I5" s="4">
        <v>84282.483245059993</v>
      </c>
      <c r="J5" s="4">
        <v>30049.258071759901</v>
      </c>
      <c r="K5" s="2">
        <f>SUM(B5:J5)</f>
        <v>2723191.9700550195</v>
      </c>
      <c r="L5" s="2"/>
      <c r="M5" s="2">
        <f>B5</f>
        <v>197280.37433063</v>
      </c>
      <c r="N5" s="2">
        <f t="shared" ref="N5:U6" si="0">+M5+C5</f>
        <v>415832.35475270997</v>
      </c>
      <c r="O5" s="2">
        <f t="shared" si="0"/>
        <v>650811.99353663996</v>
      </c>
      <c r="P5" s="2">
        <f t="shared" si="0"/>
        <v>1726426.49016614</v>
      </c>
      <c r="Q5" s="2">
        <f t="shared" si="0"/>
        <v>1820508.6208289501</v>
      </c>
      <c r="R5" s="2">
        <f t="shared" si="0"/>
        <v>1852547.2952926101</v>
      </c>
      <c r="S5" s="2">
        <f t="shared" si="0"/>
        <v>2608860.2287381999</v>
      </c>
      <c r="T5" s="2">
        <f t="shared" si="0"/>
        <v>2693142.7119832598</v>
      </c>
      <c r="U5" s="2">
        <f t="shared" si="0"/>
        <v>2723191.9700550195</v>
      </c>
    </row>
    <row r="6" spans="1:21" x14ac:dyDescent="0.2">
      <c r="A6" t="s">
        <v>8</v>
      </c>
      <c r="B6" s="4">
        <v>145576.10467393001</v>
      </c>
      <c r="C6" s="4">
        <v>217009.91467150999</v>
      </c>
      <c r="D6" s="4">
        <v>278567.46296278998</v>
      </c>
      <c r="E6" s="4">
        <v>445894.35907906003</v>
      </c>
      <c r="F6" s="4">
        <v>333061.39329525002</v>
      </c>
      <c r="G6" s="4">
        <v>298626.9295654</v>
      </c>
      <c r="H6" s="4">
        <v>276177.53929603001</v>
      </c>
      <c r="I6" s="4">
        <v>250170.73219578</v>
      </c>
      <c r="J6" s="4">
        <v>309878.51815909997</v>
      </c>
      <c r="K6" s="2">
        <f>SUM(B6:J6)</f>
        <v>2554962.9538988499</v>
      </c>
      <c r="L6" s="2"/>
      <c r="M6" s="2">
        <f>B6</f>
        <v>145576.10467393001</v>
      </c>
      <c r="N6" s="2">
        <f t="shared" si="0"/>
        <v>362586.01934543997</v>
      </c>
      <c r="O6" s="2">
        <f t="shared" si="0"/>
        <v>641153.4823082299</v>
      </c>
      <c r="P6" s="2">
        <f t="shared" si="0"/>
        <v>1087047.84138729</v>
      </c>
      <c r="Q6" s="2">
        <f t="shared" si="0"/>
        <v>1420109.2346825399</v>
      </c>
      <c r="R6" s="2">
        <f t="shared" si="0"/>
        <v>1718736.1642479398</v>
      </c>
      <c r="S6" s="2">
        <f t="shared" si="0"/>
        <v>1994913.7035439699</v>
      </c>
      <c r="T6" s="2">
        <f t="shared" si="0"/>
        <v>2245084.43573975</v>
      </c>
      <c r="U6" s="2">
        <f t="shared" si="0"/>
        <v>2554962.9538988499</v>
      </c>
    </row>
    <row r="7" spans="1:21" x14ac:dyDescent="0.2">
      <c r="A7" t="s">
        <v>12</v>
      </c>
      <c r="B7" s="4">
        <f t="shared" ref="B7:J7" si="1">M7</f>
        <v>73.791478330202892</v>
      </c>
      <c r="C7" s="4">
        <f t="shared" si="1"/>
        <v>87.195239908896724</v>
      </c>
      <c r="D7" s="4">
        <f t="shared" si="1"/>
        <v>98.515929127869356</v>
      </c>
      <c r="E7" s="4">
        <f t="shared" si="1"/>
        <v>62.965197045990628</v>
      </c>
      <c r="F7" s="4">
        <f t="shared" si="1"/>
        <v>78.006180164964434</v>
      </c>
      <c r="G7" s="4">
        <f t="shared" si="1"/>
        <v>92.776911478336388</v>
      </c>
      <c r="H7" s="4">
        <f t="shared" si="1"/>
        <v>76.466867851668269</v>
      </c>
      <c r="I7" s="4">
        <f t="shared" si="1"/>
        <v>83.362995423530492</v>
      </c>
      <c r="J7" s="4">
        <f t="shared" si="1"/>
        <v>93.822359275215888</v>
      </c>
      <c r="K7" s="4"/>
      <c r="L7" s="3"/>
      <c r="M7" s="3">
        <f t="shared" ref="M7:U7" si="2">+M6/M5*100</f>
        <v>73.791478330202892</v>
      </c>
      <c r="N7" s="3">
        <f t="shared" si="2"/>
        <v>87.195239908896724</v>
      </c>
      <c r="O7" s="3">
        <f t="shared" si="2"/>
        <v>98.515929127869356</v>
      </c>
      <c r="P7" s="3">
        <f t="shared" si="2"/>
        <v>62.965197045990628</v>
      </c>
      <c r="Q7" s="3">
        <f t="shared" si="2"/>
        <v>78.006180164964434</v>
      </c>
      <c r="R7" s="3">
        <f t="shared" si="2"/>
        <v>92.776911478336388</v>
      </c>
      <c r="S7" s="3">
        <f t="shared" si="2"/>
        <v>76.466867851668269</v>
      </c>
      <c r="T7" s="3">
        <f t="shared" si="2"/>
        <v>83.362995423530492</v>
      </c>
      <c r="U7" s="3">
        <f t="shared" si="2"/>
        <v>93.822359275215888</v>
      </c>
    </row>
    <row r="19" spans="16:16" x14ac:dyDescent="0.2">
      <c r="P19" s="2"/>
    </row>
  </sheetData>
  <phoneticPr fontId="20"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Dianne M. Cruz</cp:lastModifiedBy>
  <cp:lastPrinted>2020-10-14T03:24:39Z</cp:lastPrinted>
  <dcterms:created xsi:type="dcterms:W3CDTF">2014-06-18T02:22:11Z</dcterms:created>
  <dcterms:modified xsi:type="dcterms:W3CDTF">2020-10-14T03:25:36Z</dcterms:modified>
</cp:coreProperties>
</file>