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0 CPD\CPD\ACTUAL DISBURSEMENT (BANK)\bank reports\2020\WEBSITE\For website\October 2020\"/>
    </mc:Choice>
  </mc:AlternateContent>
  <bookViews>
    <workbookView xWindow="4035" yWindow="1680" windowWidth="25785" windowHeight="14940" activeTab="1"/>
  </bookViews>
  <sheets>
    <sheet name="By Department" sheetId="13" r:id="rId1"/>
    <sheet name="By Agency" sheetId="14" r:id="rId2"/>
    <sheet name="Graph" sheetId="6" r:id="rId3"/>
  </sheets>
  <externalReferences>
    <externalReference r:id="rId4"/>
  </externalReferences>
  <definedNames>
    <definedName name="_xlnm.Print_Area" localSheetId="1">'By Agency'!$A$1:$H$309</definedName>
    <definedName name="_xlnm.Print_Area" localSheetId="0">'By Department'!$A$1:$V$64</definedName>
    <definedName name="_xlnm.Print_Area" localSheetId="2">Graph!$A$9:$Q$49</definedName>
    <definedName name="_xlnm.Print_Titles" localSheetId="1">'By Agency'!$1:$8</definedName>
    <definedName name="Z_0A72D1F9_6F9D_1548_A9BD_D2852F16C0D3_.wvu.Cols" localSheetId="1" hidden="1">'By Agency'!#REF!</definedName>
    <definedName name="Z_0A72D1F9_6F9D_1548_A9BD_D2852F16C0D3_.wvu.PrintArea" localSheetId="1" hidden="1">'By Agency'!$A$1:$F$308</definedName>
    <definedName name="Z_0A72D1F9_6F9D_1548_A9BD_D2852F16C0D3_.wvu.PrintTitles" localSheetId="1" hidden="1">'By Agency'!$1:$8</definedName>
    <definedName name="Z_0A72D1F9_6F9D_1548_A9BD_D2852F16C0D3_.wvu.Rows" localSheetId="1" hidden="1">'By Agency'!$132:$132,'By Agency'!$276:$279</definedName>
    <definedName name="Z_149BABA1_3CBB_4AB5_8307_CDFFE2416884_.wvu.PrintArea" localSheetId="1" hidden="1">'By Agency'!$A$1:$F$308</definedName>
    <definedName name="Z_149BABA1_3CBB_4AB5_8307_CDFFE2416884_.wvu.PrintTitles" localSheetId="1" hidden="1">'By Agency'!$1:$8</definedName>
    <definedName name="Z_149BABA1_3CBB_4AB5_8307_CDFFE2416884_.wvu.Rows" localSheetId="1" hidden="1">'By Agency'!$132:$132,'By Agency'!$276:$279,'By Agency'!$282:$282,'By Agency'!$285:$298</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Agency'!$A$1:$H$320</definedName>
    <definedName name="Z_63CE5467_86C0_4816_A6C7_6C3632652BD9_.wvu.PrintTitles" localSheetId="1" hidden="1">'By Agency'!$1:$8</definedName>
    <definedName name="Z_63CE5467_86C0_4816_A6C7_6C3632652BD9_.wvu.Rows" localSheetId="1" hidden="1">'By Agency'!$133:$133</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Agency'!$A$1:$H$320</definedName>
    <definedName name="Z_97AE4AC2_2269_476F_89AE_42BE1A190109_.wvu.PrintTitles" localSheetId="1" hidden="1">'By Agency'!$1:$8</definedName>
    <definedName name="Z_97AE4AC2_2269_476F_89AE_42BE1A190109_.wvu.Rows" localSheetId="1" hidden="1">'By Agency'!$133:$133</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Cols" localSheetId="1" hidden="1">'By Agency'!#REF!</definedName>
    <definedName name="Z_D5067B77_BADA_4D46_9CA2_CCC5AFBA88BD_.wvu.PrintArea" localSheetId="1" hidden="1">'By Agency'!$A$1:$F$308</definedName>
    <definedName name="Z_D5067B77_BADA_4D46_9CA2_CCC5AFBA88BD_.wvu.PrintTitles" localSheetId="1" hidden="1">'By Agency'!$1:$8</definedName>
    <definedName name="Z_D5067B77_BADA_4D46_9CA2_CCC5AFBA88BD_.wvu.Rows" localSheetId="1" hidden="1">'By Agency'!$132:$132,'By Agency'!$276:$279</definedName>
    <definedName name="Z_E72949E6_F470_4685_A8B8_FC40C2B684D5_.wvu.Cols" localSheetId="1" hidden="1">'By Agency'!#REF!</definedName>
    <definedName name="Z_E72949E6_F470_4685_A8B8_FC40C2B684D5_.wvu.PrintArea" localSheetId="1" hidden="1">'By Agency'!$A$1:$F$308</definedName>
    <definedName name="Z_E72949E6_F470_4685_A8B8_FC40C2B684D5_.wvu.PrintTitles" localSheetId="1" hidden="1">'By Agency'!$1:$8</definedName>
    <definedName name="Z_E72949E6_F470_4685_A8B8_FC40C2B684D5_.wvu.Rows" localSheetId="1" hidden="1">'By Agency'!$132:$132,'By Agency'!$276:$279</definedName>
  </definedNames>
  <calcPr calcId="152511"/>
</workbook>
</file>

<file path=xl/calcChain.xml><?xml version="1.0" encoding="utf-8"?>
<calcChain xmlns="http://schemas.openxmlformats.org/spreadsheetml/2006/main">
  <c r="E13" i="14" l="1"/>
  <c r="E12" i="14"/>
  <c r="E11" i="14"/>
  <c r="D10" i="14"/>
  <c r="C10" i="14"/>
  <c r="B10" i="14"/>
  <c r="D23" i="14"/>
  <c r="C23" i="14"/>
  <c r="B23" i="14"/>
  <c r="D35" i="14"/>
  <c r="C35" i="14"/>
  <c r="B35" i="14"/>
  <c r="D39" i="14"/>
  <c r="C39" i="14"/>
  <c r="B39" i="14"/>
  <c r="D51" i="14"/>
  <c r="C51" i="14"/>
  <c r="B51" i="14"/>
  <c r="D59" i="14"/>
  <c r="C59" i="14"/>
  <c r="B59" i="14"/>
  <c r="D71" i="14"/>
  <c r="C71" i="14"/>
  <c r="B71" i="14"/>
  <c r="D77" i="14"/>
  <c r="C77" i="14"/>
  <c r="B77" i="14"/>
  <c r="D81" i="14"/>
  <c r="C81" i="14"/>
  <c r="B81" i="14"/>
  <c r="D85" i="14"/>
  <c r="C85" i="14"/>
  <c r="B85" i="14"/>
  <c r="D91" i="14"/>
  <c r="C91" i="14"/>
  <c r="B91" i="14"/>
  <c r="D103" i="14"/>
  <c r="C103" i="14"/>
  <c r="B103" i="14"/>
  <c r="D115" i="14"/>
  <c r="C115" i="14"/>
  <c r="B115" i="14"/>
  <c r="D126" i="14"/>
  <c r="C126" i="14"/>
  <c r="B126" i="14"/>
  <c r="D127" i="14"/>
  <c r="C127" i="14"/>
  <c r="B127" i="14"/>
  <c r="D135" i="14"/>
  <c r="C135" i="14"/>
  <c r="B135" i="14"/>
  <c r="D139" i="14"/>
  <c r="C139" i="14"/>
  <c r="B139" i="14"/>
  <c r="D144" i="14"/>
  <c r="C144" i="14"/>
  <c r="B144" i="14"/>
  <c r="D165" i="14"/>
  <c r="C165" i="14"/>
  <c r="B165" i="14"/>
  <c r="D175" i="14"/>
  <c r="C175" i="14"/>
  <c r="B175" i="14"/>
  <c r="D180" i="14"/>
  <c r="C180" i="14"/>
  <c r="B180" i="14"/>
  <c r="D189" i="14"/>
  <c r="C189" i="14"/>
  <c r="B189" i="14"/>
  <c r="D198" i="14"/>
  <c r="C198" i="14"/>
  <c r="B198" i="14"/>
  <c r="D207" i="14"/>
  <c r="C207" i="14"/>
  <c r="B207" i="14"/>
  <c r="D216" i="14"/>
  <c r="C216" i="14"/>
  <c r="B216" i="14"/>
  <c r="D229" i="14"/>
  <c r="C229" i="14"/>
  <c r="B229" i="14"/>
  <c r="D249" i="14"/>
  <c r="C249" i="14"/>
  <c r="B249" i="14"/>
  <c r="D256" i="14"/>
  <c r="C256" i="14"/>
  <c r="B256" i="14"/>
  <c r="D266" i="14"/>
  <c r="C266" i="14"/>
  <c r="B266" i="14"/>
  <c r="D270" i="14"/>
  <c r="C270" i="14"/>
  <c r="D284" i="14"/>
  <c r="C284" i="14"/>
  <c r="B284" i="14"/>
  <c r="G298" i="14"/>
  <c r="E296" i="14"/>
  <c r="G296" i="14"/>
  <c r="E295" i="14"/>
  <c r="H295" i="14" s="1"/>
  <c r="G294" i="14"/>
  <c r="G292" i="14"/>
  <c r="E291" i="14"/>
  <c r="H291" i="14" s="1"/>
  <c r="G290" i="14"/>
  <c r="E290" i="14"/>
  <c r="E281" i="14"/>
  <c r="H281" i="14" s="1"/>
  <c r="G281" i="14"/>
  <c r="E280" i="14"/>
  <c r="F280" i="14" s="1"/>
  <c r="G278" i="14"/>
  <c r="E278" i="14"/>
  <c r="E277" i="14"/>
  <c r="H277" i="14" s="1"/>
  <c r="G276" i="14"/>
  <c r="E273" i="14"/>
  <c r="G273" i="14"/>
  <c r="E268" i="14"/>
  <c r="G268" i="14"/>
  <c r="E264" i="14"/>
  <c r="H264" i="14" s="1"/>
  <c r="G264" i="14"/>
  <c r="E262" i="14"/>
  <c r="G262" i="14"/>
  <c r="E260" i="14"/>
  <c r="G260" i="14"/>
  <c r="G258" i="14"/>
  <c r="E258" i="14"/>
  <c r="H258" i="14" s="1"/>
  <c r="E254" i="14"/>
  <c r="G254" i="14"/>
  <c r="E253" i="14"/>
  <c r="H253" i="14" s="1"/>
  <c r="G253" i="14"/>
  <c r="E252" i="14"/>
  <c r="E250" i="14"/>
  <c r="H250" i="14" s="1"/>
  <c r="E247" i="14"/>
  <c r="H247" i="14" s="1"/>
  <c r="G247" i="14"/>
  <c r="E244" i="14"/>
  <c r="H244" i="14" s="1"/>
  <c r="G243" i="14"/>
  <c r="E241" i="14"/>
  <c r="E240" i="14"/>
  <c r="H240" i="14" s="1"/>
  <c r="E238" i="14"/>
  <c r="H238" i="14" s="1"/>
  <c r="E236" i="14"/>
  <c r="H236" i="14" s="1"/>
  <c r="E235" i="14"/>
  <c r="H235" i="14" s="1"/>
  <c r="G235" i="14"/>
  <c r="E233" i="14"/>
  <c r="E232" i="14"/>
  <c r="E230" i="14"/>
  <c r="H230" i="14" s="1"/>
  <c r="E228" i="14"/>
  <c r="H228" i="14" s="1"/>
  <c r="G227" i="14"/>
  <c r="E224" i="14"/>
  <c r="E221" i="14"/>
  <c r="E220" i="14"/>
  <c r="F220" i="14" s="1"/>
  <c r="E219" i="14"/>
  <c r="H219" i="14" s="1"/>
  <c r="G217" i="14"/>
  <c r="E213" i="14"/>
  <c r="E212" i="14"/>
  <c r="E211" i="14"/>
  <c r="H211" i="14" s="1"/>
  <c r="G208" i="14"/>
  <c r="E204" i="14"/>
  <c r="E203" i="14"/>
  <c r="E202" i="14"/>
  <c r="H202" i="14" s="1"/>
  <c r="G199" i="14"/>
  <c r="E195" i="14"/>
  <c r="E194" i="14"/>
  <c r="H194" i="14" s="1"/>
  <c r="G190" i="14"/>
  <c r="E187" i="14"/>
  <c r="H187" i="14" s="1"/>
  <c r="E185" i="14"/>
  <c r="E183" i="14"/>
  <c r="H183" i="14" s="1"/>
  <c r="G181" i="14"/>
  <c r="E178" i="14"/>
  <c r="H178" i="14" s="1"/>
  <c r="G178" i="14"/>
  <c r="E177" i="14"/>
  <c r="H177" i="14" s="1"/>
  <c r="E173" i="14"/>
  <c r="H173" i="14" s="1"/>
  <c r="E171" i="14"/>
  <c r="E169" i="14"/>
  <c r="H169" i="14" s="1"/>
  <c r="E167" i="14"/>
  <c r="E163" i="14"/>
  <c r="H163" i="14" s="1"/>
  <c r="E162" i="14"/>
  <c r="E161" i="14"/>
  <c r="H161" i="14" s="1"/>
  <c r="E160" i="14"/>
  <c r="H160" i="14" s="1"/>
  <c r="E159" i="14"/>
  <c r="H159" i="14" s="1"/>
  <c r="E158" i="14"/>
  <c r="E157" i="14"/>
  <c r="H157" i="14" s="1"/>
  <c r="E156" i="14"/>
  <c r="H156" i="14" s="1"/>
  <c r="G156" i="14"/>
  <c r="E155" i="14"/>
  <c r="H155" i="14" s="1"/>
  <c r="E154" i="14"/>
  <c r="E153" i="14"/>
  <c r="H153" i="14" s="1"/>
  <c r="E152" i="14"/>
  <c r="H152" i="14" s="1"/>
  <c r="G152" i="14"/>
  <c r="E151" i="14"/>
  <c r="H151" i="14" s="1"/>
  <c r="E150" i="14"/>
  <c r="E149" i="14"/>
  <c r="H149" i="14" s="1"/>
  <c r="E148" i="14"/>
  <c r="H148" i="14" s="1"/>
  <c r="G148" i="14"/>
  <c r="E147" i="14"/>
  <c r="H147" i="14" s="1"/>
  <c r="E146" i="14"/>
  <c r="E138" i="14"/>
  <c r="H138" i="14" s="1"/>
  <c r="E134" i="14"/>
  <c r="H134" i="14" s="1"/>
  <c r="G134" i="14"/>
  <c r="E131" i="14"/>
  <c r="H131" i="14" s="1"/>
  <c r="E130" i="14"/>
  <c r="H130" i="14" s="1"/>
  <c r="G130" i="14"/>
  <c r="E129" i="14"/>
  <c r="H129" i="14" s="1"/>
  <c r="E128" i="14"/>
  <c r="E124" i="14"/>
  <c r="E122" i="14"/>
  <c r="H122" i="14" s="1"/>
  <c r="E121" i="14"/>
  <c r="H121" i="14" s="1"/>
  <c r="E120" i="14"/>
  <c r="E119" i="14"/>
  <c r="G118" i="14"/>
  <c r="E117" i="14"/>
  <c r="H117" i="14" s="1"/>
  <c r="E113" i="14"/>
  <c r="H113" i="14" s="1"/>
  <c r="E112" i="14"/>
  <c r="H112" i="14" s="1"/>
  <c r="E111" i="14"/>
  <c r="E110" i="14"/>
  <c r="E109" i="14"/>
  <c r="H109" i="14" s="1"/>
  <c r="E108" i="14"/>
  <c r="H108" i="14" s="1"/>
  <c r="E107" i="14"/>
  <c r="H107" i="14" s="1"/>
  <c r="E106" i="14"/>
  <c r="H106" i="14" s="1"/>
  <c r="E105" i="14"/>
  <c r="H105" i="14" s="1"/>
  <c r="E101" i="14"/>
  <c r="H101" i="14" s="1"/>
  <c r="E100" i="14"/>
  <c r="H100" i="14" s="1"/>
  <c r="E98" i="14"/>
  <c r="H98" i="14" s="1"/>
  <c r="E96" i="14"/>
  <c r="E95" i="14"/>
  <c r="H95" i="14" s="1"/>
  <c r="E93" i="14"/>
  <c r="G92" i="14"/>
  <c r="E89" i="14"/>
  <c r="H89" i="14" s="1"/>
  <c r="G87" i="14"/>
  <c r="E83" i="14"/>
  <c r="H83" i="14" s="1"/>
  <c r="E79" i="14"/>
  <c r="E75" i="14"/>
  <c r="H75" i="14" s="1"/>
  <c r="E73" i="14"/>
  <c r="H73" i="14" s="1"/>
  <c r="E69" i="14"/>
  <c r="H69" i="14" s="1"/>
  <c r="E67" i="14"/>
  <c r="E65" i="14"/>
  <c r="H65" i="14" s="1"/>
  <c r="E63" i="14"/>
  <c r="E61" i="14"/>
  <c r="H61" i="14" s="1"/>
  <c r="E56" i="14"/>
  <c r="H56" i="14" s="1"/>
  <c r="E54" i="14"/>
  <c r="E49" i="14"/>
  <c r="E45" i="14"/>
  <c r="H45" i="14" s="1"/>
  <c r="E43" i="14"/>
  <c r="E42" i="14"/>
  <c r="H42" i="14" s="1"/>
  <c r="E33" i="14"/>
  <c r="G33" i="14"/>
  <c r="E31" i="14"/>
  <c r="H31" i="14" s="1"/>
  <c r="E29" i="14"/>
  <c r="E27" i="14"/>
  <c r="H27" i="14" s="1"/>
  <c r="E25" i="14"/>
  <c r="E19" i="14"/>
  <c r="G19" i="14"/>
  <c r="E17" i="14"/>
  <c r="H17" i="14" s="1"/>
  <c r="E15" i="14"/>
  <c r="H15" i="14" s="1"/>
  <c r="G15" i="14"/>
  <c r="E14" i="14"/>
  <c r="H14" i="14" s="1"/>
  <c r="C286" i="14" l="1"/>
  <c r="C301" i="14" s="1"/>
  <c r="B270" i="14"/>
  <c r="B286" i="14" s="1"/>
  <c r="B301" i="14" s="1"/>
  <c r="D286" i="14"/>
  <c r="D301" i="14" s="1"/>
  <c r="H260" i="14"/>
  <c r="F260" i="14"/>
  <c r="H79" i="14"/>
  <c r="H93" i="14"/>
  <c r="H96" i="14"/>
  <c r="H111" i="14"/>
  <c r="F194" i="14"/>
  <c r="H203" i="14"/>
  <c r="H212" i="14"/>
  <c r="H254" i="14"/>
  <c r="F258" i="14"/>
  <c r="E41" i="14"/>
  <c r="H41" i="14" s="1"/>
  <c r="E193" i="14"/>
  <c r="H193" i="14" s="1"/>
  <c r="F203" i="14"/>
  <c r="F281" i="14"/>
  <c r="G67" i="14"/>
  <c r="F109" i="14"/>
  <c r="G119" i="14"/>
  <c r="G220" i="14"/>
  <c r="F295" i="14"/>
  <c r="G122" i="14"/>
  <c r="G160" i="14"/>
  <c r="G242" i="14"/>
  <c r="E243" i="14"/>
  <c r="H243" i="14" s="1"/>
  <c r="G280" i="14"/>
  <c r="E298" i="14"/>
  <c r="F298" i="14" s="1"/>
  <c r="F212" i="14"/>
  <c r="G221" i="14"/>
  <c r="E292" i="14"/>
  <c r="F292" i="14" s="1"/>
  <c r="E294" i="14"/>
  <c r="F294" i="14" s="1"/>
  <c r="G43" i="14"/>
  <c r="F96" i="14"/>
  <c r="G105" i="14"/>
  <c r="G167" i="14"/>
  <c r="G232" i="14"/>
  <c r="G240" i="14"/>
  <c r="F247" i="14"/>
  <c r="G25" i="14"/>
  <c r="G41" i="14"/>
  <c r="G79" i="14"/>
  <c r="G107" i="14"/>
  <c r="E132" i="14"/>
  <c r="E127" i="14" s="1"/>
  <c r="G150" i="14"/>
  <c r="G158" i="14"/>
  <c r="F228" i="14"/>
  <c r="G233" i="14"/>
  <c r="G241" i="14"/>
  <c r="F291" i="14"/>
  <c r="F13" i="14"/>
  <c r="H13" i="14"/>
  <c r="G32" i="14"/>
  <c r="G57" i="14"/>
  <c r="E82" i="14"/>
  <c r="E123" i="14"/>
  <c r="G123" i="14"/>
  <c r="G17" i="14"/>
  <c r="F17" i="14"/>
  <c r="F25" i="14"/>
  <c r="H25" i="14"/>
  <c r="E26" i="14"/>
  <c r="G27" i="14"/>
  <c r="E28" i="14"/>
  <c r="H28" i="14" s="1"/>
  <c r="G29" i="14"/>
  <c r="F33" i="14"/>
  <c r="H33" i="14"/>
  <c r="G42" i="14"/>
  <c r="F42" i="14"/>
  <c r="E53" i="14"/>
  <c r="H53" i="14" s="1"/>
  <c r="G54" i="14"/>
  <c r="G61" i="14"/>
  <c r="E62" i="14"/>
  <c r="H62" i="14" s="1"/>
  <c r="G63" i="14"/>
  <c r="F67" i="14"/>
  <c r="H67" i="14"/>
  <c r="E68" i="14"/>
  <c r="G69" i="14"/>
  <c r="E74" i="14"/>
  <c r="H74" i="14" s="1"/>
  <c r="G75" i="14"/>
  <c r="F75" i="14"/>
  <c r="E86" i="14"/>
  <c r="F86" i="14" s="1"/>
  <c r="G93" i="14"/>
  <c r="F93" i="14"/>
  <c r="G96" i="14"/>
  <c r="E99" i="14"/>
  <c r="H99" i="14" s="1"/>
  <c r="F100" i="14"/>
  <c r="G106" i="14"/>
  <c r="F106" i="14"/>
  <c r="G110" i="14"/>
  <c r="G111" i="14"/>
  <c r="G112" i="14"/>
  <c r="F113" i="14"/>
  <c r="H120" i="14"/>
  <c r="F120" i="14"/>
  <c r="G26" i="14"/>
  <c r="G66" i="14"/>
  <c r="E72" i="14"/>
  <c r="G99" i="14"/>
  <c r="H12" i="14"/>
  <c r="G13" i="14"/>
  <c r="F19" i="14"/>
  <c r="H19" i="14"/>
  <c r="E21" i="14"/>
  <c r="G28" i="14"/>
  <c r="F28" i="14"/>
  <c r="E37" i="14"/>
  <c r="H37" i="14" s="1"/>
  <c r="F43" i="14"/>
  <c r="H43" i="14"/>
  <c r="E44" i="14"/>
  <c r="G45" i="14"/>
  <c r="E47" i="14"/>
  <c r="H47" i="14" s="1"/>
  <c r="G49" i="14"/>
  <c r="G53" i="14"/>
  <c r="G62" i="14"/>
  <c r="G72" i="14"/>
  <c r="G82" i="14"/>
  <c r="G86" i="14"/>
  <c r="E92" i="14"/>
  <c r="G100" i="14"/>
  <c r="G104" i="14"/>
  <c r="H110" i="14"/>
  <c r="F110" i="14"/>
  <c r="F119" i="14"/>
  <c r="H119" i="14"/>
  <c r="G24" i="14"/>
  <c r="F49" i="14"/>
  <c r="H49" i="14"/>
  <c r="G68" i="14"/>
  <c r="G11" i="14"/>
  <c r="G12" i="14"/>
  <c r="G14" i="14"/>
  <c r="F14" i="14"/>
  <c r="F29" i="14"/>
  <c r="H29" i="14"/>
  <c r="E30" i="14"/>
  <c r="G31" i="14"/>
  <c r="E32" i="14"/>
  <c r="H32" i="14" s="1"/>
  <c r="G37" i="14"/>
  <c r="G47" i="14"/>
  <c r="F54" i="14"/>
  <c r="H54" i="14"/>
  <c r="E55" i="14"/>
  <c r="G56" i="14"/>
  <c r="E57" i="14"/>
  <c r="H57" i="14" s="1"/>
  <c r="F63" i="14"/>
  <c r="H63" i="14"/>
  <c r="E64" i="14"/>
  <c r="G65" i="14"/>
  <c r="E66" i="14"/>
  <c r="H66" i="14" s="1"/>
  <c r="G73" i="14"/>
  <c r="F73" i="14"/>
  <c r="G83" i="14"/>
  <c r="F83" i="14"/>
  <c r="E87" i="14"/>
  <c r="E88" i="14"/>
  <c r="G89" i="14"/>
  <c r="E94" i="14"/>
  <c r="H94" i="14" s="1"/>
  <c r="G95" i="14"/>
  <c r="F95" i="14"/>
  <c r="E97" i="14"/>
  <c r="G98" i="14"/>
  <c r="G101" i="14"/>
  <c r="F101" i="14"/>
  <c r="E104" i="14"/>
  <c r="F105" i="14"/>
  <c r="G108" i="14"/>
  <c r="F108" i="14"/>
  <c r="G117" i="14"/>
  <c r="H124" i="14"/>
  <c r="F124" i="14"/>
  <c r="G109" i="14"/>
  <c r="F154" i="14"/>
  <c r="H154" i="14"/>
  <c r="F162" i="14"/>
  <c r="H162" i="14"/>
  <c r="G170" i="14"/>
  <c r="E176" i="14"/>
  <c r="G184" i="14"/>
  <c r="F15" i="14"/>
  <c r="E24" i="14"/>
  <c r="F24" i="14" s="1"/>
  <c r="F27" i="14"/>
  <c r="F31" i="14"/>
  <c r="F45" i="14"/>
  <c r="F56" i="14"/>
  <c r="F61" i="14"/>
  <c r="F65" i="14"/>
  <c r="F69" i="14"/>
  <c r="F74" i="14"/>
  <c r="G78" i="14"/>
  <c r="F79" i="14"/>
  <c r="F89" i="14"/>
  <c r="F98" i="14"/>
  <c r="F107" i="14"/>
  <c r="F111" i="14"/>
  <c r="G121" i="14"/>
  <c r="F121" i="14"/>
  <c r="G124" i="14"/>
  <c r="G131" i="14"/>
  <c r="F131" i="14"/>
  <c r="E136" i="14"/>
  <c r="E137" i="14"/>
  <c r="G138" i="14"/>
  <c r="E140" i="14"/>
  <c r="E142" i="14"/>
  <c r="G149" i="14"/>
  <c r="F149" i="14"/>
  <c r="G151" i="14"/>
  <c r="F151" i="14"/>
  <c r="G157" i="14"/>
  <c r="F157" i="14"/>
  <c r="G159" i="14"/>
  <c r="F159" i="14"/>
  <c r="F171" i="14"/>
  <c r="H171" i="14"/>
  <c r="E172" i="14"/>
  <c r="G173" i="14"/>
  <c r="F185" i="14"/>
  <c r="H185" i="14"/>
  <c r="G196" i="14"/>
  <c r="E196" i="14"/>
  <c r="G205" i="14"/>
  <c r="E205" i="14"/>
  <c r="G252" i="14"/>
  <c r="F252" i="14"/>
  <c r="H252" i="14"/>
  <c r="G113" i="14"/>
  <c r="G137" i="14"/>
  <c r="G142" i="14"/>
  <c r="F146" i="14"/>
  <c r="H146" i="14"/>
  <c r="G297" i="14"/>
  <c r="E297" i="14"/>
  <c r="F112" i="14"/>
  <c r="F117" i="14"/>
  <c r="E118" i="14"/>
  <c r="H118" i="14" s="1"/>
  <c r="G128" i="14"/>
  <c r="G146" i="14"/>
  <c r="F150" i="14"/>
  <c r="H150" i="14"/>
  <c r="G154" i="14"/>
  <c r="F158" i="14"/>
  <c r="H158" i="14"/>
  <c r="G162" i="14"/>
  <c r="G166" i="14"/>
  <c r="G176" i="14"/>
  <c r="H195" i="14"/>
  <c r="F195" i="14"/>
  <c r="H204" i="14"/>
  <c r="F204" i="14"/>
  <c r="G214" i="14"/>
  <c r="E214" i="14"/>
  <c r="G223" i="14"/>
  <c r="G224" i="14"/>
  <c r="F224" i="14"/>
  <c r="F128" i="14"/>
  <c r="H128" i="14"/>
  <c r="G120" i="14"/>
  <c r="F122" i="14"/>
  <c r="G129" i="14"/>
  <c r="F129" i="14"/>
  <c r="G136" i="14"/>
  <c r="G140" i="14"/>
  <c r="G139" i="14" s="1"/>
  <c r="G145" i="14"/>
  <c r="G147" i="14"/>
  <c r="F147" i="14"/>
  <c r="G153" i="14"/>
  <c r="F153" i="14"/>
  <c r="G155" i="14"/>
  <c r="F155" i="14"/>
  <c r="G161" i="14"/>
  <c r="F161" i="14"/>
  <c r="G163" i="14"/>
  <c r="F163" i="14"/>
  <c r="F167" i="14"/>
  <c r="H167" i="14"/>
  <c r="E168" i="14"/>
  <c r="G169" i="14"/>
  <c r="E170" i="14"/>
  <c r="H170" i="14" s="1"/>
  <c r="G171" i="14"/>
  <c r="G177" i="14"/>
  <c r="F177" i="14"/>
  <c r="E181" i="14"/>
  <c r="E182" i="14"/>
  <c r="G183" i="14"/>
  <c r="E184" i="14"/>
  <c r="H184" i="14" s="1"/>
  <c r="G185" i="14"/>
  <c r="H213" i="14"/>
  <c r="F213" i="14"/>
  <c r="G237" i="14"/>
  <c r="E237" i="14"/>
  <c r="F130" i="14"/>
  <c r="E133" i="14"/>
  <c r="F134" i="14"/>
  <c r="F138" i="14"/>
  <c r="E145" i="14"/>
  <c r="F145" i="14" s="1"/>
  <c r="F148" i="14"/>
  <c r="F152" i="14"/>
  <c r="F156" i="14"/>
  <c r="F160" i="14"/>
  <c r="E166" i="14"/>
  <c r="F169" i="14"/>
  <c r="F173" i="14"/>
  <c r="F178" i="14"/>
  <c r="F183" i="14"/>
  <c r="G194" i="14"/>
  <c r="G203" i="14"/>
  <c r="G212" i="14"/>
  <c r="H220" i="14"/>
  <c r="H221" i="14"/>
  <c r="F221" i="14"/>
  <c r="E222" i="14"/>
  <c r="E223" i="14"/>
  <c r="H223" i="14" s="1"/>
  <c r="G225" i="14"/>
  <c r="E225" i="14"/>
  <c r="E227" i="14"/>
  <c r="H227" i="14" s="1"/>
  <c r="G231" i="14"/>
  <c r="E231" i="14"/>
  <c r="H231" i="14" s="1"/>
  <c r="H232" i="14"/>
  <c r="F240" i="14"/>
  <c r="F241" i="14"/>
  <c r="H241" i="14"/>
  <c r="G267" i="14"/>
  <c r="G266" i="14" s="1"/>
  <c r="E190" i="14"/>
  <c r="F190" i="14" s="1"/>
  <c r="E191" i="14"/>
  <c r="G195" i="14"/>
  <c r="E199" i="14"/>
  <c r="F199" i="14" s="1"/>
  <c r="G204" i="14"/>
  <c r="E208" i="14"/>
  <c r="F208" i="14" s="1"/>
  <c r="G213" i="14"/>
  <c r="E217" i="14"/>
  <c r="H224" i="14"/>
  <c r="E229" i="14"/>
  <c r="G245" i="14"/>
  <c r="E245" i="14"/>
  <c r="G251" i="14"/>
  <c r="E251" i="14"/>
  <c r="H273" i="14"/>
  <c r="H278" i="14"/>
  <c r="F278" i="14"/>
  <c r="E186" i="14"/>
  <c r="H186" i="14" s="1"/>
  <c r="G187" i="14"/>
  <c r="E192" i="14"/>
  <c r="H192" i="14" s="1"/>
  <c r="G193" i="14"/>
  <c r="F193" i="14"/>
  <c r="E200" i="14"/>
  <c r="G202" i="14"/>
  <c r="F202" i="14"/>
  <c r="E209" i="14"/>
  <c r="G211" i="14"/>
  <c r="F211" i="14"/>
  <c r="F232" i="14"/>
  <c r="F233" i="14"/>
  <c r="H233" i="14"/>
  <c r="G239" i="14"/>
  <c r="E239" i="14"/>
  <c r="H239" i="14" s="1"/>
  <c r="F262" i="14"/>
  <c r="H262" i="14"/>
  <c r="F268" i="14"/>
  <c r="H268" i="14"/>
  <c r="F187" i="14"/>
  <c r="F219" i="14"/>
  <c r="G222" i="14"/>
  <c r="E226" i="14"/>
  <c r="H226" i="14" s="1"/>
  <c r="G228" i="14"/>
  <c r="G234" i="14"/>
  <c r="G257" i="14"/>
  <c r="G256" i="14" s="1"/>
  <c r="E257" i="14"/>
  <c r="F257" i="14" s="1"/>
  <c r="F256" i="14" s="1"/>
  <c r="E234" i="14"/>
  <c r="H234" i="14" s="1"/>
  <c r="G236" i="14"/>
  <c r="F236" i="14"/>
  <c r="E242" i="14"/>
  <c r="H242" i="14" s="1"/>
  <c r="G244" i="14"/>
  <c r="F244" i="14"/>
  <c r="G250" i="14"/>
  <c r="F264" i="14"/>
  <c r="E276" i="14"/>
  <c r="F277" i="14"/>
  <c r="G279" i="14"/>
  <c r="E279" i="14"/>
  <c r="G293" i="14"/>
  <c r="E293" i="14"/>
  <c r="H296" i="14"/>
  <c r="F296" i="14"/>
  <c r="E218" i="14"/>
  <c r="H218" i="14" s="1"/>
  <c r="G219" i="14"/>
  <c r="G230" i="14"/>
  <c r="F230" i="14"/>
  <c r="F235" i="14"/>
  <c r="G238" i="14"/>
  <c r="F238" i="14"/>
  <c r="F243" i="14"/>
  <c r="F250" i="14"/>
  <c r="F253" i="14"/>
  <c r="F254" i="14"/>
  <c r="E267" i="14"/>
  <c r="F273" i="14"/>
  <c r="G277" i="14"/>
  <c r="H280" i="14"/>
  <c r="H290" i="14"/>
  <c r="G291" i="14"/>
  <c r="G295" i="14"/>
  <c r="F290" i="14"/>
  <c r="K53" i="13"/>
  <c r="J53" i="13"/>
  <c r="I53" i="13"/>
  <c r="H53" i="13"/>
  <c r="K52" i="13"/>
  <c r="J52" i="13"/>
  <c r="I52" i="13"/>
  <c r="H52" i="13"/>
  <c r="K50" i="13"/>
  <c r="J50" i="13"/>
  <c r="I50" i="13"/>
  <c r="H50" i="13"/>
  <c r="K48" i="13"/>
  <c r="J48" i="13"/>
  <c r="I48" i="13"/>
  <c r="H48" i="13"/>
  <c r="F48" i="13"/>
  <c r="E48" i="13"/>
  <c r="D48" i="13"/>
  <c r="C48" i="13"/>
  <c r="J10" i="13"/>
  <c r="I10" i="13"/>
  <c r="H10" i="13"/>
  <c r="F10" i="13"/>
  <c r="E10" i="13"/>
  <c r="E8" i="13" s="1"/>
  <c r="D10" i="13"/>
  <c r="C10" i="13"/>
  <c r="C8" i="13" s="1"/>
  <c r="H8" i="13"/>
  <c r="F8" i="13"/>
  <c r="D8" i="13" l="1"/>
  <c r="K10" i="13"/>
  <c r="K8" i="13" s="1"/>
  <c r="H292" i="14"/>
  <c r="S10" i="13"/>
  <c r="F231" i="14"/>
  <c r="H294" i="14"/>
  <c r="F41" i="14"/>
  <c r="H132" i="14"/>
  <c r="H298" i="14"/>
  <c r="F227" i="14"/>
  <c r="F12" i="14"/>
  <c r="F53" i="14"/>
  <c r="G249" i="14"/>
  <c r="G299" i="14"/>
  <c r="G77" i="14"/>
  <c r="E299" i="14"/>
  <c r="H299" i="14" s="1"/>
  <c r="F234" i="14"/>
  <c r="F94" i="14"/>
  <c r="F37" i="14"/>
  <c r="F62" i="14"/>
  <c r="G209" i="14"/>
  <c r="G229" i="14"/>
  <c r="F144" i="14"/>
  <c r="G135" i="14"/>
  <c r="F223" i="14"/>
  <c r="G44" i="14"/>
  <c r="G275" i="14"/>
  <c r="G284" i="14" s="1"/>
  <c r="F192" i="14"/>
  <c r="G191" i="14"/>
  <c r="G64" i="14"/>
  <c r="G144" i="14"/>
  <c r="F87" i="14"/>
  <c r="G10" i="14"/>
  <c r="H217" i="14"/>
  <c r="E216" i="14"/>
  <c r="H216" i="14" s="1"/>
  <c r="H225" i="14"/>
  <c r="F225" i="14"/>
  <c r="F136" i="14"/>
  <c r="H136" i="14"/>
  <c r="E60" i="14"/>
  <c r="H92" i="14"/>
  <c r="E91" i="14"/>
  <c r="H91" i="14" s="1"/>
  <c r="H82" i="14"/>
  <c r="E81" i="14"/>
  <c r="H81" i="14" s="1"/>
  <c r="H267" i="14"/>
  <c r="E266" i="14"/>
  <c r="H266" i="14" s="1"/>
  <c r="F229" i="14"/>
  <c r="F279" i="14"/>
  <c r="H279" i="14"/>
  <c r="F217" i="14"/>
  <c r="G210" i="14"/>
  <c r="E210" i="14"/>
  <c r="H200" i="14"/>
  <c r="F200" i="14"/>
  <c r="F251" i="14"/>
  <c r="F249" i="14" s="1"/>
  <c r="H251" i="14"/>
  <c r="E249" i="14"/>
  <c r="H249" i="14" s="1"/>
  <c r="G192" i="14"/>
  <c r="F186" i="14"/>
  <c r="H214" i="14"/>
  <c r="F214" i="14"/>
  <c r="G182" i="14"/>
  <c r="E116" i="14"/>
  <c r="G116" i="14"/>
  <c r="G115" i="14" s="1"/>
  <c r="E40" i="14"/>
  <c r="F184" i="14"/>
  <c r="G172" i="14"/>
  <c r="F118" i="14"/>
  <c r="F92" i="14"/>
  <c r="H64" i="14"/>
  <c r="F64" i="14"/>
  <c r="F47" i="14"/>
  <c r="E52" i="14"/>
  <c r="F99" i="14"/>
  <c r="G21" i="14"/>
  <c r="G201" i="14"/>
  <c r="E201" i="14"/>
  <c r="E198" i="14" s="1"/>
  <c r="H198" i="14" s="1"/>
  <c r="F245" i="14"/>
  <c r="H245" i="14"/>
  <c r="G226" i="14"/>
  <c r="H196" i="14"/>
  <c r="F196" i="14"/>
  <c r="F140" i="14"/>
  <c r="F139" i="14" s="1"/>
  <c r="H140" i="14"/>
  <c r="H139" i="14" s="1"/>
  <c r="E139" i="14"/>
  <c r="E135" i="14" s="1"/>
  <c r="F72" i="14"/>
  <c r="F71" i="14" s="1"/>
  <c r="H72" i="14"/>
  <c r="E71" i="14"/>
  <c r="H71" i="14" s="1"/>
  <c r="F82" i="14"/>
  <c r="F81" i="14" s="1"/>
  <c r="F32" i="14"/>
  <c r="F218" i="14"/>
  <c r="F293" i="14"/>
  <c r="H293" i="14"/>
  <c r="G218" i="14"/>
  <c r="F242" i="14"/>
  <c r="H209" i="14"/>
  <c r="F209" i="14"/>
  <c r="H229" i="14"/>
  <c r="H199" i="14"/>
  <c r="H191" i="14"/>
  <c r="F191" i="14"/>
  <c r="G186" i="14"/>
  <c r="F267" i="14"/>
  <c r="F266" i="14" s="1"/>
  <c r="G200" i="14"/>
  <c r="H166" i="14"/>
  <c r="E165" i="14"/>
  <c r="H165" i="14" s="1"/>
  <c r="H205" i="14"/>
  <c r="F205" i="14"/>
  <c r="G133" i="14"/>
  <c r="E23" i="14"/>
  <c r="H23" i="14" s="1"/>
  <c r="H24" i="14"/>
  <c r="F170" i="14"/>
  <c r="H104" i="14"/>
  <c r="E103" i="14"/>
  <c r="H103" i="14" s="1"/>
  <c r="H55" i="14"/>
  <c r="F55" i="14"/>
  <c r="E36" i="14"/>
  <c r="H30" i="14"/>
  <c r="F30" i="14"/>
  <c r="G60" i="14"/>
  <c r="F104" i="14"/>
  <c r="F103" i="14" s="1"/>
  <c r="G97" i="14"/>
  <c r="G88" i="14"/>
  <c r="G85" i="14" s="1"/>
  <c r="G81" i="14"/>
  <c r="G55" i="14"/>
  <c r="H44" i="14"/>
  <c r="F44" i="14"/>
  <c r="G36" i="14"/>
  <c r="G35" i="14" s="1"/>
  <c r="F66" i="14"/>
  <c r="H68" i="14"/>
  <c r="F68" i="14"/>
  <c r="H26" i="14"/>
  <c r="F26" i="14"/>
  <c r="H123" i="14"/>
  <c r="F123" i="14"/>
  <c r="F57" i="14"/>
  <c r="F276" i="14"/>
  <c r="H276" i="14"/>
  <c r="E275" i="14"/>
  <c r="F132" i="14"/>
  <c r="F127" i="14" s="1"/>
  <c r="G132" i="14"/>
  <c r="G127" i="14" s="1"/>
  <c r="F181" i="14"/>
  <c r="H181" i="14"/>
  <c r="E180" i="14"/>
  <c r="H180" i="14" s="1"/>
  <c r="H168" i="14"/>
  <c r="F168" i="14"/>
  <c r="G168" i="14"/>
  <c r="G103" i="14"/>
  <c r="H257" i="14"/>
  <c r="E256" i="14"/>
  <c r="H256" i="14" s="1"/>
  <c r="F239" i="14"/>
  <c r="H208" i="14"/>
  <c r="H190" i="14"/>
  <c r="E189" i="14"/>
  <c r="H189" i="14" s="1"/>
  <c r="H222" i="14"/>
  <c r="F222" i="14"/>
  <c r="H145" i="14"/>
  <c r="E144" i="14"/>
  <c r="H144" i="14" s="1"/>
  <c r="H133" i="14"/>
  <c r="F133" i="14"/>
  <c r="F237" i="14"/>
  <c r="H237" i="14"/>
  <c r="H182" i="14"/>
  <c r="F182" i="14"/>
  <c r="F226" i="14"/>
  <c r="G175" i="14"/>
  <c r="F166" i="14"/>
  <c r="F297" i="14"/>
  <c r="H297" i="14"/>
  <c r="H172" i="14"/>
  <c r="F172" i="14"/>
  <c r="H142" i="14"/>
  <c r="F142" i="14"/>
  <c r="H137" i="14"/>
  <c r="F137" i="14"/>
  <c r="E78" i="14"/>
  <c r="F176" i="14"/>
  <c r="F175" i="14" s="1"/>
  <c r="H176" i="14"/>
  <c r="E175" i="14"/>
  <c r="H175" i="14" s="1"/>
  <c r="H97" i="14"/>
  <c r="F97" i="14"/>
  <c r="H88" i="14"/>
  <c r="F88" i="14"/>
  <c r="G40" i="14"/>
  <c r="G39" i="14" s="1"/>
  <c r="G94" i="14"/>
  <c r="G30" i="14"/>
  <c r="G23" i="14" s="1"/>
  <c r="H21" i="14"/>
  <c r="F21" i="14"/>
  <c r="G74" i="14"/>
  <c r="G71" i="14" s="1"/>
  <c r="H86" i="14"/>
  <c r="E85" i="14"/>
  <c r="H85" i="14" s="1"/>
  <c r="G52" i="14"/>
  <c r="T10" i="13"/>
  <c r="R10" i="13"/>
  <c r="R48" i="13"/>
  <c r="S48" i="13"/>
  <c r="I8" i="13"/>
  <c r="T48" i="13"/>
  <c r="J8" i="13"/>
  <c r="U10" i="13"/>
  <c r="U48" i="13"/>
  <c r="R8" i="13"/>
  <c r="T8" i="13"/>
  <c r="L12" i="13"/>
  <c r="N12" i="13"/>
  <c r="P12" i="13"/>
  <c r="R12" i="13"/>
  <c r="T12" i="13"/>
  <c r="L13" i="13"/>
  <c r="N13" i="13"/>
  <c r="P13" i="13"/>
  <c r="R13" i="13"/>
  <c r="T13" i="13"/>
  <c r="L14" i="13"/>
  <c r="N14" i="13"/>
  <c r="P14" i="13"/>
  <c r="R14" i="13"/>
  <c r="T14" i="13"/>
  <c r="L15" i="13"/>
  <c r="N15" i="13"/>
  <c r="P15" i="13"/>
  <c r="R15" i="13"/>
  <c r="T15" i="13"/>
  <c r="L16" i="13"/>
  <c r="N16" i="13"/>
  <c r="P16" i="13"/>
  <c r="R16" i="13"/>
  <c r="T16" i="13"/>
  <c r="L17" i="13"/>
  <c r="N17" i="13"/>
  <c r="P17" i="13"/>
  <c r="R17" i="13"/>
  <c r="T17" i="13"/>
  <c r="L18" i="13"/>
  <c r="N18" i="13"/>
  <c r="P18" i="13"/>
  <c r="R18" i="13"/>
  <c r="T18" i="13"/>
  <c r="L19" i="13"/>
  <c r="N19" i="13"/>
  <c r="P19" i="13"/>
  <c r="R19" i="13"/>
  <c r="T19" i="13"/>
  <c r="N20" i="13"/>
  <c r="P20" i="13"/>
  <c r="R20" i="13"/>
  <c r="L20" i="13"/>
  <c r="T20" i="13"/>
  <c r="G12" i="13"/>
  <c r="M12" i="13"/>
  <c r="O12" i="13"/>
  <c r="S12" i="13"/>
  <c r="U12" i="13"/>
  <c r="G13" i="13"/>
  <c r="M13" i="13"/>
  <c r="O13" i="13"/>
  <c r="S13" i="13"/>
  <c r="U13" i="13"/>
  <c r="G14" i="13"/>
  <c r="M14" i="13"/>
  <c r="O14" i="13"/>
  <c r="S14" i="13"/>
  <c r="U14" i="13"/>
  <c r="G15" i="13"/>
  <c r="M15" i="13"/>
  <c r="O15" i="13"/>
  <c r="S15" i="13"/>
  <c r="U15" i="13"/>
  <c r="G16" i="13"/>
  <c r="M16" i="13"/>
  <c r="O16" i="13"/>
  <c r="S16" i="13"/>
  <c r="U16" i="13"/>
  <c r="G17" i="13"/>
  <c r="M17" i="13"/>
  <c r="O17" i="13"/>
  <c r="S17" i="13"/>
  <c r="U17" i="13"/>
  <c r="G18" i="13"/>
  <c r="M18" i="13"/>
  <c r="O18" i="13"/>
  <c r="S18" i="13"/>
  <c r="U18" i="13"/>
  <c r="G19" i="13"/>
  <c r="M19" i="13"/>
  <c r="O19" i="13"/>
  <c r="S19" i="13"/>
  <c r="U19" i="13"/>
  <c r="M20" i="13"/>
  <c r="O20" i="13"/>
  <c r="G20" i="13"/>
  <c r="S20" i="13"/>
  <c r="U20" i="13"/>
  <c r="G21" i="13"/>
  <c r="M21" i="13"/>
  <c r="O21" i="13"/>
  <c r="S21" i="13"/>
  <c r="U21" i="13"/>
  <c r="G22" i="13"/>
  <c r="M22" i="13"/>
  <c r="O22" i="13"/>
  <c r="S22" i="13"/>
  <c r="U22" i="13"/>
  <c r="G23" i="13"/>
  <c r="M23" i="13"/>
  <c r="O23" i="13"/>
  <c r="S23" i="13"/>
  <c r="U23" i="13"/>
  <c r="G24" i="13"/>
  <c r="M24" i="13"/>
  <c r="O24" i="13"/>
  <c r="S24" i="13"/>
  <c r="U24" i="13"/>
  <c r="G25" i="13"/>
  <c r="M25" i="13"/>
  <c r="O25" i="13"/>
  <c r="S25" i="13"/>
  <c r="U25" i="13"/>
  <c r="G26" i="13"/>
  <c r="M26" i="13"/>
  <c r="O26" i="13"/>
  <c r="S26" i="13"/>
  <c r="U26" i="13"/>
  <c r="G27" i="13"/>
  <c r="M27" i="13"/>
  <c r="O27" i="13"/>
  <c r="S27" i="13"/>
  <c r="U27" i="13"/>
  <c r="G28" i="13"/>
  <c r="M28" i="13"/>
  <c r="O28" i="13"/>
  <c r="S28" i="13"/>
  <c r="U28" i="13"/>
  <c r="G29" i="13"/>
  <c r="M29" i="13"/>
  <c r="O29" i="13"/>
  <c r="S29" i="13"/>
  <c r="U29" i="13"/>
  <c r="G30" i="13"/>
  <c r="M30" i="13"/>
  <c r="O30" i="13"/>
  <c r="S30" i="13"/>
  <c r="U30" i="13"/>
  <c r="G31" i="13"/>
  <c r="M31" i="13"/>
  <c r="O31" i="13"/>
  <c r="S31" i="13"/>
  <c r="U31" i="13"/>
  <c r="G32" i="13"/>
  <c r="M32" i="13"/>
  <c r="O32" i="13"/>
  <c r="S32" i="13"/>
  <c r="U32" i="13"/>
  <c r="G33" i="13"/>
  <c r="M33" i="13"/>
  <c r="O33" i="13"/>
  <c r="S33" i="13"/>
  <c r="U33" i="13"/>
  <c r="G34" i="13"/>
  <c r="M34" i="13"/>
  <c r="O34" i="13"/>
  <c r="S34" i="13"/>
  <c r="U34" i="13"/>
  <c r="G35" i="13"/>
  <c r="M35" i="13"/>
  <c r="O35" i="13"/>
  <c r="U35" i="13"/>
  <c r="L21" i="13"/>
  <c r="N21" i="13"/>
  <c r="P21" i="13"/>
  <c r="R21" i="13"/>
  <c r="T21" i="13"/>
  <c r="L22" i="13"/>
  <c r="N22" i="13"/>
  <c r="P22" i="13"/>
  <c r="R22" i="13"/>
  <c r="T22" i="13"/>
  <c r="L23" i="13"/>
  <c r="N23" i="13"/>
  <c r="P23" i="13"/>
  <c r="R23" i="13"/>
  <c r="T23" i="13"/>
  <c r="L24" i="13"/>
  <c r="N24" i="13"/>
  <c r="P24" i="13"/>
  <c r="R24" i="13"/>
  <c r="T24" i="13"/>
  <c r="L25" i="13"/>
  <c r="N25" i="13"/>
  <c r="P25" i="13"/>
  <c r="R25" i="13"/>
  <c r="T25" i="13"/>
  <c r="L26" i="13"/>
  <c r="N26" i="13"/>
  <c r="P26" i="13"/>
  <c r="R26" i="13"/>
  <c r="T26" i="13"/>
  <c r="L27" i="13"/>
  <c r="N27" i="13"/>
  <c r="P27" i="13"/>
  <c r="R27" i="13"/>
  <c r="T27" i="13"/>
  <c r="L28" i="13"/>
  <c r="N28" i="13"/>
  <c r="P28" i="13"/>
  <c r="R28" i="13"/>
  <c r="T28" i="13"/>
  <c r="L29" i="13"/>
  <c r="N29" i="13"/>
  <c r="P29" i="13"/>
  <c r="R29" i="13"/>
  <c r="T29" i="13"/>
  <c r="L30" i="13"/>
  <c r="N30" i="13"/>
  <c r="P30" i="13"/>
  <c r="R30" i="13"/>
  <c r="T30" i="13"/>
  <c r="L31" i="13"/>
  <c r="N31" i="13"/>
  <c r="P31" i="13"/>
  <c r="R31" i="13"/>
  <c r="T31" i="13"/>
  <c r="L32" i="13"/>
  <c r="N32" i="13"/>
  <c r="P32" i="13"/>
  <c r="R32" i="13"/>
  <c r="T32" i="13"/>
  <c r="L33" i="13"/>
  <c r="N33" i="13"/>
  <c r="P33" i="13"/>
  <c r="R33" i="13"/>
  <c r="T33" i="13"/>
  <c r="L34" i="13"/>
  <c r="N34" i="13"/>
  <c r="P34" i="13"/>
  <c r="R34" i="13"/>
  <c r="T34" i="13"/>
  <c r="R35" i="13"/>
  <c r="T35" i="13"/>
  <c r="L35" i="13"/>
  <c r="N35" i="13"/>
  <c r="P35" i="13"/>
  <c r="S35" i="13"/>
  <c r="G36" i="13"/>
  <c r="M36" i="13"/>
  <c r="O36" i="13"/>
  <c r="S36" i="13"/>
  <c r="U36" i="13"/>
  <c r="G37" i="13"/>
  <c r="M37" i="13"/>
  <c r="O37" i="13"/>
  <c r="S37" i="13"/>
  <c r="U37" i="13"/>
  <c r="G38" i="13"/>
  <c r="M38" i="13"/>
  <c r="O38" i="13"/>
  <c r="S38" i="13"/>
  <c r="U38" i="13"/>
  <c r="G39" i="13"/>
  <c r="M39" i="13"/>
  <c r="O39" i="13"/>
  <c r="S39" i="13"/>
  <c r="U39" i="13"/>
  <c r="G40" i="13"/>
  <c r="M40" i="13"/>
  <c r="O40" i="13"/>
  <c r="S40" i="13"/>
  <c r="U40" i="13"/>
  <c r="G41" i="13"/>
  <c r="M41" i="13"/>
  <c r="O41" i="13"/>
  <c r="S41" i="13"/>
  <c r="U41" i="13"/>
  <c r="G42" i="13"/>
  <c r="M42" i="13"/>
  <c r="O42" i="13"/>
  <c r="S42" i="13"/>
  <c r="U42" i="13"/>
  <c r="G43" i="13"/>
  <c r="S43" i="13"/>
  <c r="U43" i="13"/>
  <c r="M43" i="13"/>
  <c r="O43" i="13"/>
  <c r="L36" i="13"/>
  <c r="N36" i="13"/>
  <c r="P36" i="13"/>
  <c r="R36" i="13"/>
  <c r="T36" i="13"/>
  <c r="L37" i="13"/>
  <c r="N37" i="13"/>
  <c r="P37" i="13"/>
  <c r="R37" i="13"/>
  <c r="T37" i="13"/>
  <c r="L38" i="13"/>
  <c r="N38" i="13"/>
  <c r="P38" i="13"/>
  <c r="R38" i="13"/>
  <c r="T38" i="13"/>
  <c r="L39" i="13"/>
  <c r="N39" i="13"/>
  <c r="P39" i="13"/>
  <c r="R39" i="13"/>
  <c r="T39" i="13"/>
  <c r="L40" i="13"/>
  <c r="N40" i="13"/>
  <c r="P40" i="13"/>
  <c r="R40" i="13"/>
  <c r="T40" i="13"/>
  <c r="L41" i="13"/>
  <c r="N41" i="13"/>
  <c r="P41" i="13"/>
  <c r="R41" i="13"/>
  <c r="T41" i="13"/>
  <c r="L42" i="13"/>
  <c r="N42" i="13"/>
  <c r="P42" i="13"/>
  <c r="R42" i="13"/>
  <c r="T42" i="13"/>
  <c r="R43" i="13"/>
  <c r="T43" i="13"/>
  <c r="L43" i="13"/>
  <c r="N43" i="13"/>
  <c r="P43" i="13"/>
  <c r="G44" i="13"/>
  <c r="M44" i="13"/>
  <c r="O44" i="13"/>
  <c r="S44" i="13"/>
  <c r="U44" i="13"/>
  <c r="G45" i="13"/>
  <c r="M45" i="13"/>
  <c r="O45" i="13"/>
  <c r="S45" i="13"/>
  <c r="U45" i="13"/>
  <c r="G46" i="13"/>
  <c r="M46" i="13"/>
  <c r="O46" i="13"/>
  <c r="S46" i="13"/>
  <c r="U46" i="13"/>
  <c r="G50" i="13"/>
  <c r="M50" i="13"/>
  <c r="O50" i="13"/>
  <c r="S50" i="13"/>
  <c r="U50" i="13"/>
  <c r="G52" i="13"/>
  <c r="M52" i="13"/>
  <c r="O52" i="13"/>
  <c r="S52" i="13"/>
  <c r="U52" i="13"/>
  <c r="G53" i="13"/>
  <c r="M53" i="13"/>
  <c r="O53" i="13"/>
  <c r="S53" i="13"/>
  <c r="U53" i="13"/>
  <c r="L44" i="13"/>
  <c r="N44" i="13"/>
  <c r="P44" i="13"/>
  <c r="R44" i="13"/>
  <c r="T44" i="13"/>
  <c r="L45" i="13"/>
  <c r="N45" i="13"/>
  <c r="P45" i="13"/>
  <c r="R45" i="13"/>
  <c r="T45" i="13"/>
  <c r="L46" i="13"/>
  <c r="N46" i="13"/>
  <c r="P46" i="13"/>
  <c r="R46" i="13"/>
  <c r="T46" i="13"/>
  <c r="L50" i="13"/>
  <c r="N50" i="13"/>
  <c r="P50" i="13"/>
  <c r="R50" i="13"/>
  <c r="T50" i="13"/>
  <c r="L52" i="13"/>
  <c r="N52" i="13"/>
  <c r="P52" i="13"/>
  <c r="R52" i="13"/>
  <c r="T52" i="13"/>
  <c r="L53" i="13"/>
  <c r="N53" i="13"/>
  <c r="P53" i="13"/>
  <c r="R53" i="13"/>
  <c r="T53" i="13"/>
  <c r="S8" i="13" l="1"/>
  <c r="U8" i="13"/>
  <c r="Q16" i="13"/>
  <c r="F275" i="14"/>
  <c r="F284" i="14" s="1"/>
  <c r="G126" i="14"/>
  <c r="H127" i="14"/>
  <c r="G165" i="14"/>
  <c r="F23" i="14"/>
  <c r="F189" i="14"/>
  <c r="G207" i="14"/>
  <c r="G91" i="14"/>
  <c r="G216" i="14"/>
  <c r="F85" i="14"/>
  <c r="G59" i="14"/>
  <c r="H135" i="14"/>
  <c r="E126" i="14"/>
  <c r="H126" i="14" s="1"/>
  <c r="F299" i="14"/>
  <c r="G189" i="14"/>
  <c r="H40" i="14"/>
  <c r="E39" i="14"/>
  <c r="H39" i="14" s="1"/>
  <c r="F40" i="14"/>
  <c r="F39" i="14" s="1"/>
  <c r="H210" i="14"/>
  <c r="F210" i="14"/>
  <c r="F207" i="14" s="1"/>
  <c r="F165" i="14"/>
  <c r="E207" i="14"/>
  <c r="H207" i="14" s="1"/>
  <c r="F180" i="14"/>
  <c r="H275" i="14"/>
  <c r="E284" i="14"/>
  <c r="G198" i="14"/>
  <c r="H116" i="14"/>
  <c r="E115" i="14"/>
  <c r="H115" i="14" s="1"/>
  <c r="F116" i="14"/>
  <c r="F115" i="14" s="1"/>
  <c r="H11" i="14"/>
  <c r="E10" i="14"/>
  <c r="F11" i="14"/>
  <c r="F10" i="14" s="1"/>
  <c r="H36" i="14"/>
  <c r="E35" i="14"/>
  <c r="H35" i="14" s="1"/>
  <c r="F36" i="14"/>
  <c r="F35" i="14" s="1"/>
  <c r="F216" i="14"/>
  <c r="F135" i="14"/>
  <c r="F126" i="14" s="1"/>
  <c r="H78" i="14"/>
  <c r="E77" i="14"/>
  <c r="H77" i="14" s="1"/>
  <c r="F78" i="14"/>
  <c r="F77" i="14" s="1"/>
  <c r="G51" i="14"/>
  <c r="H201" i="14"/>
  <c r="F201" i="14"/>
  <c r="F198" i="14" s="1"/>
  <c r="H52" i="14"/>
  <c r="E51" i="14"/>
  <c r="H51" i="14" s="1"/>
  <c r="F52" i="14"/>
  <c r="F51" i="14" s="1"/>
  <c r="F91" i="14"/>
  <c r="G180" i="14"/>
  <c r="H60" i="14"/>
  <c r="E59" i="14"/>
  <c r="H59" i="14" s="1"/>
  <c r="F60" i="14"/>
  <c r="F59" i="14" s="1"/>
  <c r="Q18" i="13"/>
  <c r="Q14" i="13"/>
  <c r="N48" i="13"/>
  <c r="V46" i="13"/>
  <c r="V44" i="13"/>
  <c r="Q53" i="13"/>
  <c r="Q50" i="13"/>
  <c r="M48" i="13"/>
  <c r="Q45" i="13"/>
  <c r="V42" i="13"/>
  <c r="V40" i="13"/>
  <c r="V38" i="13"/>
  <c r="V36" i="13"/>
  <c r="Q43" i="13"/>
  <c r="Q41" i="13"/>
  <c r="Q39" i="13"/>
  <c r="Q37" i="13"/>
  <c r="V35" i="13"/>
  <c r="V33" i="13"/>
  <c r="V31" i="13"/>
  <c r="V29" i="13"/>
  <c r="V27" i="13"/>
  <c r="V25" i="13"/>
  <c r="V23" i="13"/>
  <c r="V21" i="13"/>
  <c r="Q34" i="13"/>
  <c r="Q32" i="13"/>
  <c r="Q30" i="13"/>
  <c r="Q28" i="13"/>
  <c r="Q26" i="13"/>
  <c r="Q24" i="13"/>
  <c r="Q22" i="13"/>
  <c r="Q19" i="13"/>
  <c r="Q17" i="13"/>
  <c r="Q15" i="13"/>
  <c r="Q13" i="13"/>
  <c r="O10" i="13"/>
  <c r="G10" i="13"/>
  <c r="V19" i="13"/>
  <c r="V17" i="13"/>
  <c r="V15" i="13"/>
  <c r="V13" i="13"/>
  <c r="N10" i="13"/>
  <c r="V52" i="13"/>
  <c r="V53" i="13"/>
  <c r="P48" i="13"/>
  <c r="V50" i="13"/>
  <c r="L48" i="13"/>
  <c r="V45" i="13"/>
  <c r="Q52" i="13"/>
  <c r="O48" i="13"/>
  <c r="G48" i="13"/>
  <c r="Q46" i="13"/>
  <c r="Q44" i="13"/>
  <c r="V43" i="13"/>
  <c r="V41" i="13"/>
  <c r="V39" i="13"/>
  <c r="V37" i="13"/>
  <c r="Q42" i="13"/>
  <c r="Q40" i="13"/>
  <c r="Q38" i="13"/>
  <c r="Q36" i="13"/>
  <c r="V34" i="13"/>
  <c r="V32" i="13"/>
  <c r="V30" i="13"/>
  <c r="V28" i="13"/>
  <c r="V26" i="13"/>
  <c r="V24" i="13"/>
  <c r="V22" i="13"/>
  <c r="Q35" i="13"/>
  <c r="Q33" i="13"/>
  <c r="Q31" i="13"/>
  <c r="Q29" i="13"/>
  <c r="Q27" i="13"/>
  <c r="Q25" i="13"/>
  <c r="Q23" i="13"/>
  <c r="Q21" i="13"/>
  <c r="Q20" i="13"/>
  <c r="Q12" i="13"/>
  <c r="M10" i="13"/>
  <c r="V20" i="13"/>
  <c r="V18" i="13"/>
  <c r="V16" i="13"/>
  <c r="V14" i="13"/>
  <c r="P10" i="13"/>
  <c r="V12" i="13"/>
  <c r="L10" i="13"/>
  <c r="M8" i="13" l="1"/>
  <c r="P8" i="13"/>
  <c r="N8" i="13"/>
  <c r="G270" i="14"/>
  <c r="G286" i="14" s="1"/>
  <c r="G301" i="14" s="1"/>
  <c r="F270" i="14"/>
  <c r="F286" i="14" s="1"/>
  <c r="F301" i="14" s="1"/>
  <c r="H284" i="14"/>
  <c r="E270" i="14"/>
  <c r="H270" i="14" s="1"/>
  <c r="H10" i="14"/>
  <c r="Q10" i="13"/>
  <c r="V10" i="13"/>
  <c r="L8" i="13"/>
  <c r="G8" i="13"/>
  <c r="O8" i="13"/>
  <c r="Q48" i="13"/>
  <c r="V48" i="13"/>
  <c r="Q8" i="13" l="1"/>
  <c r="E286" i="14"/>
  <c r="V8" i="13"/>
  <c r="H286" i="14" l="1"/>
  <c r="E301" i="14"/>
  <c r="H301" i="14" s="1"/>
  <c r="N6" i="6"/>
  <c r="O6" i="6" s="1"/>
  <c r="P6" i="6" s="1"/>
  <c r="N5" i="6"/>
  <c r="O5" i="6" s="1"/>
  <c r="L5" i="6"/>
  <c r="L6" i="6"/>
  <c r="N7" i="6" l="1"/>
  <c r="B7" i="6" s="1"/>
  <c r="P5" i="6"/>
  <c r="Q5" i="6" s="1"/>
  <c r="R5" i="6" s="1"/>
  <c r="S5" i="6" s="1"/>
  <c r="T5" i="6" s="1"/>
  <c r="U5" i="6" s="1"/>
  <c r="V5" i="6" s="1"/>
  <c r="W5" i="6" s="1"/>
  <c r="O7" i="6"/>
  <c r="C7" i="6" s="1"/>
  <c r="Q6" i="6"/>
  <c r="P7" i="6" l="1"/>
  <c r="D7" i="6" s="1"/>
  <c r="Q7" i="6"/>
  <c r="E7" i="6" s="1"/>
  <c r="R6" i="6"/>
  <c r="R7" i="6" l="1"/>
  <c r="F7" i="6" s="1"/>
  <c r="S6" i="6"/>
  <c r="S7" i="6" l="1"/>
  <c r="G7" i="6" s="1"/>
  <c r="T6" i="6"/>
  <c r="T7" i="6" l="1"/>
  <c r="H7" i="6" s="1"/>
  <c r="U6" i="6"/>
  <c r="U7" i="6" l="1"/>
  <c r="I7" i="6" s="1"/>
  <c r="V6" i="6"/>
  <c r="V7" i="6" l="1"/>
  <c r="J7" i="6" s="1"/>
  <c r="W6" i="6"/>
  <c r="W7" i="6" s="1"/>
  <c r="K7" i="6" s="1"/>
</calcChain>
</file>

<file path=xl/sharedStrings.xml><?xml version="1.0" encoding="utf-8"?>
<sst xmlns="http://schemas.openxmlformats.org/spreadsheetml/2006/main" count="383" uniqueCount="344">
  <si>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</si>
  <si>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</si>
  <si>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</si>
  <si>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</si>
  <si>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</si>
  <si>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</si>
  <si>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</si>
  <si>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</si>
  <si>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</si>
  <si>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</si>
  <si>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</si>
  <si>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</si>
  <si>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</si>
  <si>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</si>
  <si>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</si>
  <si>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</si>
  <si>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AS OF OCTOBER</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</si>
  <si>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</si>
  <si>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</si>
  <si>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</si>
  <si>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</si>
  <si>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</si>
  <si>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</si>
  <si>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</si>
  <si>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</si>
  <si>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</si>
  <si>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</si>
  <si>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</si>
  <si>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As of end       October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</si>
  <si>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</si>
  <si>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</si>
  <si>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</si>
  <si>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</si>
  <si>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</si>
  <si>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</si>
  <si>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</si>
  <si>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</si>
  <si>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</si>
  <si>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</si>
  <si>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</si>
  <si>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</si>
  <si>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</si>
  <si>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</si>
  <si>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</si>
  <si>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</si>
  <si>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</si>
  <si>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</si>
  <si>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</si>
  <si>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</si>
  <si>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</si>
  <si>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</si>
  <si>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</si>
  <si>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</si>
  <si>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</si>
  <si>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</si>
  <si>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</si>
  <si>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</si>
  <si>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</si>
  <si>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</si>
  <si>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</si>
  <si>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</si>
  <si>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</si>
  <si>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</si>
  <si>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</si>
  <si>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</si>
  <si>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</si>
  <si>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</si>
  <si>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</si>
  <si>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</si>
  <si>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</si>
  <si>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</si>
  <si>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</si>
  <si>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</si>
  <si>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</si>
  <si>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</si>
  <si>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</si>
  <si>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</si>
  <si>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</si>
  <si>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</si>
  <si>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</si>
  <si>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</si>
  <si>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</si>
  <si>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</si>
  <si>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</si>
  <si>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</si>
  <si>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</si>
  <si>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</si>
  <si>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</si>
  <si>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</si>
  <si>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</si>
  <si>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</si>
  <si>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</si>
  <si>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</si>
  <si>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</si>
  <si>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</si>
  <si>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</si>
  <si>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</si>
  <si>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</si>
  <si>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</si>
  <si>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</si>
  <si>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</si>
  <si>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</si>
  <si>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</si>
  <si>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</si>
  <si>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</si>
  <si>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</si>
  <si>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</si>
  <si>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</si>
  <si>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</si>
  <si>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</si>
  <si>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</si>
  <si>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</si>
  <si>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</si>
  <si>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</si>
  <si>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</si>
  <si>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</si>
  <si>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</si>
  <si>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</si>
  <si>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</si>
  <si>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</si>
  <si>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</si>
  <si>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</si>
  <si>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</si>
  <si>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</si>
  <si>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</si>
  <si>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</si>
  <si>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</si>
  <si>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</si>
  <si>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</si>
  <si>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</si>
  <si>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</si>
  <si>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</si>
  <si>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</si>
  <si>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</si>
  <si>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</si>
  <si>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</si>
  <si>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</si>
  <si>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</si>
  <si>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</si>
  <si>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</si>
  <si>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</si>
  <si>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</si>
  <si>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</si>
  <si>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</si>
  <si>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</si>
  <si>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</si>
  <si>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</si>
  <si>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</si>
  <si>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</si>
  <si>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</si>
  <si>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</si>
  <si>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</si>
  <si>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</si>
  <si>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</si>
  <si>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</si>
  <si>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</si>
  <si>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</si>
  <si>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</si>
  <si>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</si>
  <si>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</si>
  <si>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</si>
  <si>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</si>
  <si>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</si>
  <si>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</si>
  <si>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</si>
  <si>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</si>
  <si>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</si>
  <si>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</si>
  <si>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</si>
  <si>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</si>
  <si>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</si>
  <si>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</si>
  <si>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</si>
  <si>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</si>
  <si>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</si>
  <si>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</si>
  <si>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</si>
  <si>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</si>
  <si>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</si>
  <si>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</si>
  <si>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</si>
  <si>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</si>
  <si>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</si>
  <si>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</si>
  <si>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</si>
  <si>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</si>
  <si>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</si>
  <si>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</si>
  <si>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</si>
  <si>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</si>
  <si>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</si>
  <si>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</si>
  <si>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</si>
  <si>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</si>
  <si>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</si>
  <si>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</si>
  <si>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</si>
  <si>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</si>
  <si>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</si>
  <si>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</si>
  <si>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</si>
  <si>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</si>
  <si>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</si>
  <si>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</si>
  <si>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</si>
  <si>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</si>
  <si>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</si>
  <si>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</si>
  <si>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</si>
  <si>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</si>
  <si>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</si>
  <si>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</si>
  <si>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</si>
  <si>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</si>
  <si>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</si>
  <si>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</si>
  <si>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</si>
  <si>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</si>
  <si>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</si>
  <si>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</si>
  <si>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</si>
  <si>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</si>
  <si>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</si>
  <si>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</si>
  <si>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</si>
  <si>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</si>
  <si>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</si>
  <si>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</si>
  <si>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</si>
  <si>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</si>
  <si>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</si>
  <si>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</si>
  <si>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</si>
  <si>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</si>
  <si>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</si>
  <si>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</si>
  <si>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</si>
  <si>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</si>
  <si>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</si>
  <si>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</si>
  <si>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</si>
  <si>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</si>
  <si>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</si>
  <si>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</si>
  <si>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</si>
  <si>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</si>
  <si>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</si>
  <si>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</si>
  <si>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</si>
  <si>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</si>
  <si>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</si>
  <si>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</si>
  <si>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</si>
  <si>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</si>
  <si>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</si>
  <si>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</si>
  <si>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</si>
  <si>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</si>
  <si>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</si>
  <si>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</si>
  <si>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</si>
  <si>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</si>
  <si>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</si>
  <si>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</si>
  <si>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</si>
  <si>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</si>
  <si>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</si>
  <si>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</si>
  <si>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</si>
  <si>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</si>
  <si>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</si>
  <si>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</si>
  <si>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</si>
  <si>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</si>
  <si>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</si>
  <si>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</si>
  <si>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</si>
  <si>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</si>
  <si>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</si>
  <si>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</si>
  <si>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</si>
  <si>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</si>
  <si>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</si>
  <si>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</si>
  <si>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</si>
  <si>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</si>
  <si>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</si>
  <si>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</si>
  <si>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</si>
  <si>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</si>
  <si>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</si>
  <si>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</si>
  <si>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</si>
  <si>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</si>
  <si>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</si>
  <si>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</si>
  <si>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</si>
  <si>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</si>
  <si>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</si>
  <si>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</si>
  <si>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</si>
  <si>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</si>
  <si>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</si>
  <si>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</si>
  <si>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</si>
  <si>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 xml:space="preserve">   FPA</t>
  </si>
  <si>
    <t xml:space="preserve">   NCMF</t>
  </si>
  <si>
    <t xml:space="preserve">   PCW</t>
  </si>
  <si>
    <t xml:space="preserve">   NAPC</t>
  </si>
  <si>
    <t xml:space="preserve">    TESDA</t>
  </si>
  <si>
    <t xml:space="preserve">   ARTA</t>
  </si>
  <si>
    <t xml:space="preserve">     CHR</t>
  </si>
  <si>
    <t xml:space="preserve">     HRVVMC</t>
  </si>
  <si>
    <t xml:space="preserve">    Spec. Shares </t>
  </si>
  <si>
    <t xml:space="preserve">    BODBF</t>
  </si>
  <si>
    <t xml:space="preserve">    LGSF (FSLGU)</t>
  </si>
  <si>
    <t>Shares of LGUs in the Proceeds of Fire Code Fees</t>
  </si>
  <si>
    <t>Department of Budget and Management</t>
  </si>
  <si>
    <r>
      <t xml:space="preserve">     Owned and Controlled Corporations</t>
    </r>
    <r>
      <rPr>
        <vertAlign val="superscript"/>
        <sz val="10"/>
        <rFont val="Arial"/>
        <family val="2"/>
      </rPr>
      <t>/6</t>
    </r>
  </si>
  <si>
    <r>
      <t>Allotment to Local Government Units</t>
    </r>
    <r>
      <rPr>
        <vertAlign val="superscript"/>
        <sz val="10"/>
        <rFont val="Arial"/>
        <family val="2"/>
      </rPr>
      <t>/7</t>
    </r>
  </si>
  <si>
    <t>NCAs CREDITED VS NCA UTILIZATION, JANUARY-OCTOBER 2020</t>
  </si>
  <si>
    <t>AS OF OCTOBER 31, 2020</t>
  </si>
  <si>
    <t>Department of Human Settlements and Urban Development</t>
  </si>
  <si>
    <t>Source: Report of MDS-Government Servicing Banks as of October 2020</t>
  </si>
  <si>
    <t>ALGU: inclusive of IRA, special shares for LGUs, MMDA, BARMM and other transfers to LGUs</t>
  </si>
  <si>
    <t>STATUS OF NCA UTILIZATION (Net Trust and Working Fund), as of October 31, 2020</t>
  </si>
  <si>
    <r>
      <t>NCAs UTILIZED</t>
    </r>
    <r>
      <rPr>
        <sz val="10"/>
        <rFont val="Arial"/>
        <family val="2"/>
      </rPr>
      <t xml:space="preserve"> </t>
    </r>
    <r>
      <rPr>
        <vertAlign val="superscript"/>
        <sz val="10"/>
        <rFont val="Arial"/>
        <family val="2"/>
      </rPr>
      <t>/2</t>
    </r>
  </si>
  <si>
    <t xml:space="preserve">   NFRDI</t>
  </si>
  <si>
    <t>DHSUD</t>
  </si>
  <si>
    <t xml:space="preserve">   HSAC</t>
  </si>
  <si>
    <t xml:space="preserve">    CPD</t>
  </si>
  <si>
    <t xml:space="preserve">   PHILSA</t>
  </si>
  <si>
    <t>AUTOMATIC</t>
  </si>
  <si>
    <t>APPROPRIATION</t>
  </si>
  <si>
    <t>Interest Payments</t>
  </si>
  <si>
    <t>IRA</t>
  </si>
  <si>
    <t>Net Lending</t>
  </si>
  <si>
    <t>RLIP</t>
  </si>
  <si>
    <t>Tax Refund</t>
  </si>
  <si>
    <t>Special Account</t>
  </si>
  <si>
    <t>Grant Proceeds</t>
  </si>
  <si>
    <t>Pension</t>
  </si>
  <si>
    <t>Tax Expenditures Fund</t>
  </si>
  <si>
    <t>Sub-Total, Automatic Appropriation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</si>
</sst>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1"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
      <sz val="8"/>
      <color theme="1"/>
      <name val="Arial"/>
      <family val="2"/>
    </font>
    <font>
      <b/>
      <sz val="9"/>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rgb="FFC0C0C0"/>
        <bgColor rgb="FF000000"/>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29">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Font="1"/>
    <xf numFmtId="0" fontId="15" fillId="0" borderId="0" xfId="43" applyNumberFormat="1" applyFont="1"/>
    <xf numFmtId="165" fontId="28" fillId="26" borderId="12" xfId="43" applyNumberFormat="1" applyFont="1" applyFill="1" applyBorder="1" applyAlignment="1"/>
    <xf numFmtId="165" fontId="28" fillId="26" borderId="14" xfId="43" applyNumberFormat="1" applyFont="1" applyFill="1" applyBorder="1" applyAlignment="1"/>
    <xf numFmtId="165" fontId="35" fillId="0" borderId="11" xfId="43" applyNumberFormat="1" applyFont="1" applyBorder="1" applyAlignment="1">
      <alignment horizontal="right"/>
    </xf>
    <xf numFmtId="165" fontId="36" fillId="0" borderId="0" xfId="43" applyNumberFormat="1" applyFont="1" applyBorder="1" applyAlignment="1"/>
    <xf numFmtId="165" fontId="35" fillId="0" borderId="0" xfId="43" applyNumberFormat="1" applyFont="1" applyFill="1"/>
    <xf numFmtId="165" fontId="35" fillId="0" borderId="0" xfId="43" applyNumberFormat="1" applyFont="1"/>
    <xf numFmtId="165" fontId="36" fillId="0" borderId="0" xfId="43" applyNumberFormat="1" applyFont="1" applyAlignment="1"/>
    <xf numFmtId="165" fontId="35" fillId="0" borderId="0" xfId="43" applyNumberFormat="1" applyFont="1" applyBorder="1"/>
    <xf numFmtId="165" fontId="35" fillId="0" borderId="0" xfId="43" applyNumberFormat="1" applyFont="1" applyFill="1" applyBorder="1"/>
    <xf numFmtId="165" fontId="35" fillId="0" borderId="11" xfId="43" applyNumberFormat="1" applyFont="1" applyBorder="1"/>
    <xf numFmtId="37" fontId="35" fillId="0" borderId="11" xfId="43" applyNumberFormat="1" applyFont="1" applyBorder="1" applyAlignment="1">
      <alignment horizontal="right"/>
    </xf>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165" fontId="35" fillId="0" borderId="11" xfId="43" applyNumberFormat="1" applyFont="1" applyFill="1" applyBorder="1"/>
    <xf numFmtId="165" fontId="35" fillId="0" borderId="11" xfId="43" applyNumberFormat="1" applyFont="1" applyFill="1" applyBorder="1" applyAlignment="1">
      <alignment horizontal="right" vertical="top"/>
    </xf>
    <xf numFmtId="165" fontId="36" fillId="0" borderId="11" xfId="43" applyNumberFormat="1" applyFont="1" applyBorder="1" applyAlignment="1"/>
    <xf numFmtId="165" fontId="36" fillId="0" borderId="0" xfId="43" applyNumberFormat="1" applyFont="1" applyFill="1" applyAlignment="1"/>
    <xf numFmtId="165" fontId="35" fillId="0" borderId="20" xfId="43" applyNumberFormat="1" applyFont="1" applyBorder="1" applyAlignment="1">
      <alignment horizontal="right" vertical="top"/>
    </xf>
    <xf numFmtId="165" fontId="20" fillId="24" borderId="0" xfId="43" applyNumberFormat="1" applyFont="1" applyFill="1" applyBorder="1"/>
    <xf numFmtId="165" fontId="20" fillId="25" borderId="0" xfId="43" applyNumberFormat="1" applyFont="1" applyFill="1" applyBorder="1"/>
    <xf numFmtId="165" fontId="20" fillId="0" borderId="0" xfId="43" applyNumberFormat="1" applyFont="1" applyBorder="1"/>
    <xf numFmtId="37" fontId="36" fillId="0" borderId="0" xfId="43" applyNumberFormat="1" applyFont="1" applyBorder="1" applyAlignment="1"/>
    <xf numFmtId="165" fontId="35" fillId="0" borderId="11" xfId="43" applyNumberFormat="1" applyFont="1" applyBorder="1" applyAlignment="1"/>
    <xf numFmtId="165" fontId="35" fillId="0" borderId="20" xfId="43" applyNumberFormat="1" applyFont="1" applyFill="1" applyBorder="1"/>
    <xf numFmtId="165" fontId="35" fillId="27" borderId="0" xfId="43" applyNumberFormat="1" applyFont="1" applyFill="1"/>
    <xf numFmtId="41" fontId="36" fillId="27" borderId="0" xfId="43" applyNumberFormat="1" applyFont="1" applyFill="1" applyBorder="1" applyAlignment="1"/>
    <xf numFmtId="165" fontId="36" fillId="27" borderId="0" xfId="43" applyNumberFormat="1" applyFont="1" applyFill="1" applyAlignment="1"/>
    <xf numFmtId="165" fontId="36" fillId="27" borderId="0" xfId="43" applyNumberFormat="1" applyFont="1" applyFill="1" applyBorder="1" applyAlignment="1"/>
    <xf numFmtId="165" fontId="36" fillId="0" borderId="0" xfId="43" applyNumberFormat="1" applyFont="1" applyFill="1" applyBorder="1" applyAlignment="1"/>
    <xf numFmtId="0" fontId="15" fillId="0" borderId="0" xfId="37" applyNumberFormat="1" applyFont="1" applyAlignment="1"/>
    <xf numFmtId="0" fontId="15" fillId="0" borderId="0" xfId="37" applyNumberFormat="1" applyFont="1"/>
    <xf numFmtId="0" fontId="15" fillId="0" borderId="0" xfId="37" applyFont="1"/>
    <xf numFmtId="0" fontId="15" fillId="0" borderId="0" xfId="37" applyFont="1" applyAlignment="1">
      <alignment horizontal="center" wrapText="1"/>
    </xf>
    <xf numFmtId="0" fontId="15" fillId="0" borderId="0" xfId="37" applyNumberFormat="1" applyFont="1" applyAlignment="1">
      <alignment horizontal="center"/>
    </xf>
    <xf numFmtId="41" fontId="15" fillId="0" borderId="0" xfId="37" applyNumberFormat="1" applyFont="1"/>
    <xf numFmtId="43" fontId="15" fillId="0" borderId="0" xfId="37" applyNumberFormat="1" applyFont="1"/>
    <xf numFmtId="0" fontId="22" fillId="0" borderId="0" xfId="37" applyNumberFormat="1" applyFont="1"/>
    <xf numFmtId="41" fontId="22" fillId="0" borderId="0" xfId="37" applyNumberFormat="1" applyFont="1"/>
    <xf numFmtId="0" fontId="22" fillId="0" borderId="0" xfId="37" applyFont="1"/>
    <xf numFmtId="41" fontId="25" fillId="0" borderId="0" xfId="37" applyNumberFormat="1" applyFont="1"/>
    <xf numFmtId="0" fontId="15" fillId="0" borderId="0" xfId="37" applyNumberFormat="1" applyFont="1" applyFill="1"/>
    <xf numFmtId="0" fontId="15" fillId="0" borderId="0" xfId="37" applyNumberFormat="1" applyFont="1" applyAlignment="1">
      <alignment wrapText="1"/>
    </xf>
    <xf numFmtId="164" fontId="15" fillId="0" borderId="0" xfId="37" applyNumberFormat="1" applyFont="1"/>
    <xf numFmtId="0" fontId="15" fillId="0" borderId="11" xfId="37" applyNumberFormat="1" applyFont="1" applyBorder="1"/>
    <xf numFmtId="41" fontId="15" fillId="0" borderId="11" xfId="37" applyNumberFormat="1" applyFont="1" applyBorder="1"/>
    <xf numFmtId="0" fontId="15" fillId="0" borderId="0" xfId="37" applyNumberFormat="1" applyFont="1" applyBorder="1"/>
    <xf numFmtId="41" fontId="15" fillId="0" borderId="0" xfId="37" applyNumberFormat="1" applyFont="1" applyBorder="1"/>
    <xf numFmtId="164" fontId="15" fillId="0" borderId="0" xfId="37" applyNumberFormat="1" applyFont="1" applyBorder="1"/>
    <xf numFmtId="0" fontId="15" fillId="0" borderId="0" xfId="37" applyNumberFormat="1" applyFont="1" applyBorder="1" applyAlignment="1"/>
    <xf numFmtId="0" fontId="15" fillId="0" borderId="0" xfId="37" applyFont="1" applyBorder="1"/>
    <xf numFmtId="0" fontId="26" fillId="24" borderId="0" xfId="37" applyFont="1" applyFill="1"/>
    <xf numFmtId="0" fontId="20" fillId="24" borderId="0" xfId="37" applyFont="1" applyFill="1"/>
    <xf numFmtId="0" fontId="20" fillId="25" borderId="0" xfId="37" applyFont="1" applyFill="1"/>
    <xf numFmtId="0" fontId="20" fillId="0" borderId="0" xfId="37" applyFont="1"/>
    <xf numFmtId="0" fontId="27" fillId="24" borderId="0" xfId="37" applyFont="1" applyFill="1" applyAlignment="1">
      <alignment horizontal="left"/>
    </xf>
    <xf numFmtId="41" fontId="20" fillId="24" borderId="0" xfId="37" applyNumberFormat="1" applyFont="1" applyFill="1" applyAlignment="1">
      <alignment horizontal="left"/>
    </xf>
    <xf numFmtId="41" fontId="20" fillId="25" borderId="0" xfId="37" applyNumberFormat="1" applyFont="1" applyFill="1" applyAlignment="1">
      <alignment horizontal="left"/>
    </xf>
    <xf numFmtId="0" fontId="28" fillId="24" borderId="0" xfId="37" applyFont="1" applyFill="1" applyAlignment="1">
      <alignment horizontal="left"/>
    </xf>
    <xf numFmtId="41" fontId="20" fillId="24" borderId="0" xfId="37" applyNumberFormat="1" applyFont="1" applyFill="1"/>
    <xf numFmtId="41" fontId="20" fillId="25" borderId="0" xfId="37" applyNumberFormat="1" applyFont="1" applyFill="1"/>
    <xf numFmtId="0" fontId="28" fillId="24" borderId="0" xfId="37" applyFont="1" applyFill="1"/>
    <xf numFmtId="0" fontId="28" fillId="26" borderId="10" xfId="37" applyFont="1" applyFill="1" applyBorder="1" applyAlignment="1">
      <alignment horizontal="center" vertical="center" wrapText="1"/>
    </xf>
    <xf numFmtId="0" fontId="28" fillId="0" borderId="0" xfId="37" applyFont="1" applyAlignment="1">
      <alignment horizontal="center"/>
    </xf>
    <xf numFmtId="0" fontId="28" fillId="0" borderId="0" xfId="37" applyFont="1" applyAlignment="1">
      <alignment horizontal="left"/>
    </xf>
    <xf numFmtId="0" fontId="34" fillId="0" borderId="0" xfId="37" applyFont="1" applyAlignment="1">
      <alignment horizontal="left" indent="1"/>
    </xf>
    <xf numFmtId="165"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7" fillId="0" borderId="0" xfId="37" applyFont="1" applyAlignment="1">
      <alignment horizontal="left" indent="1"/>
    </xf>
    <xf numFmtId="0" fontId="15" fillId="0" borderId="0" xfId="45" applyAlignment="1">
      <alignment horizontal="left" indent="2"/>
    </xf>
    <xf numFmtId="0" fontId="20" fillId="0" borderId="0" xfId="37" applyFont="1" applyAlignment="1">
      <alignment horizontal="left" wrapText="1" indent="2"/>
    </xf>
    <xf numFmtId="0" fontId="20" fillId="0" borderId="0" xfId="37" applyFont="1" applyAlignment="1">
      <alignment horizontal="left" indent="2"/>
    </xf>
    <xf numFmtId="0" fontId="20" fillId="0" borderId="0" xfId="37" applyFont="1" applyAlignment="1">
      <alignment horizontal="left" indent="3"/>
    </xf>
    <xf numFmtId="0" fontId="39" fillId="0" borderId="0" xfId="37" applyFont="1" applyAlignment="1">
      <alignment horizontal="left" indent="1"/>
    </xf>
    <xf numFmtId="0" fontId="34" fillId="0" borderId="0" xfId="37" applyFont="1" applyAlignment="1">
      <alignment horizontal="left" vertical="top" indent="1"/>
    </xf>
    <xf numFmtId="0" fontId="28" fillId="0" borderId="0" xfId="37" applyFont="1" applyAlignment="1">
      <alignment wrapText="1"/>
    </xf>
    <xf numFmtId="165" fontId="36" fillId="0" borderId="11" xfId="43" applyNumberFormat="1" applyFont="1" applyFill="1" applyBorder="1" applyAlignment="1"/>
    <xf numFmtId="0" fontId="28" fillId="0" borderId="0" xfId="37" applyFont="1" applyAlignment="1">
      <alignment horizontal="left" indent="1"/>
    </xf>
    <xf numFmtId="0" fontId="20" fillId="27" borderId="0" xfId="37" applyFont="1" applyFill="1" applyAlignment="1">
      <alignment horizontal="left" indent="1"/>
    </xf>
    <xf numFmtId="0" fontId="20" fillId="27" borderId="0" xfId="37" applyFont="1" applyFill="1" applyAlignment="1">
      <alignment horizontal="left"/>
    </xf>
    <xf numFmtId="0" fontId="20" fillId="27" borderId="0" xfId="37" applyFont="1" applyFill="1" applyAlignment="1">
      <alignment horizontal="left" wrapText="1"/>
    </xf>
    <xf numFmtId="0" fontId="20" fillId="0" borderId="0" xfId="37" applyFont="1" applyAlignment="1">
      <alignment horizontal="left"/>
    </xf>
    <xf numFmtId="0" fontId="28" fillId="0" borderId="0" xfId="37" applyFont="1"/>
    <xf numFmtId="0" fontId="20" fillId="0" borderId="0" xfId="37" applyFont="1" applyAlignment="1">
      <alignment horizontal="left" vertical="top" indent="1"/>
    </xf>
    <xf numFmtId="165" fontId="35" fillId="0" borderId="0" xfId="37" applyNumberFormat="1" applyFont="1"/>
    <xf numFmtId="165" fontId="36" fillId="0" borderId="0" xfId="37" applyNumberFormat="1" applyFont="1"/>
    <xf numFmtId="165" fontId="35" fillId="0" borderId="11" xfId="37" applyNumberFormat="1" applyFont="1" applyBorder="1"/>
    <xf numFmtId="165" fontId="36" fillId="0" borderId="11" xfId="37" applyNumberFormat="1" applyFont="1" applyBorder="1"/>
    <xf numFmtId="0" fontId="28" fillId="0" borderId="0" xfId="37" applyFont="1" applyAlignment="1">
      <alignment horizontal="left" wrapText="1" indent="1"/>
    </xf>
    <xf numFmtId="0" fontId="20" fillId="0" borderId="0" xfId="37" applyFont="1" applyAlignment="1">
      <alignment horizontal="left" vertical="top"/>
    </xf>
    <xf numFmtId="0" fontId="28" fillId="0" borderId="0" xfId="37" applyFont="1" applyAlignment="1">
      <alignment horizontal="left" vertical="top"/>
    </xf>
    <xf numFmtId="165" fontId="26" fillId="0" borderId="21" xfId="37" applyNumberFormat="1" applyFont="1" applyBorder="1"/>
    <xf numFmtId="165" fontId="40" fillId="0" borderId="21" xfId="37" applyNumberFormat="1" applyFont="1" applyBorder="1"/>
    <xf numFmtId="165" fontId="38" fillId="0" borderId="0" xfId="37" applyNumberFormat="1" applyFont="1"/>
    <xf numFmtId="0" fontId="37" fillId="0" borderId="0" xfId="37" applyFont="1"/>
    <xf numFmtId="0" fontId="20" fillId="0" borderId="0" xfId="37" applyFont="1" applyAlignment="1">
      <alignment vertical="top"/>
    </xf>
    <xf numFmtId="165" fontId="23" fillId="0" borderId="0" xfId="37" applyNumberFormat="1" applyFont="1"/>
    <xf numFmtId="165" fontId="24" fillId="0" borderId="0" xfId="37" applyNumberFormat="1" applyFont="1"/>
    <xf numFmtId="165" fontId="15" fillId="0" borderId="0" xfId="37" applyNumberFormat="1" applyFont="1"/>
    <xf numFmtId="165" fontId="15" fillId="0" borderId="11" xfId="37" applyNumberFormat="1" applyFont="1" applyBorder="1"/>
    <xf numFmtId="0" fontId="15" fillId="0" borderId="10" xfId="37" applyFont="1" applyBorder="1" applyAlignment="1">
      <alignment horizontal="center" vertical="center" wrapText="1"/>
    </xf>
    <xf numFmtId="0" fontId="15" fillId="0" borderId="0" xfId="37" applyFont="1" applyAlignment="1">
      <alignment horizontal="center" vertical="center" wrapText="1"/>
    </xf>
    <xf numFmtId="0" fontId="15" fillId="0" borderId="10" xfId="37" applyNumberFormat="1" applyFont="1" applyBorder="1" applyAlignment="1">
      <alignment horizontal="center" wrapText="1"/>
    </xf>
    <xf numFmtId="0" fontId="15" fillId="0" borderId="10" xfId="37" applyFont="1" applyBorder="1" applyAlignment="1">
      <alignment horizontal="center" wrapText="1"/>
    </xf>
    <xf numFmtId="165" fontId="32" fillId="26" borderId="15" xfId="43" applyNumberFormat="1" applyFont="1" applyFill="1" applyBorder="1" applyAlignment="1">
      <alignment horizontal="center" vertical="center" wrapText="1"/>
    </xf>
    <xf numFmtId="165" fontId="32" fillId="26" borderId="19" xfId="43" applyNumberFormat="1" applyFont="1" applyFill="1" applyBorder="1" applyAlignment="1">
      <alignment horizontal="center" vertical="center" wrapText="1"/>
    </xf>
    <xf numFmtId="0" fontId="28" fillId="26" borderId="12" xfId="37" applyFont="1" applyFill="1" applyBorder="1" applyAlignment="1">
      <alignment horizontal="center" vertical="center"/>
    </xf>
    <xf numFmtId="0" fontId="28" fillId="26" borderId="15" xfId="37" applyFont="1" applyFill="1" applyBorder="1" applyAlignment="1">
      <alignment horizontal="center" vertical="center"/>
    </xf>
    <xf numFmtId="0" fontId="28" fillId="26" borderId="18" xfId="37" applyFont="1" applyFill="1" applyBorder="1" applyAlignment="1">
      <alignment horizontal="center" vertical="center"/>
    </xf>
    <xf numFmtId="165" fontId="28" fillId="26" borderId="13" xfId="43" applyNumberFormat="1" applyFont="1" applyFill="1" applyBorder="1" applyAlignment="1">
      <alignment horizontal="center"/>
    </xf>
    <xf numFmtId="165" fontId="28" fillId="26" borderId="14" xfId="43" applyNumberFormat="1" applyFont="1" applyFill="1" applyBorder="1" applyAlignment="1">
      <alignment horizontal="center"/>
    </xf>
    <xf numFmtId="0" fontId="29" fillId="26" borderId="15" xfId="37" applyFont="1" applyFill="1" applyBorder="1" applyAlignment="1">
      <alignment horizontal="center" vertical="center" wrapText="1"/>
    </xf>
    <xf numFmtId="0" fontId="15" fillId="0" borderId="19" xfId="37" applyBorder="1"/>
    <xf numFmtId="165" fontId="28" fillId="28" borderId="22" xfId="43" applyNumberFormat="1" applyFont="1" applyFill="1" applyBorder="1" applyAlignment="1">
      <alignment horizontal="center"/>
    </xf>
    <xf numFmtId="165" fontId="28" fillId="28" borderId="11" xfId="43" applyNumberFormat="1" applyFont="1" applyFill="1" applyBorder="1" applyAlignment="1">
      <alignment horizontal="center"/>
    </xf>
    <xf numFmtId="165" fontId="28" fillId="28" borderId="16" xfId="43" applyNumberFormat="1" applyFont="1" applyFill="1" applyBorder="1" applyAlignment="1">
      <alignment horizontal="center"/>
    </xf>
    <xf numFmtId="0" fontId="28" fillId="26" borderId="15" xfId="37" applyFont="1" applyFill="1" applyBorder="1" applyAlignment="1">
      <alignment horizontal="center" vertical="center" wrapText="1"/>
    </xf>
    <xf numFmtId="0" fontId="28" fillId="26" borderId="19" xfId="37" applyFont="1" applyFill="1" applyBorder="1" applyAlignment="1">
      <alignment horizontal="center" vertical="center" wrapText="1"/>
    </xf>
    <xf numFmtId="0" fontId="28" fillId="26" borderId="17" xfId="37" applyFont="1" applyFill="1" applyBorder="1" applyAlignment="1">
      <alignment horizontal="center" vertical="center" wrapText="1"/>
    </xf>
    <xf numFmtId="0" fontId="28" fillId="26" borderId="16" xfId="37"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JANUARY-OCTOBER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906655142610201"/>
          <c:y val="7.6805030729512787E-3"/>
        </c:manualLayout>
      </c:layout>
      <c:overlay val="0"/>
      <c:spPr>
        <a:solidFill>
          <a:srgbClr val="FFFFFF"/>
        </a:solidFill>
        <a:ln w="25400">
          <a:noFill/>
        </a:ln>
      </c:spPr>
    </c:title>
    <c:autoTitleDeleted val="0"/>
    <c:plotArea>
      <c:layout>
        <c:manualLayout>
          <c:layoutTarget val="inner"/>
          <c:xMode val="edge"/>
          <c:yMode val="edge"/>
          <c:x val="0.23810894202133337"/>
          <c:y val="0.1597544639173866"/>
          <c:w val="0.71184184073590229"/>
          <c:h val="0.62790458891474754"/>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Graph!$B$5:$K$5</c:f>
              <c:numCache>
                <c:formatCode>_(* #,##0_);_(* \(#,##0\);_(* "-"_);_(@_)</c:formatCode>
                <c:ptCount val="10"/>
                <c:pt idx="0">
                  <c:v>197280.37433063</c:v>
                </c:pt>
                <c:pt idx="1">
                  <c:v>218551.98042208</c:v>
                </c:pt>
                <c:pt idx="2">
                  <c:v>234979.63878392999</c:v>
                </c:pt>
                <c:pt idx="3">
                  <c:v>1075614.4966295001</c:v>
                </c:pt>
                <c:pt idx="4">
                  <c:v>94082.130662809999</c:v>
                </c:pt>
                <c:pt idx="5">
                  <c:v>32038.674463660001</c:v>
                </c:pt>
                <c:pt idx="6">
                  <c:v>756312.93344558997</c:v>
                </c:pt>
                <c:pt idx="7">
                  <c:v>84282.483245059993</c:v>
                </c:pt>
                <c:pt idx="8">
                  <c:v>30049.258071759901</c:v>
                </c:pt>
                <c:pt idx="9">
                  <c:v>879809.11386668996</c:v>
                </c:pt>
              </c:numCache>
            </c:numRef>
          </c:val>
          <c:extLst xmlns:c16r2="http://schemas.microsoft.com/office/drawing/2015/06/chart">
            <c:ext xmlns:c16="http://schemas.microsoft.com/office/drawing/2014/chart" uri="{C3380CC4-5D6E-409C-BE32-E72D297353CC}">
              <c16:uniqueId val="{00000000-CFA3-D749-A07C-5CB586FDEE23}"/>
            </c:ext>
          </c:extLst>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Graph!$B$6:$K$6</c:f>
              <c:numCache>
                <c:formatCode>_(* #,##0_);_(* \(#,##0\);_(* "-"_);_(@_)</c:formatCode>
                <c:ptCount val="10"/>
                <c:pt idx="0">
                  <c:v>145576.10467393001</c:v>
                </c:pt>
                <c:pt idx="1">
                  <c:v>217009.91467150999</c:v>
                </c:pt>
                <c:pt idx="2">
                  <c:v>278567.46296278998</c:v>
                </c:pt>
                <c:pt idx="3">
                  <c:v>445894.35907906003</c:v>
                </c:pt>
                <c:pt idx="4">
                  <c:v>333061.39329525002</c:v>
                </c:pt>
                <c:pt idx="5">
                  <c:v>298626.9295654</c:v>
                </c:pt>
                <c:pt idx="6">
                  <c:v>276177.53929603001</c:v>
                </c:pt>
                <c:pt idx="7">
                  <c:v>250170.73219578</c:v>
                </c:pt>
                <c:pt idx="8">
                  <c:v>309878.51815909997</c:v>
                </c:pt>
                <c:pt idx="9">
                  <c:v>227412.30314541</c:v>
                </c:pt>
              </c:numCache>
            </c:numRef>
          </c:val>
          <c:extLst xmlns:c16r2="http://schemas.microsoft.com/office/drawing/2015/06/chart">
            <c:ext xmlns:c16="http://schemas.microsoft.com/office/drawing/2014/chart" uri="{C3380CC4-5D6E-409C-BE32-E72D297353CC}">
              <c16:uniqueId val="{00000001-CFA3-D749-A07C-5CB586FDEE23}"/>
            </c:ext>
          </c:extLst>
        </c:ser>
        <c:dLbls>
          <c:showLegendKey val="0"/>
          <c:showVal val="0"/>
          <c:showCatName val="0"/>
          <c:showSerName val="0"/>
          <c:showPercent val="0"/>
          <c:showBubbleSize val="0"/>
        </c:dLbls>
        <c:gapWidth val="150"/>
        <c:axId val="792239504"/>
        <c:axId val="792239896"/>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Graph!$B$7:$K$7</c:f>
              <c:numCache>
                <c:formatCode>_(* #,##0_);_(* \(#,##0\);_(* "-"??_);_(@_)</c:formatCode>
                <c:ptCount val="10"/>
                <c:pt idx="0">
                  <c:v>73.791478330202892</c:v>
                </c:pt>
                <c:pt idx="1">
                  <c:v>87.195239908896724</c:v>
                </c:pt>
                <c:pt idx="2">
                  <c:v>98.515929127869356</c:v>
                </c:pt>
                <c:pt idx="3">
                  <c:v>62.965197045990628</c:v>
                </c:pt>
                <c:pt idx="4">
                  <c:v>78.006180164964434</c:v>
                </c:pt>
                <c:pt idx="5">
                  <c:v>92.776911478336388</c:v>
                </c:pt>
                <c:pt idx="6">
                  <c:v>76.466867851668269</c:v>
                </c:pt>
                <c:pt idx="7">
                  <c:v>83.362995423530492</c:v>
                </c:pt>
                <c:pt idx="8">
                  <c:v>93.822359275215888</c:v>
                </c:pt>
                <c:pt idx="9">
                  <c:v>77.223825145668997</c:v>
                </c:pt>
              </c:numCache>
            </c:numRef>
          </c:val>
          <c:smooth val="0"/>
          <c:extLst xmlns:c16r2="http://schemas.microsoft.com/office/drawing/2015/06/chart">
            <c:ext xmlns:c16="http://schemas.microsoft.com/office/drawing/2014/chart" uri="{C3380CC4-5D6E-409C-BE32-E72D297353CC}">
              <c16:uniqueId val="{00000002-CFA3-D749-A07C-5CB586FDEE23}"/>
            </c:ext>
          </c:extLst>
        </c:ser>
        <c:dLbls>
          <c:showLegendKey val="0"/>
          <c:showVal val="0"/>
          <c:showCatName val="0"/>
          <c:showSerName val="0"/>
          <c:showPercent val="0"/>
          <c:showBubbleSize val="0"/>
        </c:dLbls>
        <c:marker val="1"/>
        <c:smooth val="0"/>
        <c:axId val="558536256"/>
        <c:axId val="558535080"/>
        <c:extLst xmlns:c16r2="http://schemas.microsoft.com/office/drawing/2015/06/chart">
          <c:ext xmlns:c15="http://schemas.microsoft.com/office/drawing/2012/chart" uri="{02D57815-91ED-43cb-92C2-25804820EDAC}">
            <c15:filteredLineSeries>
              <c15:ser>
                <c:idx val="3"/>
                <c:order val="2"/>
                <c:tx>
                  <c:strRef>
                    <c:extLst xmlns:c16r2="http://schemas.microsoft.com/office/drawing/2015/06/char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xmlns:c16r2="http://schemas.microsoft.com/office/drawing/2015/06/chart">
                      <c:ext uri="{02D57815-91ED-43cb-92C2-25804820EDAC}">
                        <c15:formulaRef>
                          <c15:sqref>Graph!$B$4:$K$4</c15:sqref>
                        </c15:formulaRef>
                      </c:ext>
                    </c:extLst>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extLst xmlns:c16r2="http://schemas.microsoft.com/office/drawing/2015/06/chart">
                      <c:ext uri="{02D57815-91ED-43cb-92C2-25804820EDAC}">
                        <c15:formulaRef>
                          <c15:sqref>Graph!#REF!</c15:sqref>
                        </c15:formulaRef>
                      </c:ext>
                    </c:extLst>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CFA3-D749-A07C-5CB586FDEE23}"/>
                  </c:ext>
                </c:extLst>
              </c15:ser>
            </c15:filteredLineSeries>
          </c:ext>
        </c:extLst>
      </c:lineChart>
      <c:catAx>
        <c:axId val="7922395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2239896"/>
        <c:crossesAt val="0"/>
        <c:auto val="0"/>
        <c:lblAlgn val="ctr"/>
        <c:lblOffset val="100"/>
        <c:tickLblSkip val="1"/>
        <c:tickMarkSkip val="1"/>
        <c:noMultiLvlLbl val="0"/>
      </c:catAx>
      <c:valAx>
        <c:axId val="792239896"/>
        <c:scaling>
          <c:orientation val="minMax"/>
          <c:max val="11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91097666378566"/>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2239504"/>
        <c:crosses val="autoZero"/>
        <c:crossBetween val="between"/>
        <c:majorUnit val="100000"/>
        <c:minorUnit val="100000"/>
      </c:valAx>
      <c:catAx>
        <c:axId val="558536256"/>
        <c:scaling>
          <c:orientation val="minMax"/>
        </c:scaling>
        <c:delete val="1"/>
        <c:axPos val="b"/>
        <c:numFmt formatCode="General" sourceLinked="1"/>
        <c:majorTickMark val="out"/>
        <c:minorTickMark val="none"/>
        <c:tickLblPos val="nextTo"/>
        <c:crossAx val="558535080"/>
        <c:crossesAt val="85"/>
        <c:auto val="0"/>
        <c:lblAlgn val="ctr"/>
        <c:lblOffset val="100"/>
        <c:noMultiLvlLbl val="0"/>
      </c:catAx>
      <c:valAx>
        <c:axId val="558535080"/>
        <c:scaling>
          <c:orientation val="minMax"/>
          <c:max val="10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695188706424663"/>
              <c:y val="0.3118284407997387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58536256"/>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96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16</xdr:col>
      <xdr:colOff>78441</xdr:colOff>
      <xdr:row>48</xdr:row>
      <xdr:rowOff>78441</xdr:rowOff>
    </xdr:to>
    <xdr:graphicFrame macro="">
      <xdr:nvGraphicFramePr>
        <xdr:cNvPr id="3073" name="Chart 1">
          <a:extLst>
            <a:ext uri="{FF2B5EF4-FFF2-40B4-BE49-F238E27FC236}">
              <a16:creationId xmlns:a16="http://schemas.microsoft.com/office/drawing/2014/main" xmlns=""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CPD/CPD/ACTUAL%20DISBURSEMENT%20(BANK)/bank%20reports/2020/WEBSITE/2020%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 val="As of Octob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6">
          <cell r="F86">
            <v>15644552.248440001</v>
          </cell>
          <cell r="J86">
            <v>103383883.2277</v>
          </cell>
          <cell r="N86">
            <v>31148443.886020005</v>
          </cell>
          <cell r="O86">
            <v>6494433.6158000231</v>
          </cell>
        </row>
        <row r="87">
          <cell r="F87">
            <v>189286185.20580998</v>
          </cell>
          <cell r="J87">
            <v>223287686.76153001</v>
          </cell>
          <cell r="N87">
            <v>197859332.15171003</v>
          </cell>
          <cell r="O87">
            <v>67439729.675109982</v>
          </cell>
        </row>
        <row r="88">
          <cell r="F88">
            <v>641130.73405999993</v>
          </cell>
          <cell r="J88">
            <v>641064.78659000015</v>
          </cell>
          <cell r="N88">
            <v>811764.30985000008</v>
          </cell>
          <cell r="O88">
            <v>266480.33091999963</v>
          </cell>
        </row>
      </sheetData>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F14" sqref="F14"/>
    </sheetView>
  </sheetViews>
  <sheetFormatPr defaultColWidth="9.140625" defaultRowHeight="12.75" x14ac:dyDescent="0.2"/>
  <cols>
    <col min="1" max="1" width="1.85546875" style="38" customWidth="1"/>
    <col min="2" max="2" width="42.140625" style="38" customWidth="1"/>
    <col min="3" max="3" width="12.7109375" style="39" customWidth="1"/>
    <col min="4" max="4" width="13.7109375" style="39" customWidth="1"/>
    <col min="5" max="6" width="12.7109375" style="39" customWidth="1"/>
    <col min="7" max="7" width="13.85546875" style="39" customWidth="1"/>
    <col min="8" max="8" width="12.7109375" style="39" customWidth="1"/>
    <col min="9" max="9" width="14" style="39" bestFit="1" customWidth="1"/>
    <col min="10" max="11" width="12.7109375" style="39" customWidth="1"/>
    <col min="12" max="12" width="13.7109375" style="39" customWidth="1"/>
    <col min="13" max="17" width="12.7109375" style="39" customWidth="1"/>
    <col min="18" max="20" width="7.7109375" style="39" customWidth="1"/>
    <col min="21" max="21" width="7.7109375" style="39" hidden="1" customWidth="1"/>
    <col min="22" max="22" width="10.42578125" style="39" customWidth="1"/>
    <col min="23" max="16384" width="9.140625" style="39"/>
  </cols>
  <sheetData>
    <row r="1" spans="1:22" ht="14.25" x14ac:dyDescent="0.2">
      <c r="A1" s="37" t="s">
        <v>17</v>
      </c>
    </row>
    <row r="2" spans="1:22" x14ac:dyDescent="0.2">
      <c r="A2" s="38" t="s">
        <v>321</v>
      </c>
    </row>
    <row r="3" spans="1:22" x14ac:dyDescent="0.2">
      <c r="A3" s="38" t="s">
        <v>18</v>
      </c>
    </row>
    <row r="5" spans="1:22" s="40" customFormat="1" ht="18.75" customHeight="1" x14ac:dyDescent="0.2">
      <c r="A5" s="111" t="s">
        <v>19</v>
      </c>
      <c r="B5" s="111"/>
      <c r="C5" s="112" t="s">
        <v>20</v>
      </c>
      <c r="D5" s="112"/>
      <c r="E5" s="112"/>
      <c r="F5" s="112"/>
      <c r="G5" s="112"/>
      <c r="H5" s="112" t="s">
        <v>21</v>
      </c>
      <c r="I5" s="112"/>
      <c r="J5" s="112"/>
      <c r="K5" s="112"/>
      <c r="L5" s="112"/>
      <c r="M5" s="112" t="s">
        <v>22</v>
      </c>
      <c r="N5" s="112"/>
      <c r="O5" s="112"/>
      <c r="P5" s="112"/>
      <c r="Q5" s="112"/>
      <c r="R5" s="112" t="s">
        <v>23</v>
      </c>
      <c r="S5" s="112"/>
      <c r="T5" s="112"/>
      <c r="U5" s="112"/>
      <c r="V5" s="112"/>
    </row>
    <row r="6" spans="1:22" s="110" customFormat="1" ht="25.5" x14ac:dyDescent="0.2">
      <c r="A6" s="111"/>
      <c r="B6" s="111"/>
      <c r="C6" s="109" t="s">
        <v>24</v>
      </c>
      <c r="D6" s="109" t="s">
        <v>25</v>
      </c>
      <c r="E6" s="109" t="s">
        <v>26</v>
      </c>
      <c r="F6" s="109" t="s">
        <v>27</v>
      </c>
      <c r="G6" s="109" t="s">
        <v>28</v>
      </c>
      <c r="H6" s="109" t="s">
        <v>24</v>
      </c>
      <c r="I6" s="109" t="s">
        <v>25</v>
      </c>
      <c r="J6" s="109" t="s">
        <v>26</v>
      </c>
      <c r="K6" s="109" t="s">
        <v>27</v>
      </c>
      <c r="L6" s="109" t="s">
        <v>28</v>
      </c>
      <c r="M6" s="109" t="s">
        <v>24</v>
      </c>
      <c r="N6" s="109" t="s">
        <v>25</v>
      </c>
      <c r="O6" s="109" t="s">
        <v>26</v>
      </c>
      <c r="P6" s="109" t="s">
        <v>27</v>
      </c>
      <c r="Q6" s="109" t="s">
        <v>28</v>
      </c>
      <c r="R6" s="109" t="s">
        <v>24</v>
      </c>
      <c r="S6" s="109" t="s">
        <v>25</v>
      </c>
      <c r="T6" s="109" t="s">
        <v>26</v>
      </c>
      <c r="U6" s="109" t="s">
        <v>27</v>
      </c>
      <c r="V6" s="109" t="s">
        <v>28</v>
      </c>
    </row>
    <row r="7" spans="1:22" x14ac:dyDescent="0.2">
      <c r="A7" s="41"/>
      <c r="B7" s="41"/>
      <c r="C7" s="42"/>
      <c r="D7" s="42"/>
      <c r="E7" s="42"/>
      <c r="F7" s="42"/>
      <c r="G7" s="42"/>
      <c r="H7" s="42"/>
      <c r="I7" s="42"/>
      <c r="J7" s="42"/>
      <c r="K7" s="42"/>
      <c r="L7" s="42"/>
      <c r="M7" s="42"/>
      <c r="N7" s="42"/>
      <c r="O7" s="42"/>
      <c r="P7" s="42"/>
      <c r="Q7" s="42"/>
      <c r="R7" s="43"/>
      <c r="S7" s="43"/>
      <c r="T7" s="43"/>
      <c r="U7" s="43"/>
      <c r="V7" s="43"/>
    </row>
    <row r="8" spans="1:22" s="46" customFormat="1" x14ac:dyDescent="0.2">
      <c r="A8" s="44" t="s">
        <v>29</v>
      </c>
      <c r="B8" s="44"/>
      <c r="C8" s="45">
        <f t="shared" ref="C8:Q8" si="0">+C10+C48</f>
        <v>650811993.53663993</v>
      </c>
      <c r="D8" s="45">
        <f t="shared" si="0"/>
        <v>1201735301.75597</v>
      </c>
      <c r="E8" s="45">
        <f t="shared" si="0"/>
        <v>870644674.76240993</v>
      </c>
      <c r="F8" s="45">
        <f t="shared" si="0"/>
        <v>879809113.8666898</v>
      </c>
      <c r="G8" s="45">
        <f t="shared" si="0"/>
        <v>3603001083.92171</v>
      </c>
      <c r="H8" s="45">
        <f t="shared" si="0"/>
        <v>641153482.30822992</v>
      </c>
      <c r="I8" s="45">
        <f t="shared" si="0"/>
        <v>1077582681.9397101</v>
      </c>
      <c r="J8" s="45">
        <f t="shared" si="0"/>
        <v>836226789.65091002</v>
      </c>
      <c r="K8" s="45">
        <f t="shared" si="0"/>
        <v>227412303.14541</v>
      </c>
      <c r="L8" s="45">
        <f t="shared" si="0"/>
        <v>2782375257.0442605</v>
      </c>
      <c r="M8" s="45">
        <f t="shared" si="0"/>
        <v>9658511.2284099981</v>
      </c>
      <c r="N8" s="45">
        <f t="shared" si="0"/>
        <v>124152619.81625997</v>
      </c>
      <c r="O8" s="45">
        <f t="shared" si="0"/>
        <v>34417885.111499935</v>
      </c>
      <c r="P8" s="45">
        <f t="shared" si="0"/>
        <v>652396810.72127986</v>
      </c>
      <c r="Q8" s="45">
        <f t="shared" si="0"/>
        <v>820625826.87744987</v>
      </c>
      <c r="R8" s="105">
        <f>+H8/C8*100</f>
        <v>98.515929127869356</v>
      </c>
      <c r="S8" s="105">
        <f>+I8/D8*100</f>
        <v>89.668888012622361</v>
      </c>
      <c r="T8" s="105">
        <f>+J8/E8*100</f>
        <v>96.046850556928732</v>
      </c>
      <c r="U8" s="105">
        <f>+K8/F8*100</f>
        <v>25.847914003294569</v>
      </c>
      <c r="V8" s="105">
        <f>+L8/G8*100</f>
        <v>77.223825145669011</v>
      </c>
    </row>
    <row r="9" spans="1:22" x14ac:dyDescent="0.2">
      <c r="C9" s="42"/>
      <c r="D9" s="42"/>
      <c r="E9" s="42"/>
      <c r="F9" s="42"/>
      <c r="G9" s="42"/>
      <c r="H9" s="42"/>
      <c r="I9" s="42"/>
      <c r="J9" s="42"/>
      <c r="K9" s="42"/>
      <c r="L9" s="42"/>
      <c r="M9" s="42"/>
      <c r="N9" s="42"/>
      <c r="O9" s="42"/>
      <c r="P9" s="42"/>
      <c r="Q9" s="42"/>
      <c r="R9" s="106"/>
      <c r="S9" s="106"/>
      <c r="T9" s="106"/>
      <c r="U9" s="106"/>
      <c r="V9" s="106"/>
    </row>
    <row r="10" spans="1:22" ht="15" x14ac:dyDescent="0.35">
      <c r="A10" s="38" t="s">
        <v>30</v>
      </c>
      <c r="C10" s="47">
        <f t="shared" ref="C10:Q10" si="1">SUM(C12:C46)</f>
        <v>444413984.65464002</v>
      </c>
      <c r="D10" s="47">
        <f t="shared" si="1"/>
        <v>873782361.96230006</v>
      </c>
      <c r="E10" s="47">
        <f t="shared" si="1"/>
        <v>640365421.06740987</v>
      </c>
      <c r="F10" s="47">
        <f t="shared" si="1"/>
        <v>690903157.25468969</v>
      </c>
      <c r="G10" s="47">
        <f t="shared" si="1"/>
        <v>2649464924.9390397</v>
      </c>
      <c r="H10" s="47">
        <f t="shared" si="1"/>
        <v>435581614.11992002</v>
      </c>
      <c r="I10" s="47">
        <f t="shared" si="1"/>
        <v>750270047.16389</v>
      </c>
      <c r="J10" s="47">
        <f t="shared" si="1"/>
        <v>606407249.30332994</v>
      </c>
      <c r="K10" s="47">
        <f t="shared" si="1"/>
        <v>153211659.52358001</v>
      </c>
      <c r="L10" s="47">
        <f t="shared" si="1"/>
        <v>1945470570.1107204</v>
      </c>
      <c r="M10" s="47">
        <f t="shared" si="1"/>
        <v>8832370.5347200055</v>
      </c>
      <c r="N10" s="47">
        <f t="shared" si="1"/>
        <v>123512314.79841004</v>
      </c>
      <c r="O10" s="47">
        <f t="shared" si="1"/>
        <v>33958171.764079988</v>
      </c>
      <c r="P10" s="47">
        <f t="shared" si="1"/>
        <v>537691497.73110974</v>
      </c>
      <c r="Q10" s="47">
        <f t="shared" si="1"/>
        <v>703994354.82831991</v>
      </c>
      <c r="R10" s="106">
        <f>+H10/C10*100</f>
        <v>98.012580422827213</v>
      </c>
      <c r="S10" s="106">
        <f>+I10/D10*100</f>
        <v>85.864636301305978</v>
      </c>
      <c r="T10" s="106">
        <f>+J10/E10*100</f>
        <v>94.697063481742063</v>
      </c>
      <c r="U10" s="106">
        <f>+K10/F10*100</f>
        <v>22.175562220958437</v>
      </c>
      <c r="V10" s="106">
        <f>+L10/G10*100</f>
        <v>73.428810164583808</v>
      </c>
    </row>
    <row r="11" spans="1:22" x14ac:dyDescent="0.2">
      <c r="C11" s="42"/>
      <c r="D11" s="42"/>
      <c r="E11" s="42"/>
      <c r="F11" s="42"/>
      <c r="G11" s="42"/>
      <c r="H11" s="42"/>
      <c r="I11" s="42"/>
      <c r="J11" s="42"/>
      <c r="K11" s="42"/>
      <c r="L11" s="42"/>
      <c r="M11" s="42"/>
      <c r="N11" s="42"/>
      <c r="O11" s="42"/>
      <c r="P11" s="42"/>
      <c r="Q11" s="42"/>
      <c r="R11" s="106"/>
      <c r="S11" s="106"/>
      <c r="T11" s="106"/>
      <c r="U11" s="106"/>
      <c r="V11" s="106"/>
    </row>
    <row r="12" spans="1:22" x14ac:dyDescent="0.2">
      <c r="B12" s="6" t="s">
        <v>31</v>
      </c>
      <c r="C12" s="42">
        <v>4241996.5480000004</v>
      </c>
      <c r="D12" s="42">
        <v>6091697</v>
      </c>
      <c r="E12" s="42">
        <v>7556652</v>
      </c>
      <c r="F12" s="42">
        <v>8058112.0219999999</v>
      </c>
      <c r="G12" s="42">
        <f>SUM(C12:F12)</f>
        <v>25948457.57</v>
      </c>
      <c r="H12" s="42">
        <v>4232779.6836299999</v>
      </c>
      <c r="I12" s="42">
        <v>5655584.4900300009</v>
      </c>
      <c r="J12" s="42">
        <v>5010677.9590299986</v>
      </c>
      <c r="K12" s="42">
        <v>1469850.9500599988</v>
      </c>
      <c r="L12" s="42">
        <f>SUM(H12:K12)</f>
        <v>16368893.082749998</v>
      </c>
      <c r="M12" s="42">
        <f t="shared" ref="M12:P46" si="2">+C12-H12</f>
        <v>9216.8643700005487</v>
      </c>
      <c r="N12" s="42">
        <f t="shared" si="2"/>
        <v>436112.50996999908</v>
      </c>
      <c r="O12" s="42">
        <f t="shared" si="2"/>
        <v>2545974.0409700014</v>
      </c>
      <c r="P12" s="42">
        <f t="shared" si="2"/>
        <v>6588261.0719400011</v>
      </c>
      <c r="Q12" s="42">
        <f>SUM(M12:P12)</f>
        <v>9579564.4872500021</v>
      </c>
      <c r="R12" s="106">
        <f t="shared" ref="R12:V46" si="3">+H12/C12*100</f>
        <v>99.782723435398694</v>
      </c>
      <c r="S12" s="106">
        <f t="shared" si="3"/>
        <v>92.840869958404042</v>
      </c>
      <c r="T12" s="106">
        <f t="shared" si="3"/>
        <v>66.308174030377458</v>
      </c>
      <c r="U12" s="106">
        <f t="shared" si="3"/>
        <v>18.240636839585484</v>
      </c>
      <c r="V12" s="106">
        <f t="shared" si="3"/>
        <v>63.082335582345749</v>
      </c>
    </row>
    <row r="13" spans="1:22" x14ac:dyDescent="0.2">
      <c r="B13" s="6" t="s">
        <v>32</v>
      </c>
      <c r="C13" s="42">
        <v>1729483.612</v>
      </c>
      <c r="D13" s="42">
        <v>1963042.689</v>
      </c>
      <c r="E13" s="42">
        <v>1928974.852</v>
      </c>
      <c r="F13" s="42">
        <v>2415682.46</v>
      </c>
      <c r="G13" s="42">
        <f t="shared" ref="G13:G46" si="4">SUM(C13:F13)</f>
        <v>8037183.6129999999</v>
      </c>
      <c r="H13" s="42">
        <v>1642027.4916999999</v>
      </c>
      <c r="I13" s="42">
        <v>1480749.5674599998</v>
      </c>
      <c r="J13" s="42">
        <v>1540464.9481700007</v>
      </c>
      <c r="K13" s="42">
        <v>553214.04461999889</v>
      </c>
      <c r="L13" s="42">
        <f t="shared" ref="L13:L46" si="5">SUM(H13:K13)</f>
        <v>5216456.0519499993</v>
      </c>
      <c r="M13" s="42">
        <f t="shared" si="2"/>
        <v>87456.120300000068</v>
      </c>
      <c r="N13" s="42">
        <f t="shared" si="2"/>
        <v>482293.1215400002</v>
      </c>
      <c r="O13" s="42">
        <f t="shared" si="2"/>
        <v>388509.90382999927</v>
      </c>
      <c r="P13" s="42">
        <f t="shared" si="2"/>
        <v>1862468.4153800011</v>
      </c>
      <c r="Q13" s="42">
        <f t="shared" ref="Q13:Q46" si="6">SUM(M13:P13)</f>
        <v>2820727.5610500006</v>
      </c>
      <c r="R13" s="106">
        <f t="shared" si="3"/>
        <v>94.943223532551173</v>
      </c>
      <c r="S13" s="106">
        <f t="shared" si="3"/>
        <v>75.431348271611625</v>
      </c>
      <c r="T13" s="106">
        <f t="shared" si="3"/>
        <v>79.859255115369479</v>
      </c>
      <c r="U13" s="106">
        <f t="shared" si="3"/>
        <v>22.90094222979948</v>
      </c>
      <c r="V13" s="106">
        <f t="shared" si="3"/>
        <v>64.904029858325941</v>
      </c>
    </row>
    <row r="14" spans="1:22" x14ac:dyDescent="0.2">
      <c r="B14" s="6" t="s">
        <v>33</v>
      </c>
      <c r="C14" s="42">
        <v>161033.598</v>
      </c>
      <c r="D14" s="42">
        <v>177042</v>
      </c>
      <c r="E14" s="42">
        <v>123103.77100000001</v>
      </c>
      <c r="F14" s="42">
        <v>140464.234</v>
      </c>
      <c r="G14" s="42">
        <f t="shared" si="4"/>
        <v>601643.603</v>
      </c>
      <c r="H14" s="42">
        <v>152074.82163000002</v>
      </c>
      <c r="I14" s="42">
        <v>176757.31365000003</v>
      </c>
      <c r="J14" s="42">
        <v>122701.95132999995</v>
      </c>
      <c r="K14" s="42">
        <v>40886.732889999985</v>
      </c>
      <c r="L14" s="42">
        <f t="shared" si="5"/>
        <v>492420.81949999998</v>
      </c>
      <c r="M14" s="42">
        <f t="shared" si="2"/>
        <v>8958.7763699999778</v>
      </c>
      <c r="N14" s="42">
        <f t="shared" si="2"/>
        <v>284.68634999997448</v>
      </c>
      <c r="O14" s="42">
        <f t="shared" si="2"/>
        <v>401.81967000005534</v>
      </c>
      <c r="P14" s="42">
        <f t="shared" si="2"/>
        <v>99577.501110000012</v>
      </c>
      <c r="Q14" s="42">
        <f t="shared" si="6"/>
        <v>109222.78350000002</v>
      </c>
      <c r="R14" s="106">
        <f t="shared" si="3"/>
        <v>94.436703593991624</v>
      </c>
      <c r="S14" s="106">
        <f t="shared" si="3"/>
        <v>99.839198410546658</v>
      </c>
      <c r="T14" s="106">
        <f t="shared" si="3"/>
        <v>99.673592720404926</v>
      </c>
      <c r="U14" s="106">
        <f t="shared" si="3"/>
        <v>29.108287373709658</v>
      </c>
      <c r="V14" s="106">
        <f t="shared" si="3"/>
        <v>81.845932881962341</v>
      </c>
    </row>
    <row r="15" spans="1:22" x14ac:dyDescent="0.2">
      <c r="B15" s="6" t="s">
        <v>34</v>
      </c>
      <c r="C15" s="42">
        <v>1403258</v>
      </c>
      <c r="D15" s="42">
        <v>2266467.8229999999</v>
      </c>
      <c r="E15" s="42">
        <v>1618753.1245900001</v>
      </c>
      <c r="F15" s="42">
        <v>2046104.0907500004</v>
      </c>
      <c r="G15" s="42">
        <f t="shared" si="4"/>
        <v>7334583.0383400004</v>
      </c>
      <c r="H15" s="42">
        <v>1401338.7392400003</v>
      </c>
      <c r="I15" s="42">
        <v>1966188.6829299999</v>
      </c>
      <c r="J15" s="42">
        <v>1587163.2198199984</v>
      </c>
      <c r="K15" s="42">
        <v>442712.37953000143</v>
      </c>
      <c r="L15" s="42">
        <f t="shared" si="5"/>
        <v>5397403.02152</v>
      </c>
      <c r="M15" s="42">
        <f t="shared" si="2"/>
        <v>1919.2607599997427</v>
      </c>
      <c r="N15" s="42">
        <f t="shared" si="2"/>
        <v>300279.14006999996</v>
      </c>
      <c r="O15" s="42">
        <f t="shared" si="2"/>
        <v>31589.904770001769</v>
      </c>
      <c r="P15" s="42">
        <f t="shared" si="2"/>
        <v>1603391.711219999</v>
      </c>
      <c r="Q15" s="42">
        <f t="shared" si="6"/>
        <v>1937180.0168200005</v>
      </c>
      <c r="R15" s="106">
        <f t="shared" si="3"/>
        <v>99.863228233154572</v>
      </c>
      <c r="S15" s="106">
        <f t="shared" si="3"/>
        <v>86.751228628847826</v>
      </c>
      <c r="T15" s="106">
        <f t="shared" si="3"/>
        <v>98.048503858301245</v>
      </c>
      <c r="U15" s="106">
        <f t="shared" si="3"/>
        <v>21.636845433788512</v>
      </c>
      <c r="V15" s="106">
        <f t="shared" si="3"/>
        <v>73.588409774709788</v>
      </c>
    </row>
    <row r="16" spans="1:22" x14ac:dyDescent="0.2">
      <c r="B16" s="6" t="s">
        <v>35</v>
      </c>
      <c r="C16" s="42">
        <v>7556260.9649999999</v>
      </c>
      <c r="D16" s="42">
        <v>23679376.868250001</v>
      </c>
      <c r="E16" s="42">
        <v>10776558.261040002</v>
      </c>
      <c r="F16" s="42">
        <v>17063000.900469989</v>
      </c>
      <c r="G16" s="42">
        <f t="shared" si="4"/>
        <v>59075196.994759992</v>
      </c>
      <c r="H16" s="42">
        <v>7437293.4021500014</v>
      </c>
      <c r="I16" s="42">
        <v>19619250.272409998</v>
      </c>
      <c r="J16" s="42">
        <v>10167286.849110004</v>
      </c>
      <c r="K16" s="42">
        <v>1752867.5869100019</v>
      </c>
      <c r="L16" s="42">
        <f t="shared" si="5"/>
        <v>38976698.110580005</v>
      </c>
      <c r="M16" s="42">
        <f t="shared" si="2"/>
        <v>118967.56284999847</v>
      </c>
      <c r="N16" s="42">
        <f t="shared" si="2"/>
        <v>4060126.5958400033</v>
      </c>
      <c r="O16" s="42">
        <f t="shared" si="2"/>
        <v>609271.41192999855</v>
      </c>
      <c r="P16" s="42">
        <f t="shared" si="2"/>
        <v>15310133.313559987</v>
      </c>
      <c r="Q16" s="42">
        <f t="shared" si="6"/>
        <v>20098498.884179987</v>
      </c>
      <c r="R16" s="106">
        <f t="shared" si="3"/>
        <v>98.425576308162903</v>
      </c>
      <c r="S16" s="106">
        <f t="shared" si="3"/>
        <v>82.853743920584591</v>
      </c>
      <c r="T16" s="106">
        <f t="shared" si="3"/>
        <v>94.346326562046528</v>
      </c>
      <c r="U16" s="106">
        <f t="shared" si="3"/>
        <v>10.272915046624187</v>
      </c>
      <c r="V16" s="106">
        <f t="shared" si="3"/>
        <v>65.978109415423987</v>
      </c>
    </row>
    <row r="17" spans="2:22" x14ac:dyDescent="0.2">
      <c r="B17" s="6" t="s">
        <v>317</v>
      </c>
      <c r="C17" s="42">
        <v>707854.76100000006</v>
      </c>
      <c r="D17" s="42">
        <v>13460959.26</v>
      </c>
      <c r="E17" s="42">
        <v>13644559.210000003</v>
      </c>
      <c r="F17" s="42">
        <v>15240248.616999995</v>
      </c>
      <c r="G17" s="42">
        <f t="shared" si="4"/>
        <v>43053621.847999997</v>
      </c>
      <c r="H17" s="42">
        <v>570564.09005</v>
      </c>
      <c r="I17" s="42">
        <v>13114666.823270002</v>
      </c>
      <c r="J17" s="42">
        <v>13621318.562979996</v>
      </c>
      <c r="K17" s="42">
        <v>4249825.63961</v>
      </c>
      <c r="L17" s="42">
        <f t="shared" si="5"/>
        <v>31556375.115910001</v>
      </c>
      <c r="M17" s="42">
        <f t="shared" si="2"/>
        <v>137290.67095000006</v>
      </c>
      <c r="N17" s="42">
        <f t="shared" si="2"/>
        <v>346292.4367299974</v>
      </c>
      <c r="O17" s="42">
        <f t="shared" si="2"/>
        <v>23240.647020006552</v>
      </c>
      <c r="P17" s="42">
        <f t="shared" si="2"/>
        <v>10990422.977389995</v>
      </c>
      <c r="Q17" s="42">
        <f t="shared" si="6"/>
        <v>11497246.732089998</v>
      </c>
      <c r="R17" s="106">
        <f t="shared" si="3"/>
        <v>80.604683543267143</v>
      </c>
      <c r="S17" s="106">
        <f t="shared" si="3"/>
        <v>97.42743121020338</v>
      </c>
      <c r="T17" s="106">
        <f t="shared" si="3"/>
        <v>99.829670957761877</v>
      </c>
      <c r="U17" s="106">
        <f t="shared" si="3"/>
        <v>27.885540101159894</v>
      </c>
      <c r="V17" s="106">
        <f t="shared" si="3"/>
        <v>73.295517917909876</v>
      </c>
    </row>
    <row r="18" spans="2:22" x14ac:dyDescent="0.2">
      <c r="B18" s="6" t="s">
        <v>36</v>
      </c>
      <c r="C18" s="42">
        <v>100416620.873</v>
      </c>
      <c r="D18" s="42">
        <v>160397293.37245002</v>
      </c>
      <c r="E18" s="42">
        <v>101729297.95981997</v>
      </c>
      <c r="F18" s="42">
        <v>141904805.06792003</v>
      </c>
      <c r="G18" s="42">
        <f t="shared" si="4"/>
        <v>504448017.27319002</v>
      </c>
      <c r="H18" s="42">
        <v>100197092.29682</v>
      </c>
      <c r="I18" s="42">
        <v>156260823.93425006</v>
      </c>
      <c r="J18" s="42">
        <v>94180887.093459904</v>
      </c>
      <c r="K18" s="42">
        <v>30391117.314860106</v>
      </c>
      <c r="L18" s="42">
        <f t="shared" si="5"/>
        <v>381029920.63939005</v>
      </c>
      <c r="M18" s="42">
        <f t="shared" si="2"/>
        <v>219528.57617999613</v>
      </c>
      <c r="N18" s="42">
        <f t="shared" si="2"/>
        <v>4136469.4381999671</v>
      </c>
      <c r="O18" s="42">
        <f t="shared" si="2"/>
        <v>7548410.8663600683</v>
      </c>
      <c r="P18" s="42">
        <f t="shared" si="2"/>
        <v>111513687.75305992</v>
      </c>
      <c r="Q18" s="42">
        <f t="shared" si="6"/>
        <v>123418096.63379996</v>
      </c>
      <c r="R18" s="106">
        <f t="shared" si="3"/>
        <v>99.781382231077416</v>
      </c>
      <c r="S18" s="106">
        <f t="shared" si="3"/>
        <v>97.421110200036296</v>
      </c>
      <c r="T18" s="106">
        <f t="shared" si="3"/>
        <v>92.579904690444764</v>
      </c>
      <c r="U18" s="106">
        <f t="shared" si="3"/>
        <v>21.41655266734201</v>
      </c>
      <c r="V18" s="106">
        <f t="shared" si="3"/>
        <v>75.534030780626225</v>
      </c>
    </row>
    <row r="19" spans="2:22" x14ac:dyDescent="0.2">
      <c r="B19" s="6" t="s">
        <v>37</v>
      </c>
      <c r="C19" s="42">
        <v>14022061.888</v>
      </c>
      <c r="D19" s="42">
        <v>20070419.698000003</v>
      </c>
      <c r="E19" s="42">
        <v>13683599.122999996</v>
      </c>
      <c r="F19" s="42">
        <v>15672569.835000001</v>
      </c>
      <c r="G19" s="42">
        <f t="shared" si="4"/>
        <v>63448650.544</v>
      </c>
      <c r="H19" s="42">
        <v>13837721.088700002</v>
      </c>
      <c r="I19" s="42">
        <v>18088097.85402</v>
      </c>
      <c r="J19" s="42">
        <v>12554560.681049999</v>
      </c>
      <c r="K19" s="42">
        <v>6242123.8809299991</v>
      </c>
      <c r="L19" s="42">
        <f t="shared" si="5"/>
        <v>50722503.504699998</v>
      </c>
      <c r="M19" s="42">
        <f t="shared" si="2"/>
        <v>184340.79929999821</v>
      </c>
      <c r="N19" s="42">
        <f t="shared" si="2"/>
        <v>1982321.8439800031</v>
      </c>
      <c r="O19" s="42">
        <f t="shared" si="2"/>
        <v>1129038.4419499971</v>
      </c>
      <c r="P19" s="42">
        <f t="shared" si="2"/>
        <v>9430445.9540700018</v>
      </c>
      <c r="Q19" s="42">
        <f t="shared" si="6"/>
        <v>12726147.0393</v>
      </c>
      <c r="R19" s="106">
        <f t="shared" si="3"/>
        <v>98.685351692408688</v>
      </c>
      <c r="S19" s="106">
        <f t="shared" si="3"/>
        <v>90.123166960093315</v>
      </c>
      <c r="T19" s="106">
        <f t="shared" si="3"/>
        <v>91.748965810813189</v>
      </c>
      <c r="U19" s="106">
        <f t="shared" si="3"/>
        <v>39.82833668407131</v>
      </c>
      <c r="V19" s="106">
        <f t="shared" si="3"/>
        <v>79.942604089783202</v>
      </c>
    </row>
    <row r="20" spans="2:22" x14ac:dyDescent="0.2">
      <c r="B20" s="6" t="s">
        <v>38</v>
      </c>
      <c r="C20" s="42">
        <v>785477</v>
      </c>
      <c r="D20" s="42">
        <v>361119</v>
      </c>
      <c r="E20" s="42">
        <v>486218</v>
      </c>
      <c r="F20" s="42">
        <v>361260</v>
      </c>
      <c r="G20" s="42">
        <f t="shared" si="4"/>
        <v>1994074</v>
      </c>
      <c r="H20" s="42">
        <v>290285.11934999994</v>
      </c>
      <c r="I20" s="42">
        <v>270324.6357300001</v>
      </c>
      <c r="J20" s="42">
        <v>320327.05074999994</v>
      </c>
      <c r="K20" s="42">
        <v>73812.151770000113</v>
      </c>
      <c r="L20" s="42">
        <f t="shared" si="5"/>
        <v>954748.95760000008</v>
      </c>
      <c r="M20" s="42">
        <f t="shared" si="2"/>
        <v>495191.88065000006</v>
      </c>
      <c r="N20" s="42">
        <f t="shared" si="2"/>
        <v>90794.364269999904</v>
      </c>
      <c r="O20" s="42">
        <f t="shared" si="2"/>
        <v>165890.94925000006</v>
      </c>
      <c r="P20" s="42">
        <f t="shared" si="2"/>
        <v>287447.84822999989</v>
      </c>
      <c r="Q20" s="42">
        <f t="shared" si="6"/>
        <v>1039325.0423999999</v>
      </c>
      <c r="R20" s="106">
        <f t="shared" si="3"/>
        <v>36.956539701353435</v>
      </c>
      <c r="S20" s="106">
        <f t="shared" si="3"/>
        <v>74.85749454611917</v>
      </c>
      <c r="T20" s="106">
        <f t="shared" si="3"/>
        <v>65.881364069203514</v>
      </c>
      <c r="U20" s="106">
        <f t="shared" si="3"/>
        <v>20.431863967779471</v>
      </c>
      <c r="V20" s="106">
        <f t="shared" si="3"/>
        <v>47.879314288236046</v>
      </c>
    </row>
    <row r="21" spans="2:22" x14ac:dyDescent="0.2">
      <c r="B21" s="6" t="s">
        <v>39</v>
      </c>
      <c r="C21" s="42">
        <v>4409525.4689999996</v>
      </c>
      <c r="D21" s="42">
        <v>5571763.7822000021</v>
      </c>
      <c r="E21" s="42">
        <v>4808607.993999999</v>
      </c>
      <c r="F21" s="42">
        <v>5250150.6909999996</v>
      </c>
      <c r="G21" s="42">
        <f t="shared" si="4"/>
        <v>20040047.9362</v>
      </c>
      <c r="H21" s="42">
        <v>4260560.5420000004</v>
      </c>
      <c r="I21" s="42">
        <v>4731115.3140599998</v>
      </c>
      <c r="J21" s="42">
        <v>4293767.4876799993</v>
      </c>
      <c r="K21" s="42">
        <v>1112104.8952200022</v>
      </c>
      <c r="L21" s="42">
        <f t="shared" si="5"/>
        <v>14397548.238960002</v>
      </c>
      <c r="M21" s="42">
        <f t="shared" si="2"/>
        <v>148964.92699999921</v>
      </c>
      <c r="N21" s="42">
        <f t="shared" si="2"/>
        <v>840648.46814000234</v>
      </c>
      <c r="O21" s="42">
        <f t="shared" si="2"/>
        <v>514840.50631999969</v>
      </c>
      <c r="P21" s="42">
        <f t="shared" si="2"/>
        <v>4138045.7957799975</v>
      </c>
      <c r="Q21" s="42">
        <f t="shared" si="6"/>
        <v>5642499.6972399987</v>
      </c>
      <c r="R21" s="106">
        <f t="shared" si="3"/>
        <v>96.621746987351415</v>
      </c>
      <c r="S21" s="106">
        <f t="shared" si="3"/>
        <v>84.912345515694611</v>
      </c>
      <c r="T21" s="106">
        <f t="shared" si="3"/>
        <v>89.293356685294398</v>
      </c>
      <c r="U21" s="106">
        <f t="shared" si="3"/>
        <v>21.182342387360674</v>
      </c>
      <c r="V21" s="106">
        <f t="shared" si="3"/>
        <v>71.843881236194633</v>
      </c>
    </row>
    <row r="22" spans="2:22" x14ac:dyDescent="0.2">
      <c r="B22" s="6" t="s">
        <v>40</v>
      </c>
      <c r="C22" s="42">
        <v>3803629.2400000305</v>
      </c>
      <c r="D22" s="42">
        <v>4359989.5466500157</v>
      </c>
      <c r="E22" s="42">
        <v>4462366.7009900929</v>
      </c>
      <c r="F22" s="42">
        <v>4574470.4888199233</v>
      </c>
      <c r="G22" s="42">
        <f t="shared" si="4"/>
        <v>17200455.976460062</v>
      </c>
      <c r="H22" s="42">
        <v>2962155.8509099982</v>
      </c>
      <c r="I22" s="42">
        <v>3551270.3920799806</v>
      </c>
      <c r="J22" s="42">
        <v>3117363.9001000458</v>
      </c>
      <c r="K22" s="42">
        <v>1059458.9349999409</v>
      </c>
      <c r="L22" s="42">
        <f t="shared" si="5"/>
        <v>10690249.078089966</v>
      </c>
      <c r="M22" s="42">
        <f t="shared" si="2"/>
        <v>841473.38909003232</v>
      </c>
      <c r="N22" s="42">
        <f t="shared" si="2"/>
        <v>808719.15457003517</v>
      </c>
      <c r="O22" s="42">
        <f t="shared" si="2"/>
        <v>1345002.8008900471</v>
      </c>
      <c r="P22" s="42">
        <f t="shared" si="2"/>
        <v>3515011.5538199823</v>
      </c>
      <c r="Q22" s="42">
        <f t="shared" si="6"/>
        <v>6510206.8983700965</v>
      </c>
      <c r="R22" s="106">
        <f t="shared" si="3"/>
        <v>77.8770922191663</v>
      </c>
      <c r="S22" s="106">
        <f t="shared" si="3"/>
        <v>81.451351065935199</v>
      </c>
      <c r="T22" s="106">
        <f t="shared" si="3"/>
        <v>69.858980872378268</v>
      </c>
      <c r="U22" s="106">
        <f t="shared" si="3"/>
        <v>23.16025292084133</v>
      </c>
      <c r="V22" s="106">
        <f t="shared" si="3"/>
        <v>62.150963280975013</v>
      </c>
    </row>
    <row r="23" spans="2:22" x14ac:dyDescent="0.2">
      <c r="B23" s="6" t="s">
        <v>41</v>
      </c>
      <c r="C23" s="42">
        <v>4041524.9279999998</v>
      </c>
      <c r="D23" s="42">
        <v>6054604.1560000014</v>
      </c>
      <c r="E23" s="42">
        <v>4838608.2589999996</v>
      </c>
      <c r="F23" s="42">
        <v>6211532.7499999981</v>
      </c>
      <c r="G23" s="42">
        <f t="shared" si="4"/>
        <v>21146270.092999998</v>
      </c>
      <c r="H23" s="42">
        <v>3935907.5446800003</v>
      </c>
      <c r="I23" s="42">
        <v>3085579.5658400003</v>
      </c>
      <c r="J23" s="42">
        <v>1947149.7350599999</v>
      </c>
      <c r="K23" s="42">
        <v>368763.00798999891</v>
      </c>
      <c r="L23" s="42">
        <f t="shared" si="5"/>
        <v>9337399.8535699993</v>
      </c>
      <c r="M23" s="42">
        <f t="shared" si="2"/>
        <v>105617.38331999956</v>
      </c>
      <c r="N23" s="42">
        <f t="shared" si="2"/>
        <v>2969024.5901600011</v>
      </c>
      <c r="O23" s="42">
        <f t="shared" si="2"/>
        <v>2891458.5239399998</v>
      </c>
      <c r="P23" s="42">
        <f t="shared" si="2"/>
        <v>5842769.7420099992</v>
      </c>
      <c r="Q23" s="42">
        <f t="shared" si="6"/>
        <v>11808870.239429999</v>
      </c>
      <c r="R23" s="106">
        <f t="shared" si="3"/>
        <v>97.386694745137561</v>
      </c>
      <c r="S23" s="106">
        <f t="shared" si="3"/>
        <v>50.96253175828592</v>
      </c>
      <c r="T23" s="106">
        <f t="shared" si="3"/>
        <v>40.241937987813451</v>
      </c>
      <c r="U23" s="106">
        <f t="shared" si="3"/>
        <v>5.9367473831639863</v>
      </c>
      <c r="V23" s="106">
        <f t="shared" si="3"/>
        <v>44.156249837463946</v>
      </c>
    </row>
    <row r="24" spans="2:22" x14ac:dyDescent="0.2">
      <c r="B24" s="6" t="s">
        <v>42</v>
      </c>
      <c r="C24" s="42">
        <v>18734729.881999999</v>
      </c>
      <c r="D24" s="42">
        <v>77202762.548999995</v>
      </c>
      <c r="E24" s="42">
        <v>26232310.010999992</v>
      </c>
      <c r="F24" s="42">
        <v>47817428.870239958</v>
      </c>
      <c r="G24" s="42">
        <f t="shared" si="4"/>
        <v>169987231.31223994</v>
      </c>
      <c r="H24" s="42">
        <v>18496794.246929999</v>
      </c>
      <c r="I24" s="42">
        <v>67488047.08860001</v>
      </c>
      <c r="J24" s="42">
        <v>26052698.447779983</v>
      </c>
      <c r="K24" s="42">
        <v>9519671.4050300121</v>
      </c>
      <c r="L24" s="42">
        <f t="shared" si="5"/>
        <v>121557211.18834001</v>
      </c>
      <c r="M24" s="42">
        <f t="shared" si="2"/>
        <v>237935.63506999984</v>
      </c>
      <c r="N24" s="42">
        <f t="shared" si="2"/>
        <v>9714715.4603999853</v>
      </c>
      <c r="O24" s="42">
        <f t="shared" si="2"/>
        <v>179611.56322000921</v>
      </c>
      <c r="P24" s="42">
        <f t="shared" si="2"/>
        <v>38297757.465209946</v>
      </c>
      <c r="Q24" s="42">
        <f t="shared" si="6"/>
        <v>48430020.123899937</v>
      </c>
      <c r="R24" s="106">
        <f t="shared" si="3"/>
        <v>98.729975630454092</v>
      </c>
      <c r="S24" s="106">
        <f t="shared" si="3"/>
        <v>87.416621970963632</v>
      </c>
      <c r="T24" s="106">
        <f t="shared" si="3"/>
        <v>99.315304053875948</v>
      </c>
      <c r="U24" s="106">
        <f t="shared" si="3"/>
        <v>19.908371549760911</v>
      </c>
      <c r="V24" s="106">
        <f t="shared" si="3"/>
        <v>71.509612957374685</v>
      </c>
    </row>
    <row r="25" spans="2:22" x14ac:dyDescent="0.2">
      <c r="B25" s="6" t="s">
        <v>322</v>
      </c>
      <c r="C25" s="42">
        <v>91489.04</v>
      </c>
      <c r="D25" s="42">
        <v>169473.74400000004</v>
      </c>
      <c r="E25" s="42">
        <v>199451.14099999997</v>
      </c>
      <c r="F25" s="42">
        <v>211936.685</v>
      </c>
      <c r="G25" s="42">
        <f t="shared" si="4"/>
        <v>672350.6100000001</v>
      </c>
      <c r="H25" s="42">
        <v>65054.198110000005</v>
      </c>
      <c r="I25" s="42">
        <v>138163.83593999999</v>
      </c>
      <c r="J25" s="42">
        <v>171738.47897999999</v>
      </c>
      <c r="K25" s="42">
        <v>32453.362160000019</v>
      </c>
      <c r="L25" s="42">
        <f t="shared" si="5"/>
        <v>407409.87518999999</v>
      </c>
      <c r="M25" s="42">
        <f t="shared" si="2"/>
        <v>26434.841889999989</v>
      </c>
      <c r="N25" s="42">
        <f t="shared" si="2"/>
        <v>31309.908060000045</v>
      </c>
      <c r="O25" s="42">
        <f t="shared" si="2"/>
        <v>27712.662019999989</v>
      </c>
      <c r="P25" s="42">
        <f t="shared" si="2"/>
        <v>179483.32283999998</v>
      </c>
      <c r="Q25" s="42">
        <f t="shared" si="6"/>
        <v>264940.73480999999</v>
      </c>
      <c r="R25" s="106">
        <f t="shared" si="3"/>
        <v>71.106001451102784</v>
      </c>
      <c r="S25" s="106">
        <f t="shared" si="3"/>
        <v>81.525216047625619</v>
      </c>
      <c r="T25" s="106">
        <f t="shared" si="3"/>
        <v>86.105538488746987</v>
      </c>
      <c r="U25" s="106">
        <f t="shared" si="3"/>
        <v>15.312762941441695</v>
      </c>
      <c r="V25" s="106">
        <f t="shared" si="3"/>
        <v>60.594854697908275</v>
      </c>
    </row>
    <row r="26" spans="2:22" x14ac:dyDescent="0.2">
      <c r="B26" s="6" t="s">
        <v>43</v>
      </c>
      <c r="C26" s="42">
        <v>735179.57499999995</v>
      </c>
      <c r="D26" s="42">
        <v>976413</v>
      </c>
      <c r="E26" s="42">
        <v>717299.59000000008</v>
      </c>
      <c r="F26" s="42">
        <v>938383.20099999988</v>
      </c>
      <c r="G26" s="42">
        <f>SUM(C26:F26)</f>
        <v>3367275.3659999999</v>
      </c>
      <c r="H26" s="42">
        <v>429918.81213000003</v>
      </c>
      <c r="I26" s="42">
        <v>769614.99231000012</v>
      </c>
      <c r="J26" s="42">
        <v>624388.95257999981</v>
      </c>
      <c r="K26" s="42">
        <v>112368.42119000037</v>
      </c>
      <c r="L26" s="42">
        <f>SUM(H26:K26)</f>
        <v>1936291.1782100003</v>
      </c>
      <c r="M26" s="42">
        <f>+C26-H26</f>
        <v>305260.76286999992</v>
      </c>
      <c r="N26" s="42">
        <f>+D26-I26</f>
        <v>206798.00768999988</v>
      </c>
      <c r="O26" s="42">
        <f>+E26-J26</f>
        <v>92910.637420000276</v>
      </c>
      <c r="P26" s="42">
        <f>+F26-K26</f>
        <v>826014.77980999951</v>
      </c>
      <c r="Q26" s="42">
        <f>SUM(M26:P26)</f>
        <v>1430984.1877899996</v>
      </c>
      <c r="R26" s="106">
        <f>+H26/C26*100</f>
        <v>58.478068046164097</v>
      </c>
      <c r="S26" s="106">
        <f>+I26/D26*100</f>
        <v>78.820641706941643</v>
      </c>
      <c r="T26" s="106">
        <f>+J26/E26*100</f>
        <v>87.047164292955998</v>
      </c>
      <c r="U26" s="106">
        <f>+K26/F26*100</f>
        <v>11.974683804042266</v>
      </c>
      <c r="V26" s="106">
        <f>+L26/G26*100</f>
        <v>57.503202671248367</v>
      </c>
    </row>
    <row r="27" spans="2:22" x14ac:dyDescent="0.2">
      <c r="B27" s="6" t="s">
        <v>44</v>
      </c>
      <c r="C27" s="42">
        <v>60848357.60943</v>
      </c>
      <c r="D27" s="42">
        <v>77344108.153210029</v>
      </c>
      <c r="E27" s="42">
        <v>63759781.504449964</v>
      </c>
      <c r="F27" s="42">
        <v>78839374.397229999</v>
      </c>
      <c r="G27" s="42">
        <f t="shared" si="4"/>
        <v>280791621.66431999</v>
      </c>
      <c r="H27" s="42">
        <v>60671212.195050001</v>
      </c>
      <c r="I27" s="42">
        <v>76772426.260960013</v>
      </c>
      <c r="J27" s="42">
        <v>62617981.655319989</v>
      </c>
      <c r="K27" s="42">
        <v>17824730.123620003</v>
      </c>
      <c r="L27" s="42">
        <f t="shared" si="5"/>
        <v>217886350.23495001</v>
      </c>
      <c r="M27" s="42">
        <f t="shared" si="2"/>
        <v>177145.41437999904</v>
      </c>
      <c r="N27" s="42">
        <f t="shared" si="2"/>
        <v>571681.89225001633</v>
      </c>
      <c r="O27" s="42">
        <f t="shared" si="2"/>
        <v>1141799.8491299748</v>
      </c>
      <c r="P27" s="42">
        <f t="shared" si="2"/>
        <v>61014644.273609996</v>
      </c>
      <c r="Q27" s="42">
        <f t="shared" si="6"/>
        <v>62905271.429369986</v>
      </c>
      <c r="R27" s="106">
        <f t="shared" si="3"/>
        <v>99.708873959233131</v>
      </c>
      <c r="S27" s="106">
        <f t="shared" si="3"/>
        <v>99.260859157988378</v>
      </c>
      <c r="T27" s="106">
        <f t="shared" si="3"/>
        <v>98.209216182696167</v>
      </c>
      <c r="U27" s="106">
        <f t="shared" si="3"/>
        <v>22.608918779353317</v>
      </c>
      <c r="V27" s="106">
        <f t="shared" si="3"/>
        <v>77.597169368332573</v>
      </c>
    </row>
    <row r="28" spans="2:22" x14ac:dyDescent="0.2">
      <c r="B28" s="6" t="s">
        <v>45</v>
      </c>
      <c r="C28" s="42">
        <v>5212403.8389999997</v>
      </c>
      <c r="D28" s="42">
        <v>6569624.4050000012</v>
      </c>
      <c r="E28" s="42">
        <v>4930296.3719999995</v>
      </c>
      <c r="F28" s="42">
        <v>6377902.7060000002</v>
      </c>
      <c r="G28" s="42">
        <f t="shared" si="4"/>
        <v>23090227.322000001</v>
      </c>
      <c r="H28" s="42">
        <v>4908433.6491</v>
      </c>
      <c r="I28" s="42">
        <v>5602311.1456700005</v>
      </c>
      <c r="J28" s="42">
        <v>4700110.4408299997</v>
      </c>
      <c r="K28" s="42">
        <v>1561187.4380699992</v>
      </c>
      <c r="L28" s="42">
        <f t="shared" si="5"/>
        <v>16772042.673669999</v>
      </c>
      <c r="M28" s="42">
        <f t="shared" si="2"/>
        <v>303970.18989999965</v>
      </c>
      <c r="N28" s="42">
        <f t="shared" si="2"/>
        <v>967313.25933000073</v>
      </c>
      <c r="O28" s="42">
        <f t="shared" si="2"/>
        <v>230185.93116999976</v>
      </c>
      <c r="P28" s="42">
        <f t="shared" si="2"/>
        <v>4816715.267930001</v>
      </c>
      <c r="Q28" s="42">
        <f t="shared" si="6"/>
        <v>6318184.6483300012</v>
      </c>
      <c r="R28" s="106">
        <f t="shared" si="3"/>
        <v>94.168330020294121</v>
      </c>
      <c r="S28" s="106">
        <f t="shared" si="3"/>
        <v>85.275973180539836</v>
      </c>
      <c r="T28" s="106">
        <f t="shared" si="3"/>
        <v>95.331194845055052</v>
      </c>
      <c r="U28" s="106">
        <f t="shared" si="3"/>
        <v>24.478069202926459</v>
      </c>
      <c r="V28" s="106">
        <f t="shared" si="3"/>
        <v>72.636975114098874</v>
      </c>
    </row>
    <row r="29" spans="2:22" x14ac:dyDescent="0.2">
      <c r="B29" s="38" t="s">
        <v>46</v>
      </c>
      <c r="C29" s="42">
        <v>3208976.88</v>
      </c>
      <c r="D29" s="42">
        <v>11556107.597000001</v>
      </c>
      <c r="E29" s="42">
        <v>5866162.5360000003</v>
      </c>
      <c r="F29" s="42">
        <v>18383150.223000001</v>
      </c>
      <c r="G29" s="42">
        <f t="shared" si="4"/>
        <v>39014397.236000001</v>
      </c>
      <c r="H29" s="42">
        <v>3112875.0704600001</v>
      </c>
      <c r="I29" s="42">
        <v>11225480.01503</v>
      </c>
      <c r="J29" s="42">
        <v>5014635.8185200021</v>
      </c>
      <c r="K29" s="42">
        <v>2066981.823739998</v>
      </c>
      <c r="L29" s="42">
        <f t="shared" si="5"/>
        <v>21419972.72775</v>
      </c>
      <c r="M29" s="42">
        <f t="shared" si="2"/>
        <v>96101.809539999813</v>
      </c>
      <c r="N29" s="42">
        <f t="shared" si="2"/>
        <v>330627.58197000064</v>
      </c>
      <c r="O29" s="42">
        <f t="shared" si="2"/>
        <v>851526.71747999825</v>
      </c>
      <c r="P29" s="42">
        <f t="shared" si="2"/>
        <v>16316168.399260003</v>
      </c>
      <c r="Q29" s="42">
        <f t="shared" si="6"/>
        <v>17594424.508250002</v>
      </c>
      <c r="R29" s="106">
        <f t="shared" si="3"/>
        <v>97.005219634365218</v>
      </c>
      <c r="S29" s="106">
        <f t="shared" si="3"/>
        <v>97.138936452479612</v>
      </c>
      <c r="T29" s="106">
        <f t="shared" si="3"/>
        <v>85.484092671243388</v>
      </c>
      <c r="U29" s="106">
        <f t="shared" si="3"/>
        <v>11.243893449523696</v>
      </c>
      <c r="V29" s="106">
        <f t="shared" si="3"/>
        <v>54.902739104693929</v>
      </c>
    </row>
    <row r="30" spans="2:22" x14ac:dyDescent="0.2">
      <c r="B30" s="38" t="s">
        <v>47</v>
      </c>
      <c r="C30" s="42">
        <v>57342850.369000003</v>
      </c>
      <c r="D30" s="42">
        <v>61530192.978</v>
      </c>
      <c r="E30" s="42">
        <v>58361182.864349991</v>
      </c>
      <c r="F30" s="42">
        <v>62994404.1699</v>
      </c>
      <c r="G30" s="42">
        <f t="shared" si="4"/>
        <v>240228630.38124999</v>
      </c>
      <c r="H30" s="42">
        <v>57295265.661700003</v>
      </c>
      <c r="I30" s="42">
        <v>61163241.681099989</v>
      </c>
      <c r="J30" s="42">
        <v>58173587.383110017</v>
      </c>
      <c r="K30" s="42">
        <v>18738256.001309991</v>
      </c>
      <c r="L30" s="42">
        <f t="shared" si="5"/>
        <v>195370350.72722</v>
      </c>
      <c r="M30" s="42">
        <f t="shared" si="2"/>
        <v>47584.707299999893</v>
      </c>
      <c r="N30" s="42">
        <f t="shared" si="2"/>
        <v>366951.2969000116</v>
      </c>
      <c r="O30" s="42">
        <f t="shared" si="2"/>
        <v>187595.4812399745</v>
      </c>
      <c r="P30" s="42">
        <f t="shared" si="2"/>
        <v>44256148.168590009</v>
      </c>
      <c r="Q30" s="42">
        <f t="shared" si="6"/>
        <v>44858279.654029995</v>
      </c>
      <c r="R30" s="106">
        <f t="shared" si="3"/>
        <v>99.917017192215269</v>
      </c>
      <c r="S30" s="106">
        <f t="shared" si="3"/>
        <v>99.403624011009981</v>
      </c>
      <c r="T30" s="106">
        <f t="shared" si="3"/>
        <v>99.678561207924787</v>
      </c>
      <c r="U30" s="106">
        <f t="shared" si="3"/>
        <v>29.745905605792693</v>
      </c>
      <c r="V30" s="106">
        <f t="shared" si="3"/>
        <v>81.326838694106286</v>
      </c>
    </row>
    <row r="31" spans="2:22" x14ac:dyDescent="0.2">
      <c r="B31" s="38" t="s">
        <v>48</v>
      </c>
      <c r="C31" s="42">
        <v>82875541.784079999</v>
      </c>
      <c r="D31" s="42">
        <v>105069247.58406001</v>
      </c>
      <c r="E31" s="42">
        <v>122165318.01625994</v>
      </c>
      <c r="F31" s="42">
        <v>146985550.12466991</v>
      </c>
      <c r="G31" s="42">
        <f t="shared" si="4"/>
        <v>457095657.50906986</v>
      </c>
      <c r="H31" s="42">
        <v>81450303.843530014</v>
      </c>
      <c r="I31" s="42">
        <v>103686922.53175999</v>
      </c>
      <c r="J31" s="42">
        <v>121726948.62366</v>
      </c>
      <c r="K31" s="42">
        <v>36978492.418860018</v>
      </c>
      <c r="L31" s="42">
        <f t="shared" si="5"/>
        <v>343842667.41781002</v>
      </c>
      <c r="M31" s="42">
        <f t="shared" si="2"/>
        <v>1425237.9405499846</v>
      </c>
      <c r="N31" s="42">
        <f t="shared" si="2"/>
        <v>1382325.0523000211</v>
      </c>
      <c r="O31" s="42">
        <f t="shared" si="2"/>
        <v>438369.3925999403</v>
      </c>
      <c r="P31" s="42">
        <f t="shared" si="2"/>
        <v>110007057.70580989</v>
      </c>
      <c r="Q31" s="42">
        <f t="shared" si="6"/>
        <v>113252990.09125984</v>
      </c>
      <c r="R31" s="106">
        <f t="shared" si="3"/>
        <v>98.280267121193333</v>
      </c>
      <c r="S31" s="106">
        <f t="shared" si="3"/>
        <v>98.684367610804387</v>
      </c>
      <c r="T31" s="106">
        <f t="shared" si="3"/>
        <v>99.641167067938554</v>
      </c>
      <c r="U31" s="106">
        <f t="shared" si="3"/>
        <v>25.157910003735516</v>
      </c>
      <c r="V31" s="106">
        <f t="shared" si="3"/>
        <v>75.223350248298388</v>
      </c>
    </row>
    <row r="32" spans="2:22" x14ac:dyDescent="0.2">
      <c r="B32" s="38" t="s">
        <v>49</v>
      </c>
      <c r="C32" s="42">
        <v>4311303.3550000004</v>
      </c>
      <c r="D32" s="42">
        <v>6170745.8949999996</v>
      </c>
      <c r="E32" s="42">
        <v>4394336.2927000001</v>
      </c>
      <c r="F32" s="42">
        <v>4763753.936999999</v>
      </c>
      <c r="G32" s="42">
        <f t="shared" si="4"/>
        <v>19640139.479699999</v>
      </c>
      <c r="H32" s="42">
        <v>4253733.6106599998</v>
      </c>
      <c r="I32" s="42">
        <v>5657612.8344500009</v>
      </c>
      <c r="J32" s="42">
        <v>3629844.9202800002</v>
      </c>
      <c r="K32" s="42">
        <v>1204860.860439999</v>
      </c>
      <c r="L32" s="42">
        <f t="shared" si="5"/>
        <v>14746052.22583</v>
      </c>
      <c r="M32" s="42">
        <f t="shared" si="2"/>
        <v>57569.744340000674</v>
      </c>
      <c r="N32" s="42">
        <f t="shared" si="2"/>
        <v>513133.06054999866</v>
      </c>
      <c r="O32" s="42">
        <f t="shared" si="2"/>
        <v>764491.37241999991</v>
      </c>
      <c r="P32" s="42">
        <f t="shared" si="2"/>
        <v>3558893.07656</v>
      </c>
      <c r="Q32" s="42">
        <f t="shared" si="6"/>
        <v>4894087.2538699992</v>
      </c>
      <c r="R32" s="106">
        <f t="shared" si="3"/>
        <v>98.664678877833197</v>
      </c>
      <c r="S32" s="106">
        <f t="shared" si="3"/>
        <v>91.684424066695442</v>
      </c>
      <c r="T32" s="106">
        <f t="shared" si="3"/>
        <v>82.602802300543203</v>
      </c>
      <c r="U32" s="106">
        <f t="shared" si="3"/>
        <v>25.292256409002668</v>
      </c>
      <c r="V32" s="106">
        <f t="shared" si="3"/>
        <v>75.08119909775327</v>
      </c>
    </row>
    <row r="33" spans="1:34" x14ac:dyDescent="0.2">
      <c r="B33" s="38" t="s">
        <v>50</v>
      </c>
      <c r="C33" s="42">
        <v>28580149.884500004</v>
      </c>
      <c r="D33" s="42">
        <v>233090099.40487</v>
      </c>
      <c r="E33" s="42">
        <v>129131065.60987002</v>
      </c>
      <c r="F33" s="42">
        <v>51243602</v>
      </c>
      <c r="G33" s="42">
        <f t="shared" si="4"/>
        <v>442044916.89924002</v>
      </c>
      <c r="H33" s="42">
        <v>26585689.727790002</v>
      </c>
      <c r="I33" s="42">
        <v>144603690.36274999</v>
      </c>
      <c r="J33" s="42">
        <v>118729327.93405002</v>
      </c>
      <c r="K33" s="42">
        <v>5672534.9577499628</v>
      </c>
      <c r="L33" s="42">
        <f t="shared" si="5"/>
        <v>295591242.98233998</v>
      </c>
      <c r="M33" s="42">
        <f t="shared" si="2"/>
        <v>1994460.1567100026</v>
      </c>
      <c r="N33" s="42">
        <f t="shared" si="2"/>
        <v>88486409.04212001</v>
      </c>
      <c r="O33" s="42">
        <f t="shared" si="2"/>
        <v>10401737.675819993</v>
      </c>
      <c r="P33" s="42">
        <f t="shared" si="2"/>
        <v>45571067.042250037</v>
      </c>
      <c r="Q33" s="42">
        <f t="shared" si="6"/>
        <v>146453673.91690004</v>
      </c>
      <c r="R33" s="106">
        <f t="shared" si="3"/>
        <v>93.021519604445217</v>
      </c>
      <c r="S33" s="106">
        <f t="shared" si="3"/>
        <v>62.037680164003042</v>
      </c>
      <c r="T33" s="106">
        <f t="shared" si="3"/>
        <v>91.944821622361843</v>
      </c>
      <c r="U33" s="106">
        <f t="shared" si="3"/>
        <v>11.069742829065691</v>
      </c>
      <c r="V33" s="106">
        <f t="shared" si="3"/>
        <v>66.869051465581535</v>
      </c>
    </row>
    <row r="34" spans="1:34" x14ac:dyDescent="0.2">
      <c r="B34" s="38" t="s">
        <v>51</v>
      </c>
      <c r="C34" s="42">
        <v>473387.01899999997</v>
      </c>
      <c r="D34" s="42">
        <v>867602.00000000012</v>
      </c>
      <c r="E34" s="42">
        <v>812049.89799999981</v>
      </c>
      <c r="F34" s="42">
        <v>476065.44700000016</v>
      </c>
      <c r="G34" s="42">
        <f t="shared" si="4"/>
        <v>2629104.3640000001</v>
      </c>
      <c r="H34" s="42">
        <v>464358.08440000005</v>
      </c>
      <c r="I34" s="42">
        <v>560638.22416999983</v>
      </c>
      <c r="J34" s="42">
        <v>505659.71475000028</v>
      </c>
      <c r="K34" s="42">
        <v>70149.124489999842</v>
      </c>
      <c r="L34" s="42">
        <f t="shared" si="5"/>
        <v>1600805.14781</v>
      </c>
      <c r="M34" s="42">
        <f t="shared" si="2"/>
        <v>9028.9345999999205</v>
      </c>
      <c r="N34" s="42">
        <f t="shared" si="2"/>
        <v>306963.77583000029</v>
      </c>
      <c r="O34" s="42">
        <f t="shared" si="2"/>
        <v>306390.18324999954</v>
      </c>
      <c r="P34" s="42">
        <f t="shared" si="2"/>
        <v>405916.32251000032</v>
      </c>
      <c r="Q34" s="42">
        <f t="shared" si="6"/>
        <v>1028299.2161900001</v>
      </c>
      <c r="R34" s="106">
        <f t="shared" si="3"/>
        <v>98.092694932980436</v>
      </c>
      <c r="S34" s="106">
        <f t="shared" si="3"/>
        <v>64.619286743230163</v>
      </c>
      <c r="T34" s="106">
        <f t="shared" si="3"/>
        <v>62.269537376384278</v>
      </c>
      <c r="U34" s="106">
        <f t="shared" si="3"/>
        <v>14.735185032237766</v>
      </c>
      <c r="V34" s="106">
        <f t="shared" si="3"/>
        <v>60.887851000881753</v>
      </c>
    </row>
    <row r="35" spans="1:34" x14ac:dyDescent="0.2">
      <c r="B35" s="38" t="s">
        <v>52</v>
      </c>
      <c r="C35" s="42">
        <v>2940426.923</v>
      </c>
      <c r="D35" s="42">
        <v>4211009.01</v>
      </c>
      <c r="E35" s="42">
        <v>5396767.1082999986</v>
      </c>
      <c r="F35" s="42">
        <v>3728163.7306000032</v>
      </c>
      <c r="G35" s="42">
        <f t="shared" si="4"/>
        <v>16276366.771900002</v>
      </c>
      <c r="H35" s="42">
        <v>2748332.7865200005</v>
      </c>
      <c r="I35" s="42">
        <v>3548942.3471099995</v>
      </c>
      <c r="J35" s="42">
        <v>4543050.5046200007</v>
      </c>
      <c r="K35" s="42">
        <v>971242.18311999924</v>
      </c>
      <c r="L35" s="42">
        <f t="shared" si="5"/>
        <v>11811567.82137</v>
      </c>
      <c r="M35" s="42">
        <f t="shared" si="2"/>
        <v>192094.1364799994</v>
      </c>
      <c r="N35" s="42">
        <f t="shared" si="2"/>
        <v>662066.66289000027</v>
      </c>
      <c r="O35" s="42">
        <f t="shared" si="2"/>
        <v>853716.60367999785</v>
      </c>
      <c r="P35" s="42">
        <f t="shared" si="2"/>
        <v>2756921.5474800039</v>
      </c>
      <c r="Q35" s="42">
        <f t="shared" si="6"/>
        <v>4464798.9505300019</v>
      </c>
      <c r="R35" s="106">
        <f t="shared" si="3"/>
        <v>93.467134483858786</v>
      </c>
      <c r="S35" s="106">
        <f t="shared" si="3"/>
        <v>84.277719156673086</v>
      </c>
      <c r="T35" s="106">
        <f t="shared" si="3"/>
        <v>84.180962666204024</v>
      </c>
      <c r="U35" s="106">
        <f t="shared" si="3"/>
        <v>26.051489508045012</v>
      </c>
      <c r="V35" s="106">
        <f t="shared" si="3"/>
        <v>72.568823171039853</v>
      </c>
    </row>
    <row r="36" spans="1:34" x14ac:dyDescent="0.2">
      <c r="B36" s="38" t="s">
        <v>53</v>
      </c>
      <c r="C36" s="42">
        <v>14433800.260629999</v>
      </c>
      <c r="D36" s="42">
        <v>13656499.310110001</v>
      </c>
      <c r="E36" s="42">
        <v>11794656.671800002</v>
      </c>
      <c r="F36" s="42">
        <v>18623683.688999996</v>
      </c>
      <c r="G36" s="42">
        <f t="shared" si="4"/>
        <v>58508639.931539997</v>
      </c>
      <c r="H36" s="42">
        <v>13576110.507020002</v>
      </c>
      <c r="I36" s="42">
        <v>13498644.993309999</v>
      </c>
      <c r="J36" s="42">
        <v>11701130.587549999</v>
      </c>
      <c r="K36" s="42">
        <v>3513962.1787500009</v>
      </c>
      <c r="L36" s="42">
        <f t="shared" si="5"/>
        <v>42289848.266630001</v>
      </c>
      <c r="M36" s="42">
        <f t="shared" si="2"/>
        <v>857689.75360999629</v>
      </c>
      <c r="N36" s="42">
        <f t="shared" si="2"/>
        <v>157854.31680000201</v>
      </c>
      <c r="O36" s="42">
        <f t="shared" si="2"/>
        <v>93526.084250003099</v>
      </c>
      <c r="P36" s="42">
        <f t="shared" si="2"/>
        <v>15109721.510249995</v>
      </c>
      <c r="Q36" s="42">
        <f t="shared" si="6"/>
        <v>16218791.664909996</v>
      </c>
      <c r="R36" s="106">
        <f t="shared" si="3"/>
        <v>94.057768999689898</v>
      </c>
      <c r="S36" s="106">
        <f t="shared" si="3"/>
        <v>98.844108484791988</v>
      </c>
      <c r="T36" s="106">
        <f t="shared" si="3"/>
        <v>99.207046997191398</v>
      </c>
      <c r="U36" s="106">
        <f t="shared" si="3"/>
        <v>18.868244529010706</v>
      </c>
      <c r="V36" s="106">
        <f t="shared" si="3"/>
        <v>72.27966385154852</v>
      </c>
    </row>
    <row r="37" spans="1:34" x14ac:dyDescent="0.2">
      <c r="B37" s="48" t="s">
        <v>54</v>
      </c>
      <c r="C37" s="42">
        <v>1201932.787</v>
      </c>
      <c r="D37" s="42">
        <v>4062315.14</v>
      </c>
      <c r="E37" s="42">
        <v>3069193.5939999996</v>
      </c>
      <c r="F37" s="42">
        <v>4748860.416000003</v>
      </c>
      <c r="G37" s="42">
        <f t="shared" si="4"/>
        <v>13082301.937000003</v>
      </c>
      <c r="H37" s="42">
        <v>1179451.5404999999</v>
      </c>
      <c r="I37" s="42">
        <v>1869431.0846800006</v>
      </c>
      <c r="J37" s="42">
        <v>3033617.1499799993</v>
      </c>
      <c r="K37" s="42">
        <v>1498145.6060300004</v>
      </c>
      <c r="L37" s="42">
        <f t="shared" si="5"/>
        <v>7580645.3811900001</v>
      </c>
      <c r="M37" s="42">
        <f t="shared" si="2"/>
        <v>22481.246500000125</v>
      </c>
      <c r="N37" s="42">
        <f t="shared" si="2"/>
        <v>2192884.0553199993</v>
      </c>
      <c r="O37" s="42">
        <f t="shared" si="2"/>
        <v>35576.444020000286</v>
      </c>
      <c r="P37" s="42">
        <f t="shared" si="2"/>
        <v>3250714.8099700026</v>
      </c>
      <c r="Q37" s="42">
        <f t="shared" si="6"/>
        <v>5501656.5558100026</v>
      </c>
      <c r="R37" s="106">
        <f t="shared" si="3"/>
        <v>98.129575401956302</v>
      </c>
      <c r="S37" s="106">
        <f t="shared" si="3"/>
        <v>46.018859203523057</v>
      </c>
      <c r="T37" s="106">
        <f t="shared" si="3"/>
        <v>98.840853698849457</v>
      </c>
      <c r="U37" s="106">
        <f t="shared" si="3"/>
        <v>31.54747612674408</v>
      </c>
      <c r="V37" s="106">
        <f t="shared" si="3"/>
        <v>57.945806614889776</v>
      </c>
    </row>
    <row r="38" spans="1:34" x14ac:dyDescent="0.2">
      <c r="B38" s="38" t="s">
        <v>55</v>
      </c>
      <c r="C38" s="42">
        <v>360693.72499999998</v>
      </c>
      <c r="D38" s="42">
        <v>496739.65100000007</v>
      </c>
      <c r="E38" s="42">
        <v>292790.67099999997</v>
      </c>
      <c r="F38" s="42">
        <v>356144.40700000012</v>
      </c>
      <c r="G38" s="42">
        <f t="shared" si="4"/>
        <v>1506368.4540000001</v>
      </c>
      <c r="H38" s="42">
        <v>326216.51912999997</v>
      </c>
      <c r="I38" s="42">
        <v>347199.64197000006</v>
      </c>
      <c r="J38" s="42">
        <v>253846.47282999987</v>
      </c>
      <c r="K38" s="42">
        <v>70157.897050000145</v>
      </c>
      <c r="L38" s="42">
        <f t="shared" si="5"/>
        <v>997420.53098000004</v>
      </c>
      <c r="M38" s="42">
        <f t="shared" si="2"/>
        <v>34477.205870000005</v>
      </c>
      <c r="N38" s="42">
        <f t="shared" si="2"/>
        <v>149540.00903000002</v>
      </c>
      <c r="O38" s="42">
        <f t="shared" si="2"/>
        <v>38944.198170000105</v>
      </c>
      <c r="P38" s="42">
        <f t="shared" si="2"/>
        <v>285986.50994999998</v>
      </c>
      <c r="Q38" s="42">
        <f t="shared" si="6"/>
        <v>508947.9230200001</v>
      </c>
      <c r="R38" s="106">
        <f t="shared" si="3"/>
        <v>90.44141788992863</v>
      </c>
      <c r="S38" s="106">
        <f t="shared" si="3"/>
        <v>69.895697126461116</v>
      </c>
      <c r="T38" s="106">
        <f t="shared" si="3"/>
        <v>86.698962082026128</v>
      </c>
      <c r="U38" s="106">
        <f t="shared" si="3"/>
        <v>19.699283681296201</v>
      </c>
      <c r="V38" s="106">
        <f t="shared" si="3"/>
        <v>66.213583292418036</v>
      </c>
    </row>
    <row r="39" spans="1:34" x14ac:dyDescent="0.2">
      <c r="B39" s="38" t="s">
        <v>56</v>
      </c>
      <c r="C39" s="42">
        <v>6418194.7510000002</v>
      </c>
      <c r="D39" s="42">
        <v>8509259.0995000005</v>
      </c>
      <c r="E39" s="42">
        <v>22717708.260239996</v>
      </c>
      <c r="F39" s="42">
        <v>8372409.0120899975</v>
      </c>
      <c r="G39" s="42">
        <f t="shared" si="4"/>
        <v>46017571.122829996</v>
      </c>
      <c r="H39" s="42">
        <v>5975282.4953999994</v>
      </c>
      <c r="I39" s="42">
        <v>7794830.1346699977</v>
      </c>
      <c r="J39" s="42">
        <v>21608631.672210004</v>
      </c>
      <c r="K39" s="42">
        <v>2302233.218659997</v>
      </c>
      <c r="L39" s="42">
        <f t="shared" si="5"/>
        <v>37680977.520939998</v>
      </c>
      <c r="M39" s="42">
        <f t="shared" si="2"/>
        <v>442912.25560000073</v>
      </c>
      <c r="N39" s="42">
        <f t="shared" si="2"/>
        <v>714428.96483000275</v>
      </c>
      <c r="O39" s="42">
        <f t="shared" si="2"/>
        <v>1109076.5880299918</v>
      </c>
      <c r="P39" s="42">
        <f t="shared" si="2"/>
        <v>6070175.7934300005</v>
      </c>
      <c r="Q39" s="42">
        <f t="shared" si="6"/>
        <v>8336593.6018899959</v>
      </c>
      <c r="R39" s="106">
        <f t="shared" si="3"/>
        <v>93.099114738907048</v>
      </c>
      <c r="S39" s="106">
        <f t="shared" si="3"/>
        <v>91.604099058730242</v>
      </c>
      <c r="T39" s="106">
        <f t="shared" si="3"/>
        <v>95.118008492207494</v>
      </c>
      <c r="U39" s="106">
        <f t="shared" si="3"/>
        <v>27.497858923704115</v>
      </c>
      <c r="V39" s="106">
        <f t="shared" si="3"/>
        <v>81.883890439071678</v>
      </c>
      <c r="AH39" s="42"/>
    </row>
    <row r="40" spans="1:34" x14ac:dyDescent="0.2">
      <c r="B40" s="38" t="s">
        <v>57</v>
      </c>
      <c r="C40" s="42">
        <v>881.23199999999997</v>
      </c>
      <c r="D40" s="42">
        <v>1083</v>
      </c>
      <c r="E40" s="42">
        <v>723</v>
      </c>
      <c r="F40" s="42">
        <v>1232</v>
      </c>
      <c r="G40" s="42">
        <f>SUM(C40:F40)</f>
        <v>3919.232</v>
      </c>
      <c r="H40" s="42">
        <v>793.77520000000004</v>
      </c>
      <c r="I40" s="42">
        <v>793.00855000000001</v>
      </c>
      <c r="J40" s="42">
        <v>719.85755999999992</v>
      </c>
      <c r="K40" s="42">
        <v>219.69735000000037</v>
      </c>
      <c r="L40" s="42">
        <f>SUM(H40:K40)</f>
        <v>2526.3386600000003</v>
      </c>
      <c r="M40" s="42">
        <f>+C40-H40</f>
        <v>87.45679999999993</v>
      </c>
      <c r="N40" s="42">
        <f>+D40-I40</f>
        <v>289.99144999999999</v>
      </c>
      <c r="O40" s="42">
        <f>+E40-J40</f>
        <v>3.1424400000000787</v>
      </c>
      <c r="P40" s="42">
        <f>+F40-K40</f>
        <v>1012.3026499999996</v>
      </c>
      <c r="Q40" s="42">
        <f>SUM(M40:P40)</f>
        <v>1392.8933399999996</v>
      </c>
      <c r="R40" s="106">
        <f>+H40/C40*100</f>
        <v>90.075621402763403</v>
      </c>
      <c r="S40" s="106">
        <f>+I40/D40*100</f>
        <v>73.22331948291783</v>
      </c>
      <c r="T40" s="106">
        <f>+J40/E40*100</f>
        <v>99.565360995850611</v>
      </c>
      <c r="U40" s="106">
        <f>+K40/F40*100</f>
        <v>17.832577110389643</v>
      </c>
      <c r="V40" s="106">
        <f>+L40/G40*100</f>
        <v>64.460043702439677</v>
      </c>
    </row>
    <row r="41" spans="1:34" x14ac:dyDescent="0.2">
      <c r="B41" s="38" t="s">
        <v>58</v>
      </c>
      <c r="C41" s="42">
        <v>8415437.8599999994</v>
      </c>
      <c r="D41" s="42">
        <v>11537724.283</v>
      </c>
      <c r="E41" s="42">
        <v>9676873.932</v>
      </c>
      <c r="F41" s="42">
        <v>11018697.816000003</v>
      </c>
      <c r="G41" s="42">
        <f t="shared" si="4"/>
        <v>40648733.891000003</v>
      </c>
      <c r="H41" s="42">
        <v>8412767.5685600005</v>
      </c>
      <c r="I41" s="42">
        <v>11533275.153480001</v>
      </c>
      <c r="J41" s="42">
        <v>9676318.6628099978</v>
      </c>
      <c r="K41" s="42">
        <v>1907879.4148500003</v>
      </c>
      <c r="L41" s="42">
        <f t="shared" si="5"/>
        <v>31530240.799699999</v>
      </c>
      <c r="M41" s="42">
        <f t="shared" si="2"/>
        <v>2670.2914399988949</v>
      </c>
      <c r="N41" s="42">
        <f t="shared" si="2"/>
        <v>4449.1295199990273</v>
      </c>
      <c r="O41" s="42">
        <f t="shared" si="2"/>
        <v>555.26919000223279</v>
      </c>
      <c r="P41" s="42">
        <f t="shared" si="2"/>
        <v>9110818.4011500031</v>
      </c>
      <c r="Q41" s="42">
        <f t="shared" si="6"/>
        <v>9118493.0913000032</v>
      </c>
      <c r="R41" s="106">
        <f t="shared" si="3"/>
        <v>99.968269132463192</v>
      </c>
      <c r="S41" s="106">
        <f t="shared" si="3"/>
        <v>99.961438413582528</v>
      </c>
      <c r="T41" s="106">
        <f t="shared" si="3"/>
        <v>99.994261894968318</v>
      </c>
      <c r="U41" s="106">
        <f t="shared" si="3"/>
        <v>17.314926379772494</v>
      </c>
      <c r="V41" s="106">
        <f t="shared" si="3"/>
        <v>77.567583984900153</v>
      </c>
    </row>
    <row r="42" spans="1:34" x14ac:dyDescent="0.2">
      <c r="B42" s="38" t="s">
        <v>59</v>
      </c>
      <c r="C42" s="42">
        <v>369649.97399999999</v>
      </c>
      <c r="D42" s="42">
        <v>520447.27100000001</v>
      </c>
      <c r="E42" s="42">
        <v>435117.78599999996</v>
      </c>
      <c r="F42" s="42">
        <v>469419.28500000038</v>
      </c>
      <c r="G42" s="42">
        <f t="shared" si="4"/>
        <v>1794634.3160000003</v>
      </c>
      <c r="H42" s="42">
        <v>359744.80322</v>
      </c>
      <c r="I42" s="42">
        <v>514607.80330999999</v>
      </c>
      <c r="J42" s="42">
        <v>435112.30136999977</v>
      </c>
      <c r="K42" s="42">
        <v>75202.728590000188</v>
      </c>
      <c r="L42" s="42">
        <f t="shared" si="5"/>
        <v>1384667.6364899999</v>
      </c>
      <c r="M42" s="42">
        <f t="shared" si="2"/>
        <v>9905.1707799999858</v>
      </c>
      <c r="N42" s="42">
        <f t="shared" si="2"/>
        <v>5839.4676900000195</v>
      </c>
      <c r="O42" s="42">
        <f t="shared" si="2"/>
        <v>5.484630000195466</v>
      </c>
      <c r="P42" s="42">
        <f t="shared" si="2"/>
        <v>394216.55641000019</v>
      </c>
      <c r="Q42" s="42">
        <f t="shared" si="6"/>
        <v>409966.67951000039</v>
      </c>
      <c r="R42" s="106">
        <f t="shared" si="3"/>
        <v>97.320391863465943</v>
      </c>
      <c r="S42" s="106">
        <f t="shared" si="3"/>
        <v>98.877990525576223</v>
      </c>
      <c r="T42" s="106">
        <f t="shared" si="3"/>
        <v>99.998739506823981</v>
      </c>
      <c r="U42" s="106">
        <f t="shared" si="3"/>
        <v>16.020374746640442</v>
      </c>
      <c r="V42" s="106">
        <f t="shared" si="3"/>
        <v>77.155976799565423</v>
      </c>
    </row>
    <row r="43" spans="1:34" x14ac:dyDescent="0.2">
      <c r="B43" s="38" t="s">
        <v>60</v>
      </c>
      <c r="C43" s="42">
        <v>1599583.7479999999</v>
      </c>
      <c r="D43" s="42">
        <v>3795343</v>
      </c>
      <c r="E43" s="42">
        <v>3104596.9010000005</v>
      </c>
      <c r="F43" s="42">
        <v>3564230.6370000001</v>
      </c>
      <c r="G43" s="42">
        <f t="shared" si="4"/>
        <v>12063754.286</v>
      </c>
      <c r="H43" s="42">
        <v>1598496.6194799999</v>
      </c>
      <c r="I43" s="42">
        <v>3780238.5502000004</v>
      </c>
      <c r="J43" s="42">
        <v>3095909.0908599989</v>
      </c>
      <c r="K43" s="42">
        <v>994569.9309700001</v>
      </c>
      <c r="L43" s="42">
        <f t="shared" si="5"/>
        <v>9469214.1915099993</v>
      </c>
      <c r="M43" s="42">
        <f t="shared" si="2"/>
        <v>1087.1285200000275</v>
      </c>
      <c r="N43" s="42">
        <f t="shared" si="2"/>
        <v>15104.449799999595</v>
      </c>
      <c r="O43" s="42">
        <f t="shared" si="2"/>
        <v>8687.8101400015876</v>
      </c>
      <c r="P43" s="42">
        <f t="shared" si="2"/>
        <v>2569660.70603</v>
      </c>
      <c r="Q43" s="42">
        <f t="shared" si="6"/>
        <v>2594540.094490001</v>
      </c>
      <c r="R43" s="106">
        <f t="shared" si="3"/>
        <v>99.932036786360243</v>
      </c>
      <c r="S43" s="106">
        <f t="shared" si="3"/>
        <v>99.602026752259292</v>
      </c>
      <c r="T43" s="106">
        <f t="shared" si="3"/>
        <v>99.720163022220262</v>
      </c>
      <c r="U43" s="106">
        <f t="shared" si="3"/>
        <v>27.904196789215806</v>
      </c>
      <c r="V43" s="106">
        <f t="shared" si="3"/>
        <v>78.493095656789308</v>
      </c>
    </row>
    <row r="44" spans="1:34" x14ac:dyDescent="0.2">
      <c r="B44" s="38" t="s">
        <v>61</v>
      </c>
      <c r="C44" s="42">
        <v>2124330</v>
      </c>
      <c r="D44" s="42">
        <v>691708</v>
      </c>
      <c r="E44" s="42">
        <v>436669.50700000022</v>
      </c>
      <c r="F44" s="42">
        <v>634433.125</v>
      </c>
      <c r="G44" s="42">
        <f t="shared" si="4"/>
        <v>3887140.6320000002</v>
      </c>
      <c r="H44" s="42">
        <v>1895124.05574</v>
      </c>
      <c r="I44" s="42">
        <v>689047.73469000007</v>
      </c>
      <c r="J44" s="42">
        <v>436505.46267999988</v>
      </c>
      <c r="K44" s="42">
        <v>233095.76413000049</v>
      </c>
      <c r="L44" s="42">
        <f t="shared" si="5"/>
        <v>3253773.0172400004</v>
      </c>
      <c r="M44" s="42">
        <f t="shared" si="2"/>
        <v>229205.94426000002</v>
      </c>
      <c r="N44" s="42">
        <f t="shared" si="2"/>
        <v>2660.2653099999297</v>
      </c>
      <c r="O44" s="42">
        <f t="shared" si="2"/>
        <v>164.04432000033557</v>
      </c>
      <c r="P44" s="42">
        <f t="shared" si="2"/>
        <v>401337.36086999951</v>
      </c>
      <c r="Q44" s="42">
        <f t="shared" si="6"/>
        <v>633367.61475999979</v>
      </c>
      <c r="R44" s="106">
        <f t="shared" si="3"/>
        <v>89.210436031125113</v>
      </c>
      <c r="S44" s="106">
        <f t="shared" si="3"/>
        <v>99.615406311622834</v>
      </c>
      <c r="T44" s="106">
        <f t="shared" si="3"/>
        <v>99.962432842831788</v>
      </c>
      <c r="U44" s="106">
        <f t="shared" si="3"/>
        <v>36.740793465032347</v>
      </c>
      <c r="V44" s="106">
        <f t="shared" si="3"/>
        <v>83.706079230940475</v>
      </c>
    </row>
    <row r="45" spans="1:34" x14ac:dyDescent="0.2">
      <c r="B45" s="38" t="s">
        <v>62</v>
      </c>
      <c r="C45" s="42">
        <v>673296.94900000002</v>
      </c>
      <c r="D45" s="42">
        <v>1058112.4439999999</v>
      </c>
      <c r="E45" s="42">
        <v>1043597.3610000003</v>
      </c>
      <c r="F45" s="42">
        <v>1202178</v>
      </c>
      <c r="G45" s="42">
        <f t="shared" si="4"/>
        <v>3977184.7540000002</v>
      </c>
      <c r="H45" s="42">
        <v>673296.94900000002</v>
      </c>
      <c r="I45" s="42">
        <v>786310.44711999968</v>
      </c>
      <c r="J45" s="42">
        <v>1042919.5535500003</v>
      </c>
      <c r="K45" s="42">
        <v>42969.23172000004</v>
      </c>
      <c r="L45" s="42">
        <f t="shared" si="5"/>
        <v>2545496.18139</v>
      </c>
      <c r="M45" s="42">
        <f t="shared" si="2"/>
        <v>0</v>
      </c>
      <c r="N45" s="42">
        <f t="shared" si="2"/>
        <v>271801.99688000022</v>
      </c>
      <c r="O45" s="42">
        <f t="shared" si="2"/>
        <v>677.80744999996386</v>
      </c>
      <c r="P45" s="42">
        <f t="shared" si="2"/>
        <v>1159208.76828</v>
      </c>
      <c r="Q45" s="42">
        <f t="shared" si="6"/>
        <v>1431688.5726100001</v>
      </c>
      <c r="R45" s="106">
        <f t="shared" si="3"/>
        <v>100</v>
      </c>
      <c r="S45" s="106">
        <f t="shared" si="3"/>
        <v>74.312560217843895</v>
      </c>
      <c r="T45" s="106">
        <f t="shared" si="3"/>
        <v>99.935050865848254</v>
      </c>
      <c r="U45" s="106">
        <f t="shared" si="3"/>
        <v>3.5742819881914354</v>
      </c>
      <c r="V45" s="106">
        <f t="shared" si="3"/>
        <v>64.002462516479824</v>
      </c>
    </row>
    <row r="46" spans="1:34" x14ac:dyDescent="0.2">
      <c r="B46" s="38" t="s">
        <v>63</v>
      </c>
      <c r="C46" s="42">
        <v>182660.326</v>
      </c>
      <c r="D46" s="42">
        <v>241969.24800000002</v>
      </c>
      <c r="E46" s="42">
        <v>170173.18400000001</v>
      </c>
      <c r="F46" s="42">
        <v>213752.21899999981</v>
      </c>
      <c r="G46" s="42">
        <f t="shared" si="4"/>
        <v>808554.97699999984</v>
      </c>
      <c r="H46" s="42">
        <v>182556.72943000001</v>
      </c>
      <c r="I46" s="42">
        <v>238168.44633000006</v>
      </c>
      <c r="J46" s="42">
        <v>168896.17890999996</v>
      </c>
      <c r="K46" s="42">
        <v>63558.216310000047</v>
      </c>
      <c r="L46" s="42">
        <f t="shared" si="5"/>
        <v>653179.57098000008</v>
      </c>
      <c r="M46" s="42">
        <f t="shared" si="2"/>
        <v>103.59656999999424</v>
      </c>
      <c r="N46" s="42">
        <f t="shared" si="2"/>
        <v>3800.8016699999571</v>
      </c>
      <c r="O46" s="42">
        <f t="shared" si="2"/>
        <v>1277.0050900000497</v>
      </c>
      <c r="P46" s="42">
        <f t="shared" si="2"/>
        <v>150194.00268999976</v>
      </c>
      <c r="Q46" s="42">
        <f t="shared" si="6"/>
        <v>155375.40601999976</v>
      </c>
      <c r="R46" s="106">
        <f t="shared" si="3"/>
        <v>99.943284580582642</v>
      </c>
      <c r="S46" s="106">
        <f t="shared" si="3"/>
        <v>98.429221191777245</v>
      </c>
      <c r="T46" s="106">
        <f t="shared" si="3"/>
        <v>99.249585005120394</v>
      </c>
      <c r="U46" s="106">
        <f t="shared" si="3"/>
        <v>29.734529357096456</v>
      </c>
      <c r="V46" s="106">
        <f t="shared" si="3"/>
        <v>80.783569399758974</v>
      </c>
    </row>
    <row r="47" spans="1:34" x14ac:dyDescent="0.2">
      <c r="C47" s="42"/>
      <c r="D47" s="42"/>
      <c r="E47" s="42"/>
      <c r="F47" s="42"/>
      <c r="G47" s="42"/>
      <c r="H47" s="42"/>
      <c r="I47" s="42"/>
      <c r="J47" s="42"/>
      <c r="K47" s="42"/>
      <c r="L47" s="42"/>
      <c r="M47" s="42"/>
      <c r="N47" s="42"/>
      <c r="O47" s="42"/>
      <c r="P47" s="42"/>
      <c r="Q47" s="42"/>
      <c r="R47" s="106"/>
      <c r="S47" s="106"/>
      <c r="T47" s="106"/>
      <c r="U47" s="106"/>
      <c r="V47" s="106"/>
    </row>
    <row r="48" spans="1:34" ht="15" x14ac:dyDescent="0.35">
      <c r="A48" s="38" t="s">
        <v>64</v>
      </c>
      <c r="C48" s="47">
        <f t="shared" ref="C48:Q48" si="7">SUM(C50:C52)</f>
        <v>206398008.88199997</v>
      </c>
      <c r="D48" s="47">
        <f t="shared" si="7"/>
        <v>327952939.79366994</v>
      </c>
      <c r="E48" s="47">
        <f t="shared" si="7"/>
        <v>230279253.69499999</v>
      </c>
      <c r="F48" s="47">
        <f>SUM(F50:F52)</f>
        <v>188905956.61200014</v>
      </c>
      <c r="G48" s="47">
        <f t="shared" si="7"/>
        <v>953536158.98267007</v>
      </c>
      <c r="H48" s="47">
        <f t="shared" si="7"/>
        <v>205571868.18830997</v>
      </c>
      <c r="I48" s="47">
        <f t="shared" si="7"/>
        <v>327312634.77582002</v>
      </c>
      <c r="J48" s="47">
        <f t="shared" si="7"/>
        <v>229819540.34758005</v>
      </c>
      <c r="K48" s="47">
        <f>SUM(K50:K52)</f>
        <v>74200643.621830001</v>
      </c>
      <c r="L48" s="47">
        <f t="shared" si="7"/>
        <v>836904686.93353999</v>
      </c>
      <c r="M48" s="47">
        <f t="shared" si="7"/>
        <v>826140.69368999265</v>
      </c>
      <c r="N48" s="47">
        <f t="shared" si="7"/>
        <v>640305.01784992218</v>
      </c>
      <c r="O48" s="47">
        <f t="shared" si="7"/>
        <v>459713.34741994739</v>
      </c>
      <c r="P48" s="47">
        <f>SUM(P50:P52)</f>
        <v>114705312.99017014</v>
      </c>
      <c r="Q48" s="47">
        <f t="shared" si="7"/>
        <v>116631472.04912999</v>
      </c>
      <c r="R48" s="106">
        <f>+H48/C48*100</f>
        <v>99.599734174682709</v>
      </c>
      <c r="S48" s="106">
        <f>+I48/D48*100</f>
        <v>99.804757042808419</v>
      </c>
      <c r="T48" s="106">
        <f>+J48/E48*100</f>
        <v>99.800367015246266</v>
      </c>
      <c r="U48" s="106">
        <f>+K48/F48*100</f>
        <v>39.279144476229</v>
      </c>
      <c r="V48" s="106">
        <f>+L48/G48*100</f>
        <v>87.768531801293776</v>
      </c>
    </row>
    <row r="49" spans="1:22" x14ac:dyDescent="0.2">
      <c r="C49" s="42"/>
      <c r="D49" s="42"/>
      <c r="E49" s="42"/>
      <c r="F49" s="42"/>
      <c r="G49" s="42"/>
      <c r="H49" s="42"/>
      <c r="I49" s="42"/>
      <c r="J49" s="42"/>
      <c r="K49" s="42"/>
      <c r="L49" s="42"/>
      <c r="M49" s="42"/>
      <c r="N49" s="42"/>
      <c r="O49" s="42"/>
      <c r="P49" s="42"/>
      <c r="Q49" s="42"/>
      <c r="R49" s="106"/>
      <c r="S49" s="106"/>
      <c r="T49" s="106"/>
      <c r="U49" s="106"/>
      <c r="V49" s="106"/>
    </row>
    <row r="50" spans="1:22" x14ac:dyDescent="0.2">
      <c r="B50" s="38" t="s">
        <v>65</v>
      </c>
      <c r="C50" s="42">
        <v>15666822.481000001</v>
      </c>
      <c r="D50" s="42">
        <v>103888550.292</v>
      </c>
      <c r="E50" s="42">
        <v>31560892.182999998</v>
      </c>
      <c r="F50" s="42">
        <v>22981479.735000044</v>
      </c>
      <c r="G50" s="42">
        <f>SUM(C50:F50)</f>
        <v>174097744.69100004</v>
      </c>
      <c r="H50" s="42">
        <f>+'[1]all(net trust &amp;WF) (2)'!F86</f>
        <v>15644552.248440001</v>
      </c>
      <c r="I50" s="42">
        <f>+'[1]all(net trust &amp;WF) (2)'!J86</f>
        <v>103383883.2277</v>
      </c>
      <c r="J50" s="42">
        <f>+'[1]all(net trust &amp;WF) (2)'!N86</f>
        <v>31148443.886020005</v>
      </c>
      <c r="K50" s="42">
        <f>+'[1]all(net trust &amp;WF) (2)'!O86</f>
        <v>6494433.6158000231</v>
      </c>
      <c r="L50" s="42">
        <f>SUM(H50:K50)</f>
        <v>156671312.97796002</v>
      </c>
      <c r="M50" s="42">
        <f>+C50-H50</f>
        <v>22270.232559999451</v>
      </c>
      <c r="N50" s="42">
        <f>+D50-I50</f>
        <v>504667.06430000067</v>
      </c>
      <c r="O50" s="42">
        <f>+E50-J50</f>
        <v>412448.29697999358</v>
      </c>
      <c r="P50" s="42">
        <f>+F50-K50</f>
        <v>16487046.119200021</v>
      </c>
      <c r="Q50" s="42">
        <f>SUM(M50:P50)</f>
        <v>17426431.713040017</v>
      </c>
      <c r="R50" s="106">
        <f>+H50/C50*100</f>
        <v>99.85785099316081</v>
      </c>
      <c r="S50" s="106">
        <f>+I50/D50*100</f>
        <v>99.514222632925836</v>
      </c>
      <c r="T50" s="106">
        <f>+J50/E50*100</f>
        <v>98.693166547420503</v>
      </c>
      <c r="U50" s="106">
        <f>+K50/F50*100</f>
        <v>28.259423199408751</v>
      </c>
      <c r="V50" s="106">
        <f>+L50/G50*100</f>
        <v>89.990432245995152</v>
      </c>
    </row>
    <row r="51" spans="1:22" ht="14.25" x14ac:dyDescent="0.2">
      <c r="B51" s="38" t="s">
        <v>318</v>
      </c>
      <c r="C51" s="42"/>
      <c r="D51" s="42"/>
      <c r="E51" s="42"/>
      <c r="F51" s="42"/>
      <c r="G51" s="42"/>
      <c r="H51" s="42"/>
      <c r="I51" s="42"/>
      <c r="J51" s="42"/>
      <c r="K51" s="42"/>
      <c r="L51" s="42"/>
      <c r="M51" s="42"/>
      <c r="N51" s="42"/>
      <c r="O51" s="42"/>
      <c r="P51" s="42"/>
      <c r="Q51" s="42"/>
      <c r="R51" s="106"/>
      <c r="S51" s="106"/>
      <c r="T51" s="106"/>
      <c r="U51" s="106"/>
      <c r="V51" s="106"/>
    </row>
    <row r="52" spans="1:22" ht="14.25" x14ac:dyDescent="0.2">
      <c r="B52" s="38" t="s">
        <v>319</v>
      </c>
      <c r="C52" s="42">
        <v>190731186.40099996</v>
      </c>
      <c r="D52" s="42">
        <v>224064389.50166994</v>
      </c>
      <c r="E52" s="42">
        <v>198718361.51199999</v>
      </c>
      <c r="F52" s="42">
        <v>165924476.87700009</v>
      </c>
      <c r="G52" s="42">
        <f>SUM(C52:F52)</f>
        <v>779438414.29166996</v>
      </c>
      <c r="H52" s="42">
        <f>+'[1]all(net trust &amp;WF) (2)'!F87+'[1]all(net trust &amp;WF) (2)'!F88</f>
        <v>189927315.93986997</v>
      </c>
      <c r="I52" s="42">
        <f>+'[1]all(net trust &amp;WF) (2)'!J87+'[1]all(net trust &amp;WF) (2)'!J88</f>
        <v>223928751.54812002</v>
      </c>
      <c r="J52" s="42">
        <f>+'[1]all(net trust &amp;WF) (2)'!N87+'[1]all(net trust &amp;WF) (2)'!N88</f>
        <v>198671096.46156004</v>
      </c>
      <c r="K52" s="42">
        <f>+'[1]all(net trust &amp;WF) (2)'!O87+'[1]all(net trust &amp;WF) (2)'!O88</f>
        <v>67706210.006029978</v>
      </c>
      <c r="L52" s="42">
        <f>SUM(H52:K52)</f>
        <v>680233373.95558</v>
      </c>
      <c r="M52" s="42">
        <f t="shared" ref="M52:P53" si="8">+C52-H52</f>
        <v>803870.4611299932</v>
      </c>
      <c r="N52" s="42">
        <f t="shared" si="8"/>
        <v>135637.95354992151</v>
      </c>
      <c r="O52" s="42">
        <f t="shared" si="8"/>
        <v>47265.050439953804</v>
      </c>
      <c r="P52" s="42">
        <f t="shared" si="8"/>
        <v>98218266.870970115</v>
      </c>
      <c r="Q52" s="42">
        <f>SUM(M52:P52)</f>
        <v>99205040.336089984</v>
      </c>
      <c r="R52" s="106">
        <f t="shared" ref="R52:V53" si="9">+H52/C52*100</f>
        <v>99.578532238854791</v>
      </c>
      <c r="S52" s="106">
        <f t="shared" si="9"/>
        <v>99.939464743214401</v>
      </c>
      <c r="T52" s="106">
        <f t="shared" si="9"/>
        <v>99.976215056283507</v>
      </c>
      <c r="U52" s="106">
        <f t="shared" si="9"/>
        <v>40.805438281550607</v>
      </c>
      <c r="V52" s="106">
        <f t="shared" si="9"/>
        <v>87.272241332082089</v>
      </c>
    </row>
    <row r="53" spans="1:22" ht="26.25" customHeight="1" x14ac:dyDescent="0.2">
      <c r="B53" s="49" t="s">
        <v>66</v>
      </c>
      <c r="C53" s="42">
        <v>643409.005</v>
      </c>
      <c r="D53" s="42">
        <v>650110.99999999988</v>
      </c>
      <c r="E53" s="42">
        <v>811766.071</v>
      </c>
      <c r="F53" s="42">
        <v>268302.72699999996</v>
      </c>
      <c r="G53" s="42">
        <f>SUM(C53:F53)</f>
        <v>2373588.8029999998</v>
      </c>
      <c r="H53" s="42">
        <f>+'[1]all(net trust &amp;WF) (2)'!F88</f>
        <v>641130.73405999993</v>
      </c>
      <c r="I53" s="42">
        <f>+'[1]all(net trust &amp;WF) (2)'!J88</f>
        <v>641064.78659000015</v>
      </c>
      <c r="J53" s="42">
        <f>+'[1]all(net trust &amp;WF) (2)'!N88</f>
        <v>811764.30985000008</v>
      </c>
      <c r="K53" s="42">
        <f>+'[1]all(net trust &amp;WF) (2)'!O88</f>
        <v>266480.33091999963</v>
      </c>
      <c r="L53" s="42">
        <f>SUM(H53:K53)</f>
        <v>2360440.1614199998</v>
      </c>
      <c r="M53" s="42">
        <f t="shared" si="8"/>
        <v>2278.2709400000749</v>
      </c>
      <c r="N53" s="42">
        <f t="shared" si="8"/>
        <v>9046.2134099997347</v>
      </c>
      <c r="O53" s="42">
        <f t="shared" si="8"/>
        <v>1.7611499999184161</v>
      </c>
      <c r="P53" s="42">
        <f t="shared" si="8"/>
        <v>1822.396080000326</v>
      </c>
      <c r="Q53" s="42">
        <f>SUM(M53:P53)</f>
        <v>13148.641580000054</v>
      </c>
      <c r="R53" s="106">
        <f t="shared" si="9"/>
        <v>99.645906270770951</v>
      </c>
      <c r="S53" s="106">
        <f t="shared" si="9"/>
        <v>98.608512483252895</v>
      </c>
      <c r="T53" s="106">
        <f t="shared" si="9"/>
        <v>99.999783047103989</v>
      </c>
      <c r="U53" s="106">
        <f t="shared" si="9"/>
        <v>99.320768707654494</v>
      </c>
      <c r="V53" s="106">
        <f t="shared" si="9"/>
        <v>99.446043831881013</v>
      </c>
    </row>
    <row r="54" spans="1:22" x14ac:dyDescent="0.2">
      <c r="C54" s="42"/>
      <c r="D54" s="42"/>
      <c r="E54" s="42"/>
      <c r="F54" s="42"/>
      <c r="G54" s="42"/>
      <c r="H54" s="42"/>
      <c r="I54" s="42"/>
      <c r="J54" s="42"/>
      <c r="K54" s="42"/>
      <c r="L54" s="42"/>
      <c r="M54" s="42"/>
      <c r="N54" s="42"/>
      <c r="O54" s="42"/>
      <c r="P54" s="42"/>
      <c r="Q54" s="42"/>
      <c r="R54" s="107"/>
      <c r="S54" s="107"/>
      <c r="T54" s="107"/>
      <c r="U54" s="107"/>
      <c r="V54" s="107"/>
    </row>
    <row r="55" spans="1:22" x14ac:dyDescent="0.2">
      <c r="C55" s="42"/>
      <c r="D55" s="42"/>
      <c r="E55" s="42"/>
      <c r="F55" s="42"/>
      <c r="G55" s="42"/>
      <c r="H55" s="42"/>
      <c r="I55" s="42"/>
      <c r="J55" s="42"/>
      <c r="K55" s="42"/>
      <c r="L55" s="42"/>
      <c r="M55" s="42"/>
      <c r="N55" s="42"/>
      <c r="O55" s="42"/>
      <c r="P55" s="42"/>
      <c r="Q55" s="42"/>
      <c r="R55" s="107"/>
      <c r="S55" s="107"/>
      <c r="T55" s="107"/>
      <c r="U55" s="107"/>
      <c r="V55" s="107"/>
    </row>
    <row r="56" spans="1:22" x14ac:dyDescent="0.2">
      <c r="A56" s="51"/>
      <c r="B56" s="51"/>
      <c r="C56" s="52"/>
      <c r="D56" s="52"/>
      <c r="E56" s="52"/>
      <c r="F56" s="52"/>
      <c r="G56" s="52"/>
      <c r="H56" s="52"/>
      <c r="I56" s="52"/>
      <c r="J56" s="52"/>
      <c r="K56" s="52"/>
      <c r="L56" s="52"/>
      <c r="M56" s="52"/>
      <c r="N56" s="52"/>
      <c r="O56" s="52"/>
      <c r="P56" s="52"/>
      <c r="Q56" s="52"/>
      <c r="R56" s="108"/>
      <c r="S56" s="108"/>
      <c r="T56" s="108"/>
      <c r="U56" s="108"/>
      <c r="V56" s="108"/>
    </row>
    <row r="57" spans="1:22" x14ac:dyDescent="0.2">
      <c r="A57" s="53"/>
      <c r="B57" s="53"/>
      <c r="C57" s="54"/>
      <c r="D57" s="54"/>
      <c r="E57" s="54"/>
      <c r="F57" s="54"/>
      <c r="G57" s="54"/>
      <c r="H57" s="54"/>
      <c r="I57" s="54"/>
      <c r="J57" s="54"/>
      <c r="K57" s="54"/>
      <c r="L57" s="54"/>
      <c r="M57" s="54"/>
      <c r="N57" s="54"/>
      <c r="O57" s="54"/>
      <c r="P57" s="54"/>
      <c r="Q57" s="54"/>
      <c r="R57" s="55"/>
      <c r="S57" s="55"/>
      <c r="T57" s="55"/>
      <c r="U57" s="55"/>
      <c r="V57" s="55"/>
    </row>
    <row r="58" spans="1:22" ht="12.75" customHeight="1" x14ac:dyDescent="0.2">
      <c r="A58" s="53" t="s">
        <v>67</v>
      </c>
      <c r="B58" s="56" t="s">
        <v>323</v>
      </c>
      <c r="C58" s="56"/>
      <c r="D58" s="56"/>
      <c r="E58" s="56"/>
      <c r="F58" s="56"/>
      <c r="G58" s="54"/>
      <c r="H58" s="54"/>
      <c r="I58" s="54"/>
      <c r="J58" s="54"/>
      <c r="K58" s="54"/>
      <c r="L58" s="57"/>
      <c r="M58" s="57"/>
      <c r="N58" s="57"/>
      <c r="Q58" s="50"/>
      <c r="R58" s="50"/>
      <c r="S58" s="50"/>
      <c r="T58" s="50"/>
    </row>
    <row r="59" spans="1:22" ht="12.75" customHeight="1" x14ac:dyDescent="0.2">
      <c r="A59" s="53" t="s">
        <v>68</v>
      </c>
      <c r="B59" s="56" t="s">
        <v>69</v>
      </c>
      <c r="C59" s="56"/>
      <c r="D59" s="56"/>
      <c r="E59" s="56"/>
      <c r="F59" s="56"/>
      <c r="G59" s="54"/>
      <c r="H59" s="54"/>
      <c r="I59" s="54"/>
      <c r="J59" s="54"/>
      <c r="K59" s="54"/>
      <c r="L59" s="57"/>
      <c r="M59" s="57"/>
      <c r="N59" s="57"/>
      <c r="Q59" s="50"/>
      <c r="R59" s="50"/>
      <c r="S59" s="50"/>
      <c r="T59" s="50"/>
    </row>
    <row r="60" spans="1:22" x14ac:dyDescent="0.2">
      <c r="A60" s="53" t="s">
        <v>70</v>
      </c>
      <c r="B60" s="53" t="s">
        <v>71</v>
      </c>
      <c r="C60" s="54"/>
      <c r="D60" s="54"/>
      <c r="E60" s="54"/>
      <c r="F60" s="54"/>
      <c r="G60" s="54"/>
      <c r="H60" s="54"/>
      <c r="I60" s="54"/>
      <c r="J60" s="54"/>
      <c r="K60" s="54"/>
      <c r="L60" s="57"/>
      <c r="M60" s="57"/>
      <c r="N60" s="57"/>
      <c r="Q60" s="50"/>
      <c r="R60" s="50"/>
      <c r="S60" s="50"/>
      <c r="T60" s="50"/>
    </row>
    <row r="61" spans="1:22" x14ac:dyDescent="0.2">
      <c r="A61" s="53" t="s">
        <v>72</v>
      </c>
      <c r="B61" s="53" t="s">
        <v>73</v>
      </c>
      <c r="C61" s="54"/>
      <c r="D61" s="54"/>
      <c r="E61" s="54"/>
      <c r="F61" s="54"/>
      <c r="G61" s="54"/>
      <c r="H61" s="54"/>
      <c r="I61" s="54"/>
      <c r="J61" s="54"/>
      <c r="K61" s="54"/>
      <c r="L61" s="57"/>
      <c r="M61" s="57"/>
      <c r="N61" s="57"/>
    </row>
    <row r="62" spans="1:22" x14ac:dyDescent="0.2">
      <c r="A62" s="53" t="s">
        <v>74</v>
      </c>
      <c r="B62" s="53" t="s">
        <v>75</v>
      </c>
      <c r="C62" s="54"/>
      <c r="D62" s="54"/>
      <c r="E62" s="54"/>
      <c r="F62" s="54"/>
      <c r="G62" s="54"/>
      <c r="H62" s="54"/>
      <c r="I62" s="54"/>
      <c r="J62" s="54"/>
      <c r="K62" s="54"/>
      <c r="L62" s="57"/>
      <c r="M62" s="57"/>
      <c r="N62" s="57"/>
    </row>
    <row r="63" spans="1:22" x14ac:dyDescent="0.2">
      <c r="A63" s="53" t="s">
        <v>76</v>
      </c>
      <c r="B63" s="53" t="s">
        <v>78</v>
      </c>
      <c r="C63" s="54"/>
      <c r="D63" s="54"/>
      <c r="E63" s="54"/>
      <c r="F63" s="54"/>
      <c r="G63" s="54"/>
      <c r="H63" s="54"/>
      <c r="I63" s="54"/>
      <c r="J63" s="54"/>
      <c r="K63" s="54"/>
      <c r="L63" s="57"/>
      <c r="M63" s="57"/>
      <c r="N63" s="57"/>
    </row>
    <row r="64" spans="1:22" x14ac:dyDescent="0.2">
      <c r="A64" s="53" t="s">
        <v>77</v>
      </c>
      <c r="B64" s="53" t="s">
        <v>324</v>
      </c>
      <c r="C64" s="42"/>
      <c r="D64" s="42"/>
      <c r="E64" s="42"/>
      <c r="F64" s="42"/>
      <c r="G64" s="42"/>
      <c r="H64" s="42"/>
      <c r="I64" s="42"/>
      <c r="J64" s="42"/>
      <c r="K64" s="42"/>
      <c r="L64" s="42"/>
      <c r="M64" s="42"/>
      <c r="N64" s="42"/>
      <c r="O64" s="42"/>
      <c r="P64" s="42"/>
    </row>
    <row r="65" spans="1:17" x14ac:dyDescent="0.2">
      <c r="A65" s="53"/>
      <c r="B65" s="53"/>
      <c r="C65" s="42"/>
      <c r="D65" s="42"/>
      <c r="E65" s="42"/>
      <c r="F65" s="42"/>
      <c r="G65" s="42"/>
      <c r="H65" s="42"/>
      <c r="I65" s="42"/>
      <c r="J65" s="42"/>
      <c r="K65" s="42"/>
      <c r="L65" s="42"/>
      <c r="M65" s="42"/>
      <c r="N65" s="42"/>
      <c r="O65" s="42"/>
      <c r="P65" s="42"/>
      <c r="Q65" s="42"/>
    </row>
    <row r="66" spans="1:17" x14ac:dyDescent="0.2">
      <c r="C66" s="42"/>
      <c r="D66" s="42"/>
      <c r="E66" s="42"/>
      <c r="F66" s="42"/>
      <c r="G66" s="42"/>
      <c r="H66" s="42"/>
      <c r="I66" s="42"/>
      <c r="J66" s="42"/>
      <c r="K66" s="42"/>
      <c r="L66" s="42"/>
      <c r="M66" s="42"/>
      <c r="N66" s="42"/>
      <c r="O66" s="42"/>
      <c r="P66" s="42"/>
      <c r="Q66" s="42"/>
    </row>
    <row r="67" spans="1:17" x14ac:dyDescent="0.2">
      <c r="C67" s="42"/>
      <c r="D67" s="42"/>
      <c r="E67" s="42"/>
      <c r="F67" s="42"/>
      <c r="G67" s="42"/>
      <c r="H67" s="42"/>
      <c r="I67" s="42"/>
      <c r="J67" s="42"/>
      <c r="K67" s="42"/>
      <c r="L67" s="42"/>
      <c r="M67" s="42"/>
      <c r="N67" s="42"/>
      <c r="O67" s="42"/>
      <c r="P67" s="42"/>
      <c r="Q67" s="42"/>
    </row>
    <row r="68" spans="1:17" x14ac:dyDescent="0.2">
      <c r="C68" s="42"/>
      <c r="D68" s="42"/>
      <c r="E68" s="42"/>
      <c r="F68" s="42"/>
      <c r="G68" s="42"/>
      <c r="H68" s="42"/>
      <c r="I68" s="42"/>
      <c r="J68" s="42"/>
      <c r="K68" s="42"/>
      <c r="L68" s="42"/>
      <c r="M68" s="42"/>
      <c r="N68" s="42"/>
      <c r="O68" s="42"/>
      <c r="P68" s="42"/>
      <c r="Q68" s="42"/>
    </row>
    <row r="69" spans="1:17" x14ac:dyDescent="0.2">
      <c r="C69" s="42"/>
      <c r="D69" s="42"/>
      <c r="E69" s="42"/>
      <c r="F69" s="42"/>
      <c r="G69" s="42"/>
      <c r="H69" s="42"/>
      <c r="I69" s="42"/>
      <c r="J69" s="42"/>
      <c r="K69" s="42"/>
      <c r="L69" s="42"/>
      <c r="M69" s="42"/>
      <c r="N69" s="42"/>
      <c r="O69" s="42"/>
      <c r="P69" s="42"/>
      <c r="Q69" s="42"/>
    </row>
    <row r="70" spans="1:17" x14ac:dyDescent="0.2">
      <c r="C70" s="42"/>
      <c r="D70" s="42"/>
      <c r="E70" s="42"/>
      <c r="F70" s="42"/>
      <c r="G70" s="42"/>
      <c r="H70" s="42"/>
      <c r="I70" s="42"/>
      <c r="J70" s="42"/>
      <c r="K70" s="42"/>
      <c r="L70" s="42"/>
      <c r="M70" s="42"/>
      <c r="N70" s="42"/>
      <c r="O70" s="42"/>
      <c r="P70" s="42"/>
      <c r="Q70" s="42"/>
    </row>
    <row r="71" spans="1:17" x14ac:dyDescent="0.2">
      <c r="C71" s="42"/>
      <c r="D71" s="42"/>
      <c r="E71" s="42"/>
      <c r="F71" s="42"/>
      <c r="G71" s="42"/>
      <c r="H71" s="42"/>
      <c r="I71" s="42"/>
      <c r="J71" s="42"/>
      <c r="K71" s="42"/>
      <c r="L71" s="42"/>
      <c r="M71" s="42"/>
      <c r="N71" s="42"/>
      <c r="O71" s="42"/>
      <c r="P71" s="42"/>
      <c r="Q71" s="42"/>
    </row>
    <row r="72" spans="1:17" x14ac:dyDescent="0.2">
      <c r="C72" s="42"/>
      <c r="D72" s="42"/>
      <c r="E72" s="42"/>
      <c r="F72" s="42"/>
      <c r="G72" s="42"/>
      <c r="H72" s="42"/>
      <c r="I72" s="42"/>
      <c r="J72" s="42"/>
      <c r="K72" s="42"/>
      <c r="L72" s="42"/>
      <c r="M72" s="42"/>
      <c r="N72" s="42"/>
      <c r="O72" s="42"/>
      <c r="P72" s="42"/>
      <c r="Q72" s="42"/>
    </row>
    <row r="73" spans="1:17" x14ac:dyDescent="0.2">
      <c r="C73" s="42"/>
      <c r="D73" s="42"/>
      <c r="E73" s="42"/>
      <c r="F73" s="42"/>
      <c r="G73" s="42"/>
      <c r="H73" s="42"/>
      <c r="I73" s="42"/>
      <c r="J73" s="42"/>
      <c r="K73" s="42"/>
      <c r="L73" s="42"/>
      <c r="M73" s="42"/>
      <c r="N73" s="42"/>
      <c r="O73" s="42"/>
      <c r="P73" s="42"/>
      <c r="Q73" s="42"/>
    </row>
    <row r="74" spans="1:17" x14ac:dyDescent="0.2">
      <c r="C74" s="42"/>
      <c r="D74" s="42"/>
      <c r="E74" s="42"/>
      <c r="F74" s="42"/>
      <c r="G74" s="42"/>
      <c r="H74" s="42"/>
      <c r="I74" s="42"/>
      <c r="J74" s="42"/>
      <c r="K74" s="42"/>
      <c r="L74" s="42"/>
      <c r="M74" s="42"/>
      <c r="N74" s="42"/>
      <c r="O74" s="42"/>
      <c r="P74" s="42"/>
      <c r="Q74" s="42"/>
    </row>
    <row r="75" spans="1:17" x14ac:dyDescent="0.2">
      <c r="C75" s="42"/>
      <c r="D75" s="42"/>
      <c r="E75" s="42"/>
      <c r="F75" s="42"/>
      <c r="G75" s="42"/>
      <c r="H75" s="42"/>
      <c r="I75" s="42"/>
      <c r="J75" s="42"/>
      <c r="K75" s="42"/>
      <c r="L75" s="42"/>
      <c r="M75" s="42"/>
      <c r="N75" s="42"/>
      <c r="O75" s="42"/>
      <c r="P75" s="42"/>
      <c r="Q75" s="42"/>
    </row>
  </sheetData>
  <mergeCells count="5">
    <mergeCell ref="A5:B6"/>
    <mergeCell ref="C5:G5"/>
    <mergeCell ref="H5:L5"/>
    <mergeCell ref="M5:Q5"/>
    <mergeCell ref="R5:V5"/>
  </mergeCells>
  <pageMargins left="0.22" right="0.2" top="0.53" bottom="0.48" header="0.3" footer="0.17"/>
  <pageSetup paperSize="9" scale="5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0"/>
  <sheetViews>
    <sheetView tabSelected="1" view="pageBreakPreview" zoomScale="115" zoomScaleNormal="115" zoomScaleSheetLayoutView="115" workbookViewId="0">
      <pane xSplit="1" ySplit="7" topLeftCell="B271" activePane="bottomRight" state="frozen"/>
      <selection pane="topRight" activeCell="B1" sqref="B1"/>
      <selection pane="bottomLeft" activeCell="A8" sqref="A8"/>
      <selection pane="bottomRight" activeCell="L283" sqref="L283"/>
    </sheetView>
  </sheetViews>
  <sheetFormatPr defaultColWidth="9.140625" defaultRowHeight="11.25" x14ac:dyDescent="0.2"/>
  <cols>
    <col min="1" max="1" width="27.85546875" style="61" customWidth="1"/>
    <col min="2" max="3" width="13.7109375" style="61" customWidth="1"/>
    <col min="4" max="4" width="12.42578125" style="61" customWidth="1"/>
    <col min="5" max="5" width="13.85546875" style="103" customWidth="1"/>
    <col min="6" max="6" width="12.42578125" style="61" customWidth="1"/>
    <col min="7" max="7" width="11.85546875" style="61" customWidth="1"/>
    <col min="8" max="8" width="10.7109375" style="61" bestFit="1" customWidth="1"/>
    <col min="9" max="9" width="11.42578125" style="61" customWidth="1"/>
    <col min="10" max="10" width="10.42578125" style="61" customWidth="1"/>
    <col min="11" max="16384" width="9.140625" style="61"/>
  </cols>
  <sheetData>
    <row r="1" spans="1:21" ht="12.75" customHeight="1" x14ac:dyDescent="0.2">
      <c r="A1" s="58"/>
      <c r="B1" s="59"/>
      <c r="C1" s="59"/>
      <c r="D1" s="59"/>
      <c r="E1" s="59"/>
      <c r="F1" s="26"/>
      <c r="G1" s="27"/>
      <c r="H1" s="60"/>
    </row>
    <row r="2" spans="1:21" ht="14.25" x14ac:dyDescent="0.3">
      <c r="A2" s="62" t="s">
        <v>325</v>
      </c>
      <c r="B2" s="63"/>
      <c r="C2" s="63"/>
      <c r="D2" s="63"/>
      <c r="E2" s="63"/>
      <c r="F2" s="63"/>
      <c r="G2" s="64"/>
      <c r="H2" s="60"/>
    </row>
    <row r="3" spans="1:21" x14ac:dyDescent="0.2">
      <c r="A3" s="65" t="s">
        <v>79</v>
      </c>
      <c r="B3" s="63"/>
      <c r="C3" s="63"/>
      <c r="D3" s="63"/>
      <c r="E3" s="63"/>
      <c r="F3" s="66"/>
      <c r="G3" s="67"/>
      <c r="H3" s="60"/>
    </row>
    <row r="4" spans="1:21" x14ac:dyDescent="0.2">
      <c r="A4" s="68" t="s">
        <v>80</v>
      </c>
      <c r="B4" s="66"/>
      <c r="C4" s="66"/>
      <c r="D4" s="66"/>
      <c r="E4" s="66"/>
      <c r="F4" s="66"/>
      <c r="G4" s="67"/>
      <c r="H4" s="60"/>
    </row>
    <row r="5" spans="1:21" ht="6" customHeight="1" x14ac:dyDescent="0.2">
      <c r="A5" s="115" t="s">
        <v>81</v>
      </c>
      <c r="B5" s="7"/>
      <c r="C5" s="118"/>
      <c r="D5" s="118"/>
      <c r="E5" s="119"/>
      <c r="F5" s="7"/>
      <c r="G5" s="8"/>
      <c r="H5" s="8"/>
    </row>
    <row r="6" spans="1:21" ht="14.25" customHeight="1" x14ac:dyDescent="0.2">
      <c r="A6" s="116"/>
      <c r="B6" s="120" t="s">
        <v>82</v>
      </c>
      <c r="C6" s="122" t="s">
        <v>326</v>
      </c>
      <c r="D6" s="123"/>
      <c r="E6" s="124"/>
      <c r="F6" s="125" t="s">
        <v>83</v>
      </c>
      <c r="G6" s="127" t="s">
        <v>84</v>
      </c>
      <c r="H6" s="113" t="s">
        <v>85</v>
      </c>
    </row>
    <row r="7" spans="1:21" ht="37.35" customHeight="1" x14ac:dyDescent="0.2">
      <c r="A7" s="117"/>
      <c r="B7" s="121"/>
      <c r="C7" s="69" t="s">
        <v>86</v>
      </c>
      <c r="D7" s="69" t="s">
        <v>87</v>
      </c>
      <c r="E7" s="69" t="s">
        <v>29</v>
      </c>
      <c r="F7" s="126"/>
      <c r="G7" s="128"/>
      <c r="H7" s="114"/>
    </row>
    <row r="8" spans="1:21" x14ac:dyDescent="0.2">
      <c r="A8" s="70"/>
      <c r="B8" s="28"/>
      <c r="C8" s="28"/>
      <c r="D8" s="28"/>
      <c r="E8" s="28"/>
      <c r="F8" s="28"/>
      <c r="G8" s="28"/>
      <c r="H8" s="28"/>
    </row>
    <row r="9" spans="1:21" ht="13.5" x14ac:dyDescent="0.2">
      <c r="A9" s="71" t="s">
        <v>88</v>
      </c>
      <c r="B9" s="28"/>
      <c r="C9" s="28"/>
      <c r="D9" s="28"/>
      <c r="E9" s="28"/>
      <c r="F9" s="28"/>
      <c r="G9" s="28"/>
      <c r="H9" s="28"/>
    </row>
    <row r="10" spans="1:21" ht="11.25" customHeight="1" x14ac:dyDescent="0.2">
      <c r="A10" s="72" t="s">
        <v>89</v>
      </c>
      <c r="B10" s="9">
        <f t="shared" ref="B10:G10" si="0">SUM(B11:B15)</f>
        <v>25948457.569999997</v>
      </c>
      <c r="C10" s="9">
        <f t="shared" si="0"/>
        <v>16112609.994959999</v>
      </c>
      <c r="D10" s="9">
        <f t="shared" si="0"/>
        <v>256283.08778999999</v>
      </c>
      <c r="E10" s="9">
        <f t="shared" si="0"/>
        <v>16368893.08275</v>
      </c>
      <c r="F10" s="9">
        <f t="shared" si="0"/>
        <v>9579564.4872499965</v>
      </c>
      <c r="G10" s="9">
        <f t="shared" si="0"/>
        <v>9835847.5750399996</v>
      </c>
      <c r="H10" s="10">
        <f t="shared" ref="H10:H15" si="1">E10/B10*100</f>
        <v>63.082335582345763</v>
      </c>
      <c r="I10" s="73"/>
      <c r="J10" s="73"/>
      <c r="K10" s="73"/>
      <c r="L10" s="73"/>
      <c r="M10" s="73"/>
      <c r="N10" s="73"/>
      <c r="O10" s="73"/>
      <c r="P10" s="73"/>
      <c r="Q10" s="73"/>
      <c r="R10" s="73"/>
      <c r="S10" s="73"/>
      <c r="T10" s="73"/>
      <c r="U10" s="73"/>
    </row>
    <row r="11" spans="1:21" ht="11.25" customHeight="1" x14ac:dyDescent="0.2">
      <c r="A11" s="74" t="s">
        <v>90</v>
      </c>
      <c r="B11" s="11">
        <v>9188712.5699999966</v>
      </c>
      <c r="C11" s="12">
        <v>3192193.7855499987</v>
      </c>
      <c r="D11" s="11">
        <v>63220.243090000011</v>
      </c>
      <c r="E11" s="12">
        <f>SUM(C11:D11)</f>
        <v>3255414.0286399988</v>
      </c>
      <c r="F11" s="12">
        <f>B11-E11</f>
        <v>5933298.5413599983</v>
      </c>
      <c r="G11" s="12">
        <f>B11-C11</f>
        <v>5996518.7844499983</v>
      </c>
      <c r="H11" s="13">
        <f t="shared" si="1"/>
        <v>35.428402007790737</v>
      </c>
      <c r="J11" s="73"/>
    </row>
    <row r="12" spans="1:21" ht="11.25" customHeight="1" x14ac:dyDescent="0.2">
      <c r="A12" s="75" t="s">
        <v>91</v>
      </c>
      <c r="B12" s="11">
        <v>302356</v>
      </c>
      <c r="C12" s="12">
        <v>133843.25806999998</v>
      </c>
      <c r="D12" s="11">
        <v>2097.5842900000002</v>
      </c>
      <c r="E12" s="12">
        <f>SUM(C12:D12)</f>
        <v>135940.84235999998</v>
      </c>
      <c r="F12" s="12">
        <f>B12-E12</f>
        <v>166415.15764000002</v>
      </c>
      <c r="G12" s="12">
        <f>B12-C12</f>
        <v>168512.74193000002</v>
      </c>
      <c r="H12" s="13">
        <f t="shared" si="1"/>
        <v>44.960524137109893</v>
      </c>
      <c r="J12" s="73"/>
    </row>
    <row r="13" spans="1:21" ht="11.25" customHeight="1" x14ac:dyDescent="0.2">
      <c r="A13" s="74" t="s">
        <v>92</v>
      </c>
      <c r="B13" s="11">
        <v>927230.00000000012</v>
      </c>
      <c r="C13" s="12">
        <v>575649.95675999997</v>
      </c>
      <c r="D13" s="11">
        <v>68841.504319999993</v>
      </c>
      <c r="E13" s="12">
        <f>SUM(C13:D13)</f>
        <v>644491.46107999992</v>
      </c>
      <c r="F13" s="12">
        <f>B13-E13</f>
        <v>282738.5389200002</v>
      </c>
      <c r="G13" s="12">
        <f>B13-C13</f>
        <v>351580.04324000014</v>
      </c>
      <c r="H13" s="13">
        <f t="shared" si="1"/>
        <v>69.507183878864993</v>
      </c>
      <c r="J13" s="73"/>
    </row>
    <row r="14" spans="1:21" ht="11.25" customHeight="1" x14ac:dyDescent="0.2">
      <c r="A14" s="74" t="s">
        <v>93</v>
      </c>
      <c r="B14" s="11">
        <v>15306860</v>
      </c>
      <c r="C14" s="12">
        <v>12068181.287770001</v>
      </c>
      <c r="D14" s="11">
        <v>118339.58070999999</v>
      </c>
      <c r="E14" s="12">
        <f>SUM(C14:D14)</f>
        <v>12186520.868480001</v>
      </c>
      <c r="F14" s="12">
        <f>B14-E14</f>
        <v>3120339.1315199994</v>
      </c>
      <c r="G14" s="12">
        <f>B14-C14</f>
        <v>3238678.7122299988</v>
      </c>
      <c r="H14" s="13">
        <f t="shared" si="1"/>
        <v>79.614766637180978</v>
      </c>
      <c r="J14" s="73"/>
    </row>
    <row r="15" spans="1:21" ht="11.25" customHeight="1" x14ac:dyDescent="0.2">
      <c r="A15" s="74" t="s">
        <v>94</v>
      </c>
      <c r="B15" s="11">
        <v>223299.00000000003</v>
      </c>
      <c r="C15" s="12">
        <v>142741.70681</v>
      </c>
      <c r="D15" s="11">
        <v>3784.1753799999997</v>
      </c>
      <c r="E15" s="12">
        <f>SUM(C15:D15)</f>
        <v>146525.88219</v>
      </c>
      <c r="F15" s="12">
        <f>B15-E15</f>
        <v>76773.117810000025</v>
      </c>
      <c r="G15" s="12">
        <f>B15-C15</f>
        <v>80557.293190000026</v>
      </c>
      <c r="H15" s="13">
        <f t="shared" si="1"/>
        <v>65.618691615278152</v>
      </c>
      <c r="J15" s="73"/>
    </row>
    <row r="16" spans="1:21" ht="11.25" customHeight="1" x14ac:dyDescent="0.2">
      <c r="B16" s="14"/>
      <c r="C16" s="14"/>
      <c r="D16" s="14"/>
      <c r="E16" s="14"/>
      <c r="F16" s="14"/>
      <c r="G16" s="14"/>
      <c r="H16" s="10"/>
      <c r="J16" s="73"/>
    </row>
    <row r="17" spans="1:10" ht="11.25" customHeight="1" x14ac:dyDescent="0.2">
      <c r="A17" s="72" t="s">
        <v>95</v>
      </c>
      <c r="B17" s="11">
        <v>8037183.6129999999</v>
      </c>
      <c r="C17" s="12">
        <v>5156344.4405699996</v>
      </c>
      <c r="D17" s="11">
        <v>60111.611380000002</v>
      </c>
      <c r="E17" s="12">
        <f>SUM(C17:D17)</f>
        <v>5216456.0519499993</v>
      </c>
      <c r="F17" s="12">
        <f>B17-E17</f>
        <v>2820727.5610500006</v>
      </c>
      <c r="G17" s="12">
        <f>B17-C17</f>
        <v>2880839.1724300003</v>
      </c>
      <c r="H17" s="13">
        <f>E17/B17*100</f>
        <v>64.904029858325941</v>
      </c>
      <c r="J17" s="73"/>
    </row>
    <row r="18" spans="1:10" ht="11.25" customHeight="1" x14ac:dyDescent="0.2">
      <c r="A18" s="74"/>
      <c r="B18" s="15"/>
      <c r="C18" s="14"/>
      <c r="D18" s="15"/>
      <c r="E18" s="14"/>
      <c r="F18" s="14"/>
      <c r="G18" s="14"/>
      <c r="H18" s="10"/>
      <c r="J18" s="73"/>
    </row>
    <row r="19" spans="1:10" ht="11.25" customHeight="1" x14ac:dyDescent="0.2">
      <c r="A19" s="72" t="s">
        <v>96</v>
      </c>
      <c r="B19" s="11">
        <v>601643.603</v>
      </c>
      <c r="C19" s="12">
        <v>490067.55401999998</v>
      </c>
      <c r="D19" s="11">
        <v>2353.26548</v>
      </c>
      <c r="E19" s="12">
        <f>SUM(C19:D19)</f>
        <v>492420.81949999998</v>
      </c>
      <c r="F19" s="12">
        <f>B19-E19</f>
        <v>109222.78350000002</v>
      </c>
      <c r="G19" s="12">
        <f>B19-C19</f>
        <v>111576.04898000002</v>
      </c>
      <c r="H19" s="13">
        <f>E19/B19*100</f>
        <v>81.845932881962341</v>
      </c>
      <c r="J19" s="73"/>
    </row>
    <row r="20" spans="1:10" ht="11.25" customHeight="1" x14ac:dyDescent="0.2">
      <c r="A20" s="74"/>
      <c r="B20" s="15"/>
      <c r="C20" s="14"/>
      <c r="D20" s="15"/>
      <c r="E20" s="14"/>
      <c r="F20" s="14"/>
      <c r="G20" s="14"/>
      <c r="H20" s="10"/>
      <c r="J20" s="73"/>
    </row>
    <row r="21" spans="1:10" ht="11.25" customHeight="1" x14ac:dyDescent="0.2">
      <c r="A21" s="72" t="s">
        <v>97</v>
      </c>
      <c r="B21" s="11">
        <v>7334583.0383400004</v>
      </c>
      <c r="C21" s="12">
        <v>5327127.6178399995</v>
      </c>
      <c r="D21" s="11">
        <v>70275.403680000003</v>
      </c>
      <c r="E21" s="12">
        <f>SUM(C21:D21)</f>
        <v>5397403.02152</v>
      </c>
      <c r="F21" s="12">
        <f>B21-E21</f>
        <v>1937180.0168200005</v>
      </c>
      <c r="G21" s="12">
        <f>B21-C21</f>
        <v>2007455.4205000009</v>
      </c>
      <c r="H21" s="13">
        <f>E21/B21*100</f>
        <v>73.588409774709788</v>
      </c>
      <c r="J21" s="73"/>
    </row>
    <row r="22" spans="1:10" ht="11.25" customHeight="1" x14ac:dyDescent="0.2">
      <c r="A22" s="74"/>
      <c r="B22" s="14"/>
      <c r="C22" s="14"/>
      <c r="D22" s="14"/>
      <c r="E22" s="14"/>
      <c r="F22" s="14"/>
      <c r="G22" s="14"/>
      <c r="H22" s="10"/>
      <c r="J22" s="73"/>
    </row>
    <row r="23" spans="1:10" ht="11.25" customHeight="1" x14ac:dyDescent="0.2">
      <c r="A23" s="72" t="s">
        <v>98</v>
      </c>
      <c r="B23" s="9">
        <f t="shared" ref="B23:G23" si="2">SUM(B24:B33)</f>
        <v>59075196.994759992</v>
      </c>
      <c r="C23" s="9">
        <f t="shared" si="2"/>
        <v>38148397.583669998</v>
      </c>
      <c r="D23" s="9">
        <f t="shared" si="2"/>
        <v>828300.52691000013</v>
      </c>
      <c r="E23" s="9">
        <f t="shared" si="2"/>
        <v>38976698.110579997</v>
      </c>
      <c r="F23" s="9">
        <f t="shared" si="2"/>
        <v>20098498.884179987</v>
      </c>
      <c r="G23" s="9">
        <f t="shared" si="2"/>
        <v>20926799.411089987</v>
      </c>
      <c r="H23" s="10">
        <f t="shared" ref="H23:H33" si="3">E23/B23*100</f>
        <v>65.978109415423972</v>
      </c>
      <c r="J23" s="73"/>
    </row>
    <row r="24" spans="1:10" ht="11.25" customHeight="1" x14ac:dyDescent="0.2">
      <c r="A24" s="74" t="s">
        <v>99</v>
      </c>
      <c r="B24" s="11">
        <v>46292480.460489996</v>
      </c>
      <c r="C24" s="12">
        <v>30044861.089010004</v>
      </c>
      <c r="D24" s="11">
        <v>642432.57409999997</v>
      </c>
      <c r="E24" s="12">
        <f t="shared" ref="E24:E33" si="4">SUM(C24:D24)</f>
        <v>30687293.663110003</v>
      </c>
      <c r="F24" s="12">
        <f t="shared" ref="F24:F33" si="5">B24-E24</f>
        <v>15605186.797379993</v>
      </c>
      <c r="G24" s="12">
        <f t="shared" ref="G24:G33" si="6">B24-C24</f>
        <v>16247619.371479992</v>
      </c>
      <c r="H24" s="13">
        <f t="shared" si="3"/>
        <v>66.290018071728056</v>
      </c>
      <c r="J24" s="73"/>
    </row>
    <row r="25" spans="1:10" ht="11.25" customHeight="1" x14ac:dyDescent="0.2">
      <c r="A25" s="74" t="s">
        <v>100</v>
      </c>
      <c r="B25" s="11">
        <v>5118501.800999999</v>
      </c>
      <c r="C25" s="12">
        <v>2512685.3688099999</v>
      </c>
      <c r="D25" s="11">
        <v>24138.282910000002</v>
      </c>
      <c r="E25" s="12">
        <f t="shared" si="4"/>
        <v>2536823.65172</v>
      </c>
      <c r="F25" s="12">
        <f t="shared" si="5"/>
        <v>2581678.1492799991</v>
      </c>
      <c r="G25" s="12">
        <f t="shared" si="6"/>
        <v>2605816.4321899991</v>
      </c>
      <c r="H25" s="13">
        <f t="shared" si="3"/>
        <v>49.561839584082634</v>
      </c>
      <c r="J25" s="73"/>
    </row>
    <row r="26" spans="1:10" ht="11.25" customHeight="1" x14ac:dyDescent="0.2">
      <c r="A26" s="74" t="s">
        <v>101</v>
      </c>
      <c r="B26" s="11">
        <v>5164213.3542699991</v>
      </c>
      <c r="C26" s="12">
        <v>3924750.6107700001</v>
      </c>
      <c r="D26" s="11">
        <v>155507.70301000003</v>
      </c>
      <c r="E26" s="12">
        <f t="shared" si="4"/>
        <v>4080258.31378</v>
      </c>
      <c r="F26" s="12">
        <f t="shared" si="5"/>
        <v>1083955.0404899991</v>
      </c>
      <c r="G26" s="12">
        <f t="shared" si="6"/>
        <v>1239462.7434999989</v>
      </c>
      <c r="H26" s="13">
        <f t="shared" si="3"/>
        <v>79.010258365996094</v>
      </c>
      <c r="J26" s="73"/>
    </row>
    <row r="27" spans="1:10" ht="11.25" customHeight="1" x14ac:dyDescent="0.2">
      <c r="A27" s="74" t="s">
        <v>305</v>
      </c>
      <c r="B27" s="11">
        <v>220855.82799999998</v>
      </c>
      <c r="C27" s="12">
        <v>165267.8463</v>
      </c>
      <c r="D27" s="11">
        <v>1273.2951799999998</v>
      </c>
      <c r="E27" s="12">
        <f t="shared" si="4"/>
        <v>166541.14147999999</v>
      </c>
      <c r="F27" s="12">
        <f t="shared" si="5"/>
        <v>54314.686519999988</v>
      </c>
      <c r="G27" s="12">
        <f t="shared" si="6"/>
        <v>55587.981699999975</v>
      </c>
      <c r="H27" s="13">
        <f t="shared" si="3"/>
        <v>75.407175345175858</v>
      </c>
      <c r="J27" s="73"/>
    </row>
    <row r="28" spans="1:10" ht="11.25" customHeight="1" x14ac:dyDescent="0.2">
      <c r="A28" s="74" t="s">
        <v>102</v>
      </c>
      <c r="B28" s="11">
        <v>762408.2840000001</v>
      </c>
      <c r="C28" s="12">
        <v>318452.46730000002</v>
      </c>
      <c r="D28" s="11">
        <v>441.94862999999998</v>
      </c>
      <c r="E28" s="12">
        <f t="shared" si="4"/>
        <v>318894.41593000002</v>
      </c>
      <c r="F28" s="12">
        <f t="shared" si="5"/>
        <v>443513.86807000008</v>
      </c>
      <c r="G28" s="12">
        <f t="shared" si="6"/>
        <v>443955.81670000008</v>
      </c>
      <c r="H28" s="13">
        <f t="shared" si="3"/>
        <v>41.827249601343517</v>
      </c>
      <c r="J28" s="73"/>
    </row>
    <row r="29" spans="1:10" ht="11.25" customHeight="1" x14ac:dyDescent="0.2">
      <c r="A29" s="74" t="s">
        <v>103</v>
      </c>
      <c r="B29" s="11">
        <v>399345.97700000001</v>
      </c>
      <c r="C29" s="12">
        <v>350247.08293000003</v>
      </c>
      <c r="D29" s="11">
        <v>1292.2905499999999</v>
      </c>
      <c r="E29" s="12">
        <f t="shared" si="4"/>
        <v>351539.37348000001</v>
      </c>
      <c r="F29" s="12">
        <f t="shared" si="5"/>
        <v>47806.603520000004</v>
      </c>
      <c r="G29" s="12">
        <f t="shared" si="6"/>
        <v>49098.89406999998</v>
      </c>
      <c r="H29" s="13">
        <f t="shared" si="3"/>
        <v>88.028775479563677</v>
      </c>
      <c r="J29" s="73"/>
    </row>
    <row r="30" spans="1:10" ht="11.25" customHeight="1" x14ac:dyDescent="0.2">
      <c r="A30" s="74" t="s">
        <v>104</v>
      </c>
      <c r="B30" s="11">
        <v>329494.49599999998</v>
      </c>
      <c r="C30" s="12">
        <v>203361.63268000001</v>
      </c>
      <c r="D30" s="11">
        <v>1753.3558500000001</v>
      </c>
      <c r="E30" s="12">
        <f t="shared" si="4"/>
        <v>205114.98853</v>
      </c>
      <c r="F30" s="12">
        <f t="shared" si="5"/>
        <v>124379.50746999998</v>
      </c>
      <c r="G30" s="12">
        <f t="shared" si="6"/>
        <v>126132.86331999997</v>
      </c>
      <c r="H30" s="13">
        <f t="shared" si="3"/>
        <v>62.251415735332948</v>
      </c>
      <c r="J30" s="73"/>
    </row>
    <row r="31" spans="1:10" ht="11.25" customHeight="1" x14ac:dyDescent="0.2">
      <c r="A31" s="74" t="s">
        <v>105</v>
      </c>
      <c r="B31" s="11">
        <v>373153</v>
      </c>
      <c r="C31" s="12">
        <v>289675.50757999998</v>
      </c>
      <c r="D31" s="11">
        <v>307.49221</v>
      </c>
      <c r="E31" s="12">
        <f t="shared" si="4"/>
        <v>289982.99978999997</v>
      </c>
      <c r="F31" s="12">
        <f t="shared" si="5"/>
        <v>83170.000210000027</v>
      </c>
      <c r="G31" s="12">
        <f t="shared" si="6"/>
        <v>83477.492420000024</v>
      </c>
      <c r="H31" s="13">
        <f t="shared" si="3"/>
        <v>77.711555257494908</v>
      </c>
      <c r="J31" s="73"/>
    </row>
    <row r="32" spans="1:10" ht="11.25" customHeight="1" x14ac:dyDescent="0.2">
      <c r="A32" s="74" t="s">
        <v>106</v>
      </c>
      <c r="B32" s="11">
        <v>146533.63099999999</v>
      </c>
      <c r="C32" s="12">
        <v>116031.40837999999</v>
      </c>
      <c r="D32" s="11">
        <v>882.40075999999999</v>
      </c>
      <c r="E32" s="12">
        <f t="shared" si="4"/>
        <v>116913.80914</v>
      </c>
      <c r="F32" s="12">
        <f t="shared" si="5"/>
        <v>29619.821859999996</v>
      </c>
      <c r="G32" s="12">
        <f t="shared" si="6"/>
        <v>30502.22262</v>
      </c>
      <c r="H32" s="13">
        <f t="shared" si="3"/>
        <v>79.786331876263958</v>
      </c>
      <c r="J32" s="73"/>
    </row>
    <row r="33" spans="1:10" ht="11.25" customHeight="1" x14ac:dyDescent="0.2">
      <c r="A33" s="74" t="s">
        <v>327</v>
      </c>
      <c r="B33" s="11">
        <v>268210.163</v>
      </c>
      <c r="C33" s="12">
        <v>223064.56990999999</v>
      </c>
      <c r="D33" s="11">
        <v>271.18371000000002</v>
      </c>
      <c r="E33" s="12">
        <f t="shared" si="4"/>
        <v>223335.75362</v>
      </c>
      <c r="F33" s="12">
        <f t="shared" si="5"/>
        <v>44874.409379999997</v>
      </c>
      <c r="G33" s="12">
        <f t="shared" si="6"/>
        <v>45145.593090000009</v>
      </c>
      <c r="H33" s="13">
        <f t="shared" si="3"/>
        <v>83.268937732236495</v>
      </c>
      <c r="J33" s="73"/>
    </row>
    <row r="34" spans="1:10" ht="11.25" customHeight="1" x14ac:dyDescent="0.2">
      <c r="A34" s="74"/>
      <c r="B34" s="14"/>
      <c r="C34" s="14"/>
      <c r="D34" s="14"/>
      <c r="E34" s="14"/>
      <c r="F34" s="14"/>
      <c r="G34" s="14"/>
      <c r="H34" s="10"/>
      <c r="J34" s="73"/>
    </row>
    <row r="35" spans="1:10" ht="11.25" customHeight="1" x14ac:dyDescent="0.2">
      <c r="A35" s="72" t="s">
        <v>107</v>
      </c>
      <c r="B35" s="16">
        <f t="shared" ref="B35:G35" si="7">+B36+B37</f>
        <v>43053621.848000005</v>
      </c>
      <c r="C35" s="16">
        <f t="shared" si="7"/>
        <v>31551349.528099999</v>
      </c>
      <c r="D35" s="16">
        <f t="shared" si="7"/>
        <v>5025.58835</v>
      </c>
      <c r="E35" s="16">
        <f t="shared" si="7"/>
        <v>31556375.116449997</v>
      </c>
      <c r="F35" s="16">
        <f t="shared" si="7"/>
        <v>11497246.731550006</v>
      </c>
      <c r="G35" s="16">
        <f t="shared" si="7"/>
        <v>11502272.319900006</v>
      </c>
      <c r="H35" s="10">
        <f>E35/B35*100</f>
        <v>73.295517919164112</v>
      </c>
      <c r="J35" s="73"/>
    </row>
    <row r="36" spans="1:10" ht="11.25" customHeight="1" x14ac:dyDescent="0.2">
      <c r="A36" s="74" t="s">
        <v>108</v>
      </c>
      <c r="B36" s="11">
        <v>42772806.002000004</v>
      </c>
      <c r="C36" s="12">
        <v>31395259.890409999</v>
      </c>
      <c r="D36" s="11">
        <v>4935.4566599999998</v>
      </c>
      <c r="E36" s="12">
        <f t="shared" ref="E36:E37" si="8">SUM(C36:D36)</f>
        <v>31400195.347069997</v>
      </c>
      <c r="F36" s="12">
        <f>B36-E36</f>
        <v>11372610.654930007</v>
      </c>
      <c r="G36" s="12">
        <f>B36-C36</f>
        <v>11377546.111590005</v>
      </c>
      <c r="H36" s="13">
        <f>E36/B36*100</f>
        <v>73.411586197084574</v>
      </c>
      <c r="J36" s="73"/>
    </row>
    <row r="37" spans="1:10" ht="11.25" customHeight="1" x14ac:dyDescent="0.2">
      <c r="A37" s="74" t="s">
        <v>109</v>
      </c>
      <c r="B37" s="11">
        <v>280815.84600000002</v>
      </c>
      <c r="C37" s="12">
        <v>156089.63769</v>
      </c>
      <c r="D37" s="11">
        <v>90.131690000000006</v>
      </c>
      <c r="E37" s="12">
        <f t="shared" si="8"/>
        <v>156179.76938000001</v>
      </c>
      <c r="F37" s="12">
        <f>B37-E37</f>
        <v>124636.07662000001</v>
      </c>
      <c r="G37" s="12">
        <f>B37-C37</f>
        <v>124726.20831000002</v>
      </c>
      <c r="H37" s="13">
        <f>E37/B37*100</f>
        <v>55.616437464145093</v>
      </c>
      <c r="J37" s="73"/>
    </row>
    <row r="38" spans="1:10" ht="11.25" customHeight="1" x14ac:dyDescent="0.2">
      <c r="A38" s="74"/>
      <c r="B38" s="14"/>
      <c r="C38" s="14"/>
      <c r="D38" s="14"/>
      <c r="E38" s="14"/>
      <c r="F38" s="14"/>
      <c r="G38" s="14"/>
      <c r="H38" s="10"/>
      <c r="J38" s="73"/>
    </row>
    <row r="39" spans="1:10" ht="11.25" customHeight="1" x14ac:dyDescent="0.2">
      <c r="A39" s="72" t="s">
        <v>110</v>
      </c>
      <c r="B39" s="16">
        <f t="shared" ref="B39:G39" si="9">SUM(B40:B45)</f>
        <v>504448017.27318996</v>
      </c>
      <c r="C39" s="16">
        <f t="shared" si="9"/>
        <v>378833724.01082003</v>
      </c>
      <c r="D39" s="16">
        <f t="shared" si="9"/>
        <v>2196196.6285700002</v>
      </c>
      <c r="E39" s="16">
        <f t="shared" si="9"/>
        <v>381029920.63938993</v>
      </c>
      <c r="F39" s="16">
        <f t="shared" si="9"/>
        <v>123418096.63379997</v>
      </c>
      <c r="G39" s="16">
        <f t="shared" si="9"/>
        <v>125614293.26236995</v>
      </c>
      <c r="H39" s="10">
        <f t="shared" ref="H39:H45" si="10">E39/B39*100</f>
        <v>75.53403078062621</v>
      </c>
      <c r="J39" s="73"/>
    </row>
    <row r="40" spans="1:10" ht="11.25" customHeight="1" x14ac:dyDescent="0.2">
      <c r="A40" s="74" t="s">
        <v>111</v>
      </c>
      <c r="B40" s="11">
        <v>503628048.66818994</v>
      </c>
      <c r="C40" s="12">
        <v>378239271.72703999</v>
      </c>
      <c r="D40" s="11">
        <v>2189392.4579400006</v>
      </c>
      <c r="E40" s="12">
        <f t="shared" ref="E40:E45" si="11">SUM(C40:D40)</f>
        <v>380428664.18497998</v>
      </c>
      <c r="F40" s="12">
        <f t="shared" ref="F40:F45" si="12">B40-E40</f>
        <v>123199384.48320997</v>
      </c>
      <c r="G40" s="12">
        <f t="shared" ref="G40:G45" si="13">B40-C40</f>
        <v>125388776.94114995</v>
      </c>
      <c r="H40" s="13">
        <f t="shared" si="10"/>
        <v>75.537624481201476</v>
      </c>
      <c r="J40" s="73"/>
    </row>
    <row r="41" spans="1:10" ht="11.25" customHeight="1" x14ac:dyDescent="0.2">
      <c r="A41" s="76" t="s">
        <v>112</v>
      </c>
      <c r="B41" s="11">
        <v>44920</v>
      </c>
      <c r="C41" s="12">
        <v>27977.579710000002</v>
      </c>
      <c r="D41" s="11">
        <v>246.27670999999998</v>
      </c>
      <c r="E41" s="12">
        <f t="shared" si="11"/>
        <v>28223.85642</v>
      </c>
      <c r="F41" s="12">
        <f t="shared" si="12"/>
        <v>16696.14358</v>
      </c>
      <c r="G41" s="12">
        <f t="shared" si="13"/>
        <v>16942.420289999998</v>
      </c>
      <c r="H41" s="13">
        <f t="shared" si="10"/>
        <v>62.831381166518256</v>
      </c>
      <c r="J41" s="73"/>
    </row>
    <row r="42" spans="1:10" ht="11.25" customHeight="1" x14ac:dyDescent="0.2">
      <c r="A42" s="76" t="s">
        <v>113</v>
      </c>
      <c r="B42" s="11">
        <v>11864</v>
      </c>
      <c r="C42" s="12">
        <v>8113.2878099999998</v>
      </c>
      <c r="D42" s="11">
        <v>206.91060000000002</v>
      </c>
      <c r="E42" s="12">
        <f t="shared" si="11"/>
        <v>8320.1984099999991</v>
      </c>
      <c r="F42" s="12">
        <f t="shared" si="12"/>
        <v>3543.8015900000009</v>
      </c>
      <c r="G42" s="12">
        <f t="shared" si="13"/>
        <v>3750.7121900000002</v>
      </c>
      <c r="H42" s="13">
        <f t="shared" si="10"/>
        <v>70.129791048550231</v>
      </c>
      <c r="J42" s="73"/>
    </row>
    <row r="43" spans="1:10" ht="11.25" customHeight="1" x14ac:dyDescent="0.2">
      <c r="A43" s="74" t="s">
        <v>114</v>
      </c>
      <c r="B43" s="11">
        <v>459723.348</v>
      </c>
      <c r="C43" s="12">
        <v>378461.27241000003</v>
      </c>
      <c r="D43" s="11">
        <v>3425.7902799999997</v>
      </c>
      <c r="E43" s="12">
        <f t="shared" si="11"/>
        <v>381887.06269000005</v>
      </c>
      <c r="F43" s="12">
        <f t="shared" si="12"/>
        <v>77836.285309999948</v>
      </c>
      <c r="G43" s="12">
        <f t="shared" si="13"/>
        <v>81262.075589999964</v>
      </c>
      <c r="H43" s="13">
        <f t="shared" si="10"/>
        <v>83.068885744302037</v>
      </c>
      <c r="J43" s="73"/>
    </row>
    <row r="44" spans="1:10" ht="11.25" customHeight="1" x14ac:dyDescent="0.2">
      <c r="A44" s="74" t="s">
        <v>115</v>
      </c>
      <c r="B44" s="11">
        <v>100331.25699999998</v>
      </c>
      <c r="C44" s="12">
        <v>66791.704750000004</v>
      </c>
      <c r="D44" s="11">
        <v>0</v>
      </c>
      <c r="E44" s="12">
        <f t="shared" si="11"/>
        <v>66791.704750000004</v>
      </c>
      <c r="F44" s="12">
        <f t="shared" si="12"/>
        <v>33539.552249999979</v>
      </c>
      <c r="G44" s="12">
        <f t="shared" si="13"/>
        <v>33539.552249999979</v>
      </c>
      <c r="H44" s="13">
        <f t="shared" si="10"/>
        <v>66.571183046176742</v>
      </c>
      <c r="J44" s="73"/>
    </row>
    <row r="45" spans="1:10" ht="11.25" customHeight="1" x14ac:dyDescent="0.2">
      <c r="A45" s="74" t="s">
        <v>116</v>
      </c>
      <c r="B45" s="11">
        <v>203129.99999999997</v>
      </c>
      <c r="C45" s="12">
        <v>113108.43909999999</v>
      </c>
      <c r="D45" s="11">
        <v>2925.1930400000001</v>
      </c>
      <c r="E45" s="12">
        <f t="shared" si="11"/>
        <v>116033.63213999999</v>
      </c>
      <c r="F45" s="12">
        <f t="shared" si="12"/>
        <v>87096.367859999984</v>
      </c>
      <c r="G45" s="12">
        <f t="shared" si="13"/>
        <v>90021.560899999982</v>
      </c>
      <c r="H45" s="13">
        <f t="shared" si="10"/>
        <v>57.122843568158324</v>
      </c>
      <c r="J45" s="73"/>
    </row>
    <row r="46" spans="1:10" ht="11.25" customHeight="1" x14ac:dyDescent="0.2">
      <c r="A46" s="74"/>
      <c r="B46" s="12"/>
      <c r="C46" s="12"/>
      <c r="D46" s="12"/>
      <c r="E46" s="12"/>
      <c r="F46" s="12"/>
      <c r="G46" s="12"/>
      <c r="H46" s="13"/>
      <c r="J46" s="73"/>
    </row>
    <row r="47" spans="1:10" ht="11.25" customHeight="1" x14ac:dyDescent="0.2">
      <c r="A47" s="72" t="s">
        <v>117</v>
      </c>
      <c r="B47" s="11">
        <v>63448650.544</v>
      </c>
      <c r="C47" s="12">
        <v>50272086.633720003</v>
      </c>
      <c r="D47" s="11">
        <v>450416.87097999995</v>
      </c>
      <c r="E47" s="12">
        <f t="shared" ref="E47" si="14">SUM(C47:D47)</f>
        <v>50722503.504700005</v>
      </c>
      <c r="F47" s="12">
        <f>B47-E47</f>
        <v>12726147.039299995</v>
      </c>
      <c r="G47" s="12">
        <f>B47-C47</f>
        <v>13176563.910279997</v>
      </c>
      <c r="H47" s="13">
        <f>E47/B47*100</f>
        <v>79.942604089783217</v>
      </c>
      <c r="J47" s="73"/>
    </row>
    <row r="48" spans="1:10" ht="11.25" customHeight="1" x14ac:dyDescent="0.2">
      <c r="A48" s="77"/>
      <c r="B48" s="14"/>
      <c r="C48" s="14"/>
      <c r="D48" s="14"/>
      <c r="E48" s="14"/>
      <c r="F48" s="14"/>
      <c r="G48" s="14"/>
      <c r="H48" s="10"/>
      <c r="J48" s="73"/>
    </row>
    <row r="49" spans="1:10" ht="11.25" customHeight="1" x14ac:dyDescent="0.2">
      <c r="A49" s="72" t="s">
        <v>118</v>
      </c>
      <c r="B49" s="11">
        <v>1994074</v>
      </c>
      <c r="C49" s="12">
        <v>943232.55673000007</v>
      </c>
      <c r="D49" s="11">
        <v>11516.400869999999</v>
      </c>
      <c r="E49" s="12">
        <f>SUM(C49:D49)</f>
        <v>954748.95760000008</v>
      </c>
      <c r="F49" s="12">
        <f>B49-E49</f>
        <v>1039325.0423999999</v>
      </c>
      <c r="G49" s="12">
        <f>B49-C49</f>
        <v>1050841.4432699999</v>
      </c>
      <c r="H49" s="13">
        <f>E49/B49*100</f>
        <v>47.879314288236046</v>
      </c>
      <c r="J49" s="73"/>
    </row>
    <row r="50" spans="1:10" ht="11.25" customHeight="1" x14ac:dyDescent="0.2">
      <c r="A50" s="74"/>
      <c r="B50" s="14"/>
      <c r="C50" s="14"/>
      <c r="D50" s="14"/>
      <c r="E50" s="14"/>
      <c r="F50" s="14"/>
      <c r="G50" s="14"/>
      <c r="H50" s="10"/>
      <c r="J50" s="73"/>
    </row>
    <row r="51" spans="1:10" ht="11.25" customHeight="1" x14ac:dyDescent="0.2">
      <c r="A51" s="72" t="s">
        <v>119</v>
      </c>
      <c r="B51" s="16">
        <f t="shared" ref="B51:G51" si="15">SUM(B52:B57)</f>
        <v>20040047.936200008</v>
      </c>
      <c r="C51" s="16">
        <f t="shared" si="15"/>
        <v>14048052.682499999</v>
      </c>
      <c r="D51" s="16">
        <f t="shared" si="15"/>
        <v>349495.55645999993</v>
      </c>
      <c r="E51" s="16">
        <f t="shared" si="15"/>
        <v>14397548.238959998</v>
      </c>
      <c r="F51" s="16">
        <f t="shared" si="15"/>
        <v>5642499.6972400034</v>
      </c>
      <c r="G51" s="16">
        <f t="shared" si="15"/>
        <v>5991995.253700004</v>
      </c>
      <c r="H51" s="10">
        <f t="shared" ref="H51:H57" si="16">E51/B51*100</f>
        <v>71.843881236194591</v>
      </c>
      <c r="J51" s="73"/>
    </row>
    <row r="52" spans="1:10" ht="11.25" customHeight="1" x14ac:dyDescent="0.2">
      <c r="A52" s="74" t="s">
        <v>99</v>
      </c>
      <c r="B52" s="11">
        <v>14795056.601200003</v>
      </c>
      <c r="C52" s="12">
        <v>10565465.530099999</v>
      </c>
      <c r="D52" s="11">
        <v>242312.30405000001</v>
      </c>
      <c r="E52" s="12">
        <f t="shared" ref="E52:E57" si="17">SUM(C52:D52)</f>
        <v>10807777.83415</v>
      </c>
      <c r="F52" s="12">
        <f t="shared" ref="F52:F57" si="18">B52-E52</f>
        <v>3987278.7670500036</v>
      </c>
      <c r="G52" s="12">
        <f t="shared" ref="G52:G57" si="19">B52-C52</f>
        <v>4229591.071100004</v>
      </c>
      <c r="H52" s="13">
        <f t="shared" si="16"/>
        <v>73.049925562795053</v>
      </c>
      <c r="J52" s="73"/>
    </row>
    <row r="53" spans="1:10" ht="11.25" customHeight="1" x14ac:dyDescent="0.2">
      <c r="A53" s="74" t="s">
        <v>120</v>
      </c>
      <c r="B53" s="11">
        <v>2332732.3170000003</v>
      </c>
      <c r="C53" s="12">
        <v>1582500.8674999999</v>
      </c>
      <c r="D53" s="11">
        <v>63367.933069999985</v>
      </c>
      <c r="E53" s="12">
        <f t="shared" si="17"/>
        <v>1645868.80057</v>
      </c>
      <c r="F53" s="12">
        <f t="shared" si="18"/>
        <v>686863.51643000031</v>
      </c>
      <c r="G53" s="12">
        <f t="shared" si="19"/>
        <v>750231.44950000034</v>
      </c>
      <c r="H53" s="13">
        <f t="shared" si="16"/>
        <v>70.555407861226954</v>
      </c>
      <c r="J53" s="73"/>
    </row>
    <row r="54" spans="1:10" ht="11.25" customHeight="1" x14ac:dyDescent="0.2">
      <c r="A54" s="74" t="s">
        <v>121</v>
      </c>
      <c r="B54" s="11">
        <v>1284310.0539999998</v>
      </c>
      <c r="C54" s="12">
        <v>848578.96014999959</v>
      </c>
      <c r="D54" s="11">
        <v>21423.565180000005</v>
      </c>
      <c r="E54" s="12">
        <f t="shared" si="17"/>
        <v>870002.52532999963</v>
      </c>
      <c r="F54" s="12">
        <f t="shared" si="18"/>
        <v>414307.52867000015</v>
      </c>
      <c r="G54" s="12">
        <f t="shared" si="19"/>
        <v>435731.09385000018</v>
      </c>
      <c r="H54" s="13">
        <f t="shared" si="16"/>
        <v>67.740848295967609</v>
      </c>
      <c r="J54" s="73"/>
    </row>
    <row r="55" spans="1:10" ht="11.25" customHeight="1" x14ac:dyDescent="0.2">
      <c r="A55" s="74" t="s">
        <v>122</v>
      </c>
      <c r="B55" s="11">
        <v>1351848.9650000001</v>
      </c>
      <c r="C55" s="12">
        <v>890371.27236000006</v>
      </c>
      <c r="D55" s="11">
        <v>19740.86506</v>
      </c>
      <c r="E55" s="12">
        <f t="shared" si="17"/>
        <v>910112.13742000004</v>
      </c>
      <c r="F55" s="12">
        <f t="shared" si="18"/>
        <v>441736.82758000004</v>
      </c>
      <c r="G55" s="12">
        <f t="shared" si="19"/>
        <v>461477.69264000002</v>
      </c>
      <c r="H55" s="13">
        <f t="shared" si="16"/>
        <v>67.323507357939206</v>
      </c>
      <c r="J55" s="73"/>
    </row>
    <row r="56" spans="1:10" ht="11.25" customHeight="1" x14ac:dyDescent="0.2">
      <c r="A56" s="74" t="s">
        <v>123</v>
      </c>
      <c r="B56" s="11">
        <v>150249</v>
      </c>
      <c r="C56" s="12">
        <v>81678.59835</v>
      </c>
      <c r="D56" s="11">
        <v>682.64076999999997</v>
      </c>
      <c r="E56" s="12">
        <f t="shared" si="17"/>
        <v>82361.239119999998</v>
      </c>
      <c r="F56" s="12">
        <f t="shared" si="18"/>
        <v>67887.760880000002</v>
      </c>
      <c r="G56" s="12">
        <f t="shared" si="19"/>
        <v>68570.40165</v>
      </c>
      <c r="H56" s="13">
        <f t="shared" si="16"/>
        <v>54.816497361047325</v>
      </c>
      <c r="J56" s="73"/>
    </row>
    <row r="57" spans="1:10" ht="11.25" customHeight="1" x14ac:dyDescent="0.2">
      <c r="A57" s="74" t="s">
        <v>124</v>
      </c>
      <c r="B57" s="11">
        <v>125850.99899999998</v>
      </c>
      <c r="C57" s="12">
        <v>79457.454040000011</v>
      </c>
      <c r="D57" s="11">
        <v>1968.2483300000001</v>
      </c>
      <c r="E57" s="12">
        <f t="shared" si="17"/>
        <v>81425.702370000014</v>
      </c>
      <c r="F57" s="12">
        <f t="shared" si="18"/>
        <v>44425.296629999968</v>
      </c>
      <c r="G57" s="12">
        <f t="shared" si="19"/>
        <v>46393.54495999997</v>
      </c>
      <c r="H57" s="13">
        <f t="shared" si="16"/>
        <v>64.700084240094142</v>
      </c>
      <c r="J57" s="73"/>
    </row>
    <row r="58" spans="1:10" ht="11.25" customHeight="1" x14ac:dyDescent="0.2">
      <c r="A58" s="74"/>
      <c r="B58" s="14"/>
      <c r="C58" s="14"/>
      <c r="D58" s="14"/>
      <c r="E58" s="14"/>
      <c r="F58" s="14"/>
      <c r="G58" s="14"/>
      <c r="H58" s="10"/>
      <c r="J58" s="73"/>
    </row>
    <row r="59" spans="1:10" ht="11.25" customHeight="1" x14ac:dyDescent="0.2">
      <c r="A59" s="72" t="s">
        <v>125</v>
      </c>
      <c r="B59" s="17">
        <f t="shared" ref="B59:G59" si="20">SUM(B60:B69)</f>
        <v>17200455.97646014</v>
      </c>
      <c r="C59" s="17">
        <f t="shared" si="20"/>
        <v>10380905.63805992</v>
      </c>
      <c r="D59" s="17">
        <f t="shared" si="20"/>
        <v>309343.44003</v>
      </c>
      <c r="E59" s="17">
        <f t="shared" si="20"/>
        <v>10690249.078089921</v>
      </c>
      <c r="F59" s="17">
        <f t="shared" si="20"/>
        <v>6510206.8983702213</v>
      </c>
      <c r="G59" s="17">
        <f t="shared" si="20"/>
        <v>6819550.3384002224</v>
      </c>
      <c r="H59" s="10">
        <f t="shared" ref="H59:H69" si="21">E59/B59*100</f>
        <v>62.150963280974466</v>
      </c>
      <c r="J59" s="73"/>
    </row>
    <row r="60" spans="1:10" ht="11.25" customHeight="1" x14ac:dyDescent="0.2">
      <c r="A60" s="74" t="s">
        <v>126</v>
      </c>
      <c r="B60" s="11">
        <v>868696.05138014653</v>
      </c>
      <c r="C60" s="12">
        <v>533612.92265992006</v>
      </c>
      <c r="D60" s="11">
        <v>8010.6454599999715</v>
      </c>
      <c r="E60" s="12">
        <f t="shared" ref="E60:E69" si="22">SUM(C60:D60)</f>
        <v>541623.56811992009</v>
      </c>
      <c r="F60" s="12">
        <f t="shared" ref="F60:F69" si="23">B60-E60</f>
        <v>327072.48326022644</v>
      </c>
      <c r="G60" s="12">
        <f t="shared" ref="G60:G69" si="24">B60-C60</f>
        <v>335083.12872022646</v>
      </c>
      <c r="H60" s="13">
        <f t="shared" si="21"/>
        <v>62.34903074089172</v>
      </c>
      <c r="J60" s="73"/>
    </row>
    <row r="61" spans="1:10" ht="11.25" customHeight="1" x14ac:dyDescent="0.2">
      <c r="A61" s="74" t="s">
        <v>127</v>
      </c>
      <c r="B61" s="11">
        <v>2956367.561999999</v>
      </c>
      <c r="C61" s="12">
        <v>1881383.2607200001</v>
      </c>
      <c r="D61" s="11">
        <v>195311.72065999999</v>
      </c>
      <c r="E61" s="12">
        <f t="shared" si="22"/>
        <v>2076694.9813800002</v>
      </c>
      <c r="F61" s="12">
        <f t="shared" si="23"/>
        <v>879672.58061999874</v>
      </c>
      <c r="G61" s="12">
        <f t="shared" si="24"/>
        <v>1074984.3012799989</v>
      </c>
      <c r="H61" s="13">
        <f t="shared" si="21"/>
        <v>70.244816919013431</v>
      </c>
      <c r="J61" s="73"/>
    </row>
    <row r="62" spans="1:10" ht="11.25" customHeight="1" x14ac:dyDescent="0.2">
      <c r="A62" s="74" t="s">
        <v>128</v>
      </c>
      <c r="B62" s="11">
        <v>10505011.250459997</v>
      </c>
      <c r="C62" s="12">
        <v>6734424.797530001</v>
      </c>
      <c r="D62" s="11">
        <v>82383.789120000001</v>
      </c>
      <c r="E62" s="12">
        <f t="shared" si="22"/>
        <v>6816808.5866500009</v>
      </c>
      <c r="F62" s="12">
        <f t="shared" si="23"/>
        <v>3688202.6638099961</v>
      </c>
      <c r="G62" s="12">
        <f t="shared" si="24"/>
        <v>3770586.452929996</v>
      </c>
      <c r="H62" s="13">
        <f t="shared" si="21"/>
        <v>64.891016526531615</v>
      </c>
      <c r="J62" s="73"/>
    </row>
    <row r="63" spans="1:10" ht="11.25" customHeight="1" x14ac:dyDescent="0.2">
      <c r="A63" s="74" t="s">
        <v>129</v>
      </c>
      <c r="B63" s="11">
        <v>271572.36499999999</v>
      </c>
      <c r="C63" s="12">
        <v>172757.41598000002</v>
      </c>
      <c r="D63" s="11">
        <v>2235.8350999999998</v>
      </c>
      <c r="E63" s="12">
        <f t="shared" si="22"/>
        <v>174993.25108000002</v>
      </c>
      <c r="F63" s="12">
        <f t="shared" si="23"/>
        <v>96579.113919999974</v>
      </c>
      <c r="G63" s="12">
        <f t="shared" si="24"/>
        <v>98814.949019999971</v>
      </c>
      <c r="H63" s="13">
        <f t="shared" si="21"/>
        <v>64.437061215709491</v>
      </c>
      <c r="J63" s="73"/>
    </row>
    <row r="64" spans="1:10" ht="11.25" customHeight="1" x14ac:dyDescent="0.2">
      <c r="A64" s="74" t="s">
        <v>130</v>
      </c>
      <c r="B64" s="11">
        <v>2184851.72762</v>
      </c>
      <c r="C64" s="12">
        <v>765496.09210000013</v>
      </c>
      <c r="D64" s="11">
        <v>14362.756769999996</v>
      </c>
      <c r="E64" s="12">
        <f t="shared" si="22"/>
        <v>779858.8488700001</v>
      </c>
      <c r="F64" s="12">
        <f t="shared" si="23"/>
        <v>1404992.8787499999</v>
      </c>
      <c r="G64" s="12">
        <f t="shared" si="24"/>
        <v>1419355.63552</v>
      </c>
      <c r="H64" s="13">
        <f t="shared" si="21"/>
        <v>35.693902657619468</v>
      </c>
      <c r="J64" s="73"/>
    </row>
    <row r="65" spans="1:10" ht="11.25" customHeight="1" x14ac:dyDescent="0.2">
      <c r="A65" s="74" t="s">
        <v>131</v>
      </c>
      <c r="B65" s="11">
        <v>17282.199999999997</v>
      </c>
      <c r="C65" s="12">
        <v>11980.12032</v>
      </c>
      <c r="D65" s="11">
        <v>173.76088000000001</v>
      </c>
      <c r="E65" s="12">
        <f t="shared" si="22"/>
        <v>12153.8812</v>
      </c>
      <c r="F65" s="12">
        <f t="shared" si="23"/>
        <v>5128.3187999999973</v>
      </c>
      <c r="G65" s="12">
        <f t="shared" si="24"/>
        <v>5302.0796799999971</v>
      </c>
      <c r="H65" s="13">
        <f t="shared" si="21"/>
        <v>70.326007105576849</v>
      </c>
      <c r="J65" s="73"/>
    </row>
    <row r="66" spans="1:10" ht="11.25" customHeight="1" x14ac:dyDescent="0.2">
      <c r="A66" s="74" t="s">
        <v>132</v>
      </c>
      <c r="B66" s="11">
        <v>217989</v>
      </c>
      <c r="C66" s="12">
        <v>139925.85587999999</v>
      </c>
      <c r="D66" s="11">
        <v>3811.6802599999996</v>
      </c>
      <c r="E66" s="12">
        <f t="shared" si="22"/>
        <v>143737.53613999998</v>
      </c>
      <c r="F66" s="12">
        <f t="shared" si="23"/>
        <v>74251.463860000018</v>
      </c>
      <c r="G66" s="12">
        <f t="shared" si="24"/>
        <v>78063.144120000012</v>
      </c>
      <c r="H66" s="13">
        <f t="shared" si="21"/>
        <v>65.937976751120459</v>
      </c>
      <c r="J66" s="73"/>
    </row>
    <row r="67" spans="1:10" ht="11.25" customHeight="1" x14ac:dyDescent="0.2">
      <c r="A67" s="74" t="s">
        <v>133</v>
      </c>
      <c r="B67" s="11">
        <v>58161.430000000008</v>
      </c>
      <c r="C67" s="12">
        <v>45113.418579999998</v>
      </c>
      <c r="D67" s="11">
        <v>586.44731000000002</v>
      </c>
      <c r="E67" s="12">
        <f t="shared" si="22"/>
        <v>45699.865890000001</v>
      </c>
      <c r="F67" s="12">
        <f t="shared" si="23"/>
        <v>12461.564110000007</v>
      </c>
      <c r="G67" s="12">
        <f t="shared" si="24"/>
        <v>13048.01142000001</v>
      </c>
      <c r="H67" s="13">
        <f t="shared" si="21"/>
        <v>78.574178609432394</v>
      </c>
      <c r="J67" s="73"/>
    </row>
    <row r="68" spans="1:10" ht="11.25" customHeight="1" x14ac:dyDescent="0.2">
      <c r="A68" s="76" t="s">
        <v>134</v>
      </c>
      <c r="B68" s="11">
        <v>72472</v>
      </c>
      <c r="C68" s="12">
        <v>52801.831140000002</v>
      </c>
      <c r="D68" s="11">
        <v>2466.80447</v>
      </c>
      <c r="E68" s="12">
        <f t="shared" si="22"/>
        <v>55268.635610000005</v>
      </c>
      <c r="F68" s="12">
        <f t="shared" si="23"/>
        <v>17203.364389999995</v>
      </c>
      <c r="G68" s="12">
        <f t="shared" si="24"/>
        <v>19670.168859999998</v>
      </c>
      <c r="H68" s="13">
        <f t="shared" si="21"/>
        <v>76.262053772491456</v>
      </c>
      <c r="J68" s="73"/>
    </row>
    <row r="69" spans="1:10" ht="11.25" customHeight="1" x14ac:dyDescent="0.2">
      <c r="A69" s="74" t="s">
        <v>135</v>
      </c>
      <c r="B69" s="11">
        <v>48052.39</v>
      </c>
      <c r="C69" s="12">
        <v>43409.923149999995</v>
      </c>
      <c r="D69" s="11">
        <v>0</v>
      </c>
      <c r="E69" s="12">
        <f t="shared" si="22"/>
        <v>43409.923149999995</v>
      </c>
      <c r="F69" s="12">
        <f t="shared" si="23"/>
        <v>4642.4668500000043</v>
      </c>
      <c r="G69" s="12">
        <f t="shared" si="24"/>
        <v>4642.4668500000043</v>
      </c>
      <c r="H69" s="13">
        <f t="shared" si="21"/>
        <v>90.338738926409263</v>
      </c>
      <c r="J69" s="73"/>
    </row>
    <row r="70" spans="1:10" ht="11.25" customHeight="1" x14ac:dyDescent="0.2">
      <c r="A70" s="74"/>
      <c r="B70" s="14"/>
      <c r="C70" s="14"/>
      <c r="D70" s="14"/>
      <c r="E70" s="14"/>
      <c r="F70" s="14"/>
      <c r="G70" s="14"/>
      <c r="H70" s="10"/>
      <c r="J70" s="73"/>
    </row>
    <row r="71" spans="1:10" ht="11.25" customHeight="1" x14ac:dyDescent="0.2">
      <c r="A71" s="72" t="s">
        <v>136</v>
      </c>
      <c r="B71" s="16">
        <f t="shared" ref="B71:G71" si="25">SUM(B72:B75)</f>
        <v>21146270.092999998</v>
      </c>
      <c r="C71" s="16">
        <f t="shared" si="25"/>
        <v>9302443.317040002</v>
      </c>
      <c r="D71" s="16">
        <f t="shared" si="25"/>
        <v>34956.536530000012</v>
      </c>
      <c r="E71" s="16">
        <f t="shared" si="25"/>
        <v>9337399.8535700012</v>
      </c>
      <c r="F71" s="16">
        <f t="shared" si="25"/>
        <v>11808870.239429997</v>
      </c>
      <c r="G71" s="16">
        <f t="shared" si="25"/>
        <v>11843826.775959997</v>
      </c>
      <c r="H71" s="10">
        <f>E71/B71*100</f>
        <v>44.15624983746396</v>
      </c>
      <c r="J71" s="73"/>
    </row>
    <row r="72" spans="1:10" ht="11.25" customHeight="1" x14ac:dyDescent="0.2">
      <c r="A72" s="74" t="s">
        <v>99</v>
      </c>
      <c r="B72" s="11">
        <v>21056090.721999999</v>
      </c>
      <c r="C72" s="12">
        <v>9241800.5963500012</v>
      </c>
      <c r="D72" s="11">
        <v>34365.338400000008</v>
      </c>
      <c r="E72" s="12">
        <f t="shared" ref="E72:E75" si="26">SUM(C72:D72)</f>
        <v>9276165.9347500019</v>
      </c>
      <c r="F72" s="12">
        <f>B72-E72</f>
        <v>11779924.787249997</v>
      </c>
      <c r="G72" s="12">
        <f>B72-C72</f>
        <v>11814290.125649998</v>
      </c>
      <c r="H72" s="13">
        <f>E72/B72*100</f>
        <v>44.054549618073224</v>
      </c>
      <c r="J72" s="73"/>
    </row>
    <row r="73" spans="1:10" ht="11.25" customHeight="1" x14ac:dyDescent="0.2">
      <c r="A73" s="74" t="s">
        <v>137</v>
      </c>
      <c r="B73" s="11">
        <v>64160.371000000021</v>
      </c>
      <c r="C73" s="12">
        <v>47940.770349999999</v>
      </c>
      <c r="D73" s="11">
        <v>123.07536</v>
      </c>
      <c r="E73" s="12">
        <f t="shared" si="26"/>
        <v>48063.845710000001</v>
      </c>
      <c r="F73" s="12">
        <f>B73-E73</f>
        <v>16096.52529000002</v>
      </c>
      <c r="G73" s="12">
        <f>B73-C73</f>
        <v>16219.600650000022</v>
      </c>
      <c r="H73" s="13">
        <f>E73/B73*100</f>
        <v>74.912044554729874</v>
      </c>
      <c r="J73" s="73"/>
    </row>
    <row r="74" spans="1:10" ht="11.25" customHeight="1" x14ac:dyDescent="0.2">
      <c r="A74" s="74" t="s">
        <v>138</v>
      </c>
      <c r="B74" s="11">
        <v>5222.0000000000009</v>
      </c>
      <c r="C74" s="12">
        <v>2589.5493099999999</v>
      </c>
      <c r="D74" s="11">
        <v>450.26153999999997</v>
      </c>
      <c r="E74" s="12">
        <f t="shared" si="26"/>
        <v>3039.8108499999998</v>
      </c>
      <c r="F74" s="12">
        <f>B74-E74</f>
        <v>2182.1891500000011</v>
      </c>
      <c r="G74" s="12">
        <f>B74-C74</f>
        <v>2632.450690000001</v>
      </c>
      <c r="H74" s="13">
        <f>E74/B74*100</f>
        <v>58.211621026426641</v>
      </c>
      <c r="J74" s="73"/>
    </row>
    <row r="75" spans="1:10" ht="11.25" customHeight="1" x14ac:dyDescent="0.2">
      <c r="A75" s="74" t="s">
        <v>139</v>
      </c>
      <c r="B75" s="11">
        <v>20797</v>
      </c>
      <c r="C75" s="12">
        <v>10112.401029999999</v>
      </c>
      <c r="D75" s="11">
        <v>17.861229999999999</v>
      </c>
      <c r="E75" s="12">
        <f t="shared" si="26"/>
        <v>10130.26226</v>
      </c>
      <c r="F75" s="12">
        <f>B75-E75</f>
        <v>10666.73774</v>
      </c>
      <c r="G75" s="12">
        <f>B75-C75</f>
        <v>10684.598970000001</v>
      </c>
      <c r="H75" s="13">
        <f>E75/B75*100</f>
        <v>48.710209453286531</v>
      </c>
      <c r="J75" s="73"/>
    </row>
    <row r="76" spans="1:10" ht="11.25" customHeight="1" x14ac:dyDescent="0.2">
      <c r="A76" s="74"/>
      <c r="B76" s="14"/>
      <c r="C76" s="14"/>
      <c r="D76" s="14"/>
      <c r="E76" s="14"/>
      <c r="F76" s="14"/>
      <c r="G76" s="14"/>
      <c r="H76" s="10"/>
      <c r="J76" s="73"/>
    </row>
    <row r="77" spans="1:10" ht="11.25" customHeight="1" x14ac:dyDescent="0.2">
      <c r="A77" s="72" t="s">
        <v>140</v>
      </c>
      <c r="B77" s="16">
        <f t="shared" ref="B77:G77" si="27">SUM(B78:B79)</f>
        <v>169987231.31223994</v>
      </c>
      <c r="C77" s="16">
        <f t="shared" si="27"/>
        <v>120226166.96230999</v>
      </c>
      <c r="D77" s="16">
        <f t="shared" si="27"/>
        <v>1331044.22603</v>
      </c>
      <c r="E77" s="16">
        <f t="shared" si="27"/>
        <v>121557211.18833998</v>
      </c>
      <c r="F77" s="16">
        <f t="shared" si="27"/>
        <v>48430020.123899959</v>
      </c>
      <c r="G77" s="16">
        <f t="shared" si="27"/>
        <v>49761064.349929959</v>
      </c>
      <c r="H77" s="10">
        <f>E77/B77*100</f>
        <v>71.509612957374671</v>
      </c>
      <c r="J77" s="73"/>
    </row>
    <row r="78" spans="1:10" ht="11.25" customHeight="1" x14ac:dyDescent="0.2">
      <c r="A78" s="74" t="s">
        <v>141</v>
      </c>
      <c r="B78" s="11">
        <v>169511296.31223994</v>
      </c>
      <c r="C78" s="12">
        <v>120020355.08641998</v>
      </c>
      <c r="D78" s="11">
        <v>1318747.47948</v>
      </c>
      <c r="E78" s="12">
        <f t="shared" ref="E78:E79" si="28">SUM(C78:D78)</f>
        <v>121339102.56589998</v>
      </c>
      <c r="F78" s="12">
        <f>B78-E78</f>
        <v>48172193.746339962</v>
      </c>
      <c r="G78" s="12">
        <f>B78-C78</f>
        <v>49490941.22581996</v>
      </c>
      <c r="H78" s="13">
        <f>E78/B78*100</f>
        <v>71.5817206319945</v>
      </c>
      <c r="J78" s="73"/>
    </row>
    <row r="79" spans="1:10" ht="11.25" customHeight="1" x14ac:dyDescent="0.2">
      <c r="A79" s="74" t="s">
        <v>142</v>
      </c>
      <c r="B79" s="11">
        <v>475935</v>
      </c>
      <c r="C79" s="12">
        <v>205811.87589</v>
      </c>
      <c r="D79" s="11">
        <v>12296.74655</v>
      </c>
      <c r="E79" s="12">
        <f t="shared" si="28"/>
        <v>218108.62244000001</v>
      </c>
      <c r="F79" s="12">
        <f>B79-E79</f>
        <v>257826.37755999999</v>
      </c>
      <c r="G79" s="12">
        <f>B79-C79</f>
        <v>270123.12410999998</v>
      </c>
      <c r="H79" s="13">
        <f>E79/B79*100</f>
        <v>45.827397110950024</v>
      </c>
      <c r="J79" s="73"/>
    </row>
    <row r="80" spans="1:10" ht="11.25" customHeight="1" x14ac:dyDescent="0.2">
      <c r="A80" s="74"/>
      <c r="B80" s="14"/>
      <c r="C80" s="14"/>
      <c r="D80" s="14"/>
      <c r="E80" s="14"/>
      <c r="F80" s="14"/>
      <c r="G80" s="14"/>
      <c r="H80" s="10"/>
      <c r="J80" s="73"/>
    </row>
    <row r="81" spans="1:10" ht="11.25" customHeight="1" x14ac:dyDescent="0.2">
      <c r="A81" s="72" t="s">
        <v>328</v>
      </c>
      <c r="B81" s="16">
        <f t="shared" ref="B81:G81" si="29">+B82+B83</f>
        <v>672350.61</v>
      </c>
      <c r="C81" s="16">
        <f t="shared" si="29"/>
        <v>395273.27684999997</v>
      </c>
      <c r="D81" s="16">
        <f t="shared" si="29"/>
        <v>12136.59834</v>
      </c>
      <c r="E81" s="16">
        <f t="shared" si="29"/>
        <v>407409.87518999993</v>
      </c>
      <c r="F81" s="16">
        <f t="shared" si="29"/>
        <v>264940.73481000005</v>
      </c>
      <c r="G81" s="16">
        <f t="shared" si="29"/>
        <v>277077.33315000002</v>
      </c>
      <c r="H81" s="10">
        <f>E81/B81*100</f>
        <v>60.594854697908275</v>
      </c>
      <c r="J81" s="73"/>
    </row>
    <row r="82" spans="1:10" ht="11.25" customHeight="1" x14ac:dyDescent="0.2">
      <c r="A82" s="74" t="s">
        <v>108</v>
      </c>
      <c r="B82" s="11">
        <v>361101.46711999999</v>
      </c>
      <c r="C82" s="12">
        <v>223227.12895999997</v>
      </c>
      <c r="D82" s="11">
        <v>8588.9004199999999</v>
      </c>
      <c r="E82" s="12">
        <f t="shared" ref="E82:E83" si="30">SUM(C82:D82)</f>
        <v>231816.02937999996</v>
      </c>
      <c r="F82" s="12">
        <f>B82-E82</f>
        <v>129285.43774000002</v>
      </c>
      <c r="G82" s="12">
        <f>B82-C82</f>
        <v>137874.33816000001</v>
      </c>
      <c r="H82" s="13">
        <f>E82/B82*100</f>
        <v>64.196922607064252</v>
      </c>
      <c r="J82" s="73"/>
    </row>
    <row r="83" spans="1:10" ht="11.25" customHeight="1" x14ac:dyDescent="0.2">
      <c r="A83" s="74" t="s">
        <v>329</v>
      </c>
      <c r="B83" s="11">
        <v>311249.14288</v>
      </c>
      <c r="C83" s="12">
        <v>172046.14788999999</v>
      </c>
      <c r="D83" s="11">
        <v>3547.6979199999996</v>
      </c>
      <c r="E83" s="12">
        <f t="shared" si="30"/>
        <v>175593.84581</v>
      </c>
      <c r="F83" s="12">
        <f>B83-E83</f>
        <v>135655.29707</v>
      </c>
      <c r="G83" s="12">
        <f>B83-C83</f>
        <v>139202.99499000001</v>
      </c>
      <c r="H83" s="13">
        <f>E83/B83*100</f>
        <v>56.415848790850809</v>
      </c>
      <c r="J83" s="73"/>
    </row>
    <row r="84" spans="1:10" ht="11.25" customHeight="1" x14ac:dyDescent="0.2">
      <c r="A84" s="74"/>
      <c r="B84" s="14"/>
      <c r="C84" s="14"/>
      <c r="D84" s="14"/>
      <c r="E84" s="14"/>
      <c r="F84" s="14"/>
      <c r="G84" s="14"/>
      <c r="H84" s="10"/>
      <c r="J84" s="73"/>
    </row>
    <row r="85" spans="1:10" ht="11.25" customHeight="1" x14ac:dyDescent="0.2">
      <c r="A85" s="72" t="s">
        <v>143</v>
      </c>
      <c r="B85" s="16">
        <f t="shared" ref="B85:G85" si="31">SUM(B86:B89)</f>
        <v>3367275.3660000004</v>
      </c>
      <c r="C85" s="16">
        <f t="shared" si="31"/>
        <v>1893355.8453700002</v>
      </c>
      <c r="D85" s="16">
        <f t="shared" si="31"/>
        <v>42935.332840000003</v>
      </c>
      <c r="E85" s="16">
        <f t="shared" si="31"/>
        <v>1936291.1782100003</v>
      </c>
      <c r="F85" s="16">
        <f t="shared" si="31"/>
        <v>1430984.1877900001</v>
      </c>
      <c r="G85" s="16">
        <f t="shared" si="31"/>
        <v>1473919.5206300002</v>
      </c>
      <c r="H85" s="10">
        <f>E85/B85*100</f>
        <v>57.503202671248367</v>
      </c>
      <c r="J85" s="73"/>
    </row>
    <row r="86" spans="1:10" ht="11.25" customHeight="1" x14ac:dyDescent="0.2">
      <c r="A86" s="74" t="s">
        <v>111</v>
      </c>
      <c r="B86" s="11">
        <v>2584283</v>
      </c>
      <c r="C86" s="12">
        <v>1486498.7130900002</v>
      </c>
      <c r="D86" s="11">
        <v>20432.515150000003</v>
      </c>
      <c r="E86" s="12">
        <f t="shared" ref="E86:E89" si="32">SUM(C86:D86)</f>
        <v>1506931.2282400003</v>
      </c>
      <c r="F86" s="12">
        <f>B86-E86</f>
        <v>1077351.7717599997</v>
      </c>
      <c r="G86" s="12">
        <f>B86-C86</f>
        <v>1097784.2869099998</v>
      </c>
      <c r="H86" s="13">
        <f>E86/B86*100</f>
        <v>58.311385720526751</v>
      </c>
      <c r="J86" s="73"/>
    </row>
    <row r="87" spans="1:10" ht="11.25" customHeight="1" x14ac:dyDescent="0.2">
      <c r="A87" s="74" t="s">
        <v>144</v>
      </c>
      <c r="B87" s="11">
        <v>0</v>
      </c>
      <c r="C87" s="12">
        <v>0</v>
      </c>
      <c r="D87" s="11">
        <v>0</v>
      </c>
      <c r="E87" s="12">
        <f t="shared" si="32"/>
        <v>0</v>
      </c>
      <c r="F87" s="12">
        <f>B87-E87</f>
        <v>0</v>
      </c>
      <c r="G87" s="12">
        <f>B87-C87</f>
        <v>0</v>
      </c>
      <c r="H87" s="13"/>
      <c r="J87" s="73"/>
    </row>
    <row r="88" spans="1:10" ht="11.25" customHeight="1" x14ac:dyDescent="0.2">
      <c r="A88" s="74" t="s">
        <v>145</v>
      </c>
      <c r="B88" s="11">
        <v>218770.54800000001</v>
      </c>
      <c r="C88" s="12">
        <v>95192.88973000001</v>
      </c>
      <c r="D88" s="11">
        <v>2631.0430699999997</v>
      </c>
      <c r="E88" s="12">
        <f t="shared" si="32"/>
        <v>97823.93280000001</v>
      </c>
      <c r="F88" s="12">
        <f>B88-E88</f>
        <v>120946.6152</v>
      </c>
      <c r="G88" s="12">
        <f>B88-C88</f>
        <v>123577.65827</v>
      </c>
      <c r="H88" s="13">
        <f>E88/B88*100</f>
        <v>44.715311861814236</v>
      </c>
      <c r="J88" s="73"/>
    </row>
    <row r="89" spans="1:10" ht="11.25" customHeight="1" x14ac:dyDescent="0.2">
      <c r="A89" s="74" t="s">
        <v>146</v>
      </c>
      <c r="B89" s="11">
        <v>564221.8180000002</v>
      </c>
      <c r="C89" s="12">
        <v>311664.24254999997</v>
      </c>
      <c r="D89" s="11">
        <v>19871.77462</v>
      </c>
      <c r="E89" s="12">
        <f t="shared" si="32"/>
        <v>331536.01716999995</v>
      </c>
      <c r="F89" s="12">
        <f>B89-E89</f>
        <v>232685.80083000025</v>
      </c>
      <c r="G89" s="12">
        <f>B89-C89</f>
        <v>252557.57545000024</v>
      </c>
      <c r="H89" s="13">
        <f>E89/B89*100</f>
        <v>58.759871843523747</v>
      </c>
      <c r="J89" s="73"/>
    </row>
    <row r="90" spans="1:10" ht="11.25" customHeight="1" x14ac:dyDescent="0.2">
      <c r="A90" s="78"/>
      <c r="B90" s="11"/>
      <c r="C90" s="12"/>
      <c r="D90" s="11"/>
      <c r="E90" s="12"/>
      <c r="F90" s="12"/>
      <c r="G90" s="12"/>
      <c r="H90" s="13"/>
      <c r="J90" s="73"/>
    </row>
    <row r="91" spans="1:10" ht="11.25" customHeight="1" x14ac:dyDescent="0.2">
      <c r="A91" s="72" t="s">
        <v>147</v>
      </c>
      <c r="B91" s="16">
        <f t="shared" ref="B91:G91" si="33">SUM(B92:B101)</f>
        <v>280791621.66432005</v>
      </c>
      <c r="C91" s="16">
        <f t="shared" si="33"/>
        <v>216815289.34737995</v>
      </c>
      <c r="D91" s="16">
        <f t="shared" si="33"/>
        <v>1071060.8875699998</v>
      </c>
      <c r="E91" s="16">
        <f t="shared" si="33"/>
        <v>217886350.23494998</v>
      </c>
      <c r="F91" s="16">
        <f t="shared" si="33"/>
        <v>62905271.429370075</v>
      </c>
      <c r="G91" s="16">
        <f t="shared" si="33"/>
        <v>63976332.316940062</v>
      </c>
      <c r="H91" s="10">
        <f t="shared" ref="H91:H101" si="34">E91/B91*100</f>
        <v>77.597169368332558</v>
      </c>
      <c r="J91" s="73"/>
    </row>
    <row r="92" spans="1:10" ht="11.25" customHeight="1" x14ac:dyDescent="0.2">
      <c r="A92" s="74" t="s">
        <v>126</v>
      </c>
      <c r="B92" s="11">
        <v>7688608.4727399983</v>
      </c>
      <c r="C92" s="12">
        <v>5172900.0485500004</v>
      </c>
      <c r="D92" s="11">
        <v>51934.309249999998</v>
      </c>
      <c r="E92" s="12">
        <f t="shared" ref="E92:E101" si="35">SUM(C92:D92)</f>
        <v>5224834.3578000003</v>
      </c>
      <c r="F92" s="12">
        <f t="shared" ref="F92:F101" si="36">B92-E92</f>
        <v>2463774.1149399979</v>
      </c>
      <c r="G92" s="12">
        <f t="shared" ref="G92:G101" si="37">B92-C92</f>
        <v>2515708.4241899978</v>
      </c>
      <c r="H92" s="13">
        <f t="shared" si="34"/>
        <v>67.955526365072146</v>
      </c>
      <c r="J92" s="73"/>
    </row>
    <row r="93" spans="1:10" ht="11.25" customHeight="1" x14ac:dyDescent="0.2">
      <c r="A93" s="74" t="s">
        <v>148</v>
      </c>
      <c r="B93" s="11">
        <v>25129260.996160004</v>
      </c>
      <c r="C93" s="12">
        <v>20060573.850240007</v>
      </c>
      <c r="D93" s="11">
        <v>36664.751840000004</v>
      </c>
      <c r="E93" s="12">
        <f t="shared" si="35"/>
        <v>20097238.602080006</v>
      </c>
      <c r="F93" s="12">
        <f t="shared" si="36"/>
        <v>5032022.3940799981</v>
      </c>
      <c r="G93" s="12">
        <f t="shared" si="37"/>
        <v>5068687.1459199972</v>
      </c>
      <c r="H93" s="13">
        <f t="shared" si="34"/>
        <v>79.975446174684805</v>
      </c>
      <c r="J93" s="73"/>
    </row>
    <row r="94" spans="1:10" ht="11.25" customHeight="1" x14ac:dyDescent="0.2">
      <c r="A94" s="74" t="s">
        <v>149</v>
      </c>
      <c r="B94" s="11">
        <v>18528865.208999995</v>
      </c>
      <c r="C94" s="12">
        <v>14278365.736409998</v>
      </c>
      <c r="D94" s="11">
        <v>44065.428810000005</v>
      </c>
      <c r="E94" s="12">
        <f t="shared" si="35"/>
        <v>14322431.165219998</v>
      </c>
      <c r="F94" s="12">
        <f t="shared" si="36"/>
        <v>4206434.0437799972</v>
      </c>
      <c r="G94" s="12">
        <f t="shared" si="37"/>
        <v>4250499.4725899976</v>
      </c>
      <c r="H94" s="13">
        <f t="shared" si="34"/>
        <v>77.297940287585376</v>
      </c>
      <c r="J94" s="73"/>
    </row>
    <row r="95" spans="1:10" ht="11.25" customHeight="1" x14ac:dyDescent="0.2">
      <c r="A95" s="74" t="s">
        <v>150</v>
      </c>
      <c r="B95" s="11">
        <v>216282.32</v>
      </c>
      <c r="C95" s="12">
        <v>113411.49292</v>
      </c>
      <c r="D95" s="11">
        <v>6662.6085800000001</v>
      </c>
      <c r="E95" s="12">
        <f t="shared" si="35"/>
        <v>120074.1015</v>
      </c>
      <c r="F95" s="12">
        <f t="shared" si="36"/>
        <v>96208.218500000003</v>
      </c>
      <c r="G95" s="12">
        <f t="shared" si="37"/>
        <v>102870.82708</v>
      </c>
      <c r="H95" s="13">
        <f t="shared" si="34"/>
        <v>55.517298640036785</v>
      </c>
      <c r="J95" s="73"/>
    </row>
    <row r="96" spans="1:10" ht="11.25" customHeight="1" x14ac:dyDescent="0.2">
      <c r="A96" s="74" t="s">
        <v>151</v>
      </c>
      <c r="B96" s="11">
        <v>1055817.4540000004</v>
      </c>
      <c r="C96" s="12">
        <v>638265.94392999995</v>
      </c>
      <c r="D96" s="11">
        <v>14302.461600000002</v>
      </c>
      <c r="E96" s="12">
        <f t="shared" si="35"/>
        <v>652568.40552999999</v>
      </c>
      <c r="F96" s="12">
        <f t="shared" si="36"/>
        <v>403249.04847000039</v>
      </c>
      <c r="G96" s="12">
        <f t="shared" si="37"/>
        <v>417551.51007000043</v>
      </c>
      <c r="H96" s="13">
        <f t="shared" si="34"/>
        <v>61.806934812236946</v>
      </c>
      <c r="J96" s="73"/>
    </row>
    <row r="97" spans="1:10" ht="11.25" customHeight="1" x14ac:dyDescent="0.2">
      <c r="A97" s="74" t="s">
        <v>152</v>
      </c>
      <c r="B97" s="11">
        <v>226696602.38442004</v>
      </c>
      <c r="C97" s="12">
        <v>175418276.19144997</v>
      </c>
      <c r="D97" s="11">
        <v>904258.43044999975</v>
      </c>
      <c r="E97" s="12">
        <f t="shared" si="35"/>
        <v>176322534.62189996</v>
      </c>
      <c r="F97" s="12">
        <f t="shared" si="36"/>
        <v>50374067.762520075</v>
      </c>
      <c r="G97" s="12">
        <f t="shared" si="37"/>
        <v>51278326.192970067</v>
      </c>
      <c r="H97" s="13">
        <f t="shared" si="34"/>
        <v>77.77908127749599</v>
      </c>
      <c r="J97" s="73"/>
    </row>
    <row r="98" spans="1:10" ht="11.25" customHeight="1" x14ac:dyDescent="0.2">
      <c r="A98" s="74" t="s">
        <v>153</v>
      </c>
      <c r="B98" s="11">
        <v>576151.88500000013</v>
      </c>
      <c r="C98" s="12">
        <v>486160.32828999998</v>
      </c>
      <c r="D98" s="11">
        <v>5761.1868600000007</v>
      </c>
      <c r="E98" s="12">
        <f t="shared" si="35"/>
        <v>491921.51514999999</v>
      </c>
      <c r="F98" s="12">
        <f t="shared" si="36"/>
        <v>84230.369850000134</v>
      </c>
      <c r="G98" s="12">
        <f t="shared" si="37"/>
        <v>89991.55671000015</v>
      </c>
      <c r="H98" s="13">
        <f t="shared" si="34"/>
        <v>85.380526898736065</v>
      </c>
      <c r="J98" s="73"/>
    </row>
    <row r="99" spans="1:10" ht="11.25" customHeight="1" x14ac:dyDescent="0.2">
      <c r="A99" s="74" t="s">
        <v>306</v>
      </c>
      <c r="B99" s="11">
        <v>673211.245</v>
      </c>
      <c r="C99" s="12">
        <v>511260.79330999998</v>
      </c>
      <c r="D99" s="11">
        <v>5897.6686</v>
      </c>
      <c r="E99" s="12">
        <f t="shared" si="35"/>
        <v>517158.46190999995</v>
      </c>
      <c r="F99" s="12">
        <f t="shared" si="36"/>
        <v>156052.78309000004</v>
      </c>
      <c r="G99" s="12">
        <f t="shared" si="37"/>
        <v>161950.45169000002</v>
      </c>
      <c r="H99" s="13">
        <f t="shared" si="34"/>
        <v>76.819641048925135</v>
      </c>
      <c r="J99" s="73"/>
    </row>
    <row r="100" spans="1:10" ht="11.25" customHeight="1" x14ac:dyDescent="0.2">
      <c r="A100" s="74" t="s">
        <v>307</v>
      </c>
      <c r="B100" s="11">
        <v>98088</v>
      </c>
      <c r="C100" s="12">
        <v>67414.638689999992</v>
      </c>
      <c r="D100" s="11">
        <v>163.29463000000001</v>
      </c>
      <c r="E100" s="12">
        <f t="shared" si="35"/>
        <v>67577.933319999996</v>
      </c>
      <c r="F100" s="12">
        <f t="shared" si="36"/>
        <v>30510.066680000004</v>
      </c>
      <c r="G100" s="12">
        <f t="shared" si="37"/>
        <v>30673.361310000008</v>
      </c>
      <c r="H100" s="13">
        <f t="shared" si="34"/>
        <v>68.895209730038331</v>
      </c>
      <c r="J100" s="73"/>
    </row>
    <row r="101" spans="1:10" ht="11.25" customHeight="1" x14ac:dyDescent="0.2">
      <c r="A101" s="74" t="s">
        <v>266</v>
      </c>
      <c r="B101" s="11">
        <v>128733.69799999999</v>
      </c>
      <c r="C101" s="12">
        <v>68660.32359</v>
      </c>
      <c r="D101" s="11">
        <v>1350.74695</v>
      </c>
      <c r="E101" s="12">
        <f t="shared" si="35"/>
        <v>70011.070540000001</v>
      </c>
      <c r="F101" s="12">
        <f t="shared" si="36"/>
        <v>58722.627459999989</v>
      </c>
      <c r="G101" s="12">
        <f t="shared" si="37"/>
        <v>60073.374409999989</v>
      </c>
      <c r="H101" s="13">
        <f t="shared" si="34"/>
        <v>54.384416534045343</v>
      </c>
      <c r="J101" s="73"/>
    </row>
    <row r="102" spans="1:10" ht="11.25" customHeight="1" x14ac:dyDescent="0.2">
      <c r="A102" s="74"/>
      <c r="B102" s="11"/>
      <c r="C102" s="12"/>
      <c r="D102" s="11"/>
      <c r="E102" s="12"/>
      <c r="F102" s="12"/>
      <c r="G102" s="12"/>
      <c r="H102" s="13"/>
      <c r="J102" s="73"/>
    </row>
    <row r="103" spans="1:10" ht="11.25" customHeight="1" x14ac:dyDescent="0.2">
      <c r="A103" s="72" t="s">
        <v>154</v>
      </c>
      <c r="B103" s="16">
        <f t="shared" ref="B103:G103" si="38">SUM(B104:B113)</f>
        <v>23090227.321999997</v>
      </c>
      <c r="C103" s="16">
        <f t="shared" si="38"/>
        <v>16451947.266460005</v>
      </c>
      <c r="D103" s="16">
        <f t="shared" si="38"/>
        <v>320095.40720999998</v>
      </c>
      <c r="E103" s="16">
        <f t="shared" si="38"/>
        <v>16772042.673670005</v>
      </c>
      <c r="F103" s="16">
        <f t="shared" si="38"/>
        <v>6318184.6483299956</v>
      </c>
      <c r="G103" s="16">
        <f t="shared" si="38"/>
        <v>6638280.0555399954</v>
      </c>
      <c r="H103" s="13">
        <f t="shared" ref="H103:H113" si="39">E103/B103*100</f>
        <v>72.636975114098917</v>
      </c>
      <c r="J103" s="73"/>
    </row>
    <row r="104" spans="1:10" ht="11.25" customHeight="1" x14ac:dyDescent="0.2">
      <c r="A104" s="74" t="s">
        <v>99</v>
      </c>
      <c r="B104" s="11">
        <v>7978369.8089999994</v>
      </c>
      <c r="C104" s="12">
        <v>5407521.9239699999</v>
      </c>
      <c r="D104" s="11">
        <v>87560.752870000011</v>
      </c>
      <c r="E104" s="12">
        <f t="shared" ref="E104:E113" si="40">SUM(C104:D104)</f>
        <v>5495082.6768399999</v>
      </c>
      <c r="F104" s="12">
        <f t="shared" ref="F104:F113" si="41">B104-E104</f>
        <v>2483287.1321599996</v>
      </c>
      <c r="G104" s="12">
        <f t="shared" ref="G104:G113" si="42">B104-C104</f>
        <v>2570847.8850299995</v>
      </c>
      <c r="H104" s="13">
        <f t="shared" si="39"/>
        <v>68.874755224322541</v>
      </c>
      <c r="J104" s="73"/>
    </row>
    <row r="105" spans="1:10" ht="11.25" customHeight="1" x14ac:dyDescent="0.2">
      <c r="A105" s="74" t="s">
        <v>155</v>
      </c>
      <c r="B105" s="11">
        <v>3408461.148</v>
      </c>
      <c r="C105" s="12">
        <v>3002495.9430400003</v>
      </c>
      <c r="D105" s="11">
        <v>53252.129659999999</v>
      </c>
      <c r="E105" s="12">
        <f t="shared" si="40"/>
        <v>3055748.0727000004</v>
      </c>
      <c r="F105" s="12">
        <f t="shared" si="41"/>
        <v>352713.07529999968</v>
      </c>
      <c r="G105" s="12">
        <f t="shared" si="42"/>
        <v>405965.20495999977</v>
      </c>
      <c r="H105" s="13">
        <f t="shared" si="39"/>
        <v>89.651838176094131</v>
      </c>
      <c r="J105" s="73"/>
    </row>
    <row r="106" spans="1:10" ht="11.25" customHeight="1" x14ac:dyDescent="0.2">
      <c r="A106" s="74" t="s">
        <v>156</v>
      </c>
      <c r="B106" s="11">
        <v>1515154.155</v>
      </c>
      <c r="C106" s="12">
        <v>864324.28628999996</v>
      </c>
      <c r="D106" s="11">
        <v>24619.307370000002</v>
      </c>
      <c r="E106" s="12">
        <f t="shared" si="40"/>
        <v>888943.59366000001</v>
      </c>
      <c r="F106" s="12">
        <f t="shared" si="41"/>
        <v>626210.56134000001</v>
      </c>
      <c r="G106" s="12">
        <f t="shared" si="42"/>
        <v>650829.86871000007</v>
      </c>
      <c r="H106" s="13">
        <f t="shared" si="39"/>
        <v>58.670174960514167</v>
      </c>
      <c r="J106" s="73"/>
    </row>
    <row r="107" spans="1:10" ht="11.25" customHeight="1" x14ac:dyDescent="0.2">
      <c r="A107" s="74" t="s">
        <v>157</v>
      </c>
      <c r="B107" s="11">
        <v>1597402.0459999999</v>
      </c>
      <c r="C107" s="12">
        <v>956119.7459000001</v>
      </c>
      <c r="D107" s="11">
        <v>80936.293390000006</v>
      </c>
      <c r="E107" s="12">
        <f t="shared" si="40"/>
        <v>1037056.0392900001</v>
      </c>
      <c r="F107" s="12">
        <f t="shared" si="41"/>
        <v>560346.00670999975</v>
      </c>
      <c r="G107" s="12">
        <f t="shared" si="42"/>
        <v>641282.30009999976</v>
      </c>
      <c r="H107" s="13">
        <f t="shared" si="39"/>
        <v>64.921416739565146</v>
      </c>
      <c r="J107" s="73"/>
    </row>
    <row r="108" spans="1:10" ht="11.25" customHeight="1" x14ac:dyDescent="0.2">
      <c r="A108" s="74" t="s">
        <v>158</v>
      </c>
      <c r="B108" s="11">
        <v>1807717.3699999999</v>
      </c>
      <c r="C108" s="12">
        <v>1178823.6828299998</v>
      </c>
      <c r="D108" s="11">
        <v>23715.8577</v>
      </c>
      <c r="E108" s="12">
        <f t="shared" si="40"/>
        <v>1202539.5405299999</v>
      </c>
      <c r="F108" s="12">
        <f t="shared" si="41"/>
        <v>605177.82947</v>
      </c>
      <c r="G108" s="12">
        <f t="shared" si="42"/>
        <v>628893.68717000005</v>
      </c>
      <c r="H108" s="13">
        <f t="shared" si="39"/>
        <v>66.522541658710736</v>
      </c>
      <c r="J108" s="73"/>
    </row>
    <row r="109" spans="1:10" ht="11.25" customHeight="1" x14ac:dyDescent="0.2">
      <c r="A109" s="74" t="s">
        <v>159</v>
      </c>
      <c r="B109" s="11">
        <v>196879.04499999998</v>
      </c>
      <c r="C109" s="12">
        <v>139089.48663999999</v>
      </c>
      <c r="D109" s="11">
        <v>3341.60527</v>
      </c>
      <c r="E109" s="12">
        <f t="shared" si="40"/>
        <v>142431.09190999999</v>
      </c>
      <c r="F109" s="12">
        <f t="shared" si="41"/>
        <v>54447.953089999995</v>
      </c>
      <c r="G109" s="12">
        <f t="shared" si="42"/>
        <v>57789.558359999995</v>
      </c>
      <c r="H109" s="13">
        <f t="shared" si="39"/>
        <v>72.344465054673549</v>
      </c>
      <c r="J109" s="73"/>
    </row>
    <row r="110" spans="1:10" ht="11.25" customHeight="1" x14ac:dyDescent="0.2">
      <c r="A110" s="74" t="s">
        <v>160</v>
      </c>
      <c r="B110" s="11">
        <v>1054407.7609999999</v>
      </c>
      <c r="C110" s="12">
        <v>754047.90625999996</v>
      </c>
      <c r="D110" s="11">
        <v>2614.05701</v>
      </c>
      <c r="E110" s="12">
        <f t="shared" si="40"/>
        <v>756661.96326999995</v>
      </c>
      <c r="F110" s="12">
        <f t="shared" si="41"/>
        <v>297745.79772999999</v>
      </c>
      <c r="G110" s="12">
        <f t="shared" si="42"/>
        <v>300359.85473999998</v>
      </c>
      <c r="H110" s="13">
        <f t="shared" si="39"/>
        <v>71.761797594545584</v>
      </c>
      <c r="J110" s="73"/>
    </row>
    <row r="111" spans="1:10" ht="11.25" customHeight="1" x14ac:dyDescent="0.2">
      <c r="A111" s="74" t="s">
        <v>161</v>
      </c>
      <c r="B111" s="11">
        <v>933586.14599999913</v>
      </c>
      <c r="C111" s="12">
        <v>600222.83090000239</v>
      </c>
      <c r="D111" s="11">
        <v>8224.7240599999732</v>
      </c>
      <c r="E111" s="12">
        <f t="shared" si="40"/>
        <v>608447.55496000231</v>
      </c>
      <c r="F111" s="12">
        <f t="shared" si="41"/>
        <v>325138.59103999683</v>
      </c>
      <c r="G111" s="12">
        <f t="shared" si="42"/>
        <v>333363.31509999675</v>
      </c>
      <c r="H111" s="13">
        <f t="shared" si="39"/>
        <v>65.173155960692981</v>
      </c>
      <c r="J111" s="73"/>
    </row>
    <row r="112" spans="1:10" ht="11.25" customHeight="1" x14ac:dyDescent="0.2">
      <c r="A112" s="74" t="s">
        <v>162</v>
      </c>
      <c r="B112" s="11">
        <v>158724.39800000002</v>
      </c>
      <c r="C112" s="12">
        <v>86349.527310000005</v>
      </c>
      <c r="D112" s="11">
        <v>4032.0585000000001</v>
      </c>
      <c r="E112" s="12">
        <f t="shared" si="40"/>
        <v>90381.585810000004</v>
      </c>
      <c r="F112" s="12">
        <f t="shared" si="41"/>
        <v>68342.812190000011</v>
      </c>
      <c r="G112" s="12">
        <f t="shared" si="42"/>
        <v>72374.870690000011</v>
      </c>
      <c r="H112" s="13">
        <f t="shared" si="39"/>
        <v>56.942465650428865</v>
      </c>
      <c r="J112" s="73"/>
    </row>
    <row r="113" spans="1:10" ht="11.25" customHeight="1" x14ac:dyDescent="0.2">
      <c r="A113" s="74" t="s">
        <v>163</v>
      </c>
      <c r="B113" s="11">
        <v>4439525.4440000001</v>
      </c>
      <c r="C113" s="12">
        <v>3462951.9333200003</v>
      </c>
      <c r="D113" s="11">
        <v>31798.62138</v>
      </c>
      <c r="E113" s="12">
        <f t="shared" si="40"/>
        <v>3494750.5547000002</v>
      </c>
      <c r="F113" s="12">
        <f t="shared" si="41"/>
        <v>944774.88929999992</v>
      </c>
      <c r="G113" s="12">
        <f t="shared" si="42"/>
        <v>976573.51067999983</v>
      </c>
      <c r="H113" s="13">
        <f t="shared" si="39"/>
        <v>78.719011722821435</v>
      </c>
      <c r="J113" s="73"/>
    </row>
    <row r="114" spans="1:10" ht="11.25" customHeight="1" x14ac:dyDescent="0.2">
      <c r="A114" s="74"/>
      <c r="B114" s="11"/>
      <c r="C114" s="12"/>
      <c r="D114" s="11"/>
      <c r="E114" s="12"/>
      <c r="F114" s="12"/>
      <c r="G114" s="12"/>
      <c r="H114" s="13"/>
      <c r="J114" s="73"/>
    </row>
    <row r="115" spans="1:10" ht="11.25" customHeight="1" x14ac:dyDescent="0.2">
      <c r="A115" s="72" t="s">
        <v>164</v>
      </c>
      <c r="B115" s="16">
        <f t="shared" ref="B115:G115" si="43">SUM(B116:B124)</f>
        <v>39014397.236280002</v>
      </c>
      <c r="C115" s="16">
        <f t="shared" si="43"/>
        <v>20566987.777420003</v>
      </c>
      <c r="D115" s="16">
        <f t="shared" si="43"/>
        <v>852984.95032999991</v>
      </c>
      <c r="E115" s="16">
        <f t="shared" si="43"/>
        <v>21419972.727750003</v>
      </c>
      <c r="F115" s="16">
        <f t="shared" si="43"/>
        <v>17594424.508529995</v>
      </c>
      <c r="G115" s="16">
        <f t="shared" si="43"/>
        <v>18447409.458859995</v>
      </c>
      <c r="H115" s="13">
        <f t="shared" ref="H115:H124" si="44">E115/B115*100</f>
        <v>54.902739104299911</v>
      </c>
      <c r="J115" s="73"/>
    </row>
    <row r="116" spans="1:10" ht="11.25" customHeight="1" x14ac:dyDescent="0.2">
      <c r="A116" s="74" t="s">
        <v>99</v>
      </c>
      <c r="B116" s="11">
        <v>28383331.514019996</v>
      </c>
      <c r="C116" s="12">
        <v>13983058.364019999</v>
      </c>
      <c r="D116" s="11">
        <v>223317.89831999995</v>
      </c>
      <c r="E116" s="12">
        <f t="shared" ref="E116:E124" si="45">SUM(C116:D116)</f>
        <v>14206376.26234</v>
      </c>
      <c r="F116" s="12">
        <f t="shared" ref="F116:F124" si="46">B116-E116</f>
        <v>14176955.251679996</v>
      </c>
      <c r="G116" s="12">
        <f t="shared" ref="G116:G124" si="47">B116-C116</f>
        <v>14400273.149999997</v>
      </c>
      <c r="H116" s="13">
        <f t="shared" si="44"/>
        <v>50.051827972775975</v>
      </c>
      <c r="J116" s="73"/>
    </row>
    <row r="117" spans="1:10" ht="11.25" customHeight="1" x14ac:dyDescent="0.2">
      <c r="A117" s="74" t="s">
        <v>165</v>
      </c>
      <c r="B117" s="11">
        <v>48095.178</v>
      </c>
      <c r="C117" s="12">
        <v>34190.905590000002</v>
      </c>
      <c r="D117" s="11">
        <v>545.58043000000009</v>
      </c>
      <c r="E117" s="12">
        <f t="shared" si="45"/>
        <v>34736.486020000004</v>
      </c>
      <c r="F117" s="12">
        <f t="shared" si="46"/>
        <v>13358.691979999996</v>
      </c>
      <c r="G117" s="12">
        <f t="shared" si="47"/>
        <v>13904.272409999998</v>
      </c>
      <c r="H117" s="13">
        <f t="shared" si="44"/>
        <v>72.224467118096541</v>
      </c>
      <c r="J117" s="73"/>
    </row>
    <row r="118" spans="1:10" ht="11.25" customHeight="1" x14ac:dyDescent="0.2">
      <c r="A118" s="74" t="s">
        <v>166</v>
      </c>
      <c r="B118" s="11">
        <v>250143.00999999995</v>
      </c>
      <c r="C118" s="12">
        <v>162930.42509</v>
      </c>
      <c r="D118" s="11">
        <v>3755.1269600000005</v>
      </c>
      <c r="E118" s="12">
        <f t="shared" si="45"/>
        <v>166685.55205</v>
      </c>
      <c r="F118" s="12">
        <f t="shared" si="46"/>
        <v>83457.457949999953</v>
      </c>
      <c r="G118" s="12">
        <f t="shared" si="47"/>
        <v>87212.584909999947</v>
      </c>
      <c r="H118" s="13">
        <f t="shared" si="44"/>
        <v>66.636102304038019</v>
      </c>
      <c r="J118" s="73"/>
    </row>
    <row r="119" spans="1:10" ht="11.25" customHeight="1" x14ac:dyDescent="0.2">
      <c r="A119" s="74" t="s">
        <v>167</v>
      </c>
      <c r="B119" s="11">
        <v>1538167.804</v>
      </c>
      <c r="C119" s="12">
        <v>1069777.15518</v>
      </c>
      <c r="D119" s="11">
        <v>70232.210310000009</v>
      </c>
      <c r="E119" s="12">
        <f t="shared" si="45"/>
        <v>1140009.36549</v>
      </c>
      <c r="F119" s="12">
        <f t="shared" si="46"/>
        <v>398158.43851000001</v>
      </c>
      <c r="G119" s="12">
        <f t="shared" si="47"/>
        <v>468390.64882</v>
      </c>
      <c r="H119" s="13">
        <f t="shared" si="44"/>
        <v>74.114759295143855</v>
      </c>
      <c r="J119" s="73"/>
    </row>
    <row r="120" spans="1:10" ht="11.25" customHeight="1" x14ac:dyDescent="0.2">
      <c r="A120" s="74" t="s">
        <v>168</v>
      </c>
      <c r="B120" s="11">
        <v>110152</v>
      </c>
      <c r="C120" s="12">
        <v>72910.654079999993</v>
      </c>
      <c r="D120" s="11">
        <v>1202.44264</v>
      </c>
      <c r="E120" s="12">
        <f t="shared" si="45"/>
        <v>74113.096719999987</v>
      </c>
      <c r="F120" s="12">
        <f t="shared" si="46"/>
        <v>36038.903280000013</v>
      </c>
      <c r="G120" s="12">
        <f t="shared" si="47"/>
        <v>37241.345920000007</v>
      </c>
      <c r="H120" s="13">
        <f t="shared" si="44"/>
        <v>67.282570193913855</v>
      </c>
      <c r="J120" s="73"/>
    </row>
    <row r="121" spans="1:10" ht="11.25" customHeight="1" x14ac:dyDescent="0.2">
      <c r="A121" s="74" t="s">
        <v>169</v>
      </c>
      <c r="B121" s="11">
        <v>235170.00026</v>
      </c>
      <c r="C121" s="12">
        <v>146112.75084000002</v>
      </c>
      <c r="D121" s="11">
        <v>2542.7774000000004</v>
      </c>
      <c r="E121" s="12">
        <f t="shared" si="45"/>
        <v>148655.52824000001</v>
      </c>
      <c r="F121" s="12">
        <f t="shared" si="46"/>
        <v>86514.472019999987</v>
      </c>
      <c r="G121" s="12">
        <f t="shared" si="47"/>
        <v>89057.249419999978</v>
      </c>
      <c r="H121" s="13">
        <f t="shared" si="44"/>
        <v>63.211943732469692</v>
      </c>
      <c r="J121" s="73"/>
    </row>
    <row r="122" spans="1:10" ht="11.25" customHeight="1" x14ac:dyDescent="0.2">
      <c r="A122" s="74" t="s">
        <v>170</v>
      </c>
      <c r="B122" s="11">
        <v>6559037.4720000001</v>
      </c>
      <c r="C122" s="12">
        <v>4009035.9970500004</v>
      </c>
      <c r="D122" s="11">
        <v>543934.94125000003</v>
      </c>
      <c r="E122" s="12">
        <f t="shared" si="45"/>
        <v>4552970.9383000005</v>
      </c>
      <c r="F122" s="12">
        <f t="shared" si="46"/>
        <v>2006066.5336999996</v>
      </c>
      <c r="G122" s="12">
        <f t="shared" si="47"/>
        <v>2550001.4749499997</v>
      </c>
      <c r="H122" s="13">
        <f t="shared" si="44"/>
        <v>69.415229867739967</v>
      </c>
      <c r="J122" s="73"/>
    </row>
    <row r="123" spans="1:10" ht="12" x14ac:dyDescent="0.2">
      <c r="A123" s="74" t="s">
        <v>171</v>
      </c>
      <c r="B123" s="11">
        <v>535973.17799999996</v>
      </c>
      <c r="C123" s="12">
        <v>367440.76399000001</v>
      </c>
      <c r="D123" s="11">
        <v>1006.1841899999999</v>
      </c>
      <c r="E123" s="12">
        <f t="shared" si="45"/>
        <v>368446.94818000001</v>
      </c>
      <c r="F123" s="12">
        <f t="shared" si="46"/>
        <v>167526.22981999995</v>
      </c>
      <c r="G123" s="12">
        <f t="shared" si="47"/>
        <v>168532.41400999995</v>
      </c>
      <c r="H123" s="13">
        <f t="shared" si="44"/>
        <v>68.743542271064911</v>
      </c>
      <c r="J123" s="73"/>
    </row>
    <row r="124" spans="1:10" ht="11.25" customHeight="1" x14ac:dyDescent="0.2">
      <c r="A124" s="74" t="s">
        <v>172</v>
      </c>
      <c r="B124" s="11">
        <v>1354327.08</v>
      </c>
      <c r="C124" s="12">
        <v>721530.76158000005</v>
      </c>
      <c r="D124" s="11">
        <v>6447.7888300000004</v>
      </c>
      <c r="E124" s="12">
        <f t="shared" si="45"/>
        <v>727978.55041000003</v>
      </c>
      <c r="F124" s="12">
        <f t="shared" si="46"/>
        <v>626348.52959000005</v>
      </c>
      <c r="G124" s="12">
        <f t="shared" si="47"/>
        <v>632796.31842000003</v>
      </c>
      <c r="H124" s="13">
        <f t="shared" si="44"/>
        <v>53.752048612215596</v>
      </c>
      <c r="J124" s="73"/>
    </row>
    <row r="125" spans="1:10" ht="11.25" customHeight="1" x14ac:dyDescent="0.2">
      <c r="A125" s="77"/>
      <c r="B125" s="11"/>
      <c r="C125" s="12"/>
      <c r="D125" s="11"/>
      <c r="E125" s="12"/>
      <c r="F125" s="12"/>
      <c r="G125" s="12"/>
      <c r="H125" s="13"/>
      <c r="J125" s="73"/>
    </row>
    <row r="126" spans="1:10" ht="11.25" customHeight="1" x14ac:dyDescent="0.2">
      <c r="A126" s="72" t="s">
        <v>173</v>
      </c>
      <c r="B126" s="16">
        <f t="shared" ref="B126:G126" si="48">+B127+B135</f>
        <v>240228630.38125005</v>
      </c>
      <c r="C126" s="16">
        <f t="shared" si="48"/>
        <v>194271313.44026998</v>
      </c>
      <c r="D126" s="16">
        <f t="shared" si="48"/>
        <v>1099037.2869500001</v>
      </c>
      <c r="E126" s="16">
        <f t="shared" si="48"/>
        <v>195370350.72722</v>
      </c>
      <c r="F126" s="16">
        <f t="shared" si="48"/>
        <v>44858279.654030085</v>
      </c>
      <c r="G126" s="16">
        <f t="shared" si="48"/>
        <v>45957316.940980099</v>
      </c>
      <c r="H126" s="13">
        <f t="shared" ref="H126:H138" si="49">E126/B126*100</f>
        <v>81.326838694106272</v>
      </c>
      <c r="J126" s="73"/>
    </row>
    <row r="127" spans="1:10" ht="11.25" customHeight="1" x14ac:dyDescent="0.2">
      <c r="A127" s="79" t="s">
        <v>174</v>
      </c>
      <c r="B127" s="18">
        <f t="shared" ref="B127:G127" si="50">SUM(B128:B132)</f>
        <v>14303108.329</v>
      </c>
      <c r="C127" s="18">
        <f t="shared" si="50"/>
        <v>13401786.70224</v>
      </c>
      <c r="D127" s="18">
        <f t="shared" si="50"/>
        <v>46523.522040000011</v>
      </c>
      <c r="E127" s="18">
        <f t="shared" si="50"/>
        <v>13448310.22428</v>
      </c>
      <c r="F127" s="18">
        <f t="shared" si="50"/>
        <v>854798.10472000018</v>
      </c>
      <c r="G127" s="18">
        <f t="shared" si="50"/>
        <v>901321.62676000036</v>
      </c>
      <c r="H127" s="13">
        <f t="shared" si="49"/>
        <v>94.023689920694579</v>
      </c>
      <c r="J127" s="73"/>
    </row>
    <row r="128" spans="1:10" ht="11.25" customHeight="1" x14ac:dyDescent="0.2">
      <c r="A128" s="80" t="s">
        <v>175</v>
      </c>
      <c r="B128" s="11">
        <v>596574.277</v>
      </c>
      <c r="C128" s="12">
        <v>398134.03813</v>
      </c>
      <c r="D128" s="11">
        <v>2508.77493</v>
      </c>
      <c r="E128" s="12">
        <f t="shared" ref="E128:E134" si="51">SUM(C128:D128)</f>
        <v>400642.81306000001</v>
      </c>
      <c r="F128" s="12">
        <f t="shared" ref="F128:F134" si="52">B128-E128</f>
        <v>195931.46393999999</v>
      </c>
      <c r="G128" s="12">
        <f t="shared" ref="G128:G134" si="53">B128-C128</f>
        <v>198440.23887</v>
      </c>
      <c r="H128" s="13">
        <f t="shared" si="49"/>
        <v>67.157239007138756</v>
      </c>
      <c r="J128" s="73"/>
    </row>
    <row r="129" spans="1:10" ht="11.25" customHeight="1" x14ac:dyDescent="0.2">
      <c r="A129" s="80" t="s">
        <v>176</v>
      </c>
      <c r="B129" s="11">
        <v>1160739.828</v>
      </c>
      <c r="C129" s="12">
        <v>1056785.6129000001</v>
      </c>
      <c r="D129" s="11">
        <v>1661.4499499999999</v>
      </c>
      <c r="E129" s="12">
        <f t="shared" si="51"/>
        <v>1058447.0628500001</v>
      </c>
      <c r="F129" s="12">
        <f t="shared" si="52"/>
        <v>102292.76514999988</v>
      </c>
      <c r="G129" s="12">
        <f t="shared" si="53"/>
        <v>103954.21509999991</v>
      </c>
      <c r="H129" s="13">
        <f t="shared" si="49"/>
        <v>91.187278778375841</v>
      </c>
      <c r="J129" s="73"/>
    </row>
    <row r="130" spans="1:10" ht="11.25" customHeight="1" x14ac:dyDescent="0.2">
      <c r="A130" s="80" t="s">
        <v>177</v>
      </c>
      <c r="B130" s="11">
        <v>105485.111</v>
      </c>
      <c r="C130" s="12">
        <v>85117.100640000004</v>
      </c>
      <c r="D130" s="11">
        <v>1067.9505100000001</v>
      </c>
      <c r="E130" s="12">
        <f t="shared" si="51"/>
        <v>86185.051149999999</v>
      </c>
      <c r="F130" s="12">
        <f t="shared" si="52"/>
        <v>19300.059850000005</v>
      </c>
      <c r="G130" s="12">
        <f t="shared" si="53"/>
        <v>20368.01036</v>
      </c>
      <c r="H130" s="13">
        <f t="shared" si="49"/>
        <v>81.703522262966572</v>
      </c>
      <c r="J130" s="73"/>
    </row>
    <row r="131" spans="1:10" ht="11.25" customHeight="1" x14ac:dyDescent="0.2">
      <c r="A131" s="80" t="s">
        <v>178</v>
      </c>
      <c r="B131" s="11">
        <v>1743325.8330000006</v>
      </c>
      <c r="C131" s="12">
        <v>1687274.17992</v>
      </c>
      <c r="D131" s="11">
        <v>5996.2371499999999</v>
      </c>
      <c r="E131" s="12">
        <f t="shared" si="51"/>
        <v>1693270.41707</v>
      </c>
      <c r="F131" s="12">
        <f t="shared" si="52"/>
        <v>50055.415930000599</v>
      </c>
      <c r="G131" s="12">
        <f t="shared" si="53"/>
        <v>56051.653080000542</v>
      </c>
      <c r="H131" s="13">
        <f t="shared" si="49"/>
        <v>97.128740079307903</v>
      </c>
      <c r="J131" s="73"/>
    </row>
    <row r="132" spans="1:10" ht="11.25" hidden="1" customHeight="1" x14ac:dyDescent="0.2">
      <c r="A132" s="79" t="s">
        <v>179</v>
      </c>
      <c r="B132" s="19">
        <v>10696983.279999999</v>
      </c>
      <c r="C132" s="16">
        <v>10174475.770649999</v>
      </c>
      <c r="D132" s="19">
        <v>35289.109500000006</v>
      </c>
      <c r="E132" s="16">
        <f t="shared" si="51"/>
        <v>10209764.88015</v>
      </c>
      <c r="F132" s="16">
        <f t="shared" si="52"/>
        <v>487218.3998499997</v>
      </c>
      <c r="G132" s="16">
        <f t="shared" si="53"/>
        <v>522507.50934999995</v>
      </c>
      <c r="H132" s="13">
        <f t="shared" si="49"/>
        <v>95.445272867155495</v>
      </c>
      <c r="J132" s="73"/>
    </row>
    <row r="133" spans="1:10" ht="11.25" customHeight="1" x14ac:dyDescent="0.2">
      <c r="A133" s="81" t="s">
        <v>179</v>
      </c>
      <c r="B133" s="11">
        <v>9007315.0409999993</v>
      </c>
      <c r="C133" s="12">
        <v>8965041.3523299992</v>
      </c>
      <c r="D133" s="11">
        <v>15270.828730000001</v>
      </c>
      <c r="E133" s="12">
        <f t="shared" si="51"/>
        <v>8980312.1810599994</v>
      </c>
      <c r="F133" s="12">
        <f t="shared" si="52"/>
        <v>27002.859939999878</v>
      </c>
      <c r="G133" s="12">
        <f t="shared" si="53"/>
        <v>42273.688670000061</v>
      </c>
      <c r="H133" s="13">
        <f t="shared" si="49"/>
        <v>99.700211885372198</v>
      </c>
      <c r="J133" s="73"/>
    </row>
    <row r="134" spans="1:10" ht="11.25" customHeight="1" x14ac:dyDescent="0.2">
      <c r="A134" s="81" t="s">
        <v>180</v>
      </c>
      <c r="B134" s="11">
        <v>1689668.2390000003</v>
      </c>
      <c r="C134" s="12">
        <v>1209434.4183199999</v>
      </c>
      <c r="D134" s="11">
        <v>20018.280770000001</v>
      </c>
      <c r="E134" s="12">
        <f t="shared" si="51"/>
        <v>1229452.69909</v>
      </c>
      <c r="F134" s="12">
        <f t="shared" si="52"/>
        <v>460215.53991000028</v>
      </c>
      <c r="G134" s="12">
        <f t="shared" si="53"/>
        <v>480233.82068000035</v>
      </c>
      <c r="H134" s="13">
        <f t="shared" si="49"/>
        <v>72.762964392206925</v>
      </c>
      <c r="J134" s="73"/>
    </row>
    <row r="135" spans="1:10" ht="11.25" customHeight="1" x14ac:dyDescent="0.2">
      <c r="A135" s="79" t="s">
        <v>181</v>
      </c>
      <c r="B135" s="20">
        <f t="shared" ref="B135:G135" si="54">SUM(B136:B139)</f>
        <v>225925522.05225006</v>
      </c>
      <c r="C135" s="20">
        <f t="shared" si="54"/>
        <v>180869526.73802999</v>
      </c>
      <c r="D135" s="20">
        <f t="shared" si="54"/>
        <v>1052513.7649100001</v>
      </c>
      <c r="E135" s="20">
        <f t="shared" si="54"/>
        <v>181922040.50294</v>
      </c>
      <c r="F135" s="20">
        <f t="shared" si="54"/>
        <v>44003481.549310088</v>
      </c>
      <c r="G135" s="20">
        <f t="shared" si="54"/>
        <v>45055995.314220101</v>
      </c>
      <c r="H135" s="13">
        <f t="shared" si="49"/>
        <v>80.523014332513839</v>
      </c>
      <c r="J135" s="73"/>
    </row>
    <row r="136" spans="1:10" ht="11.25" customHeight="1" x14ac:dyDescent="0.2">
      <c r="A136" s="81" t="s">
        <v>182</v>
      </c>
      <c r="B136" s="11">
        <v>94917992.201670036</v>
      </c>
      <c r="C136" s="12">
        <v>71017865.535579979</v>
      </c>
      <c r="D136" s="11">
        <v>702795.29587999999</v>
      </c>
      <c r="E136" s="12">
        <f t="shared" ref="E136:E138" si="55">SUM(C136:D136)</f>
        <v>71720660.831459984</v>
      </c>
      <c r="F136" s="12">
        <f>B136-E136</f>
        <v>23197331.370210052</v>
      </c>
      <c r="G136" s="12">
        <f>B136-C136</f>
        <v>23900126.666090056</v>
      </c>
      <c r="H136" s="13">
        <f t="shared" si="49"/>
        <v>75.56065943649206</v>
      </c>
      <c r="J136" s="73"/>
    </row>
    <row r="137" spans="1:10" ht="11.25" customHeight="1" x14ac:dyDescent="0.2">
      <c r="A137" s="81" t="s">
        <v>183</v>
      </c>
      <c r="B137" s="11">
        <v>24429207.49013</v>
      </c>
      <c r="C137" s="12">
        <v>17908425.933539998</v>
      </c>
      <c r="D137" s="11">
        <v>84149.706200000015</v>
      </c>
      <c r="E137" s="12">
        <f t="shared" si="55"/>
        <v>17992575.639739998</v>
      </c>
      <c r="F137" s="12">
        <f>B137-E137</f>
        <v>6436631.8503900021</v>
      </c>
      <c r="G137" s="12">
        <f>B137-C137</f>
        <v>6520781.556590002</v>
      </c>
      <c r="H137" s="13">
        <f t="shared" si="49"/>
        <v>73.651900688998779</v>
      </c>
      <c r="J137" s="73"/>
    </row>
    <row r="138" spans="1:10" ht="11.25" customHeight="1" x14ac:dyDescent="0.2">
      <c r="A138" s="81" t="s">
        <v>184</v>
      </c>
      <c r="B138" s="11">
        <v>27813713.799660008</v>
      </c>
      <c r="C138" s="12">
        <v>21754884.62441</v>
      </c>
      <c r="D138" s="11">
        <v>159051.67869999999</v>
      </c>
      <c r="E138" s="12">
        <f t="shared" si="55"/>
        <v>21913936.30311</v>
      </c>
      <c r="F138" s="12">
        <f>B138-E138</f>
        <v>5899777.4965500087</v>
      </c>
      <c r="G138" s="12">
        <f>B138-C138</f>
        <v>6058829.1752500087</v>
      </c>
      <c r="H138" s="13">
        <f t="shared" si="49"/>
        <v>78.788242594837783</v>
      </c>
      <c r="J138" s="73"/>
    </row>
    <row r="139" spans="1:10" ht="11.25" customHeight="1" x14ac:dyDescent="0.2">
      <c r="A139" s="81" t="s">
        <v>185</v>
      </c>
      <c r="B139" s="16">
        <f t="shared" ref="B139:G139" si="56">SUM(B140)</f>
        <v>78764608.560790032</v>
      </c>
      <c r="C139" s="16">
        <f t="shared" si="56"/>
        <v>70188350.644500002</v>
      </c>
      <c r="D139" s="16">
        <f t="shared" si="56"/>
        <v>106517.08413</v>
      </c>
      <c r="E139" s="16">
        <f t="shared" si="56"/>
        <v>70294867.728630006</v>
      </c>
      <c r="F139" s="16">
        <f t="shared" si="56"/>
        <v>8469740.8321600258</v>
      </c>
      <c r="G139" s="16">
        <f t="shared" si="56"/>
        <v>8576257.9162900299</v>
      </c>
      <c r="H139" s="29">
        <f>+H140</f>
        <v>89.246768330444851</v>
      </c>
      <c r="J139" s="73"/>
    </row>
    <row r="140" spans="1:10" ht="11.25" customHeight="1" x14ac:dyDescent="0.2">
      <c r="A140" s="81" t="s">
        <v>186</v>
      </c>
      <c r="B140" s="11">
        <v>78764608.560790032</v>
      </c>
      <c r="C140" s="12">
        <v>70188350.644500002</v>
      </c>
      <c r="D140" s="11">
        <v>106517.08413</v>
      </c>
      <c r="E140" s="12">
        <f>SUM(C140:D140)</f>
        <v>70294867.728630006</v>
      </c>
      <c r="F140" s="12">
        <f>B140-E140</f>
        <v>8469740.8321600258</v>
      </c>
      <c r="G140" s="12">
        <f>B140-C140</f>
        <v>8576257.9162900299</v>
      </c>
      <c r="H140" s="13">
        <f>E140/B140*100</f>
        <v>89.246768330444851</v>
      </c>
      <c r="J140" s="73"/>
    </row>
    <row r="141" spans="1:10" ht="11.25" customHeight="1" x14ac:dyDescent="0.2">
      <c r="A141" s="77"/>
      <c r="B141" s="15"/>
      <c r="C141" s="14"/>
      <c r="D141" s="15"/>
      <c r="E141" s="14"/>
      <c r="F141" s="14"/>
      <c r="G141" s="14"/>
      <c r="H141" s="13"/>
      <c r="J141" s="73"/>
    </row>
    <row r="142" spans="1:10" ht="11.25" customHeight="1" x14ac:dyDescent="0.2">
      <c r="A142" s="72" t="s">
        <v>187</v>
      </c>
      <c r="B142" s="11">
        <v>457095657.50906992</v>
      </c>
      <c r="C142" s="12">
        <v>334779126.47656006</v>
      </c>
      <c r="D142" s="11">
        <v>9063540.9412499983</v>
      </c>
      <c r="E142" s="12">
        <f>SUM(C142:D142)</f>
        <v>343842667.41781008</v>
      </c>
      <c r="F142" s="12">
        <f>B142-E142</f>
        <v>113252990.09125984</v>
      </c>
      <c r="G142" s="12">
        <f>B142-C142</f>
        <v>122316531.03250986</v>
      </c>
      <c r="H142" s="13">
        <f>E142/B142*100</f>
        <v>75.223350248298388</v>
      </c>
      <c r="J142" s="73"/>
    </row>
    <row r="143" spans="1:10" ht="11.25" customHeight="1" x14ac:dyDescent="0.2">
      <c r="A143" s="77"/>
      <c r="B143" s="11"/>
      <c r="C143" s="12"/>
      <c r="D143" s="11"/>
      <c r="E143" s="12"/>
      <c r="F143" s="12"/>
      <c r="G143" s="12"/>
      <c r="H143" s="13"/>
      <c r="J143" s="73"/>
    </row>
    <row r="144" spans="1:10" ht="11.25" customHeight="1" x14ac:dyDescent="0.2">
      <c r="A144" s="72" t="s">
        <v>188</v>
      </c>
      <c r="B144" s="16">
        <f t="shared" ref="B144:G144" si="57">SUM(B145:B163)</f>
        <v>19640139.479699999</v>
      </c>
      <c r="C144" s="16">
        <f t="shared" si="57"/>
        <v>14581656.419330003</v>
      </c>
      <c r="D144" s="16">
        <f t="shared" si="57"/>
        <v>164395.80650000001</v>
      </c>
      <c r="E144" s="16">
        <f t="shared" si="57"/>
        <v>14746052.22583</v>
      </c>
      <c r="F144" s="16">
        <f t="shared" si="57"/>
        <v>4894087.2538699964</v>
      </c>
      <c r="G144" s="16">
        <f t="shared" si="57"/>
        <v>5058483.0603699964</v>
      </c>
      <c r="H144" s="13">
        <f t="shared" ref="H144:H163" si="58">E144/B144*100</f>
        <v>75.08119909775327</v>
      </c>
      <c r="J144" s="73"/>
    </row>
    <row r="145" spans="1:10" ht="11.25" customHeight="1" x14ac:dyDescent="0.2">
      <c r="A145" s="74" t="s">
        <v>189</v>
      </c>
      <c r="B145" s="11">
        <v>5242350.3759999974</v>
      </c>
      <c r="C145" s="12">
        <v>4006330.7126800003</v>
      </c>
      <c r="D145" s="11">
        <v>43801.045570000017</v>
      </c>
      <c r="E145" s="12">
        <f t="shared" ref="E145:E163" si="59">SUM(C145:D145)</f>
        <v>4050131.7582500004</v>
      </c>
      <c r="F145" s="12">
        <f t="shared" ref="F145:F163" si="60">B145-E145</f>
        <v>1192218.6177499969</v>
      </c>
      <c r="G145" s="12">
        <f t="shared" ref="G145:G163" si="61">B145-C145</f>
        <v>1236019.663319997</v>
      </c>
      <c r="H145" s="13">
        <f t="shared" si="58"/>
        <v>77.257937141933652</v>
      </c>
      <c r="J145" s="73"/>
    </row>
    <row r="146" spans="1:10" ht="11.25" customHeight="1" x14ac:dyDescent="0.2">
      <c r="A146" s="74" t="s">
        <v>190</v>
      </c>
      <c r="B146" s="11">
        <v>344425.02</v>
      </c>
      <c r="C146" s="12">
        <v>275009.36851</v>
      </c>
      <c r="D146" s="11">
        <v>12560.315000000001</v>
      </c>
      <c r="E146" s="12">
        <f t="shared" si="59"/>
        <v>287569.68351</v>
      </c>
      <c r="F146" s="12">
        <f t="shared" si="60"/>
        <v>56855.336490000016</v>
      </c>
      <c r="G146" s="12">
        <f t="shared" si="61"/>
        <v>69415.651490000018</v>
      </c>
      <c r="H146" s="13">
        <f t="shared" si="58"/>
        <v>83.492681080485966</v>
      </c>
      <c r="J146" s="73"/>
    </row>
    <row r="147" spans="1:10" ht="11.25" customHeight="1" x14ac:dyDescent="0.2">
      <c r="A147" s="74" t="s">
        <v>191</v>
      </c>
      <c r="B147" s="11">
        <v>589679</v>
      </c>
      <c r="C147" s="12">
        <v>292425.37781999999</v>
      </c>
      <c r="D147" s="11">
        <v>4700.3008399999999</v>
      </c>
      <c r="E147" s="12">
        <f t="shared" si="59"/>
        <v>297125.67865999998</v>
      </c>
      <c r="F147" s="12">
        <f t="shared" si="60"/>
        <v>292553.32134000002</v>
      </c>
      <c r="G147" s="12">
        <f t="shared" si="61"/>
        <v>297253.62218000001</v>
      </c>
      <c r="H147" s="13">
        <f t="shared" si="58"/>
        <v>50.387698842929794</v>
      </c>
      <c r="J147" s="73"/>
    </row>
    <row r="148" spans="1:10" ht="11.25" customHeight="1" x14ac:dyDescent="0.2">
      <c r="A148" s="74" t="s">
        <v>192</v>
      </c>
      <c r="B148" s="11">
        <v>236861.32499999998</v>
      </c>
      <c r="C148" s="12">
        <v>115057.59271</v>
      </c>
      <c r="D148" s="11">
        <v>869.73416000000009</v>
      </c>
      <c r="E148" s="12">
        <f t="shared" si="59"/>
        <v>115927.32687</v>
      </c>
      <c r="F148" s="12">
        <f t="shared" si="60"/>
        <v>120933.99812999998</v>
      </c>
      <c r="G148" s="12">
        <f t="shared" si="61"/>
        <v>121803.73228999999</v>
      </c>
      <c r="H148" s="13">
        <f t="shared" si="58"/>
        <v>48.943121832996589</v>
      </c>
      <c r="J148" s="73"/>
    </row>
    <row r="149" spans="1:10" ht="11.25" customHeight="1" x14ac:dyDescent="0.2">
      <c r="A149" s="74" t="s">
        <v>193</v>
      </c>
      <c r="B149" s="11">
        <v>518565.40699999989</v>
      </c>
      <c r="C149" s="12">
        <v>333232.92054000002</v>
      </c>
      <c r="D149" s="11">
        <v>11992.566949999999</v>
      </c>
      <c r="E149" s="12">
        <f t="shared" si="59"/>
        <v>345225.48749000003</v>
      </c>
      <c r="F149" s="12">
        <f t="shared" si="60"/>
        <v>173339.91950999986</v>
      </c>
      <c r="G149" s="12">
        <f t="shared" si="61"/>
        <v>185332.48645999987</v>
      </c>
      <c r="H149" s="13">
        <f t="shared" si="58"/>
        <v>66.573181093431501</v>
      </c>
      <c r="J149" s="73"/>
    </row>
    <row r="150" spans="1:10" ht="11.25" customHeight="1" x14ac:dyDescent="0.2">
      <c r="A150" s="74" t="s">
        <v>194</v>
      </c>
      <c r="B150" s="11">
        <v>292484.31699999998</v>
      </c>
      <c r="C150" s="12">
        <v>153449.08405</v>
      </c>
      <c r="D150" s="11">
        <v>1527.57197</v>
      </c>
      <c r="E150" s="12">
        <f t="shared" si="59"/>
        <v>154976.65601999999</v>
      </c>
      <c r="F150" s="12">
        <f t="shared" si="60"/>
        <v>137507.66097999999</v>
      </c>
      <c r="G150" s="12">
        <f t="shared" si="61"/>
        <v>139035.23294999998</v>
      </c>
      <c r="H150" s="13">
        <f t="shared" si="58"/>
        <v>52.986313115721693</v>
      </c>
      <c r="J150" s="73"/>
    </row>
    <row r="151" spans="1:10" ht="11.25" customHeight="1" x14ac:dyDescent="0.2">
      <c r="A151" s="74" t="s">
        <v>195</v>
      </c>
      <c r="B151" s="11">
        <v>105980</v>
      </c>
      <c r="C151" s="12">
        <v>44773.342079999995</v>
      </c>
      <c r="D151" s="11">
        <v>20.290710000000001</v>
      </c>
      <c r="E151" s="12">
        <f t="shared" si="59"/>
        <v>44793.632789999996</v>
      </c>
      <c r="F151" s="12">
        <f t="shared" si="60"/>
        <v>61186.367210000004</v>
      </c>
      <c r="G151" s="12">
        <f t="shared" si="61"/>
        <v>61206.657920000005</v>
      </c>
      <c r="H151" s="13">
        <f t="shared" si="58"/>
        <v>42.266118880920921</v>
      </c>
      <c r="J151" s="73"/>
    </row>
    <row r="152" spans="1:10" ht="11.25" customHeight="1" x14ac:dyDescent="0.2">
      <c r="A152" s="74" t="s">
        <v>196</v>
      </c>
      <c r="B152" s="11">
        <v>94683.999999999985</v>
      </c>
      <c r="C152" s="12">
        <v>71527.834870000006</v>
      </c>
      <c r="D152" s="11">
        <v>1.36435</v>
      </c>
      <c r="E152" s="12">
        <f t="shared" si="59"/>
        <v>71529.19922000001</v>
      </c>
      <c r="F152" s="12">
        <f t="shared" si="60"/>
        <v>23154.800779999976</v>
      </c>
      <c r="G152" s="12">
        <f t="shared" si="61"/>
        <v>23156.165129999979</v>
      </c>
      <c r="H152" s="13">
        <f t="shared" si="58"/>
        <v>75.545181044315854</v>
      </c>
      <c r="J152" s="73"/>
    </row>
    <row r="153" spans="1:10" ht="11.25" customHeight="1" x14ac:dyDescent="0.2">
      <c r="A153" s="74" t="s">
        <v>197</v>
      </c>
      <c r="B153" s="11">
        <v>1425188.142</v>
      </c>
      <c r="C153" s="12">
        <v>1028273.6709</v>
      </c>
      <c r="D153" s="11">
        <v>21898.652120000002</v>
      </c>
      <c r="E153" s="12">
        <f t="shared" si="59"/>
        <v>1050172.32302</v>
      </c>
      <c r="F153" s="12">
        <f t="shared" si="60"/>
        <v>375015.81897999998</v>
      </c>
      <c r="G153" s="12">
        <f t="shared" si="61"/>
        <v>396914.47109999997</v>
      </c>
      <c r="H153" s="13">
        <f t="shared" si="58"/>
        <v>73.686574570166471</v>
      </c>
      <c r="J153" s="73"/>
    </row>
    <row r="154" spans="1:10" ht="11.25" customHeight="1" x14ac:dyDescent="0.2">
      <c r="A154" s="74" t="s">
        <v>198</v>
      </c>
      <c r="B154" s="11">
        <v>1113815</v>
      </c>
      <c r="C154" s="12">
        <v>900795.76511000004</v>
      </c>
      <c r="D154" s="11">
        <v>11335.18053</v>
      </c>
      <c r="E154" s="12">
        <f t="shared" si="59"/>
        <v>912130.94564000005</v>
      </c>
      <c r="F154" s="12">
        <f t="shared" si="60"/>
        <v>201684.05435999995</v>
      </c>
      <c r="G154" s="12">
        <f t="shared" si="61"/>
        <v>213019.23488999996</v>
      </c>
      <c r="H154" s="13">
        <f t="shared" si="58"/>
        <v>81.892499709556802</v>
      </c>
      <c r="J154" s="73"/>
    </row>
    <row r="155" spans="1:10" ht="11.25" customHeight="1" x14ac:dyDescent="0.2">
      <c r="A155" s="74" t="s">
        <v>199</v>
      </c>
      <c r="B155" s="11">
        <v>588572</v>
      </c>
      <c r="C155" s="12">
        <v>534339.44932000001</v>
      </c>
      <c r="D155" s="11">
        <v>3635.36087</v>
      </c>
      <c r="E155" s="12">
        <f t="shared" si="59"/>
        <v>537974.81018999999</v>
      </c>
      <c r="F155" s="12">
        <f t="shared" si="60"/>
        <v>50597.189810000011</v>
      </c>
      <c r="G155" s="12">
        <f t="shared" si="61"/>
        <v>54232.550679999986</v>
      </c>
      <c r="H155" s="13">
        <f t="shared" si="58"/>
        <v>91.403398427040358</v>
      </c>
      <c r="J155" s="73"/>
    </row>
    <row r="156" spans="1:10" ht="11.25" customHeight="1" x14ac:dyDescent="0.2">
      <c r="A156" s="74" t="s">
        <v>200</v>
      </c>
      <c r="B156" s="11">
        <v>668159.35399999993</v>
      </c>
      <c r="C156" s="12">
        <v>394476.30348</v>
      </c>
      <c r="D156" s="11">
        <v>2904.01782</v>
      </c>
      <c r="E156" s="12">
        <f t="shared" si="59"/>
        <v>397380.32130000001</v>
      </c>
      <c r="F156" s="12">
        <f t="shared" si="60"/>
        <v>270779.03269999992</v>
      </c>
      <c r="G156" s="12">
        <f t="shared" si="61"/>
        <v>273683.05051999993</v>
      </c>
      <c r="H156" s="13">
        <f t="shared" si="58"/>
        <v>59.47388432430747</v>
      </c>
      <c r="J156" s="73"/>
    </row>
    <row r="157" spans="1:10" ht="11.25" customHeight="1" x14ac:dyDescent="0.2">
      <c r="A157" s="74" t="s">
        <v>201</v>
      </c>
      <c r="B157" s="11">
        <v>533677</v>
      </c>
      <c r="C157" s="12">
        <v>377533.90016000002</v>
      </c>
      <c r="D157" s="11">
        <v>3086.5354500000003</v>
      </c>
      <c r="E157" s="12">
        <f t="shared" si="59"/>
        <v>380620.43561000004</v>
      </c>
      <c r="F157" s="12">
        <f t="shared" si="60"/>
        <v>153056.56438999996</v>
      </c>
      <c r="G157" s="12">
        <f t="shared" si="61"/>
        <v>156143.09983999998</v>
      </c>
      <c r="H157" s="13">
        <f t="shared" si="58"/>
        <v>71.320374610485388</v>
      </c>
      <c r="J157" s="73"/>
    </row>
    <row r="158" spans="1:10" ht="11.25" customHeight="1" x14ac:dyDescent="0.2">
      <c r="A158" s="74" t="s">
        <v>202</v>
      </c>
      <c r="B158" s="11">
        <v>415517.33799999999</v>
      </c>
      <c r="C158" s="12">
        <v>226280.96501000001</v>
      </c>
      <c r="D158" s="11">
        <v>1568.5954299999999</v>
      </c>
      <c r="E158" s="12">
        <f t="shared" si="59"/>
        <v>227849.56044</v>
      </c>
      <c r="F158" s="12">
        <f t="shared" si="60"/>
        <v>187667.77755999999</v>
      </c>
      <c r="G158" s="12">
        <f t="shared" si="61"/>
        <v>189236.37298999997</v>
      </c>
      <c r="H158" s="13">
        <f t="shared" si="58"/>
        <v>54.835151172440369</v>
      </c>
      <c r="J158" s="73"/>
    </row>
    <row r="159" spans="1:10" ht="11.25" customHeight="1" x14ac:dyDescent="0.2">
      <c r="A159" s="74" t="s">
        <v>203</v>
      </c>
      <c r="B159" s="11">
        <v>2605001.6356999995</v>
      </c>
      <c r="C159" s="12">
        <v>1822112.0629200002</v>
      </c>
      <c r="D159" s="11">
        <v>36971.034139999996</v>
      </c>
      <c r="E159" s="12">
        <f t="shared" si="59"/>
        <v>1859083.0970600001</v>
      </c>
      <c r="F159" s="12">
        <f t="shared" si="60"/>
        <v>745918.53863999946</v>
      </c>
      <c r="G159" s="12">
        <f t="shared" si="61"/>
        <v>782889.57277999935</v>
      </c>
      <c r="H159" s="13">
        <f t="shared" si="58"/>
        <v>71.365909010665135</v>
      </c>
      <c r="J159" s="73"/>
    </row>
    <row r="160" spans="1:10" ht="11.25" customHeight="1" x14ac:dyDescent="0.2">
      <c r="A160" s="74" t="s">
        <v>204</v>
      </c>
      <c r="B160" s="11">
        <v>99595.732999999993</v>
      </c>
      <c r="C160" s="12">
        <v>68130.878989999997</v>
      </c>
      <c r="D160" s="11">
        <v>3108.4530399999999</v>
      </c>
      <c r="E160" s="12">
        <f t="shared" si="59"/>
        <v>71239.33202999999</v>
      </c>
      <c r="F160" s="12">
        <f t="shared" si="60"/>
        <v>28356.400970000002</v>
      </c>
      <c r="G160" s="12">
        <f t="shared" si="61"/>
        <v>31464.854009999995</v>
      </c>
      <c r="H160" s="13">
        <f t="shared" si="58"/>
        <v>71.528498143590141</v>
      </c>
      <c r="J160" s="73"/>
    </row>
    <row r="161" spans="1:10" ht="11.25" customHeight="1" x14ac:dyDescent="0.2">
      <c r="A161" s="74" t="s">
        <v>205</v>
      </c>
      <c r="B161" s="11">
        <v>4540759.8250000011</v>
      </c>
      <c r="C161" s="12">
        <v>3812495.9347600001</v>
      </c>
      <c r="D161" s="11">
        <v>2864.6997200000001</v>
      </c>
      <c r="E161" s="12">
        <f t="shared" si="59"/>
        <v>3815360.63448</v>
      </c>
      <c r="F161" s="12">
        <f t="shared" si="60"/>
        <v>725399.19052000111</v>
      </c>
      <c r="G161" s="12">
        <f t="shared" si="61"/>
        <v>728263.89024000103</v>
      </c>
      <c r="H161" s="13">
        <f t="shared" si="58"/>
        <v>84.024717922181651</v>
      </c>
      <c r="J161" s="73"/>
    </row>
    <row r="162" spans="1:10" ht="11.25" customHeight="1" x14ac:dyDescent="0.2">
      <c r="A162" s="74" t="s">
        <v>206</v>
      </c>
      <c r="B162" s="11">
        <v>100515</v>
      </c>
      <c r="C162" s="12">
        <v>54563.694889999999</v>
      </c>
      <c r="D162" s="11">
        <v>792.21152000000006</v>
      </c>
      <c r="E162" s="12">
        <f t="shared" si="59"/>
        <v>55355.906409999996</v>
      </c>
      <c r="F162" s="12">
        <f t="shared" si="60"/>
        <v>45159.093590000004</v>
      </c>
      <c r="G162" s="12">
        <f t="shared" si="61"/>
        <v>45951.305110000001</v>
      </c>
      <c r="H162" s="13">
        <f t="shared" si="58"/>
        <v>55.072284146644776</v>
      </c>
      <c r="J162" s="73"/>
    </row>
    <row r="163" spans="1:10" ht="11.25" customHeight="1" x14ac:dyDescent="0.2">
      <c r="A163" s="74" t="s">
        <v>207</v>
      </c>
      <c r="B163" s="11">
        <v>124309.00700000001</v>
      </c>
      <c r="C163" s="12">
        <v>70847.560530000002</v>
      </c>
      <c r="D163" s="11">
        <v>757.8763100000001</v>
      </c>
      <c r="E163" s="12">
        <f t="shared" si="59"/>
        <v>71605.436840000009</v>
      </c>
      <c r="F163" s="12">
        <f t="shared" si="60"/>
        <v>52703.570160000003</v>
      </c>
      <c r="G163" s="12">
        <f t="shared" si="61"/>
        <v>53461.44647000001</v>
      </c>
      <c r="H163" s="13">
        <f t="shared" si="58"/>
        <v>57.602774383034053</v>
      </c>
      <c r="J163" s="73"/>
    </row>
    <row r="164" spans="1:10" ht="11.25" customHeight="1" x14ac:dyDescent="0.2">
      <c r="A164" s="77"/>
      <c r="B164" s="11"/>
      <c r="C164" s="12"/>
      <c r="D164" s="11"/>
      <c r="E164" s="12"/>
      <c r="F164" s="12"/>
      <c r="G164" s="12"/>
      <c r="H164" s="13"/>
      <c r="J164" s="73"/>
    </row>
    <row r="165" spans="1:10" ht="11.25" customHeight="1" x14ac:dyDescent="0.2">
      <c r="A165" s="72" t="s">
        <v>208</v>
      </c>
      <c r="B165" s="16">
        <f t="shared" ref="B165:G165" si="62">SUM(B166:B173)</f>
        <v>442044916.8992399</v>
      </c>
      <c r="C165" s="16">
        <f t="shared" si="62"/>
        <v>293580339.32077998</v>
      </c>
      <c r="D165" s="16">
        <f t="shared" si="62"/>
        <v>2010903.6615599999</v>
      </c>
      <c r="E165" s="16">
        <f t="shared" si="62"/>
        <v>295591242.9823401</v>
      </c>
      <c r="F165" s="16">
        <f t="shared" si="62"/>
        <v>146453673.91689989</v>
      </c>
      <c r="G165" s="16">
        <f t="shared" si="62"/>
        <v>148464577.57845989</v>
      </c>
      <c r="H165" s="13">
        <f t="shared" ref="H165:H173" si="63">E165/B165*100</f>
        <v>66.869051465581592</v>
      </c>
      <c r="J165" s="73"/>
    </row>
    <row r="166" spans="1:10" ht="11.25" customHeight="1" x14ac:dyDescent="0.2">
      <c r="A166" s="74" t="s">
        <v>99</v>
      </c>
      <c r="B166" s="11">
        <v>440274388.8992399</v>
      </c>
      <c r="C166" s="12">
        <v>292429807.26094002</v>
      </c>
      <c r="D166" s="11">
        <v>1981832.53761</v>
      </c>
      <c r="E166" s="12">
        <f t="shared" ref="E166:E173" si="64">SUM(C166:D166)</f>
        <v>294411639.79855001</v>
      </c>
      <c r="F166" s="12">
        <f t="shared" ref="F166:F173" si="65">B166-E166</f>
        <v>145862749.10068989</v>
      </c>
      <c r="G166" s="12">
        <f t="shared" ref="G166:G173" si="66">B166-C166</f>
        <v>147844581.63829988</v>
      </c>
      <c r="H166" s="13">
        <f t="shared" si="63"/>
        <v>66.870035419191353</v>
      </c>
      <c r="J166" s="73"/>
    </row>
    <row r="167" spans="1:10" ht="11.25" customHeight="1" x14ac:dyDescent="0.2">
      <c r="A167" s="74" t="s">
        <v>209</v>
      </c>
      <c r="B167" s="11">
        <v>66145</v>
      </c>
      <c r="C167" s="12">
        <v>30735.934960000002</v>
      </c>
      <c r="D167" s="11">
        <v>109.31312</v>
      </c>
      <c r="E167" s="12">
        <f t="shared" si="64"/>
        <v>30845.248080000001</v>
      </c>
      <c r="F167" s="12">
        <f t="shared" si="65"/>
        <v>35299.751919999995</v>
      </c>
      <c r="G167" s="12">
        <f t="shared" si="66"/>
        <v>35409.065040000001</v>
      </c>
      <c r="H167" s="13">
        <f t="shared" si="63"/>
        <v>46.632773573210372</v>
      </c>
      <c r="J167" s="73"/>
    </row>
    <row r="168" spans="1:10" ht="11.25" customHeight="1" x14ac:dyDescent="0.2">
      <c r="A168" s="74" t="s">
        <v>210</v>
      </c>
      <c r="B168" s="11">
        <v>61058</v>
      </c>
      <c r="C168" s="12">
        <v>30724.455969999999</v>
      </c>
      <c r="D168" s="11">
        <v>70.029060000000001</v>
      </c>
      <c r="E168" s="12">
        <f t="shared" si="64"/>
        <v>30794.48503</v>
      </c>
      <c r="F168" s="12">
        <f t="shared" si="65"/>
        <v>30263.51497</v>
      </c>
      <c r="G168" s="12">
        <f t="shared" si="66"/>
        <v>30333.544030000001</v>
      </c>
      <c r="H168" s="13">
        <f t="shared" si="63"/>
        <v>50.434807936715906</v>
      </c>
      <c r="J168" s="73"/>
    </row>
    <row r="169" spans="1:10" ht="11.25" customHeight="1" x14ac:dyDescent="0.2">
      <c r="A169" s="74" t="s">
        <v>211</v>
      </c>
      <c r="B169" s="11">
        <v>56927.074000000008</v>
      </c>
      <c r="C169" s="12">
        <v>29414.552440000003</v>
      </c>
      <c r="D169" s="11">
        <v>1676.9997100000001</v>
      </c>
      <c r="E169" s="12">
        <f t="shared" si="64"/>
        <v>31091.552150000003</v>
      </c>
      <c r="F169" s="12">
        <f t="shared" si="65"/>
        <v>25835.521850000005</v>
      </c>
      <c r="G169" s="12">
        <f t="shared" si="66"/>
        <v>27512.521560000005</v>
      </c>
      <c r="H169" s="13">
        <f t="shared" si="63"/>
        <v>54.616459208846749</v>
      </c>
      <c r="J169" s="73"/>
    </row>
    <row r="170" spans="1:10" ht="11.25" customHeight="1" x14ac:dyDescent="0.2">
      <c r="A170" s="74" t="s">
        <v>212</v>
      </c>
      <c r="B170" s="11">
        <v>94511.652000000016</v>
      </c>
      <c r="C170" s="12">
        <v>61399.150710000002</v>
      </c>
      <c r="D170" s="11">
        <v>357.19670000000002</v>
      </c>
      <c r="E170" s="12">
        <f t="shared" si="64"/>
        <v>61756.347410000002</v>
      </c>
      <c r="F170" s="12">
        <f t="shared" si="65"/>
        <v>32755.304590000014</v>
      </c>
      <c r="G170" s="12">
        <f t="shared" si="66"/>
        <v>33112.501290000015</v>
      </c>
      <c r="H170" s="13">
        <f t="shared" si="63"/>
        <v>65.342575336636784</v>
      </c>
      <c r="J170" s="73"/>
    </row>
    <row r="171" spans="1:10" ht="11.25" customHeight="1" x14ac:dyDescent="0.2">
      <c r="A171" s="74" t="s">
        <v>308</v>
      </c>
      <c r="B171" s="11">
        <v>232522</v>
      </c>
      <c r="C171" s="12">
        <v>164561.24885</v>
      </c>
      <c r="D171" s="11">
        <v>430.37013999999999</v>
      </c>
      <c r="E171" s="12">
        <f t="shared" si="64"/>
        <v>164991.61899000002</v>
      </c>
      <c r="F171" s="12">
        <f t="shared" si="65"/>
        <v>67530.381009999983</v>
      </c>
      <c r="G171" s="12">
        <f t="shared" si="66"/>
        <v>67960.751149999996</v>
      </c>
      <c r="H171" s="13">
        <f t="shared" si="63"/>
        <v>70.957422949226313</v>
      </c>
      <c r="J171" s="73"/>
    </row>
    <row r="172" spans="1:10" ht="11.25" customHeight="1" x14ac:dyDescent="0.2">
      <c r="A172" s="74" t="s">
        <v>263</v>
      </c>
      <c r="B172" s="11">
        <v>1064834.5449999999</v>
      </c>
      <c r="C172" s="12">
        <v>726601.52880999993</v>
      </c>
      <c r="D172" s="11">
        <v>26208.48691</v>
      </c>
      <c r="E172" s="12">
        <f t="shared" si="64"/>
        <v>752810.01571999991</v>
      </c>
      <c r="F172" s="12">
        <f t="shared" si="65"/>
        <v>312024.52928000002</v>
      </c>
      <c r="G172" s="12">
        <f t="shared" si="66"/>
        <v>338233.01618999999</v>
      </c>
      <c r="H172" s="13">
        <f t="shared" si="63"/>
        <v>70.697369770249139</v>
      </c>
      <c r="J172" s="73"/>
    </row>
    <row r="173" spans="1:10" ht="11.25" customHeight="1" x14ac:dyDescent="0.2">
      <c r="A173" s="74" t="s">
        <v>272</v>
      </c>
      <c r="B173" s="11">
        <v>194529.72899999999</v>
      </c>
      <c r="C173" s="12">
        <v>107095.1881</v>
      </c>
      <c r="D173" s="11">
        <v>218.72830999999999</v>
      </c>
      <c r="E173" s="12">
        <f t="shared" si="64"/>
        <v>107313.91641000001</v>
      </c>
      <c r="F173" s="12">
        <f t="shared" si="65"/>
        <v>87215.812589999987</v>
      </c>
      <c r="G173" s="12">
        <f t="shared" si="66"/>
        <v>87434.540899999993</v>
      </c>
      <c r="H173" s="13">
        <f t="shared" si="63"/>
        <v>55.16581807914821</v>
      </c>
      <c r="J173" s="73"/>
    </row>
    <row r="174" spans="1:10" ht="11.25" customHeight="1" x14ac:dyDescent="0.2">
      <c r="A174" s="77"/>
      <c r="B174" s="15"/>
      <c r="C174" s="14"/>
      <c r="D174" s="15"/>
      <c r="E174" s="14"/>
      <c r="F174" s="14"/>
      <c r="G174" s="14"/>
      <c r="H174" s="13"/>
      <c r="J174" s="73"/>
    </row>
    <row r="175" spans="1:10" ht="11.25" customHeight="1" x14ac:dyDescent="0.2">
      <c r="A175" s="72" t="s">
        <v>213</v>
      </c>
      <c r="B175" s="16">
        <f t="shared" ref="B175:G175" si="67">SUM(B176:B178)</f>
        <v>2629104.3640000001</v>
      </c>
      <c r="C175" s="16">
        <f t="shared" si="67"/>
        <v>1564094.0446499998</v>
      </c>
      <c r="D175" s="16">
        <f t="shared" si="67"/>
        <v>36711.103159999991</v>
      </c>
      <c r="E175" s="16">
        <f t="shared" si="67"/>
        <v>1600805.14781</v>
      </c>
      <c r="F175" s="16">
        <f t="shared" si="67"/>
        <v>1028299.2161900001</v>
      </c>
      <c r="G175" s="16">
        <f t="shared" si="67"/>
        <v>1065010.31935</v>
      </c>
      <c r="H175" s="13">
        <f>E175/B175*100</f>
        <v>60.887851000881753</v>
      </c>
      <c r="J175" s="73"/>
    </row>
    <row r="176" spans="1:10" ht="11.25" customHeight="1" x14ac:dyDescent="0.2">
      <c r="A176" s="74" t="s">
        <v>189</v>
      </c>
      <c r="B176" s="11">
        <v>2341863.4649999999</v>
      </c>
      <c r="C176" s="12">
        <v>1356210.1133299998</v>
      </c>
      <c r="D176" s="11">
        <v>32010.086869999996</v>
      </c>
      <c r="E176" s="12">
        <f t="shared" ref="E176:E178" si="68">SUM(C176:D176)</f>
        <v>1388220.2001999998</v>
      </c>
      <c r="F176" s="12">
        <f>B176-E176</f>
        <v>953643.2648</v>
      </c>
      <c r="G176" s="12">
        <f>B176-C176</f>
        <v>985653.35167</v>
      </c>
      <c r="H176" s="13">
        <f>E176/B176*100</f>
        <v>59.278443041084806</v>
      </c>
      <c r="J176" s="73"/>
    </row>
    <row r="177" spans="1:10" ht="11.45" customHeight="1" x14ac:dyDescent="0.2">
      <c r="A177" s="74" t="s">
        <v>214</v>
      </c>
      <c r="B177" s="11">
        <v>59649</v>
      </c>
      <c r="C177" s="12">
        <v>34833.223420000002</v>
      </c>
      <c r="D177" s="11">
        <v>497.77439000000004</v>
      </c>
      <c r="E177" s="12">
        <f t="shared" si="68"/>
        <v>35330.997810000001</v>
      </c>
      <c r="F177" s="12">
        <f>B177-E177</f>
        <v>24318.002189999999</v>
      </c>
      <c r="G177" s="12">
        <f>B177-C177</f>
        <v>24815.776579999998</v>
      </c>
      <c r="H177" s="13">
        <f>E177/B177*100</f>
        <v>59.231500628677772</v>
      </c>
      <c r="J177" s="73"/>
    </row>
    <row r="178" spans="1:10" ht="11.25" customHeight="1" x14ac:dyDescent="0.2">
      <c r="A178" s="74" t="s">
        <v>215</v>
      </c>
      <c r="B178" s="11">
        <v>227591.89899999998</v>
      </c>
      <c r="C178" s="12">
        <v>173050.70790000001</v>
      </c>
      <c r="D178" s="11">
        <v>4203.2419</v>
      </c>
      <c r="E178" s="12">
        <f t="shared" si="68"/>
        <v>177253.9498</v>
      </c>
      <c r="F178" s="12">
        <f>B178-E178</f>
        <v>50337.949199999974</v>
      </c>
      <c r="G178" s="12">
        <f>B178-C178</f>
        <v>54541.191099999967</v>
      </c>
      <c r="H178" s="13">
        <f>E178/B178*100</f>
        <v>77.882363378847685</v>
      </c>
      <c r="J178" s="73"/>
    </row>
    <row r="179" spans="1:10" ht="11.25" customHeight="1" x14ac:dyDescent="0.2">
      <c r="A179" s="77" t="s">
        <v>216</v>
      </c>
      <c r="B179" s="14"/>
      <c r="C179" s="14"/>
      <c r="D179" s="14"/>
      <c r="E179" s="14"/>
      <c r="F179" s="14"/>
      <c r="G179" s="14"/>
      <c r="H179" s="10"/>
      <c r="J179" s="73"/>
    </row>
    <row r="180" spans="1:10" ht="11.25" customHeight="1" x14ac:dyDescent="0.2">
      <c r="A180" s="72" t="s">
        <v>217</v>
      </c>
      <c r="B180" s="16">
        <f t="shared" ref="B180:G180" si="69">SUM(B181:B187)</f>
        <v>16276366.7719</v>
      </c>
      <c r="C180" s="16">
        <f t="shared" si="69"/>
        <v>11719070.43722</v>
      </c>
      <c r="D180" s="16">
        <f t="shared" si="69"/>
        <v>92497.384149999998</v>
      </c>
      <c r="E180" s="16">
        <f t="shared" si="69"/>
        <v>11811567.821370002</v>
      </c>
      <c r="F180" s="16">
        <f t="shared" si="69"/>
        <v>4464798.95053</v>
      </c>
      <c r="G180" s="16">
        <f t="shared" si="69"/>
        <v>4557296.3346800003</v>
      </c>
      <c r="H180" s="10">
        <f t="shared" ref="H180:H187" si="70">E180/B180*100</f>
        <v>72.568823171039881</v>
      </c>
      <c r="J180" s="73"/>
    </row>
    <row r="181" spans="1:10" ht="11.25" customHeight="1" x14ac:dyDescent="0.2">
      <c r="A181" s="74" t="s">
        <v>189</v>
      </c>
      <c r="B181" s="11">
        <v>4913424.3092999998</v>
      </c>
      <c r="C181" s="12">
        <v>4024235.2029600008</v>
      </c>
      <c r="D181" s="11">
        <v>48288.155870000002</v>
      </c>
      <c r="E181" s="12">
        <f t="shared" ref="E181:E187" si="71">SUM(C181:D181)</f>
        <v>4072523.3588300007</v>
      </c>
      <c r="F181" s="12">
        <f t="shared" ref="F181:F187" si="72">B181-E181</f>
        <v>840900.95046999911</v>
      </c>
      <c r="G181" s="12">
        <f t="shared" ref="G181:G187" si="73">B181-C181</f>
        <v>889189.10633999901</v>
      </c>
      <c r="H181" s="13">
        <f t="shared" si="70"/>
        <v>82.885643544394</v>
      </c>
      <c r="J181" s="73"/>
    </row>
    <row r="182" spans="1:10" ht="11.25" customHeight="1" x14ac:dyDescent="0.2">
      <c r="A182" s="74" t="s">
        <v>218</v>
      </c>
      <c r="B182" s="11">
        <v>350244.16099999996</v>
      </c>
      <c r="C182" s="12">
        <v>229660.51238999999</v>
      </c>
      <c r="D182" s="11">
        <v>5294.3433099999993</v>
      </c>
      <c r="E182" s="12">
        <f t="shared" si="71"/>
        <v>234954.85569999999</v>
      </c>
      <c r="F182" s="12">
        <f t="shared" si="72"/>
        <v>115289.30529999998</v>
      </c>
      <c r="G182" s="12">
        <f t="shared" si="73"/>
        <v>120583.64860999997</v>
      </c>
      <c r="H182" s="13">
        <f t="shared" si="70"/>
        <v>67.083161366393213</v>
      </c>
      <c r="J182" s="73"/>
    </row>
    <row r="183" spans="1:10" ht="11.25" customHeight="1" x14ac:dyDescent="0.2">
      <c r="A183" s="74" t="s">
        <v>219</v>
      </c>
      <c r="B183" s="11">
        <v>68622</v>
      </c>
      <c r="C183" s="12">
        <v>44834.50677</v>
      </c>
      <c r="D183" s="11">
        <v>426.16596999999996</v>
      </c>
      <c r="E183" s="12">
        <f t="shared" si="71"/>
        <v>45260.672740000002</v>
      </c>
      <c r="F183" s="12">
        <f t="shared" si="72"/>
        <v>23361.327259999998</v>
      </c>
      <c r="G183" s="12">
        <f t="shared" si="73"/>
        <v>23787.49323</v>
      </c>
      <c r="H183" s="13">
        <f t="shared" si="70"/>
        <v>65.956504823525989</v>
      </c>
      <c r="J183" s="73"/>
    </row>
    <row r="184" spans="1:10" ht="11.25" customHeight="1" x14ac:dyDescent="0.2">
      <c r="A184" s="74" t="s">
        <v>220</v>
      </c>
      <c r="B184" s="11">
        <v>90641</v>
      </c>
      <c r="C184" s="12">
        <v>57788.575850000001</v>
      </c>
      <c r="D184" s="11">
        <v>43.886609999999997</v>
      </c>
      <c r="E184" s="12">
        <f t="shared" si="71"/>
        <v>57832.462460000002</v>
      </c>
      <c r="F184" s="12">
        <f t="shared" si="72"/>
        <v>32808.537539999998</v>
      </c>
      <c r="G184" s="12">
        <f t="shared" si="73"/>
        <v>32852.424149999999</v>
      </c>
      <c r="H184" s="13">
        <f t="shared" si="70"/>
        <v>63.803866307741529</v>
      </c>
      <c r="J184" s="73"/>
    </row>
    <row r="185" spans="1:10" ht="11.25" customHeight="1" x14ac:dyDescent="0.2">
      <c r="A185" s="74" t="s">
        <v>221</v>
      </c>
      <c r="B185" s="11">
        <v>119721.785</v>
      </c>
      <c r="C185" s="12">
        <v>80131.682560000001</v>
      </c>
      <c r="D185" s="11">
        <v>7305.3284400000002</v>
      </c>
      <c r="E185" s="12">
        <f t="shared" si="71"/>
        <v>87437.010999999999</v>
      </c>
      <c r="F185" s="12">
        <f t="shared" si="72"/>
        <v>32284.774000000005</v>
      </c>
      <c r="G185" s="12">
        <f t="shared" si="73"/>
        <v>39590.102440000002</v>
      </c>
      <c r="H185" s="13">
        <f t="shared" si="70"/>
        <v>73.033500962251779</v>
      </c>
      <c r="J185" s="73"/>
    </row>
    <row r="186" spans="1:10" ht="11.25" customHeight="1" x14ac:dyDescent="0.2">
      <c r="A186" s="74" t="s">
        <v>249</v>
      </c>
      <c r="B186" s="11">
        <v>627448.1</v>
      </c>
      <c r="C186" s="12">
        <v>433148.63688000006</v>
      </c>
      <c r="D186" s="11">
        <v>6500.5305699999999</v>
      </c>
      <c r="E186" s="12">
        <f t="shared" si="71"/>
        <v>439649.16745000007</v>
      </c>
      <c r="F186" s="12">
        <f t="shared" si="72"/>
        <v>187798.93254999991</v>
      </c>
      <c r="G186" s="12">
        <f t="shared" si="73"/>
        <v>194299.46311999991</v>
      </c>
      <c r="H186" s="13">
        <f t="shared" si="70"/>
        <v>70.069407724718602</v>
      </c>
      <c r="J186" s="73"/>
    </row>
    <row r="187" spans="1:10" ht="11.25" customHeight="1" x14ac:dyDescent="0.2">
      <c r="A187" s="74" t="s">
        <v>309</v>
      </c>
      <c r="B187" s="11">
        <v>10106265.4166</v>
      </c>
      <c r="C187" s="12">
        <v>6849271.3198099993</v>
      </c>
      <c r="D187" s="11">
        <v>24638.973379999999</v>
      </c>
      <c r="E187" s="12">
        <f t="shared" si="71"/>
        <v>6873910.2931899996</v>
      </c>
      <c r="F187" s="12">
        <f t="shared" si="72"/>
        <v>3232355.1234100005</v>
      </c>
      <c r="G187" s="12">
        <f t="shared" si="73"/>
        <v>3256994.0967900008</v>
      </c>
      <c r="H187" s="13">
        <f t="shared" si="70"/>
        <v>68.016324624715381</v>
      </c>
      <c r="J187" s="73"/>
    </row>
    <row r="188" spans="1:10" ht="11.25" customHeight="1" x14ac:dyDescent="0.2">
      <c r="A188" s="77"/>
      <c r="B188" s="14"/>
      <c r="C188" s="14"/>
      <c r="D188" s="14"/>
      <c r="E188" s="14"/>
      <c r="F188" s="14"/>
      <c r="G188" s="14"/>
      <c r="H188" s="10"/>
      <c r="J188" s="73"/>
    </row>
    <row r="189" spans="1:10" ht="11.25" customHeight="1" x14ac:dyDescent="0.2">
      <c r="A189" s="72" t="s">
        <v>222</v>
      </c>
      <c r="B189" s="30">
        <f t="shared" ref="B189:G189" si="74">SUM(B190:B196)</f>
        <v>58508639.931540012</v>
      </c>
      <c r="C189" s="30">
        <f t="shared" si="74"/>
        <v>40698838.585440002</v>
      </c>
      <c r="D189" s="30">
        <f t="shared" si="74"/>
        <v>1591009.6811900001</v>
      </c>
      <c r="E189" s="30">
        <f t="shared" si="74"/>
        <v>42289848.266630001</v>
      </c>
      <c r="F189" s="30">
        <f t="shared" si="74"/>
        <v>16218791.664910004</v>
      </c>
      <c r="G189" s="30">
        <f t="shared" si="74"/>
        <v>17809801.346100003</v>
      </c>
      <c r="H189" s="10">
        <f t="shared" ref="H189:H196" si="75">E189/B189*100</f>
        <v>72.279663851548506</v>
      </c>
      <c r="J189" s="73"/>
    </row>
    <row r="190" spans="1:10" ht="11.25" customHeight="1" x14ac:dyDescent="0.2">
      <c r="A190" s="82" t="s">
        <v>189</v>
      </c>
      <c r="B190" s="11">
        <v>42814451.377640001</v>
      </c>
      <c r="C190" s="12">
        <v>28399455.490600001</v>
      </c>
      <c r="D190" s="11">
        <v>1513436.41658</v>
      </c>
      <c r="E190" s="12">
        <f t="shared" ref="E190:E196" si="76">SUM(C190:D190)</f>
        <v>29912891.90718</v>
      </c>
      <c r="F190" s="12">
        <f t="shared" ref="F190:F196" si="77">B190-E190</f>
        <v>12901559.470460001</v>
      </c>
      <c r="G190" s="12">
        <f t="shared" ref="G190:G196" si="78">B190-C190</f>
        <v>14414995.88704</v>
      </c>
      <c r="H190" s="13">
        <f t="shared" si="75"/>
        <v>69.866344060646099</v>
      </c>
      <c r="J190" s="73"/>
    </row>
    <row r="191" spans="1:10" ht="11.25" customHeight="1" x14ac:dyDescent="0.2">
      <c r="A191" s="74" t="s">
        <v>223</v>
      </c>
      <c r="B191" s="11">
        <v>124592.95999999999</v>
      </c>
      <c r="C191" s="12">
        <v>102574.22627</v>
      </c>
      <c r="D191" s="11">
        <v>494.62858</v>
      </c>
      <c r="E191" s="12">
        <f t="shared" si="76"/>
        <v>103068.85485</v>
      </c>
      <c r="F191" s="12">
        <f t="shared" si="77"/>
        <v>21524.105149999988</v>
      </c>
      <c r="G191" s="12">
        <f t="shared" si="78"/>
        <v>22018.733729999993</v>
      </c>
      <c r="H191" s="13">
        <f t="shared" si="75"/>
        <v>82.724461197486605</v>
      </c>
      <c r="J191" s="73"/>
    </row>
    <row r="192" spans="1:10" ht="11.25" customHeight="1" x14ac:dyDescent="0.2">
      <c r="A192" s="74" t="s">
        <v>224</v>
      </c>
      <c r="B192" s="11">
        <v>664534.80689999997</v>
      </c>
      <c r="C192" s="12">
        <v>523963.93513999996</v>
      </c>
      <c r="D192" s="11">
        <v>6185.6544299999987</v>
      </c>
      <c r="E192" s="12">
        <f t="shared" si="76"/>
        <v>530149.58956999995</v>
      </c>
      <c r="F192" s="12">
        <f t="shared" si="77"/>
        <v>134385.21733000001</v>
      </c>
      <c r="G192" s="12">
        <f t="shared" si="78"/>
        <v>140570.87176000001</v>
      </c>
      <c r="H192" s="13">
        <f t="shared" si="75"/>
        <v>79.777550260023858</v>
      </c>
      <c r="J192" s="73"/>
    </row>
    <row r="193" spans="1:10" ht="11.25" customHeight="1" x14ac:dyDescent="0.2">
      <c r="A193" s="74" t="s">
        <v>225</v>
      </c>
      <c r="B193" s="11">
        <v>40410.135999999991</v>
      </c>
      <c r="C193" s="12">
        <v>27689.923600000002</v>
      </c>
      <c r="D193" s="11">
        <v>134.91228000000001</v>
      </c>
      <c r="E193" s="12">
        <f t="shared" si="76"/>
        <v>27824.835880000002</v>
      </c>
      <c r="F193" s="12">
        <f t="shared" si="77"/>
        <v>12585.300119999989</v>
      </c>
      <c r="G193" s="12">
        <f t="shared" si="78"/>
        <v>12720.212399999989</v>
      </c>
      <c r="H193" s="13">
        <f t="shared" si="75"/>
        <v>68.856080761519848</v>
      </c>
      <c r="J193" s="73"/>
    </row>
    <row r="194" spans="1:10" ht="11.25" customHeight="1" x14ac:dyDescent="0.2">
      <c r="A194" s="74" t="s">
        <v>226</v>
      </c>
      <c r="B194" s="11">
        <v>1125980.108</v>
      </c>
      <c r="C194" s="12">
        <v>871169.59165999992</v>
      </c>
      <c r="D194" s="11">
        <v>13656.61866</v>
      </c>
      <c r="E194" s="12">
        <f t="shared" si="76"/>
        <v>884826.21031999995</v>
      </c>
      <c r="F194" s="12">
        <f t="shared" si="77"/>
        <v>241153.89768000005</v>
      </c>
      <c r="G194" s="12">
        <f t="shared" si="78"/>
        <v>254810.51634000009</v>
      </c>
      <c r="H194" s="13">
        <f t="shared" si="75"/>
        <v>78.58275683854265</v>
      </c>
      <c r="J194" s="73"/>
    </row>
    <row r="195" spans="1:10" ht="11.25" customHeight="1" x14ac:dyDescent="0.2">
      <c r="A195" s="74" t="s">
        <v>227</v>
      </c>
      <c r="B195" s="11">
        <v>13704289.543000005</v>
      </c>
      <c r="C195" s="12">
        <v>10751955.499730002</v>
      </c>
      <c r="D195" s="11">
        <v>54760.350140000002</v>
      </c>
      <c r="E195" s="12">
        <f t="shared" si="76"/>
        <v>10806715.849870002</v>
      </c>
      <c r="F195" s="12">
        <f t="shared" si="77"/>
        <v>2897573.6931300033</v>
      </c>
      <c r="G195" s="12">
        <f t="shared" si="78"/>
        <v>2952334.0432700031</v>
      </c>
      <c r="H195" s="13">
        <f t="shared" si="75"/>
        <v>78.856447216484483</v>
      </c>
      <c r="J195" s="73"/>
    </row>
    <row r="196" spans="1:10" ht="11.25" customHeight="1" x14ac:dyDescent="0.2">
      <c r="A196" s="74" t="s">
        <v>228</v>
      </c>
      <c r="B196" s="11">
        <v>34380.999999999993</v>
      </c>
      <c r="C196" s="12">
        <v>22029.918440000001</v>
      </c>
      <c r="D196" s="11">
        <v>2341.10052</v>
      </c>
      <c r="E196" s="12">
        <f t="shared" si="76"/>
        <v>24371.018960000001</v>
      </c>
      <c r="F196" s="12">
        <f t="shared" si="77"/>
        <v>10009.981039999991</v>
      </c>
      <c r="G196" s="12">
        <f t="shared" si="78"/>
        <v>12351.081559999991</v>
      </c>
      <c r="H196" s="13">
        <f t="shared" si="75"/>
        <v>70.885137023355938</v>
      </c>
      <c r="J196" s="73"/>
    </row>
    <row r="197" spans="1:10" ht="11.25" customHeight="1" x14ac:dyDescent="0.2">
      <c r="A197" s="77"/>
      <c r="B197" s="14"/>
      <c r="C197" s="14"/>
      <c r="D197" s="14"/>
      <c r="E197" s="14"/>
      <c r="F197" s="14"/>
      <c r="G197" s="14"/>
      <c r="H197" s="10"/>
      <c r="J197" s="73"/>
    </row>
    <row r="198" spans="1:10" ht="11.25" customHeight="1" x14ac:dyDescent="0.2">
      <c r="A198" s="72" t="s">
        <v>229</v>
      </c>
      <c r="B198" s="22">
        <f t="shared" ref="B198:D198" si="79">SUM(B199:B205)</f>
        <v>13082301.937000003</v>
      </c>
      <c r="C198" s="22">
        <f t="shared" si="79"/>
        <v>7277931.2655999996</v>
      </c>
      <c r="D198" s="22">
        <f t="shared" si="79"/>
        <v>302714.11558999994</v>
      </c>
      <c r="E198" s="22">
        <f t="shared" ref="E198:G198" si="80">SUM(E199:E205)</f>
        <v>7580645.3811899992</v>
      </c>
      <c r="F198" s="22">
        <f t="shared" si="80"/>
        <v>5501656.5558100045</v>
      </c>
      <c r="G198" s="22">
        <f t="shared" si="80"/>
        <v>5804370.6714000041</v>
      </c>
      <c r="H198" s="13">
        <f t="shared" ref="H198:H205" si="81">E198/B198*100</f>
        <v>57.945806614889761</v>
      </c>
      <c r="J198" s="73"/>
    </row>
    <row r="199" spans="1:10" ht="11.25" customHeight="1" x14ac:dyDescent="0.2">
      <c r="A199" s="74" t="s">
        <v>230</v>
      </c>
      <c r="B199" s="11">
        <v>1499581.7599600048</v>
      </c>
      <c r="C199" s="12">
        <v>1122578.6381599989</v>
      </c>
      <c r="D199" s="11">
        <v>32438.054670000001</v>
      </c>
      <c r="E199" s="12">
        <f t="shared" ref="E199:E205" si="82">SUM(C199:D199)</f>
        <v>1155016.6928299989</v>
      </c>
      <c r="F199" s="12">
        <f t="shared" ref="F199:F205" si="83">B199-E199</f>
        <v>344565.06713000592</v>
      </c>
      <c r="G199" s="12">
        <f t="shared" ref="G199:G205" si="84">B199-C199</f>
        <v>377003.1218000059</v>
      </c>
      <c r="H199" s="13">
        <f t="shared" si="81"/>
        <v>77.02258880908262</v>
      </c>
      <c r="J199" s="73"/>
    </row>
    <row r="200" spans="1:10" ht="11.25" customHeight="1" x14ac:dyDescent="0.2">
      <c r="A200" s="74" t="s">
        <v>231</v>
      </c>
      <c r="B200" s="11">
        <v>29628</v>
      </c>
      <c r="C200" s="12">
        <v>16268.994839999999</v>
      </c>
      <c r="D200" s="11">
        <v>1185.6046200000001</v>
      </c>
      <c r="E200" s="12">
        <f t="shared" si="82"/>
        <v>17454.599459999998</v>
      </c>
      <c r="F200" s="12">
        <f t="shared" si="83"/>
        <v>12173.400540000002</v>
      </c>
      <c r="G200" s="12">
        <f t="shared" si="84"/>
        <v>13359.005160000001</v>
      </c>
      <c r="H200" s="13">
        <f t="shared" si="81"/>
        <v>58.912513365735109</v>
      </c>
      <c r="J200" s="73"/>
    </row>
    <row r="201" spans="1:10" ht="11.25" customHeight="1" x14ac:dyDescent="0.2">
      <c r="A201" s="74" t="s">
        <v>232</v>
      </c>
      <c r="B201" s="11">
        <v>183613.22099999999</v>
      </c>
      <c r="C201" s="12">
        <v>124107.4899</v>
      </c>
      <c r="D201" s="11">
        <v>243.91686999999999</v>
      </c>
      <c r="E201" s="12">
        <f t="shared" si="82"/>
        <v>124351.40677</v>
      </c>
      <c r="F201" s="12">
        <f t="shared" si="83"/>
        <v>59261.814229999989</v>
      </c>
      <c r="G201" s="12">
        <f t="shared" si="84"/>
        <v>59505.73109999999</v>
      </c>
      <c r="H201" s="13">
        <f t="shared" si="81"/>
        <v>67.724647545941153</v>
      </c>
      <c r="J201" s="73"/>
    </row>
    <row r="202" spans="1:10" ht="11.25" customHeight="1" x14ac:dyDescent="0.2">
      <c r="A202" s="74" t="s">
        <v>233</v>
      </c>
      <c r="B202" s="11">
        <v>56751.112000000001</v>
      </c>
      <c r="C202" s="12">
        <v>33181.304770000002</v>
      </c>
      <c r="D202" s="11">
        <v>2513.6243799999997</v>
      </c>
      <c r="E202" s="12">
        <f t="shared" si="82"/>
        <v>35694.929150000004</v>
      </c>
      <c r="F202" s="12">
        <f t="shared" si="83"/>
        <v>21056.182849999997</v>
      </c>
      <c r="G202" s="12">
        <f t="shared" si="84"/>
        <v>23569.807229999999</v>
      </c>
      <c r="H202" s="13">
        <f t="shared" si="81"/>
        <v>62.897321113284974</v>
      </c>
      <c r="J202" s="73"/>
    </row>
    <row r="203" spans="1:10" ht="11.25" customHeight="1" x14ac:dyDescent="0.2">
      <c r="A203" s="74" t="s">
        <v>234</v>
      </c>
      <c r="B203" s="11">
        <v>76499</v>
      </c>
      <c r="C203" s="12">
        <v>54905.46531</v>
      </c>
      <c r="D203" s="11">
        <v>1668.59456</v>
      </c>
      <c r="E203" s="12">
        <f t="shared" si="82"/>
        <v>56574.059869999997</v>
      </c>
      <c r="F203" s="12">
        <f t="shared" si="83"/>
        <v>19924.940130000003</v>
      </c>
      <c r="G203" s="12">
        <f t="shared" si="84"/>
        <v>21593.53469</v>
      </c>
      <c r="H203" s="13">
        <f t="shared" si="81"/>
        <v>73.953986156681779</v>
      </c>
      <c r="J203" s="73"/>
    </row>
    <row r="204" spans="1:10" ht="11.25" customHeight="1" x14ac:dyDescent="0.2">
      <c r="A204" s="74" t="s">
        <v>235</v>
      </c>
      <c r="B204" s="11">
        <v>10646978.614999998</v>
      </c>
      <c r="C204" s="12">
        <v>5482267.9128900003</v>
      </c>
      <c r="D204" s="11">
        <v>256960.17657999997</v>
      </c>
      <c r="E204" s="12">
        <f t="shared" si="82"/>
        <v>5739228.08947</v>
      </c>
      <c r="F204" s="12">
        <f t="shared" si="83"/>
        <v>4907750.5255299984</v>
      </c>
      <c r="G204" s="12">
        <f t="shared" si="84"/>
        <v>5164710.7021099981</v>
      </c>
      <c r="H204" s="13">
        <f t="shared" si="81"/>
        <v>53.904758307528553</v>
      </c>
      <c r="J204" s="73"/>
    </row>
    <row r="205" spans="1:10" ht="11.25" customHeight="1" x14ac:dyDescent="0.2">
      <c r="A205" s="74" t="s">
        <v>330</v>
      </c>
      <c r="B205" s="11">
        <v>589250.22904000012</v>
      </c>
      <c r="C205" s="12">
        <v>444621.45972999994</v>
      </c>
      <c r="D205" s="11">
        <v>7704.1439099999989</v>
      </c>
      <c r="E205" s="12">
        <f t="shared" si="82"/>
        <v>452325.60363999993</v>
      </c>
      <c r="F205" s="12">
        <f t="shared" si="83"/>
        <v>136924.62540000019</v>
      </c>
      <c r="G205" s="12">
        <f t="shared" si="84"/>
        <v>144628.76931000018</v>
      </c>
      <c r="H205" s="13">
        <f t="shared" si="81"/>
        <v>76.762906715695934</v>
      </c>
      <c r="J205" s="73"/>
    </row>
    <row r="206" spans="1:10" ht="11.25" customHeight="1" x14ac:dyDescent="0.2">
      <c r="A206" s="77"/>
      <c r="B206" s="14"/>
      <c r="C206" s="14"/>
      <c r="D206" s="14"/>
      <c r="E206" s="14"/>
      <c r="F206" s="14"/>
      <c r="G206" s="14"/>
      <c r="H206" s="10"/>
      <c r="J206" s="73"/>
    </row>
    <row r="207" spans="1:10" ht="11.25" customHeight="1" x14ac:dyDescent="0.2">
      <c r="A207" s="72" t="s">
        <v>236</v>
      </c>
      <c r="B207" s="30">
        <f t="shared" ref="B207:G207" si="85">SUM(B208:B214)</f>
        <v>1506368.4540000004</v>
      </c>
      <c r="C207" s="30">
        <f t="shared" si="85"/>
        <v>990782.38684000005</v>
      </c>
      <c r="D207" s="30">
        <f t="shared" si="85"/>
        <v>6638.1441399999994</v>
      </c>
      <c r="E207" s="30">
        <f t="shared" si="85"/>
        <v>997420.53098000004</v>
      </c>
      <c r="F207" s="30">
        <f t="shared" si="85"/>
        <v>508947.92302000022</v>
      </c>
      <c r="G207" s="30">
        <f t="shared" si="85"/>
        <v>515586.06716000021</v>
      </c>
      <c r="H207" s="10">
        <f t="shared" ref="H207:H214" si="86">E207/B207*100</f>
        <v>66.213583292418036</v>
      </c>
      <c r="J207" s="73"/>
    </row>
    <row r="208" spans="1:10" ht="11.25" customHeight="1" x14ac:dyDescent="0.2">
      <c r="A208" s="74" t="s">
        <v>237</v>
      </c>
      <c r="B208" s="11">
        <v>338114.17200000025</v>
      </c>
      <c r="C208" s="12">
        <v>242666.00040000005</v>
      </c>
      <c r="D208" s="11">
        <v>411.19661999999977</v>
      </c>
      <c r="E208" s="12">
        <f t="shared" ref="E208:E214" si="87">SUM(C208:D208)</f>
        <v>243077.19702000005</v>
      </c>
      <c r="F208" s="12">
        <f t="shared" ref="F208:F214" si="88">B208-E208</f>
        <v>95036.974980000203</v>
      </c>
      <c r="G208" s="12">
        <f t="shared" ref="G208:G214" si="89">B208-C208</f>
        <v>95448.171600000205</v>
      </c>
      <c r="H208" s="13">
        <f t="shared" si="86"/>
        <v>71.892046281928657</v>
      </c>
      <c r="J208" s="73"/>
    </row>
    <row r="209" spans="1:10" ht="11.25" customHeight="1" x14ac:dyDescent="0.2">
      <c r="A209" s="74" t="s">
        <v>238</v>
      </c>
      <c r="B209" s="11">
        <v>390127.85400000005</v>
      </c>
      <c r="C209" s="12">
        <v>286750.34181000001</v>
      </c>
      <c r="D209" s="11">
        <v>3098.75956</v>
      </c>
      <c r="E209" s="12">
        <f t="shared" si="87"/>
        <v>289849.10136999999</v>
      </c>
      <c r="F209" s="12">
        <f t="shared" si="88"/>
        <v>100278.75263000006</v>
      </c>
      <c r="G209" s="12">
        <f t="shared" si="89"/>
        <v>103377.51219000004</v>
      </c>
      <c r="H209" s="13">
        <f t="shared" si="86"/>
        <v>74.295925912021644</v>
      </c>
      <c r="J209" s="73"/>
    </row>
    <row r="210" spans="1:10" ht="11.25" customHeight="1" x14ac:dyDescent="0.2">
      <c r="A210" s="74" t="s">
        <v>239</v>
      </c>
      <c r="B210" s="11">
        <v>63758.113999999994</v>
      </c>
      <c r="C210" s="12">
        <v>40552.783020000003</v>
      </c>
      <c r="D210" s="11">
        <v>78.739070000000012</v>
      </c>
      <c r="E210" s="12">
        <f t="shared" si="87"/>
        <v>40631.522090000006</v>
      </c>
      <c r="F210" s="12">
        <f t="shared" si="88"/>
        <v>23126.591909999988</v>
      </c>
      <c r="G210" s="12">
        <f t="shared" si="89"/>
        <v>23205.330979999992</v>
      </c>
      <c r="H210" s="13">
        <f t="shared" si="86"/>
        <v>63.727609775282886</v>
      </c>
      <c r="J210" s="73"/>
    </row>
    <row r="211" spans="1:10" ht="11.25" customHeight="1" x14ac:dyDescent="0.2">
      <c r="A211" s="74" t="s">
        <v>240</v>
      </c>
      <c r="B211" s="11">
        <v>16250</v>
      </c>
      <c r="C211" s="12">
        <v>0</v>
      </c>
      <c r="D211" s="11">
        <v>0</v>
      </c>
      <c r="E211" s="12">
        <f t="shared" si="87"/>
        <v>0</v>
      </c>
      <c r="F211" s="12">
        <f t="shared" si="88"/>
        <v>16250</v>
      </c>
      <c r="G211" s="12">
        <f t="shared" si="89"/>
        <v>16250</v>
      </c>
      <c r="H211" s="13">
        <f t="shared" si="86"/>
        <v>0</v>
      </c>
      <c r="J211" s="73"/>
    </row>
    <row r="212" spans="1:10" ht="11.25" customHeight="1" x14ac:dyDescent="0.2">
      <c r="A212" s="74" t="s">
        <v>241</v>
      </c>
      <c r="B212" s="11">
        <v>118340.056</v>
      </c>
      <c r="C212" s="12">
        <v>86335.745920000001</v>
      </c>
      <c r="D212" s="11">
        <v>2094.5210700000002</v>
      </c>
      <c r="E212" s="12">
        <f t="shared" si="87"/>
        <v>88430.266990000004</v>
      </c>
      <c r="F212" s="12">
        <f t="shared" si="88"/>
        <v>29909.789009999993</v>
      </c>
      <c r="G212" s="12">
        <f t="shared" si="89"/>
        <v>32004.310079999996</v>
      </c>
      <c r="H212" s="13">
        <f t="shared" si="86"/>
        <v>74.72555783647762</v>
      </c>
      <c r="J212" s="73"/>
    </row>
    <row r="213" spans="1:10" ht="11.25" customHeight="1" x14ac:dyDescent="0.2">
      <c r="A213" s="74" t="s">
        <v>242</v>
      </c>
      <c r="B213" s="11">
        <v>371300.25800000003</v>
      </c>
      <c r="C213" s="12">
        <v>248308.99130000002</v>
      </c>
      <c r="D213" s="11">
        <v>290.60548999999997</v>
      </c>
      <c r="E213" s="12">
        <f t="shared" si="87"/>
        <v>248599.59679000001</v>
      </c>
      <c r="F213" s="12">
        <f t="shared" si="88"/>
        <v>122700.66121000002</v>
      </c>
      <c r="G213" s="12">
        <f t="shared" si="89"/>
        <v>122991.26670000001</v>
      </c>
      <c r="H213" s="13">
        <f t="shared" si="86"/>
        <v>66.953790479186793</v>
      </c>
      <c r="J213" s="73"/>
    </row>
    <row r="214" spans="1:10" ht="11.25" customHeight="1" x14ac:dyDescent="0.2">
      <c r="A214" s="74" t="s">
        <v>243</v>
      </c>
      <c r="B214" s="11">
        <v>208478</v>
      </c>
      <c r="C214" s="12">
        <v>86168.524390000006</v>
      </c>
      <c r="D214" s="11">
        <v>664.32232999999997</v>
      </c>
      <c r="E214" s="12">
        <f t="shared" si="87"/>
        <v>86832.846720000001</v>
      </c>
      <c r="F214" s="12">
        <f t="shared" si="88"/>
        <v>121645.15328</v>
      </c>
      <c r="G214" s="12">
        <f t="shared" si="89"/>
        <v>122309.47560999999</v>
      </c>
      <c r="H214" s="13">
        <f t="shared" si="86"/>
        <v>41.650844079471213</v>
      </c>
      <c r="J214" s="73"/>
    </row>
    <row r="215" spans="1:10" ht="11.25" customHeight="1" x14ac:dyDescent="0.2">
      <c r="A215" s="77"/>
      <c r="B215" s="11"/>
      <c r="C215" s="12"/>
      <c r="D215" s="11"/>
      <c r="E215" s="12"/>
      <c r="F215" s="12"/>
      <c r="G215" s="12"/>
      <c r="H215" s="13"/>
      <c r="J215" s="73"/>
    </row>
    <row r="216" spans="1:10" ht="11.25" customHeight="1" x14ac:dyDescent="0.2">
      <c r="A216" s="72" t="s">
        <v>244</v>
      </c>
      <c r="B216" s="22">
        <f t="shared" ref="B216:G216" si="90">SUM(B217:B229)+SUM(B234:B245)</f>
        <v>46017571.122829989</v>
      </c>
      <c r="C216" s="22">
        <f t="shared" si="90"/>
        <v>36583125.911729977</v>
      </c>
      <c r="D216" s="22">
        <f t="shared" si="90"/>
        <v>1097851.6092100004</v>
      </c>
      <c r="E216" s="22">
        <f t="shared" si="90"/>
        <v>37680977.520939983</v>
      </c>
      <c r="F216" s="22">
        <f t="shared" si="90"/>
        <v>8336593.6018900005</v>
      </c>
      <c r="G216" s="22">
        <f t="shared" si="90"/>
        <v>9434445.2111000046</v>
      </c>
      <c r="H216" s="13">
        <f t="shared" ref="H216:H245" si="91">E216/B216*100</f>
        <v>81.883890439071649</v>
      </c>
      <c r="J216" s="73"/>
    </row>
    <row r="217" spans="1:10" ht="11.25" customHeight="1" x14ac:dyDescent="0.2">
      <c r="A217" s="74" t="s">
        <v>245</v>
      </c>
      <c r="B217" s="11">
        <v>123706</v>
      </c>
      <c r="C217" s="12">
        <v>33680.345970000002</v>
      </c>
      <c r="D217" s="11">
        <v>0</v>
      </c>
      <c r="E217" s="12">
        <f t="shared" ref="E217:E228" si="92">SUM(C217:D217)</f>
        <v>33680.345970000002</v>
      </c>
      <c r="F217" s="12">
        <f t="shared" ref="F217:F228" si="93">B217-E217</f>
        <v>90025.654030000005</v>
      </c>
      <c r="G217" s="12">
        <f t="shared" ref="G217:G228" si="94">B217-C217</f>
        <v>90025.654030000005</v>
      </c>
      <c r="H217" s="13">
        <f t="shared" si="91"/>
        <v>27.226121586665158</v>
      </c>
      <c r="J217" s="73"/>
    </row>
    <row r="218" spans="1:10" ht="11.25" customHeight="1" x14ac:dyDescent="0.2">
      <c r="A218" s="74" t="s">
        <v>246</v>
      </c>
      <c r="B218" s="11">
        <v>131204.462</v>
      </c>
      <c r="C218" s="12">
        <v>93877.140499999994</v>
      </c>
      <c r="D218" s="11">
        <v>4506.9855399999997</v>
      </c>
      <c r="E218" s="12">
        <f t="shared" si="92"/>
        <v>98384.126039999988</v>
      </c>
      <c r="F218" s="12">
        <f t="shared" si="93"/>
        <v>32820.335960000011</v>
      </c>
      <c r="G218" s="12">
        <f t="shared" si="94"/>
        <v>37327.321500000005</v>
      </c>
      <c r="H218" s="13">
        <f t="shared" si="91"/>
        <v>74.985350757354581</v>
      </c>
      <c r="J218" s="73"/>
    </row>
    <row r="219" spans="1:10" ht="11.25" customHeight="1" x14ac:dyDescent="0.2">
      <c r="A219" s="74" t="s">
        <v>247</v>
      </c>
      <c r="B219" s="11">
        <v>121962.66</v>
      </c>
      <c r="C219" s="12">
        <v>85457.445069999987</v>
      </c>
      <c r="D219" s="11">
        <v>4137.53521</v>
      </c>
      <c r="E219" s="12">
        <f t="shared" si="92"/>
        <v>89594.980279999989</v>
      </c>
      <c r="F219" s="12">
        <f t="shared" si="93"/>
        <v>32367.679720000015</v>
      </c>
      <c r="G219" s="12">
        <f t="shared" si="94"/>
        <v>36505.214930000016</v>
      </c>
      <c r="H219" s="13">
        <f t="shared" si="91"/>
        <v>73.460992306989681</v>
      </c>
      <c r="J219" s="73"/>
    </row>
    <row r="220" spans="1:10" ht="11.25" customHeight="1" x14ac:dyDescent="0.2">
      <c r="A220" s="74" t="s">
        <v>248</v>
      </c>
      <c r="B220" s="11">
        <v>34717226.509139985</v>
      </c>
      <c r="C220" s="12">
        <v>28859270.411609981</v>
      </c>
      <c r="D220" s="11">
        <v>732235.86190000048</v>
      </c>
      <c r="E220" s="12">
        <f t="shared" si="92"/>
        <v>29591506.273509983</v>
      </c>
      <c r="F220" s="12">
        <f t="shared" si="93"/>
        <v>5125720.2356300019</v>
      </c>
      <c r="G220" s="12">
        <f t="shared" si="94"/>
        <v>5857956.0975300036</v>
      </c>
      <c r="H220" s="13">
        <f t="shared" si="91"/>
        <v>85.235801499637205</v>
      </c>
      <c r="J220" s="73"/>
    </row>
    <row r="221" spans="1:10" ht="11.25" customHeight="1" x14ac:dyDescent="0.2">
      <c r="A221" s="74" t="s">
        <v>250</v>
      </c>
      <c r="B221" s="11">
        <v>69663.917999999991</v>
      </c>
      <c r="C221" s="12">
        <v>39931.964970000001</v>
      </c>
      <c r="D221" s="11">
        <v>121.24821</v>
      </c>
      <c r="E221" s="12">
        <f t="shared" si="92"/>
        <v>40053.213179999999</v>
      </c>
      <c r="F221" s="12">
        <f t="shared" si="93"/>
        <v>29610.704819999992</v>
      </c>
      <c r="G221" s="12">
        <f t="shared" si="94"/>
        <v>29731.95302999999</v>
      </c>
      <c r="H221" s="13">
        <f t="shared" si="91"/>
        <v>57.494918933500131</v>
      </c>
      <c r="J221" s="73"/>
    </row>
    <row r="222" spans="1:10" ht="11.25" customHeight="1" x14ac:dyDescent="0.2">
      <c r="A222" s="74" t="s">
        <v>251</v>
      </c>
      <c r="B222" s="11">
        <v>263371.02900000004</v>
      </c>
      <c r="C222" s="12">
        <v>145531.14694000001</v>
      </c>
      <c r="D222" s="11">
        <v>14783.842629999999</v>
      </c>
      <c r="E222" s="12">
        <f t="shared" si="92"/>
        <v>160314.98957000001</v>
      </c>
      <c r="F222" s="12">
        <f t="shared" si="93"/>
        <v>103056.03943000003</v>
      </c>
      <c r="G222" s="12">
        <f t="shared" si="94"/>
        <v>117839.88206000003</v>
      </c>
      <c r="H222" s="13">
        <f t="shared" si="91"/>
        <v>60.870396481611486</v>
      </c>
      <c r="J222" s="73"/>
    </row>
    <row r="223" spans="1:10" ht="11.25" customHeight="1" x14ac:dyDescent="0.2">
      <c r="A223" s="74" t="s">
        <v>252</v>
      </c>
      <c r="B223" s="11">
        <v>536583.49999999988</v>
      </c>
      <c r="C223" s="12">
        <v>369729.49402999994</v>
      </c>
      <c r="D223" s="11">
        <v>2536.3323500000001</v>
      </c>
      <c r="E223" s="12">
        <f t="shared" si="92"/>
        <v>372265.82637999993</v>
      </c>
      <c r="F223" s="12">
        <f t="shared" si="93"/>
        <v>164317.67361999996</v>
      </c>
      <c r="G223" s="12">
        <f t="shared" si="94"/>
        <v>166854.00596999994</v>
      </c>
      <c r="H223" s="13">
        <f t="shared" si="91"/>
        <v>69.377054341029861</v>
      </c>
      <c r="J223" s="73"/>
    </row>
    <row r="224" spans="1:10" ht="11.25" customHeight="1" x14ac:dyDescent="0.2">
      <c r="A224" s="74" t="s">
        <v>253</v>
      </c>
      <c r="B224" s="11">
        <v>275678.45299999998</v>
      </c>
      <c r="C224" s="12">
        <v>162379.56868999999</v>
      </c>
      <c r="D224" s="11">
        <v>47358.540909999996</v>
      </c>
      <c r="E224" s="12">
        <f t="shared" si="92"/>
        <v>209738.10959999997</v>
      </c>
      <c r="F224" s="12">
        <f t="shared" si="93"/>
        <v>65940.343400000012</v>
      </c>
      <c r="G224" s="12">
        <f t="shared" si="94"/>
        <v>113298.88430999999</v>
      </c>
      <c r="H224" s="13">
        <f t="shared" si="91"/>
        <v>76.080704646148021</v>
      </c>
      <c r="J224" s="73"/>
    </row>
    <row r="225" spans="1:10" ht="11.25" customHeight="1" x14ac:dyDescent="0.2">
      <c r="A225" s="74" t="s">
        <v>254</v>
      </c>
      <c r="B225" s="11">
        <v>93326.747000000003</v>
      </c>
      <c r="C225" s="12">
        <v>66799.437439999994</v>
      </c>
      <c r="D225" s="11">
        <v>2335.3159799999999</v>
      </c>
      <c r="E225" s="12">
        <f t="shared" si="92"/>
        <v>69134.753419999994</v>
      </c>
      <c r="F225" s="12">
        <f t="shared" si="93"/>
        <v>24191.993580000009</v>
      </c>
      <c r="G225" s="12">
        <f t="shared" si="94"/>
        <v>26527.309560000009</v>
      </c>
      <c r="H225" s="13">
        <f t="shared" si="91"/>
        <v>74.078177631113604</v>
      </c>
      <c r="J225" s="73"/>
    </row>
    <row r="226" spans="1:10" ht="11.25" customHeight="1" x14ac:dyDescent="0.2">
      <c r="A226" s="74" t="s">
        <v>255</v>
      </c>
      <c r="B226" s="11">
        <v>167032.245</v>
      </c>
      <c r="C226" s="12">
        <v>127521.95922</v>
      </c>
      <c r="D226" s="11">
        <v>1915.50306</v>
      </c>
      <c r="E226" s="12">
        <f t="shared" si="92"/>
        <v>129437.46228000001</v>
      </c>
      <c r="F226" s="12">
        <f t="shared" si="93"/>
        <v>37594.782719999988</v>
      </c>
      <c r="G226" s="12">
        <f t="shared" si="94"/>
        <v>39510.285779999991</v>
      </c>
      <c r="H226" s="13">
        <f t="shared" si="91"/>
        <v>77.492499894256952</v>
      </c>
      <c r="J226" s="73"/>
    </row>
    <row r="227" spans="1:10" ht="11.25" customHeight="1" x14ac:dyDescent="0.2">
      <c r="A227" s="74" t="s">
        <v>256</v>
      </c>
      <c r="B227" s="11">
        <v>157197.99400000001</v>
      </c>
      <c r="C227" s="12">
        <v>119658.48338999999</v>
      </c>
      <c r="D227" s="11">
        <v>1113.80701</v>
      </c>
      <c r="E227" s="12">
        <f t="shared" si="92"/>
        <v>120772.2904</v>
      </c>
      <c r="F227" s="12">
        <f t="shared" si="93"/>
        <v>36425.703600000008</v>
      </c>
      <c r="G227" s="12">
        <f t="shared" si="94"/>
        <v>37539.510610000012</v>
      </c>
      <c r="H227" s="13">
        <f t="shared" si="91"/>
        <v>76.828137132589617</v>
      </c>
      <c r="J227" s="73"/>
    </row>
    <row r="228" spans="1:10" ht="11.25" customHeight="1" x14ac:dyDescent="0.2">
      <c r="A228" s="74" t="s">
        <v>257</v>
      </c>
      <c r="B228" s="11">
        <v>95830.38</v>
      </c>
      <c r="C228" s="12">
        <v>42484.161760000003</v>
      </c>
      <c r="D228" s="11">
        <v>1406.90525</v>
      </c>
      <c r="E228" s="12">
        <f t="shared" si="92"/>
        <v>43891.067010000006</v>
      </c>
      <c r="F228" s="12">
        <f t="shared" si="93"/>
        <v>51939.312989999999</v>
      </c>
      <c r="G228" s="12">
        <f t="shared" si="94"/>
        <v>53346.218240000002</v>
      </c>
      <c r="H228" s="13">
        <f t="shared" si="91"/>
        <v>45.800785732040303</v>
      </c>
      <c r="J228" s="73"/>
    </row>
    <row r="229" spans="1:10" ht="11.25" customHeight="1" x14ac:dyDescent="0.2">
      <c r="A229" s="74" t="s">
        <v>258</v>
      </c>
      <c r="B229" s="16">
        <f t="shared" ref="B229:G229" si="95">SUM(B230:B233)</f>
        <v>1367034.41469</v>
      </c>
      <c r="C229" s="16">
        <f t="shared" si="95"/>
        <v>899470.31449000014</v>
      </c>
      <c r="D229" s="16">
        <f t="shared" si="95"/>
        <v>7182.9966300000006</v>
      </c>
      <c r="E229" s="16">
        <f t="shared" si="95"/>
        <v>906653.31111999997</v>
      </c>
      <c r="F229" s="16">
        <f t="shared" si="95"/>
        <v>460381.10357000009</v>
      </c>
      <c r="G229" s="16">
        <f t="shared" si="95"/>
        <v>467564.1002000001</v>
      </c>
      <c r="H229" s="13">
        <f t="shared" si="91"/>
        <v>66.322639823636052</v>
      </c>
      <c r="J229" s="73"/>
    </row>
    <row r="230" spans="1:10" ht="11.25" customHeight="1" x14ac:dyDescent="0.2">
      <c r="A230" s="74" t="s">
        <v>259</v>
      </c>
      <c r="B230" s="11">
        <v>701012.48100000015</v>
      </c>
      <c r="C230" s="12">
        <v>395906.50037000002</v>
      </c>
      <c r="D230" s="11">
        <v>2874.9050000000002</v>
      </c>
      <c r="E230" s="12">
        <f t="shared" ref="E230:E245" si="96">SUM(C230:D230)</f>
        <v>398781.40537000005</v>
      </c>
      <c r="F230" s="12">
        <f t="shared" ref="F230:F245" si="97">B230-E230</f>
        <v>302231.07563000009</v>
      </c>
      <c r="G230" s="12">
        <f t="shared" ref="G230:G245" si="98">B230-C230</f>
        <v>305105.98063000012</v>
      </c>
      <c r="H230" s="13">
        <f t="shared" si="91"/>
        <v>56.886491493152171</v>
      </c>
      <c r="J230" s="73"/>
    </row>
    <row r="231" spans="1:10" ht="11.25" customHeight="1" x14ac:dyDescent="0.2">
      <c r="A231" s="74" t="s">
        <v>260</v>
      </c>
      <c r="B231" s="11">
        <v>338150.20068999997</v>
      </c>
      <c r="C231" s="12">
        <v>264452.48171999998</v>
      </c>
      <c r="D231" s="11">
        <v>1010.8139200000001</v>
      </c>
      <c r="E231" s="12">
        <f t="shared" si="96"/>
        <v>265463.29563999997</v>
      </c>
      <c r="F231" s="12">
        <f t="shared" si="97"/>
        <v>72686.905050000001</v>
      </c>
      <c r="G231" s="12">
        <f t="shared" si="98"/>
        <v>73697.718969999987</v>
      </c>
      <c r="H231" s="13">
        <f t="shared" si="91"/>
        <v>78.504550669589605</v>
      </c>
      <c r="J231" s="73"/>
    </row>
    <row r="232" spans="1:10" ht="11.25" customHeight="1" x14ac:dyDescent="0.2">
      <c r="A232" s="74" t="s">
        <v>261</v>
      </c>
      <c r="B232" s="11">
        <v>181039.06799999997</v>
      </c>
      <c r="C232" s="12">
        <v>137430.33004</v>
      </c>
      <c r="D232" s="11">
        <v>2076.81736</v>
      </c>
      <c r="E232" s="12">
        <f t="shared" si="96"/>
        <v>139507.14739999999</v>
      </c>
      <c r="F232" s="12">
        <f t="shared" si="97"/>
        <v>41531.920599999983</v>
      </c>
      <c r="G232" s="12">
        <f t="shared" si="98"/>
        <v>43608.737959999969</v>
      </c>
      <c r="H232" s="13">
        <f t="shared" si="91"/>
        <v>77.05913919088448</v>
      </c>
      <c r="J232" s="73"/>
    </row>
    <row r="233" spans="1:10" ht="11.25" customHeight="1" x14ac:dyDescent="0.2">
      <c r="A233" s="74" t="s">
        <v>262</v>
      </c>
      <c r="B233" s="11">
        <v>146832.66499999998</v>
      </c>
      <c r="C233" s="12">
        <v>101681.00236</v>
      </c>
      <c r="D233" s="11">
        <v>1220.4603500000001</v>
      </c>
      <c r="E233" s="12">
        <f t="shared" si="96"/>
        <v>102901.46270999999</v>
      </c>
      <c r="F233" s="12">
        <f t="shared" si="97"/>
        <v>43931.202289999987</v>
      </c>
      <c r="G233" s="12">
        <f t="shared" si="98"/>
        <v>45151.66263999998</v>
      </c>
      <c r="H233" s="13">
        <f t="shared" si="91"/>
        <v>70.080770317694643</v>
      </c>
      <c r="J233" s="73"/>
    </row>
    <row r="234" spans="1:10" ht="11.25" customHeight="1" x14ac:dyDescent="0.2">
      <c r="A234" s="74" t="s">
        <v>264</v>
      </c>
      <c r="B234" s="11">
        <v>1028122.351</v>
      </c>
      <c r="C234" s="12">
        <v>741196.75860000006</v>
      </c>
      <c r="D234" s="11">
        <v>32100.89285</v>
      </c>
      <c r="E234" s="12">
        <f t="shared" si="96"/>
        <v>773297.65145</v>
      </c>
      <c r="F234" s="12">
        <f t="shared" si="97"/>
        <v>254824.69955000002</v>
      </c>
      <c r="G234" s="12">
        <f t="shared" si="98"/>
        <v>286925.59239999996</v>
      </c>
      <c r="H234" s="13">
        <f t="shared" si="91"/>
        <v>75.214555028188471</v>
      </c>
      <c r="J234" s="73"/>
    </row>
    <row r="235" spans="1:10" ht="11.25" customHeight="1" x14ac:dyDescent="0.2">
      <c r="A235" s="74" t="s">
        <v>265</v>
      </c>
      <c r="B235" s="11">
        <v>394005.16800000001</v>
      </c>
      <c r="C235" s="12">
        <v>263657.72782999999</v>
      </c>
      <c r="D235" s="11">
        <v>8556.99388</v>
      </c>
      <c r="E235" s="12">
        <f t="shared" si="96"/>
        <v>272214.72171000001</v>
      </c>
      <c r="F235" s="12">
        <f t="shared" si="97"/>
        <v>121790.44628999999</v>
      </c>
      <c r="G235" s="12">
        <f t="shared" si="98"/>
        <v>130347.44017000002</v>
      </c>
      <c r="H235" s="13">
        <f t="shared" si="91"/>
        <v>69.089124665999307</v>
      </c>
      <c r="J235" s="73"/>
    </row>
    <row r="236" spans="1:10" ht="11.25" customHeight="1" x14ac:dyDescent="0.2">
      <c r="A236" s="74" t="s">
        <v>267</v>
      </c>
      <c r="B236" s="11">
        <v>1282738.2700000003</v>
      </c>
      <c r="C236" s="12">
        <v>745905.53335000004</v>
      </c>
      <c r="D236" s="11">
        <v>111432.76806</v>
      </c>
      <c r="E236" s="12">
        <f t="shared" si="96"/>
        <v>857338.30141000007</v>
      </c>
      <c r="F236" s="12">
        <f t="shared" si="97"/>
        <v>425399.96859000018</v>
      </c>
      <c r="G236" s="12">
        <f t="shared" si="98"/>
        <v>536832.73665000021</v>
      </c>
      <c r="H236" s="13">
        <f t="shared" si="91"/>
        <v>66.836573092186597</v>
      </c>
      <c r="J236" s="73"/>
    </row>
    <row r="237" spans="1:10" ht="11.25" customHeight="1" x14ac:dyDescent="0.2">
      <c r="A237" s="74" t="s">
        <v>268</v>
      </c>
      <c r="B237" s="11">
        <v>65966.093999999997</v>
      </c>
      <c r="C237" s="12">
        <v>38045.440600000002</v>
      </c>
      <c r="D237" s="11">
        <v>632.91479000000004</v>
      </c>
      <c r="E237" s="12">
        <f t="shared" si="96"/>
        <v>38678.355390000004</v>
      </c>
      <c r="F237" s="12">
        <f t="shared" si="97"/>
        <v>27287.738609999993</v>
      </c>
      <c r="G237" s="12">
        <f t="shared" si="98"/>
        <v>27920.653399999996</v>
      </c>
      <c r="H237" s="13">
        <f t="shared" si="91"/>
        <v>58.63369049863708</v>
      </c>
      <c r="J237" s="73"/>
    </row>
    <row r="238" spans="1:10" ht="11.25" customHeight="1" x14ac:dyDescent="0.2">
      <c r="A238" s="74" t="s">
        <v>103</v>
      </c>
      <c r="B238" s="11">
        <v>388247.17200000002</v>
      </c>
      <c r="C238" s="12">
        <v>238650.39447999999</v>
      </c>
      <c r="D238" s="11">
        <v>4999.3520799999997</v>
      </c>
      <c r="E238" s="12">
        <f t="shared" si="96"/>
        <v>243649.74656</v>
      </c>
      <c r="F238" s="12">
        <f t="shared" si="97"/>
        <v>144597.42544000002</v>
      </c>
      <c r="G238" s="12">
        <f t="shared" si="98"/>
        <v>149596.77752000003</v>
      </c>
      <c r="H238" s="13">
        <f t="shared" si="91"/>
        <v>62.756348051390312</v>
      </c>
      <c r="J238" s="73"/>
    </row>
    <row r="239" spans="1:10" ht="11.25" customHeight="1" x14ac:dyDescent="0.2">
      <c r="A239" s="74" t="s">
        <v>269</v>
      </c>
      <c r="B239" s="11">
        <v>2821406.02</v>
      </c>
      <c r="C239" s="12">
        <v>2058290.79452</v>
      </c>
      <c r="D239" s="11">
        <v>3916.8686400000001</v>
      </c>
      <c r="E239" s="12">
        <f t="shared" si="96"/>
        <v>2062207.66316</v>
      </c>
      <c r="F239" s="12">
        <f t="shared" si="97"/>
        <v>759198.35684000002</v>
      </c>
      <c r="G239" s="12">
        <f t="shared" si="98"/>
        <v>763115.22548000002</v>
      </c>
      <c r="H239" s="13">
        <f t="shared" si="91"/>
        <v>73.091488730856256</v>
      </c>
      <c r="J239" s="73"/>
    </row>
    <row r="240" spans="1:10" ht="11.25" customHeight="1" x14ac:dyDescent="0.2">
      <c r="A240" s="74" t="s">
        <v>270</v>
      </c>
      <c r="B240" s="11">
        <v>133608</v>
      </c>
      <c r="C240" s="12">
        <v>91099.170620000004</v>
      </c>
      <c r="D240" s="11">
        <v>3555.0666299999998</v>
      </c>
      <c r="E240" s="12">
        <f t="shared" si="96"/>
        <v>94654.237250000006</v>
      </c>
      <c r="F240" s="12">
        <f t="shared" si="97"/>
        <v>38953.762749999994</v>
      </c>
      <c r="G240" s="12">
        <f t="shared" si="98"/>
        <v>42508.829379999996</v>
      </c>
      <c r="H240" s="13">
        <f t="shared" si="91"/>
        <v>70.844737777677992</v>
      </c>
      <c r="J240" s="73"/>
    </row>
    <row r="241" spans="1:10" ht="11.25" customHeight="1" x14ac:dyDescent="0.2">
      <c r="A241" s="74" t="s">
        <v>331</v>
      </c>
      <c r="B241" s="11">
        <v>12726.906000000001</v>
      </c>
      <c r="C241" s="12">
        <v>1493.15102</v>
      </c>
      <c r="D241" s="11">
        <v>0</v>
      </c>
      <c r="E241" s="12">
        <f t="shared" si="96"/>
        <v>1493.15102</v>
      </c>
      <c r="F241" s="12">
        <f t="shared" si="97"/>
        <v>11233.754980000002</v>
      </c>
      <c r="G241" s="12">
        <f t="shared" si="98"/>
        <v>11233.754980000002</v>
      </c>
      <c r="H241" s="13">
        <f t="shared" si="91"/>
        <v>11.732238927513096</v>
      </c>
      <c r="J241" s="73"/>
    </row>
    <row r="242" spans="1:10" ht="11.25" customHeight="1" x14ac:dyDescent="0.2">
      <c r="A242" s="74" t="s">
        <v>271</v>
      </c>
      <c r="B242" s="11">
        <v>941787.58900000004</v>
      </c>
      <c r="C242" s="12">
        <v>862883.40327000001</v>
      </c>
      <c r="D242" s="11">
        <v>45512.358220000009</v>
      </c>
      <c r="E242" s="12">
        <f t="shared" si="96"/>
        <v>908395.76149000006</v>
      </c>
      <c r="F242" s="12">
        <f t="shared" si="97"/>
        <v>33391.827509999974</v>
      </c>
      <c r="G242" s="12">
        <f t="shared" si="98"/>
        <v>78904.185730000027</v>
      </c>
      <c r="H242" s="13">
        <f t="shared" si="91"/>
        <v>96.454420519020033</v>
      </c>
      <c r="J242" s="73"/>
    </row>
    <row r="243" spans="1:10" ht="11.25" customHeight="1" x14ac:dyDescent="0.2">
      <c r="A243" s="74" t="s">
        <v>273</v>
      </c>
      <c r="B243" s="11">
        <v>85952.862000000008</v>
      </c>
      <c r="C243" s="12">
        <v>61495.64849</v>
      </c>
      <c r="D243" s="11">
        <v>295.40664000000004</v>
      </c>
      <c r="E243" s="12">
        <f t="shared" si="96"/>
        <v>61791.055130000001</v>
      </c>
      <c r="F243" s="12">
        <f t="shared" si="97"/>
        <v>24161.806870000008</v>
      </c>
      <c r="G243" s="12">
        <f t="shared" si="98"/>
        <v>24457.213510000009</v>
      </c>
      <c r="H243" s="13">
        <f t="shared" si="91"/>
        <v>71.889467892296594</v>
      </c>
      <c r="J243" s="73"/>
    </row>
    <row r="244" spans="1:10" ht="11.25" customHeight="1" x14ac:dyDescent="0.2">
      <c r="A244" s="74" t="s">
        <v>274</v>
      </c>
      <c r="B244" s="11">
        <v>616257.03499999992</v>
      </c>
      <c r="C244" s="12">
        <v>389453.26497000002</v>
      </c>
      <c r="D244" s="11">
        <v>66472.85665999999</v>
      </c>
      <c r="E244" s="12">
        <f t="shared" si="96"/>
        <v>455926.12163000001</v>
      </c>
      <c r="F244" s="12">
        <f t="shared" si="97"/>
        <v>160330.91336999991</v>
      </c>
      <c r="G244" s="12">
        <f t="shared" si="98"/>
        <v>226803.7700299999</v>
      </c>
      <c r="H244" s="13">
        <f t="shared" si="91"/>
        <v>73.983110250416871</v>
      </c>
      <c r="J244" s="73"/>
    </row>
    <row r="245" spans="1:10" ht="11.25" customHeight="1" x14ac:dyDescent="0.2">
      <c r="A245" s="74" t="s">
        <v>310</v>
      </c>
      <c r="B245" s="11">
        <v>126935.34400000001</v>
      </c>
      <c r="C245" s="12">
        <v>45162.749899999995</v>
      </c>
      <c r="D245" s="11">
        <v>741.25608</v>
      </c>
      <c r="E245" s="12">
        <f t="shared" si="96"/>
        <v>45904.005979999994</v>
      </c>
      <c r="F245" s="12">
        <f t="shared" si="97"/>
        <v>81031.338020000025</v>
      </c>
      <c r="G245" s="12">
        <f t="shared" si="98"/>
        <v>81772.594100000017</v>
      </c>
      <c r="H245" s="13">
        <f t="shared" si="91"/>
        <v>36.163297418566096</v>
      </c>
      <c r="J245" s="73"/>
    </row>
    <row r="246" spans="1:10" ht="11.25" customHeight="1" x14ac:dyDescent="0.2">
      <c r="A246" s="77"/>
      <c r="B246" s="11"/>
      <c r="C246" s="12"/>
      <c r="D246" s="11"/>
      <c r="E246" s="12"/>
      <c r="F246" s="12"/>
      <c r="G246" s="12"/>
      <c r="H246" s="13"/>
      <c r="J246" s="73"/>
    </row>
    <row r="247" spans="1:10" ht="11.25" customHeight="1" x14ac:dyDescent="0.2">
      <c r="A247" s="72" t="s">
        <v>275</v>
      </c>
      <c r="B247" s="11">
        <v>3919.232</v>
      </c>
      <c r="C247" s="11">
        <v>2494.3944900000001</v>
      </c>
      <c r="D247" s="11">
        <v>31.94417</v>
      </c>
      <c r="E247" s="12">
        <f>SUM(C247:D247)</f>
        <v>2526.3386600000003</v>
      </c>
      <c r="F247" s="12">
        <f>B247-E247</f>
        <v>1392.8933399999996</v>
      </c>
      <c r="G247" s="12">
        <f>B247-C247</f>
        <v>1424.8375099999998</v>
      </c>
      <c r="H247" s="13">
        <f>E247/B247*100</f>
        <v>64.460043702439677</v>
      </c>
      <c r="J247" s="73"/>
    </row>
    <row r="248" spans="1:10" ht="11.25" customHeight="1" x14ac:dyDescent="0.2">
      <c r="A248" s="77"/>
      <c r="B248" s="15"/>
      <c r="C248" s="14"/>
      <c r="D248" s="15"/>
      <c r="E248" s="14"/>
      <c r="F248" s="14"/>
      <c r="G248" s="14"/>
      <c r="H248" s="13"/>
      <c r="J248" s="73"/>
    </row>
    <row r="249" spans="1:10" ht="11.25" customHeight="1" x14ac:dyDescent="0.2">
      <c r="A249" s="72" t="s">
        <v>276</v>
      </c>
      <c r="B249" s="16">
        <f t="shared" ref="B249:G249" si="99">SUM(B250:B254)</f>
        <v>40648733.891000003</v>
      </c>
      <c r="C249" s="16">
        <f t="shared" si="99"/>
        <v>30584186.38975</v>
      </c>
      <c r="D249" s="16">
        <f t="shared" si="99"/>
        <v>946054.40995000012</v>
      </c>
      <c r="E249" s="16">
        <f t="shared" si="99"/>
        <v>31530240.799700003</v>
      </c>
      <c r="F249" s="16">
        <f t="shared" si="99"/>
        <v>9118493.0913000088</v>
      </c>
      <c r="G249" s="16">
        <f t="shared" si="99"/>
        <v>10064547.501250008</v>
      </c>
      <c r="H249" s="13">
        <f t="shared" ref="H249:H254" si="100">E249/B249*100</f>
        <v>77.567583984900168</v>
      </c>
      <c r="J249" s="73"/>
    </row>
    <row r="250" spans="1:10" ht="11.25" customHeight="1" x14ac:dyDescent="0.2">
      <c r="A250" s="74" t="s">
        <v>277</v>
      </c>
      <c r="B250" s="11">
        <v>35549937.731000006</v>
      </c>
      <c r="C250" s="11">
        <v>27077518.614739999</v>
      </c>
      <c r="D250" s="11">
        <v>937741.33740000008</v>
      </c>
      <c r="E250" s="12">
        <f t="shared" ref="E250:E254" si="101">SUM(C250:D250)</f>
        <v>28015259.95214</v>
      </c>
      <c r="F250" s="12">
        <f>B250-E250</f>
        <v>7534677.7788600065</v>
      </c>
      <c r="G250" s="12">
        <f>B250-C250</f>
        <v>8472419.116260007</v>
      </c>
      <c r="H250" s="13">
        <f t="shared" si="100"/>
        <v>78.805369967526914</v>
      </c>
      <c r="J250" s="73"/>
    </row>
    <row r="251" spans="1:10" ht="11.25" customHeight="1" x14ac:dyDescent="0.2">
      <c r="A251" s="74" t="s">
        <v>278</v>
      </c>
      <c r="B251" s="11">
        <v>143974.69000000003</v>
      </c>
      <c r="C251" s="11">
        <v>109617.409</v>
      </c>
      <c r="D251" s="11">
        <v>848.36931000000004</v>
      </c>
      <c r="E251" s="12">
        <f t="shared" si="101"/>
        <v>110465.77830999999</v>
      </c>
      <c r="F251" s="12">
        <f>B251-E251</f>
        <v>33508.911690000037</v>
      </c>
      <c r="G251" s="12">
        <f>B251-C251</f>
        <v>34357.281000000032</v>
      </c>
      <c r="H251" s="13">
        <f t="shared" si="100"/>
        <v>76.725831679165253</v>
      </c>
      <c r="J251" s="73"/>
    </row>
    <row r="252" spans="1:10" ht="11.25" customHeight="1" x14ac:dyDescent="0.2">
      <c r="A252" s="74" t="s">
        <v>279</v>
      </c>
      <c r="B252" s="11">
        <v>1343973.0800000003</v>
      </c>
      <c r="C252" s="11">
        <v>996268.45149000001</v>
      </c>
      <c r="D252" s="11">
        <v>3066.6325499999998</v>
      </c>
      <c r="E252" s="12">
        <f t="shared" si="101"/>
        <v>999335.08403999999</v>
      </c>
      <c r="F252" s="12">
        <f>B252-E252</f>
        <v>344637.99596000032</v>
      </c>
      <c r="G252" s="12">
        <f>B252-C252</f>
        <v>347704.6285100003</v>
      </c>
      <c r="H252" s="13">
        <f t="shared" si="100"/>
        <v>74.356778339637557</v>
      </c>
      <c r="J252" s="73"/>
    </row>
    <row r="253" spans="1:10" ht="11.25" customHeight="1" x14ac:dyDescent="0.2">
      <c r="A253" s="74" t="s">
        <v>280</v>
      </c>
      <c r="B253" s="11">
        <v>3041190.39</v>
      </c>
      <c r="C253" s="11">
        <v>1957313.1791099999</v>
      </c>
      <c r="D253" s="11">
        <v>1519.63508</v>
      </c>
      <c r="E253" s="12">
        <f t="shared" si="101"/>
        <v>1958832.8141899998</v>
      </c>
      <c r="F253" s="12">
        <f>B253-E253</f>
        <v>1082357.5758100003</v>
      </c>
      <c r="G253" s="12">
        <f>B253-C253</f>
        <v>1083877.2108900002</v>
      </c>
      <c r="H253" s="13">
        <f t="shared" si="100"/>
        <v>64.410068525502595</v>
      </c>
      <c r="J253" s="73"/>
    </row>
    <row r="254" spans="1:10" ht="11.25" customHeight="1" x14ac:dyDescent="0.2">
      <c r="A254" s="74" t="s">
        <v>281</v>
      </c>
      <c r="B254" s="11">
        <v>569658</v>
      </c>
      <c r="C254" s="11">
        <v>443468.73541000002</v>
      </c>
      <c r="D254" s="11">
        <v>2878.43561</v>
      </c>
      <c r="E254" s="12">
        <f t="shared" si="101"/>
        <v>446347.17102000001</v>
      </c>
      <c r="F254" s="12">
        <f>B254-E254</f>
        <v>123310.82897999999</v>
      </c>
      <c r="G254" s="12">
        <f>B254-C254</f>
        <v>126189.26458999998</v>
      </c>
      <c r="H254" s="13">
        <f t="shared" si="100"/>
        <v>78.353533351589903</v>
      </c>
      <c r="J254" s="73"/>
    </row>
    <row r="255" spans="1:10" ht="11.25" customHeight="1" x14ac:dyDescent="0.2">
      <c r="A255" s="74"/>
      <c r="B255" s="11"/>
      <c r="C255" s="12"/>
      <c r="D255" s="11"/>
      <c r="E255" s="12"/>
      <c r="F255" s="12"/>
      <c r="G255" s="12"/>
      <c r="H255" s="10"/>
      <c r="J255" s="73"/>
    </row>
    <row r="256" spans="1:10" ht="11.25" customHeight="1" x14ac:dyDescent="0.2">
      <c r="A256" s="72" t="s">
        <v>282</v>
      </c>
      <c r="B256" s="16">
        <f t="shared" ref="B256:G256" si="102">+B257+B258</f>
        <v>1794634.3160000003</v>
      </c>
      <c r="C256" s="16">
        <f t="shared" si="102"/>
        <v>1373211.25404</v>
      </c>
      <c r="D256" s="16">
        <f t="shared" si="102"/>
        <v>11456.382449999999</v>
      </c>
      <c r="E256" s="16">
        <f t="shared" si="102"/>
        <v>1384667.6364899999</v>
      </c>
      <c r="F256" s="16">
        <f t="shared" si="102"/>
        <v>409966.67951000039</v>
      </c>
      <c r="G256" s="16">
        <f t="shared" si="102"/>
        <v>421423.06196000031</v>
      </c>
      <c r="H256" s="10">
        <f>E256/B256*100</f>
        <v>77.155976799565423</v>
      </c>
      <c r="J256" s="73"/>
    </row>
    <row r="257" spans="1:12" ht="11.25" customHeight="1" x14ac:dyDescent="0.2">
      <c r="A257" s="74" t="s">
        <v>283</v>
      </c>
      <c r="B257" s="11">
        <v>1722607.4620000003</v>
      </c>
      <c r="C257" s="11">
        <v>1332229.20679</v>
      </c>
      <c r="D257" s="11">
        <v>9381.2697099999987</v>
      </c>
      <c r="E257" s="12">
        <f t="shared" ref="E257:E258" si="103">SUM(C257:D257)</f>
        <v>1341610.4764999999</v>
      </c>
      <c r="F257" s="12">
        <f>B257-E257</f>
        <v>380996.98550000042</v>
      </c>
      <c r="G257" s="12">
        <f>B257-C257</f>
        <v>390378.25521000032</v>
      </c>
      <c r="H257" s="13">
        <f>E257/B257*100</f>
        <v>77.882541791752644</v>
      </c>
      <c r="J257" s="73"/>
    </row>
    <row r="258" spans="1:12" ht="11.25" customHeight="1" x14ac:dyDescent="0.2">
      <c r="A258" s="74" t="s">
        <v>284</v>
      </c>
      <c r="B258" s="11">
        <v>72026.854000000007</v>
      </c>
      <c r="C258" s="11">
        <v>40982.047250000003</v>
      </c>
      <c r="D258" s="11">
        <v>2075.11274</v>
      </c>
      <c r="E258" s="12">
        <f t="shared" si="103"/>
        <v>43057.15999</v>
      </c>
      <c r="F258" s="12">
        <f>B258-E258</f>
        <v>28969.694010000007</v>
      </c>
      <c r="G258" s="12">
        <f>B258-C258</f>
        <v>31044.806750000003</v>
      </c>
      <c r="H258" s="13">
        <f>E258/B258*100</f>
        <v>59.779315073236425</v>
      </c>
      <c r="J258" s="73"/>
    </row>
    <row r="259" spans="1:12" ht="12" x14ac:dyDescent="0.2">
      <c r="A259" s="77"/>
      <c r="B259" s="14"/>
      <c r="C259" s="14"/>
      <c r="D259" s="14"/>
      <c r="E259" s="14"/>
      <c r="F259" s="14"/>
      <c r="G259" s="14"/>
      <c r="H259" s="10"/>
      <c r="J259" s="73"/>
    </row>
    <row r="260" spans="1:12" ht="11.25" customHeight="1" x14ac:dyDescent="0.2">
      <c r="A260" s="83" t="s">
        <v>285</v>
      </c>
      <c r="B260" s="11">
        <v>12063754.286</v>
      </c>
      <c r="C260" s="11">
        <v>9448388.7285099998</v>
      </c>
      <c r="D260" s="11">
        <v>20825.463</v>
      </c>
      <c r="E260" s="12">
        <f t="shared" ref="E260" si="104">SUM(C260:D260)</f>
        <v>9469214.1915099993</v>
      </c>
      <c r="F260" s="12">
        <f>B260-E260</f>
        <v>2594540.094490001</v>
      </c>
      <c r="G260" s="12">
        <f>B260-C260</f>
        <v>2615365.5574900005</v>
      </c>
      <c r="H260" s="13">
        <f>E260/B260*100</f>
        <v>78.493095656789308</v>
      </c>
      <c r="J260" s="73"/>
    </row>
    <row r="261" spans="1:12" ht="11.25" customHeight="1" x14ac:dyDescent="0.2">
      <c r="A261" s="77"/>
      <c r="B261" s="14"/>
      <c r="C261" s="14"/>
      <c r="D261" s="14"/>
      <c r="E261" s="14"/>
      <c r="F261" s="14"/>
      <c r="G261" s="14"/>
      <c r="H261" s="10"/>
      <c r="J261" s="73"/>
    </row>
    <row r="262" spans="1:12" ht="11.25" customHeight="1" x14ac:dyDescent="0.2">
      <c r="A262" s="72" t="s">
        <v>286</v>
      </c>
      <c r="B262" s="11">
        <v>3887140.6319999993</v>
      </c>
      <c r="C262" s="11">
        <v>3249872.5372100002</v>
      </c>
      <c r="D262" s="11">
        <v>3900.4800299999997</v>
      </c>
      <c r="E262" s="12">
        <f t="shared" ref="E262" si="105">SUM(C262:D262)</f>
        <v>3253773.0172400004</v>
      </c>
      <c r="F262" s="12">
        <f>B262-E262</f>
        <v>633367.61475999886</v>
      </c>
      <c r="G262" s="12">
        <f>B262-C262</f>
        <v>637268.09478999907</v>
      </c>
      <c r="H262" s="13">
        <f>E262/B262*100</f>
        <v>83.706079230940489</v>
      </c>
      <c r="J262" s="73"/>
    </row>
    <row r="263" spans="1:12" ht="11.25" customHeight="1" x14ac:dyDescent="0.2">
      <c r="A263" s="77"/>
      <c r="B263" s="14"/>
      <c r="C263" s="14"/>
      <c r="D263" s="14"/>
      <c r="E263" s="14"/>
      <c r="F263" s="14"/>
      <c r="G263" s="14"/>
      <c r="H263" s="10"/>
      <c r="J263" s="73"/>
    </row>
    <row r="264" spans="1:12" ht="11.25" customHeight="1" x14ac:dyDescent="0.2">
      <c r="A264" s="72" t="s">
        <v>287</v>
      </c>
      <c r="B264" s="11">
        <v>3977184.7539999997</v>
      </c>
      <c r="C264" s="11">
        <v>2330093.7308</v>
      </c>
      <c r="D264" s="11">
        <v>215402.45058999999</v>
      </c>
      <c r="E264" s="12">
        <f t="shared" ref="E264" si="106">SUM(C264:D264)</f>
        <v>2545496.18139</v>
      </c>
      <c r="F264" s="12">
        <f>B264-E264</f>
        <v>1431688.5726099997</v>
      </c>
      <c r="G264" s="12">
        <f>B264-C264</f>
        <v>1647091.0231999997</v>
      </c>
      <c r="H264" s="13">
        <f>E264/B264*100</f>
        <v>64.002462516479824</v>
      </c>
      <c r="J264" s="73"/>
    </row>
    <row r="265" spans="1:12" ht="11.25" customHeight="1" x14ac:dyDescent="0.2">
      <c r="A265" s="77"/>
      <c r="B265" s="11"/>
      <c r="C265" s="11"/>
      <c r="D265" s="11"/>
      <c r="E265" s="11"/>
      <c r="F265" s="11"/>
      <c r="G265" s="11"/>
      <c r="H265" s="24"/>
      <c r="I265" s="73"/>
      <c r="J265" s="73"/>
      <c r="K265" s="73"/>
      <c r="L265" s="73"/>
    </row>
    <row r="266" spans="1:12" ht="11.25" customHeight="1" x14ac:dyDescent="0.2">
      <c r="A266" s="72" t="s">
        <v>288</v>
      </c>
      <c r="B266" s="21">
        <f t="shared" ref="B266:G266" si="107">+B267+B268</f>
        <v>808554.97699999984</v>
      </c>
      <c r="C266" s="21">
        <f t="shared" si="107"/>
        <v>644740.07246000005</v>
      </c>
      <c r="D266" s="21">
        <f t="shared" si="107"/>
        <v>8439.4985199999992</v>
      </c>
      <c r="E266" s="21">
        <f t="shared" si="107"/>
        <v>653179.57097999996</v>
      </c>
      <c r="F266" s="21">
        <f t="shared" si="107"/>
        <v>155375.40601999982</v>
      </c>
      <c r="G266" s="21">
        <f t="shared" si="107"/>
        <v>163814.90453999978</v>
      </c>
      <c r="H266" s="24">
        <f>E266/B266*100</f>
        <v>80.78356939975896</v>
      </c>
      <c r="J266" s="73"/>
    </row>
    <row r="267" spans="1:12" ht="11.25" customHeight="1" x14ac:dyDescent="0.2">
      <c r="A267" s="74" t="s">
        <v>311</v>
      </c>
      <c r="B267" s="11">
        <v>778304.20199999982</v>
      </c>
      <c r="C267" s="11">
        <v>626408.95362000004</v>
      </c>
      <c r="D267" s="11">
        <v>7847.2712899999988</v>
      </c>
      <c r="E267" s="12">
        <f t="shared" ref="E267:E268" si="108">SUM(C267:D267)</f>
        <v>634256.22490999999</v>
      </c>
      <c r="F267" s="12">
        <f>B267-E267</f>
        <v>144047.97708999983</v>
      </c>
      <c r="G267" s="12">
        <f>B267-C267</f>
        <v>151895.24837999977</v>
      </c>
      <c r="H267" s="13">
        <f>E267/B267*100</f>
        <v>81.492072544405985</v>
      </c>
      <c r="J267" s="73"/>
    </row>
    <row r="268" spans="1:12" ht="11.25" customHeight="1" x14ac:dyDescent="0.2">
      <c r="A268" s="74" t="s">
        <v>312</v>
      </c>
      <c r="B268" s="11">
        <v>30250.774999999998</v>
      </c>
      <c r="C268" s="11">
        <v>18331.118839999999</v>
      </c>
      <c r="D268" s="11">
        <v>592.22722999999996</v>
      </c>
      <c r="E268" s="12">
        <f t="shared" si="108"/>
        <v>18923.34607</v>
      </c>
      <c r="F268" s="12">
        <f>B268-E268</f>
        <v>11327.428929999998</v>
      </c>
      <c r="G268" s="12">
        <f>B268-C268</f>
        <v>11919.656159999999</v>
      </c>
      <c r="H268" s="13">
        <f>E268/B268*100</f>
        <v>62.554913287345535</v>
      </c>
      <c r="J268" s="73"/>
    </row>
    <row r="269" spans="1:12" ht="12" customHeight="1" x14ac:dyDescent="0.2">
      <c r="B269" s="11"/>
      <c r="C269" s="11"/>
      <c r="D269" s="11"/>
      <c r="E269" s="11"/>
      <c r="F269" s="11"/>
      <c r="G269" s="11"/>
      <c r="H269" s="24"/>
      <c r="J269" s="73"/>
    </row>
    <row r="270" spans="1:12" ht="11.25" customHeight="1" x14ac:dyDescent="0.2">
      <c r="A270" s="84" t="s">
        <v>289</v>
      </c>
      <c r="B270" s="31">
        <f t="shared" ref="B270:G270" si="109">B10+B17+B19+B21+B23+B35+B39+B47+B49+B51+B59+B71+B77+B81+B85+B91+B103+B115+B126+B142+B144+B165+B175+B180+B189+B198+B207+B216+B247+B249+B256+B260+B262+B264+B266</f>
        <v>2649464924.9393196</v>
      </c>
      <c r="C270" s="31">
        <f t="shared" si="109"/>
        <v>1920594627.4295001</v>
      </c>
      <c r="D270" s="31">
        <f t="shared" si="109"/>
        <v>24875942.681759994</v>
      </c>
      <c r="E270" s="31">
        <f t="shared" si="109"/>
        <v>1945470570.1112604</v>
      </c>
      <c r="F270" s="31">
        <f t="shared" si="109"/>
        <v>703994354.82806015</v>
      </c>
      <c r="G270" s="31">
        <f t="shared" si="109"/>
        <v>728870297.50981975</v>
      </c>
      <c r="H270" s="85">
        <f>E270/B270*100</f>
        <v>73.428810164596442</v>
      </c>
      <c r="J270" s="73"/>
    </row>
    <row r="271" spans="1:12" ht="11.25" customHeight="1" x14ac:dyDescent="0.2">
      <c r="B271" s="12"/>
      <c r="C271" s="12"/>
      <c r="D271" s="12"/>
      <c r="E271" s="12"/>
      <c r="F271" s="12"/>
      <c r="G271" s="12"/>
      <c r="H271" s="10"/>
      <c r="J271" s="73"/>
    </row>
    <row r="272" spans="1:12" ht="11.25" customHeight="1" x14ac:dyDescent="0.2">
      <c r="A272" s="71" t="s">
        <v>290</v>
      </c>
      <c r="B272" s="12"/>
      <c r="C272" s="12"/>
      <c r="D272" s="12"/>
      <c r="E272" s="12"/>
      <c r="F272" s="12"/>
      <c r="G272" s="12"/>
      <c r="H272" s="13"/>
      <c r="J272" s="73"/>
    </row>
    <row r="273" spans="1:10" ht="11.25" customHeight="1" x14ac:dyDescent="0.2">
      <c r="A273" s="74" t="s">
        <v>291</v>
      </c>
      <c r="B273" s="11">
        <v>174097744.69100001</v>
      </c>
      <c r="C273" s="11">
        <v>156670840.48570001</v>
      </c>
      <c r="D273" s="11">
        <v>472.49225999999999</v>
      </c>
      <c r="E273" s="12">
        <f t="shared" ref="E273" si="110">SUM(C273:D273)</f>
        <v>156671312.97796002</v>
      </c>
      <c r="F273" s="12">
        <f>B273-E273</f>
        <v>17426431.713039994</v>
      </c>
      <c r="G273" s="12">
        <f>B273-C273</f>
        <v>17426904.205300003</v>
      </c>
      <c r="H273" s="13">
        <f>E273/B273*100</f>
        <v>89.990432245995166</v>
      </c>
      <c r="J273" s="73"/>
    </row>
    <row r="274" spans="1:10" ht="12" x14ac:dyDescent="0.2">
      <c r="A274" s="86"/>
      <c r="B274" s="12"/>
      <c r="C274" s="12"/>
      <c r="D274" s="12"/>
      <c r="E274" s="12"/>
      <c r="F274" s="12"/>
      <c r="G274" s="12"/>
      <c r="H274" s="13"/>
      <c r="J274" s="73"/>
    </row>
    <row r="275" spans="1:10" ht="11.25" customHeight="1" x14ac:dyDescent="0.2">
      <c r="A275" s="74" t="s">
        <v>292</v>
      </c>
      <c r="B275" s="12">
        <v>779438414.29166996</v>
      </c>
      <c r="C275" s="12">
        <v>679665850.75781012</v>
      </c>
      <c r="D275" s="12">
        <v>567523.19777000009</v>
      </c>
      <c r="E275" s="12">
        <f t="shared" ref="E275:G275" si="111">SUM(E276:E281)</f>
        <v>680233373.95558012</v>
      </c>
      <c r="F275" s="12">
        <f t="shared" si="111"/>
        <v>99205040.336089864</v>
      </c>
      <c r="G275" s="12">
        <f t="shared" si="111"/>
        <v>99772563.533859879</v>
      </c>
      <c r="H275" s="10">
        <f t="shared" ref="H275:H281" si="112">E275/B275*100</f>
        <v>87.272241332082103</v>
      </c>
      <c r="J275" s="73"/>
    </row>
    <row r="276" spans="1:10" ht="11.25" hidden="1" customHeight="1" x14ac:dyDescent="0.2">
      <c r="A276" s="74" t="s">
        <v>304</v>
      </c>
      <c r="B276" s="11">
        <v>777064825.48866999</v>
      </c>
      <c r="C276" s="11">
        <v>677318855.53836012</v>
      </c>
      <c r="D276" s="11">
        <v>554078.25580000004</v>
      </c>
      <c r="E276" s="12">
        <f t="shared" ref="E276:E281" si="113">SUM(C276:D276)</f>
        <v>677872933.79416013</v>
      </c>
      <c r="F276" s="12">
        <f t="shared" ref="F276:F281" si="114">B276-E276</f>
        <v>99191891.694509864</v>
      </c>
      <c r="G276" s="12">
        <f t="shared" ref="G276:G281" si="115">B276-C276</f>
        <v>99745969.950309873</v>
      </c>
      <c r="H276" s="13">
        <f t="shared" si="112"/>
        <v>87.235055758426398</v>
      </c>
      <c r="J276" s="73"/>
    </row>
    <row r="277" spans="1:10" ht="11.25" hidden="1" customHeight="1" x14ac:dyDescent="0.2">
      <c r="A277" s="87" t="s">
        <v>313</v>
      </c>
      <c r="B277" s="32"/>
      <c r="C277" s="32">
        <v>0</v>
      </c>
      <c r="D277" s="32"/>
      <c r="E277" s="32">
        <f t="shared" si="113"/>
        <v>0</v>
      </c>
      <c r="F277" s="32">
        <f t="shared" si="114"/>
        <v>0</v>
      </c>
      <c r="G277" s="32">
        <f t="shared" si="115"/>
        <v>0</v>
      </c>
      <c r="H277" s="33" t="e">
        <f t="shared" si="112"/>
        <v>#DIV/0!</v>
      </c>
      <c r="J277" s="73"/>
    </row>
    <row r="278" spans="1:10" ht="12" hidden="1" customHeight="1" x14ac:dyDescent="0.2">
      <c r="A278" s="87" t="s">
        <v>314</v>
      </c>
      <c r="B278" s="32"/>
      <c r="C278" s="32">
        <v>0</v>
      </c>
      <c r="D278" s="32"/>
      <c r="E278" s="32">
        <f t="shared" si="113"/>
        <v>0</v>
      </c>
      <c r="F278" s="32">
        <f t="shared" si="114"/>
        <v>0</v>
      </c>
      <c r="G278" s="32">
        <f t="shared" si="115"/>
        <v>0</v>
      </c>
      <c r="H278" s="34" t="e">
        <f t="shared" si="112"/>
        <v>#DIV/0!</v>
      </c>
      <c r="J278" s="73"/>
    </row>
    <row r="279" spans="1:10" ht="11.25" hidden="1" customHeight="1" x14ac:dyDescent="0.2">
      <c r="A279" s="88" t="s">
        <v>315</v>
      </c>
      <c r="B279" s="32"/>
      <c r="C279" s="32">
        <v>0</v>
      </c>
      <c r="D279" s="32"/>
      <c r="E279" s="32">
        <f t="shared" si="113"/>
        <v>0</v>
      </c>
      <c r="F279" s="32">
        <f t="shared" si="114"/>
        <v>0</v>
      </c>
      <c r="G279" s="32">
        <f t="shared" si="115"/>
        <v>0</v>
      </c>
      <c r="H279" s="35" t="e">
        <f t="shared" si="112"/>
        <v>#DIV/0!</v>
      </c>
      <c r="J279" s="73"/>
    </row>
    <row r="280" spans="1:10" ht="11.25" hidden="1" customHeight="1" x14ac:dyDescent="0.2">
      <c r="A280" s="89" t="s">
        <v>316</v>
      </c>
      <c r="B280" s="32"/>
      <c r="C280" s="32">
        <v>0</v>
      </c>
      <c r="D280" s="32"/>
      <c r="E280" s="32">
        <f t="shared" si="113"/>
        <v>0</v>
      </c>
      <c r="F280" s="32">
        <f t="shared" si="114"/>
        <v>0</v>
      </c>
      <c r="G280" s="32">
        <f t="shared" si="115"/>
        <v>0</v>
      </c>
      <c r="H280" s="34" t="e">
        <f t="shared" si="112"/>
        <v>#DIV/0!</v>
      </c>
      <c r="J280" s="73"/>
    </row>
    <row r="281" spans="1:10" ht="11.25" customHeight="1" x14ac:dyDescent="0.2">
      <c r="A281" s="90" t="s">
        <v>293</v>
      </c>
      <c r="B281" s="11">
        <v>2373588.8029999998</v>
      </c>
      <c r="C281" s="11">
        <v>2346995.2194499997</v>
      </c>
      <c r="D281" s="11">
        <v>13444.94197</v>
      </c>
      <c r="E281" s="12">
        <f t="shared" si="113"/>
        <v>2360440.1614199998</v>
      </c>
      <c r="F281" s="12">
        <f t="shared" si="114"/>
        <v>13148.641580000054</v>
      </c>
      <c r="G281" s="12">
        <f t="shared" si="115"/>
        <v>26593.583550000098</v>
      </c>
      <c r="H281" s="10">
        <f t="shared" si="112"/>
        <v>99.446043831881013</v>
      </c>
      <c r="J281" s="73"/>
    </row>
    <row r="282" spans="1:10" ht="11.25" customHeight="1" x14ac:dyDescent="0.2">
      <c r="A282" s="90"/>
      <c r="B282" s="12"/>
      <c r="C282" s="12"/>
      <c r="D282" s="12"/>
      <c r="E282" s="12"/>
      <c r="F282" s="12"/>
      <c r="G282" s="12"/>
      <c r="H282" s="13"/>
      <c r="J282" s="73"/>
    </row>
    <row r="283" spans="1:10" ht="11.25" customHeight="1" x14ac:dyDescent="0.2">
      <c r="A283" s="90"/>
      <c r="B283" s="12"/>
      <c r="C283" s="12"/>
      <c r="D283" s="12"/>
      <c r="E283" s="12"/>
      <c r="F283" s="12"/>
      <c r="G283" s="12"/>
      <c r="H283" s="13"/>
      <c r="J283" s="73"/>
    </row>
    <row r="284" spans="1:10" ht="11.25" customHeight="1" x14ac:dyDescent="0.2">
      <c r="A284" s="71" t="s">
        <v>294</v>
      </c>
      <c r="B284" s="25">
        <f t="shared" ref="B284:D284" si="116">+B273+B275</f>
        <v>953536158.98266995</v>
      </c>
      <c r="C284" s="25">
        <f t="shared" si="116"/>
        <v>836336691.24351013</v>
      </c>
      <c r="D284" s="25">
        <f t="shared" si="116"/>
        <v>567995.69003000006</v>
      </c>
      <c r="E284" s="25">
        <f t="shared" ref="E284:G284" si="117">+E273+E275</f>
        <v>836904686.93354011</v>
      </c>
      <c r="F284" s="25">
        <f t="shared" si="117"/>
        <v>116631472.04912986</v>
      </c>
      <c r="G284" s="25">
        <f t="shared" si="117"/>
        <v>117199467.73915988</v>
      </c>
      <c r="H284" s="13">
        <f>E284/B284*100</f>
        <v>87.768531801293804</v>
      </c>
      <c r="J284" s="73"/>
    </row>
    <row r="285" spans="1:10" ht="11.25" hidden="1" customHeight="1" x14ac:dyDescent="0.2">
      <c r="A285" s="74"/>
      <c r="B285" s="12"/>
      <c r="C285" s="12"/>
      <c r="D285" s="12"/>
      <c r="E285" s="12"/>
      <c r="F285" s="12"/>
      <c r="G285" s="12"/>
      <c r="H285" s="13"/>
      <c r="J285" s="73"/>
    </row>
    <row r="286" spans="1:10" ht="11.25" hidden="1" customHeight="1" x14ac:dyDescent="0.2">
      <c r="A286" s="86" t="s">
        <v>295</v>
      </c>
      <c r="B286" s="16">
        <f t="shared" ref="B286:D286" si="118">+B284+B270</f>
        <v>3603001083.9219894</v>
      </c>
      <c r="C286" s="16">
        <f t="shared" si="118"/>
        <v>2756931318.6730103</v>
      </c>
      <c r="D286" s="16">
        <f t="shared" si="118"/>
        <v>25443938.371789996</v>
      </c>
      <c r="E286" s="16">
        <f t="shared" ref="E286:G286" si="119">+E284+E270</f>
        <v>2782375257.0448008</v>
      </c>
      <c r="F286" s="16">
        <f t="shared" si="119"/>
        <v>820625826.87718999</v>
      </c>
      <c r="G286" s="16">
        <f t="shared" si="119"/>
        <v>846069765.24897957</v>
      </c>
      <c r="H286" s="23">
        <f>E286/B286*100</f>
        <v>77.22382514567802</v>
      </c>
      <c r="J286" s="73"/>
    </row>
    <row r="287" spans="1:10" ht="12" hidden="1" customHeight="1" x14ac:dyDescent="0.2">
      <c r="A287" s="74"/>
      <c r="B287" s="12"/>
      <c r="C287" s="14"/>
      <c r="D287" s="12"/>
      <c r="E287" s="14"/>
      <c r="F287" s="14"/>
      <c r="G287" s="14"/>
      <c r="H287" s="10"/>
      <c r="J287" s="73"/>
    </row>
    <row r="288" spans="1:10" ht="12" hidden="1" customHeight="1" x14ac:dyDescent="0.2">
      <c r="A288" s="86" t="s">
        <v>332</v>
      </c>
      <c r="B288" s="14"/>
      <c r="C288" s="14"/>
      <c r="D288" s="14"/>
      <c r="E288" s="14"/>
      <c r="F288" s="14"/>
      <c r="G288" s="14"/>
      <c r="H288" s="10"/>
      <c r="J288" s="73"/>
    </row>
    <row r="289" spans="1:10" ht="11.25" hidden="1" customHeight="1" x14ac:dyDescent="0.2">
      <c r="A289" s="86" t="s">
        <v>333</v>
      </c>
      <c r="B289" s="14"/>
      <c r="C289" s="14"/>
      <c r="D289" s="14"/>
      <c r="E289" s="14"/>
      <c r="F289" s="14"/>
      <c r="G289" s="14"/>
      <c r="H289" s="10"/>
      <c r="J289" s="73"/>
    </row>
    <row r="290" spans="1:10" s="91" customFormat="1" ht="12" hidden="1" x14ac:dyDescent="0.2">
      <c r="A290" s="74" t="s">
        <v>334</v>
      </c>
      <c r="B290" s="15"/>
      <c r="C290" s="15">
        <v>0</v>
      </c>
      <c r="D290" s="15"/>
      <c r="E290" s="15">
        <f t="shared" ref="E290:E298" si="120">SUM(C290:D290)</f>
        <v>0</v>
      </c>
      <c r="F290" s="15">
        <f t="shared" ref="F290:F298" si="121">B290-E290</f>
        <v>0</v>
      </c>
      <c r="G290" s="15">
        <f t="shared" ref="G290:G298" si="122">B290-C290</f>
        <v>0</v>
      </c>
      <c r="H290" s="36" t="e">
        <f t="shared" ref="H290:H299" si="123">E290/B290*100</f>
        <v>#DIV/0!</v>
      </c>
      <c r="J290" s="73"/>
    </row>
    <row r="291" spans="1:10" ht="12" hidden="1" x14ac:dyDescent="0.2">
      <c r="A291" s="92" t="s">
        <v>335</v>
      </c>
      <c r="B291" s="93"/>
      <c r="C291" s="93">
        <v>0</v>
      </c>
      <c r="D291" s="93"/>
      <c r="E291" s="93">
        <f t="shared" si="120"/>
        <v>0</v>
      </c>
      <c r="F291" s="93">
        <f t="shared" si="121"/>
        <v>0</v>
      </c>
      <c r="G291" s="93">
        <f t="shared" si="122"/>
        <v>0</v>
      </c>
      <c r="H291" s="94" t="e">
        <f t="shared" si="123"/>
        <v>#DIV/0!</v>
      </c>
      <c r="J291" s="73"/>
    </row>
    <row r="292" spans="1:10" ht="23.25" hidden="1" customHeight="1" x14ac:dyDescent="0.2">
      <c r="A292" s="74" t="s">
        <v>336</v>
      </c>
      <c r="B292" s="93"/>
      <c r="C292" s="93">
        <v>0</v>
      </c>
      <c r="D292" s="93"/>
      <c r="E292" s="93">
        <f t="shared" si="120"/>
        <v>0</v>
      </c>
      <c r="F292" s="93">
        <f t="shared" si="121"/>
        <v>0</v>
      </c>
      <c r="G292" s="93">
        <f t="shared" si="122"/>
        <v>0</v>
      </c>
      <c r="H292" s="94" t="e">
        <f t="shared" si="123"/>
        <v>#DIV/0!</v>
      </c>
      <c r="J292" s="73"/>
    </row>
    <row r="293" spans="1:10" ht="21" hidden="1" customHeight="1" x14ac:dyDescent="0.2">
      <c r="A293" s="92" t="s">
        <v>337</v>
      </c>
      <c r="B293" s="93"/>
      <c r="C293" s="93">
        <v>0</v>
      </c>
      <c r="D293" s="93"/>
      <c r="E293" s="93">
        <f t="shared" si="120"/>
        <v>0</v>
      </c>
      <c r="F293" s="93">
        <f t="shared" si="121"/>
        <v>0</v>
      </c>
      <c r="G293" s="93">
        <f t="shared" si="122"/>
        <v>0</v>
      </c>
      <c r="H293" s="94" t="e">
        <f t="shared" si="123"/>
        <v>#DIV/0!</v>
      </c>
      <c r="J293" s="73"/>
    </row>
    <row r="294" spans="1:10" ht="12.75" hidden="1" customHeight="1" x14ac:dyDescent="0.2">
      <c r="A294" s="74" t="s">
        <v>338</v>
      </c>
      <c r="B294" s="93"/>
      <c r="C294" s="93">
        <v>0</v>
      </c>
      <c r="D294" s="93"/>
      <c r="E294" s="93">
        <f t="shared" si="120"/>
        <v>0</v>
      </c>
      <c r="F294" s="93">
        <f t="shared" si="121"/>
        <v>0</v>
      </c>
      <c r="G294" s="93">
        <f t="shared" si="122"/>
        <v>0</v>
      </c>
      <c r="H294" s="94" t="e">
        <f t="shared" si="123"/>
        <v>#DIV/0!</v>
      </c>
      <c r="J294" s="73"/>
    </row>
    <row r="295" spans="1:10" ht="21.75" hidden="1" customHeight="1" x14ac:dyDescent="0.2">
      <c r="A295" s="92" t="s">
        <v>339</v>
      </c>
      <c r="B295" s="93"/>
      <c r="C295" s="93">
        <v>0</v>
      </c>
      <c r="D295" s="93"/>
      <c r="E295" s="93">
        <f t="shared" si="120"/>
        <v>0</v>
      </c>
      <c r="F295" s="93">
        <f t="shared" si="121"/>
        <v>0</v>
      </c>
      <c r="G295" s="93">
        <f t="shared" si="122"/>
        <v>0</v>
      </c>
      <c r="H295" s="94" t="e">
        <f t="shared" si="123"/>
        <v>#DIV/0!</v>
      </c>
      <c r="J295" s="73"/>
    </row>
    <row r="296" spans="1:10" ht="12" hidden="1" x14ac:dyDescent="0.2">
      <c r="A296" s="74" t="s">
        <v>340</v>
      </c>
      <c r="B296" s="93"/>
      <c r="C296" s="93">
        <v>0</v>
      </c>
      <c r="D296" s="93"/>
      <c r="E296" s="93">
        <f t="shared" si="120"/>
        <v>0</v>
      </c>
      <c r="F296" s="93">
        <f t="shared" si="121"/>
        <v>0</v>
      </c>
      <c r="G296" s="93">
        <f t="shared" si="122"/>
        <v>0</v>
      </c>
      <c r="H296" s="94" t="e">
        <f t="shared" si="123"/>
        <v>#DIV/0!</v>
      </c>
      <c r="J296" s="73"/>
    </row>
    <row r="297" spans="1:10" ht="12" hidden="1" x14ac:dyDescent="0.2">
      <c r="A297" s="74" t="s">
        <v>341</v>
      </c>
      <c r="B297" s="93"/>
      <c r="C297" s="93">
        <v>0</v>
      </c>
      <c r="D297" s="93"/>
      <c r="E297" s="93">
        <f t="shared" si="120"/>
        <v>0</v>
      </c>
      <c r="F297" s="93">
        <f t="shared" si="121"/>
        <v>0</v>
      </c>
      <c r="G297" s="93">
        <f t="shared" si="122"/>
        <v>0</v>
      </c>
      <c r="H297" s="94" t="e">
        <f t="shared" si="123"/>
        <v>#DIV/0!</v>
      </c>
      <c r="J297" s="73"/>
    </row>
    <row r="298" spans="1:10" ht="12" hidden="1" x14ac:dyDescent="0.2">
      <c r="A298" s="74" t="s">
        <v>342</v>
      </c>
      <c r="B298" s="95"/>
      <c r="C298" s="95">
        <v>0</v>
      </c>
      <c r="D298" s="95"/>
      <c r="E298" s="95">
        <f t="shared" si="120"/>
        <v>0</v>
      </c>
      <c r="F298" s="95">
        <f t="shared" si="121"/>
        <v>0</v>
      </c>
      <c r="G298" s="95">
        <f t="shared" si="122"/>
        <v>0</v>
      </c>
      <c r="H298" s="96" t="e">
        <f t="shared" si="123"/>
        <v>#DIV/0!</v>
      </c>
      <c r="J298" s="73"/>
    </row>
    <row r="299" spans="1:10" ht="22.5" hidden="1" x14ac:dyDescent="0.2">
      <c r="A299" s="97" t="s">
        <v>343</v>
      </c>
      <c r="B299" s="95">
        <v>0</v>
      </c>
      <c r="C299" s="95">
        <v>0</v>
      </c>
      <c r="D299" s="95">
        <v>0</v>
      </c>
      <c r="E299" s="95">
        <f t="shared" ref="E299:G299" si="124">SUM(E290:E298)</f>
        <v>0</v>
      </c>
      <c r="F299" s="95">
        <f t="shared" si="124"/>
        <v>0</v>
      </c>
      <c r="G299" s="95">
        <f t="shared" si="124"/>
        <v>0</v>
      </c>
      <c r="H299" s="96" t="e">
        <f t="shared" si="123"/>
        <v>#DIV/0!</v>
      </c>
      <c r="J299" s="73"/>
    </row>
    <row r="300" spans="1:10" ht="12" x14ac:dyDescent="0.2">
      <c r="A300" s="98"/>
      <c r="B300" s="93"/>
      <c r="C300" s="93"/>
      <c r="D300" s="93"/>
      <c r="E300" s="93"/>
      <c r="F300" s="93"/>
      <c r="G300" s="93"/>
      <c r="H300" s="94"/>
      <c r="J300" s="73"/>
    </row>
    <row r="301" spans="1:10" ht="12.75" thickBot="1" x14ac:dyDescent="0.25">
      <c r="A301" s="99" t="s">
        <v>296</v>
      </c>
      <c r="B301" s="101">
        <f t="shared" ref="B301:G301" si="125">+B299+B286</f>
        <v>3603001083.9219894</v>
      </c>
      <c r="C301" s="101">
        <f t="shared" si="125"/>
        <v>2756931318.6730103</v>
      </c>
      <c r="D301" s="101">
        <f t="shared" si="125"/>
        <v>25443938.371789996</v>
      </c>
      <c r="E301" s="101">
        <f t="shared" si="125"/>
        <v>2782375257.0448008</v>
      </c>
      <c r="F301" s="100">
        <f t="shared" si="125"/>
        <v>820625826.87718999</v>
      </c>
      <c r="G301" s="100">
        <f t="shared" si="125"/>
        <v>846069765.24897957</v>
      </c>
      <c r="H301" s="102">
        <f>E301/B301*100</f>
        <v>77.22382514567802</v>
      </c>
      <c r="J301" s="73"/>
    </row>
    <row r="302" spans="1:10" ht="12" thickTop="1" x14ac:dyDescent="0.2">
      <c r="G302" s="103"/>
    </row>
    <row r="303" spans="1:10" x14ac:dyDescent="0.2">
      <c r="A303" s="104" t="s">
        <v>297</v>
      </c>
    </row>
    <row r="304" spans="1:10" x14ac:dyDescent="0.2">
      <c r="A304" s="61" t="s">
        <v>298</v>
      </c>
    </row>
    <row r="305" spans="1:7" x14ac:dyDescent="0.2">
      <c r="A305" s="98" t="s">
        <v>299</v>
      </c>
    </row>
    <row r="306" spans="1:7" x14ac:dyDescent="0.2">
      <c r="A306" s="61" t="s">
        <v>300</v>
      </c>
    </row>
    <row r="307" spans="1:7" x14ac:dyDescent="0.2">
      <c r="A307" s="61" t="s">
        <v>301</v>
      </c>
    </row>
    <row r="308" spans="1:7" x14ac:dyDescent="0.2">
      <c r="A308" s="61" t="s">
        <v>302</v>
      </c>
    </row>
    <row r="309" spans="1:7" x14ac:dyDescent="0.2">
      <c r="A309" s="61" t="s">
        <v>303</v>
      </c>
    </row>
    <row r="310" spans="1:7" x14ac:dyDescent="0.2">
      <c r="G310" s="103"/>
    </row>
    <row r="311" spans="1:7" x14ac:dyDescent="0.2">
      <c r="E311" s="61"/>
      <c r="G311" s="103"/>
    </row>
    <row r="312" spans="1:7" x14ac:dyDescent="0.2">
      <c r="E312" s="61"/>
      <c r="G312" s="103"/>
    </row>
    <row r="313" spans="1:7" x14ac:dyDescent="0.2">
      <c r="E313" s="61"/>
      <c r="G313" s="103"/>
    </row>
    <row r="314" spans="1:7" x14ac:dyDescent="0.2">
      <c r="E314" s="61"/>
      <c r="G314" s="103"/>
    </row>
    <row r="315" spans="1:7" x14ac:dyDescent="0.2">
      <c r="E315" s="61"/>
      <c r="G315" s="103"/>
    </row>
    <row r="316" spans="1:7" x14ac:dyDescent="0.2">
      <c r="E316" s="61"/>
      <c r="G316" s="103"/>
    </row>
    <row r="317" spans="1:7" x14ac:dyDescent="0.2">
      <c r="E317" s="61"/>
      <c r="G317" s="103"/>
    </row>
    <row r="318" spans="1:7" x14ac:dyDescent="0.2">
      <c r="E318" s="61"/>
      <c r="G318" s="103"/>
    </row>
    <row r="319" spans="1:7" x14ac:dyDescent="0.2">
      <c r="E319" s="61"/>
      <c r="G319" s="103"/>
    </row>
    <row r="320" spans="1:7" x14ac:dyDescent="0.2">
      <c r="E320" s="61"/>
      <c r="G320" s="103"/>
    </row>
    <row r="321" spans="5:7" x14ac:dyDescent="0.2">
      <c r="E321" s="61"/>
      <c r="G321" s="103"/>
    </row>
    <row r="322" spans="5:7" x14ac:dyDescent="0.2">
      <c r="E322" s="61"/>
      <c r="G322" s="103"/>
    </row>
    <row r="323" spans="5:7" x14ac:dyDescent="0.2">
      <c r="E323" s="61"/>
      <c r="G323" s="103"/>
    </row>
    <row r="324" spans="5:7" x14ac:dyDescent="0.2">
      <c r="E324" s="61"/>
      <c r="G324" s="103"/>
    </row>
    <row r="325" spans="5:7" x14ac:dyDescent="0.2">
      <c r="E325" s="61"/>
      <c r="G325" s="103"/>
    </row>
    <row r="326" spans="5:7" x14ac:dyDescent="0.2">
      <c r="E326" s="61"/>
      <c r="G326" s="103"/>
    </row>
    <row r="327" spans="5:7" x14ac:dyDescent="0.2">
      <c r="E327" s="61"/>
      <c r="G327" s="103"/>
    </row>
    <row r="328" spans="5:7" x14ac:dyDescent="0.2">
      <c r="E328" s="61"/>
      <c r="G328" s="103"/>
    </row>
    <row r="329" spans="5:7" x14ac:dyDescent="0.2">
      <c r="E329" s="61"/>
      <c r="G329" s="103"/>
    </row>
    <row r="330" spans="5:7" x14ac:dyDescent="0.2">
      <c r="E330" s="61"/>
      <c r="G330" s="103"/>
    </row>
    <row r="331" spans="5:7" x14ac:dyDescent="0.2">
      <c r="E331" s="61"/>
      <c r="G331" s="103"/>
    </row>
    <row r="332" spans="5:7" x14ac:dyDescent="0.2">
      <c r="E332" s="61"/>
      <c r="G332" s="103"/>
    </row>
    <row r="333" spans="5:7" x14ac:dyDescent="0.2">
      <c r="E333" s="61"/>
      <c r="G333" s="103"/>
    </row>
    <row r="334" spans="5:7" x14ac:dyDescent="0.2">
      <c r="E334" s="61"/>
      <c r="G334" s="103"/>
    </row>
    <row r="335" spans="5:7" x14ac:dyDescent="0.2">
      <c r="E335" s="61"/>
      <c r="G335" s="103"/>
    </row>
    <row r="336" spans="5:7" x14ac:dyDescent="0.2">
      <c r="E336" s="61"/>
      <c r="G336" s="103"/>
    </row>
    <row r="337" spans="5:7" x14ac:dyDescent="0.2">
      <c r="E337" s="61"/>
      <c r="G337" s="103"/>
    </row>
    <row r="338" spans="5:7" x14ac:dyDescent="0.2">
      <c r="E338" s="61"/>
      <c r="G338" s="103"/>
    </row>
    <row r="339" spans="5:7" x14ac:dyDescent="0.2">
      <c r="E339" s="61"/>
      <c r="G339" s="103"/>
    </row>
    <row r="340" spans="5:7" x14ac:dyDescent="0.2">
      <c r="E340" s="61"/>
      <c r="G340" s="103"/>
    </row>
    <row r="341" spans="5:7" x14ac:dyDescent="0.2">
      <c r="E341" s="61"/>
      <c r="G341" s="103"/>
    </row>
    <row r="342" spans="5:7" x14ac:dyDescent="0.2">
      <c r="E342" s="61"/>
      <c r="G342" s="103"/>
    </row>
    <row r="343" spans="5:7" x14ac:dyDescent="0.2">
      <c r="E343" s="61"/>
      <c r="G343" s="103"/>
    </row>
    <row r="344" spans="5:7" x14ac:dyDescent="0.2">
      <c r="E344" s="61"/>
      <c r="G344" s="103"/>
    </row>
    <row r="345" spans="5:7" x14ac:dyDescent="0.2">
      <c r="E345" s="61"/>
      <c r="G345" s="103"/>
    </row>
    <row r="346" spans="5:7" x14ac:dyDescent="0.2">
      <c r="E346" s="61"/>
      <c r="G346" s="103"/>
    </row>
    <row r="347" spans="5:7" x14ac:dyDescent="0.2">
      <c r="E347" s="61"/>
      <c r="G347" s="103"/>
    </row>
    <row r="348" spans="5:7" x14ac:dyDescent="0.2">
      <c r="E348" s="61"/>
      <c r="G348" s="103"/>
    </row>
    <row r="349" spans="5:7" x14ac:dyDescent="0.2">
      <c r="E349" s="61"/>
      <c r="G349" s="103"/>
    </row>
    <row r="350" spans="5:7" x14ac:dyDescent="0.2">
      <c r="E350" s="61"/>
      <c r="G350" s="103"/>
    </row>
  </sheetData>
  <mergeCells count="7">
    <mergeCell ref="H6:H7"/>
    <mergeCell ref="A5:A7"/>
    <mergeCell ref="C5:E5"/>
    <mergeCell ref="B6:B7"/>
    <mergeCell ref="C6:E6"/>
    <mergeCell ref="F6:F7"/>
    <mergeCell ref="G6:G7"/>
  </mergeCells>
  <printOptions horizontalCentered="1"/>
  <pageMargins left="0.4" right="0.4" top="0.3" bottom="0.4" header="0.2" footer="0.18"/>
  <pageSetup paperSize="9" scale="81" orientation="portrait" r:id="rId1"/>
  <headerFooter alignWithMargins="0">
    <oddFooter>Page &amp;P of &amp;N</oddFooter>
  </headerFooter>
  <rowBreaks count="3" manualBreakCount="3">
    <brk id="84" max="7" man="1"/>
    <brk id="163" max="7" man="1"/>
    <brk id="2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view="pageBreakPreview" zoomScale="70" zoomScaleNormal="100" zoomScaleSheetLayoutView="70" workbookViewId="0">
      <selection activeCell="S28" sqref="S28"/>
    </sheetView>
  </sheetViews>
  <sheetFormatPr defaultColWidth="8.85546875" defaultRowHeight="12.75" x14ac:dyDescent="0.2"/>
  <cols>
    <col min="1" max="1" width="38.7109375" customWidth="1"/>
    <col min="2" max="2" width="11.42578125" bestFit="1" customWidth="1"/>
    <col min="3" max="3" width="10" bestFit="1" customWidth="1"/>
    <col min="4" max="9" width="10" customWidth="1"/>
    <col min="10" max="10" width="12.42578125" customWidth="1"/>
    <col min="11" max="11" width="13.42578125" customWidth="1"/>
    <col min="12" max="12" width="16.140625" customWidth="1"/>
    <col min="14" max="14" width="9.42578125" bestFit="1" customWidth="1"/>
    <col min="15" max="15" width="10.28515625" bestFit="1" customWidth="1"/>
    <col min="17" max="17" width="10.28515625" bestFit="1" customWidth="1"/>
    <col min="18" max="23" width="11" customWidth="1"/>
  </cols>
  <sheetData>
    <row r="1" spans="1:23" x14ac:dyDescent="0.2">
      <c r="A1" s="5" t="s">
        <v>320</v>
      </c>
    </row>
    <row r="2" spans="1:23" x14ac:dyDescent="0.2">
      <c r="A2" t="s">
        <v>0</v>
      </c>
    </row>
    <row r="3" spans="1:23" x14ac:dyDescent="0.2">
      <c r="A3" t="s">
        <v>1</v>
      </c>
      <c r="N3" t="s">
        <v>2</v>
      </c>
    </row>
    <row r="4" spans="1:23" x14ac:dyDescent="0.2">
      <c r="B4" s="1" t="s">
        <v>3</v>
      </c>
      <c r="C4" s="1" t="s">
        <v>4</v>
      </c>
      <c r="D4" s="1" t="s">
        <v>5</v>
      </c>
      <c r="E4" s="1" t="s">
        <v>6</v>
      </c>
      <c r="F4" s="1" t="s">
        <v>9</v>
      </c>
      <c r="G4" s="1" t="s">
        <v>10</v>
      </c>
      <c r="H4" s="1" t="s">
        <v>11</v>
      </c>
      <c r="I4" s="1" t="s">
        <v>13</v>
      </c>
      <c r="J4" s="1" t="s">
        <v>14</v>
      </c>
      <c r="K4" s="1" t="s">
        <v>15</v>
      </c>
      <c r="L4" s="1" t="s">
        <v>16</v>
      </c>
      <c r="N4" s="1" t="s">
        <v>3</v>
      </c>
      <c r="O4" s="1" t="s">
        <v>4</v>
      </c>
      <c r="P4" s="1" t="s">
        <v>5</v>
      </c>
      <c r="Q4" s="1" t="s">
        <v>6</v>
      </c>
      <c r="R4" s="1" t="s">
        <v>9</v>
      </c>
      <c r="S4" s="1" t="s">
        <v>10</v>
      </c>
      <c r="T4" s="1" t="s">
        <v>11</v>
      </c>
      <c r="U4" s="1" t="s">
        <v>13</v>
      </c>
      <c r="V4" s="1" t="s">
        <v>14</v>
      </c>
      <c r="W4" s="1" t="s">
        <v>15</v>
      </c>
    </row>
    <row r="5" spans="1:23" x14ac:dyDescent="0.2">
      <c r="A5" t="s">
        <v>7</v>
      </c>
      <c r="B5" s="2">
        <v>197280.37433063</v>
      </c>
      <c r="C5" s="2">
        <v>218551.98042208</v>
      </c>
      <c r="D5" s="2">
        <v>234979.63878392999</v>
      </c>
      <c r="E5" s="2">
        <v>1075614.4966295001</v>
      </c>
      <c r="F5" s="2">
        <v>94082.130662809999</v>
      </c>
      <c r="G5" s="2">
        <v>32038.674463660001</v>
      </c>
      <c r="H5" s="2">
        <v>756312.93344558997</v>
      </c>
      <c r="I5" s="2">
        <v>84282.483245059993</v>
      </c>
      <c r="J5" s="2">
        <v>30049.258071759901</v>
      </c>
      <c r="K5" s="2">
        <v>879809.11386668996</v>
      </c>
      <c r="L5" s="2">
        <f>SUM(B5:K5)</f>
        <v>3603001.0839217096</v>
      </c>
      <c r="M5" s="2"/>
      <c r="N5" s="2">
        <f>B5</f>
        <v>197280.37433063</v>
      </c>
      <c r="O5" s="2">
        <f t="shared" ref="O5:W6" si="0">+N5+C5</f>
        <v>415832.35475270997</v>
      </c>
      <c r="P5" s="2">
        <f t="shared" si="0"/>
        <v>650811.99353663996</v>
      </c>
      <c r="Q5" s="2">
        <f t="shared" si="0"/>
        <v>1726426.49016614</v>
      </c>
      <c r="R5" s="2">
        <f t="shared" si="0"/>
        <v>1820508.6208289501</v>
      </c>
      <c r="S5" s="2">
        <f t="shared" si="0"/>
        <v>1852547.2952926101</v>
      </c>
      <c r="T5" s="2">
        <f t="shared" si="0"/>
        <v>2608860.2287381999</v>
      </c>
      <c r="U5" s="2">
        <f t="shared" si="0"/>
        <v>2693142.7119832598</v>
      </c>
      <c r="V5" s="2">
        <f t="shared" si="0"/>
        <v>2723191.9700550195</v>
      </c>
      <c r="W5" s="2">
        <f t="shared" si="0"/>
        <v>3603001.0839217096</v>
      </c>
    </row>
    <row r="6" spans="1:23" x14ac:dyDescent="0.2">
      <c r="A6" t="s">
        <v>8</v>
      </c>
      <c r="B6" s="2">
        <v>145576.10467393001</v>
      </c>
      <c r="C6" s="2">
        <v>217009.91467150999</v>
      </c>
      <c r="D6" s="2">
        <v>278567.46296278998</v>
      </c>
      <c r="E6" s="2">
        <v>445894.35907906003</v>
      </c>
      <c r="F6" s="2">
        <v>333061.39329525002</v>
      </c>
      <c r="G6" s="2">
        <v>298626.9295654</v>
      </c>
      <c r="H6" s="2">
        <v>276177.53929603001</v>
      </c>
      <c r="I6" s="2">
        <v>250170.73219578</v>
      </c>
      <c r="J6" s="2">
        <v>309878.51815909997</v>
      </c>
      <c r="K6" s="2">
        <v>227412.30314541</v>
      </c>
      <c r="L6" s="2">
        <f>SUM(B6:K6)</f>
        <v>2782375.2570442599</v>
      </c>
      <c r="M6" s="2"/>
      <c r="N6" s="2">
        <f>B6</f>
        <v>145576.10467393001</v>
      </c>
      <c r="O6" s="2">
        <f t="shared" si="0"/>
        <v>362586.01934543997</v>
      </c>
      <c r="P6" s="2">
        <f t="shared" si="0"/>
        <v>641153.4823082299</v>
      </c>
      <c r="Q6" s="2">
        <f t="shared" si="0"/>
        <v>1087047.84138729</v>
      </c>
      <c r="R6" s="2">
        <f t="shared" si="0"/>
        <v>1420109.2346825399</v>
      </c>
      <c r="S6" s="2">
        <f t="shared" si="0"/>
        <v>1718736.1642479398</v>
      </c>
      <c r="T6" s="2">
        <f t="shared" si="0"/>
        <v>1994913.7035439699</v>
      </c>
      <c r="U6" s="2">
        <f t="shared" si="0"/>
        <v>2245084.43573975</v>
      </c>
      <c r="V6" s="2">
        <f t="shared" si="0"/>
        <v>2554962.9538988499</v>
      </c>
      <c r="W6" s="2">
        <f t="shared" si="0"/>
        <v>2782375.2570442599</v>
      </c>
    </row>
    <row r="7" spans="1:23" x14ac:dyDescent="0.2">
      <c r="A7" t="s">
        <v>12</v>
      </c>
      <c r="B7" s="4">
        <f t="shared" ref="B7:K7" si="1">N7</f>
        <v>73.791478330202892</v>
      </c>
      <c r="C7" s="4">
        <f t="shared" si="1"/>
        <v>87.195239908896724</v>
      </c>
      <c r="D7" s="4">
        <f t="shared" si="1"/>
        <v>98.515929127869356</v>
      </c>
      <c r="E7" s="4">
        <f t="shared" si="1"/>
        <v>62.965197045990628</v>
      </c>
      <c r="F7" s="4">
        <f t="shared" si="1"/>
        <v>78.006180164964434</v>
      </c>
      <c r="G7" s="4">
        <f t="shared" si="1"/>
        <v>92.776911478336388</v>
      </c>
      <c r="H7" s="4">
        <f t="shared" si="1"/>
        <v>76.466867851668269</v>
      </c>
      <c r="I7" s="4">
        <f t="shared" si="1"/>
        <v>83.362995423530492</v>
      </c>
      <c r="J7" s="4">
        <f t="shared" si="1"/>
        <v>93.822359275215888</v>
      </c>
      <c r="K7" s="4">
        <f t="shared" si="1"/>
        <v>77.223825145668997</v>
      </c>
      <c r="L7" s="4"/>
      <c r="M7" s="3"/>
      <c r="N7" s="3">
        <f t="shared" ref="N7:T7" si="2">+N6/N5*100</f>
        <v>73.791478330202892</v>
      </c>
      <c r="O7" s="3">
        <f t="shared" si="2"/>
        <v>87.195239908896724</v>
      </c>
      <c r="P7" s="3">
        <f t="shared" si="2"/>
        <v>98.515929127869356</v>
      </c>
      <c r="Q7" s="3">
        <f t="shared" si="2"/>
        <v>62.965197045990628</v>
      </c>
      <c r="R7" s="3">
        <f t="shared" si="2"/>
        <v>78.006180164964434</v>
      </c>
      <c r="S7" s="3">
        <f t="shared" si="2"/>
        <v>92.776911478336388</v>
      </c>
      <c r="T7" s="3">
        <f t="shared" si="2"/>
        <v>76.466867851668269</v>
      </c>
      <c r="U7" s="3">
        <f>+U6/U5*100</f>
        <v>83.362995423530492</v>
      </c>
      <c r="V7" s="3">
        <f>+V6/V5*100</f>
        <v>93.822359275215888</v>
      </c>
      <c r="W7" s="3">
        <f>+W6/W5*100</f>
        <v>77.223825145668997</v>
      </c>
    </row>
    <row r="19" spans="17:17" x14ac:dyDescent="0.2">
      <c r="Q19" s="2"/>
    </row>
  </sheetData>
  <phoneticPr fontId="20" type="noConversion"/>
  <printOptions horizontalCentered="1"/>
  <pageMargins left="0.25" right="0.25" top="0.87" bottom="0.47" header="0.5" footer="0.5"/>
  <pageSetup paperSize="9" scale="6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2020-11-17T04:34:44Z</cp:lastPrinted>
  <dcterms:created xsi:type="dcterms:W3CDTF">2014-06-18T02:22:11Z</dcterms:created>
  <dcterms:modified xsi:type="dcterms:W3CDTF">2020-11-17T04:35:11Z</dcterms:modified>
</cp:coreProperties>
</file>