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0 CPD\CPD\ACTUAL DISBURSEMENT (BANK)\bank reports\2020\WEBSITE\For website\November 2020\"/>
    </mc:Choice>
  </mc:AlternateContent>
  <bookViews>
    <workbookView xWindow="240" yWindow="75" windowWidth="20955" windowHeight="10740" activeTab="1"/>
  </bookViews>
  <sheets>
    <sheet name="By Department" sheetId="8" r:id="rId1"/>
    <sheet name="By Agency" sheetId="7" r:id="rId2"/>
    <sheet name="Graph" sheetId="6" r:id="rId3"/>
  </sheets>
  <externalReferences>
    <externalReference r:id="rId4"/>
    <externalReference r:id="rId5"/>
  </externalReferences>
  <definedNames>
    <definedName name="_xlnm.Print_Area" localSheetId="0">'By Department'!$A$1:$Z$64</definedName>
    <definedName name="_xlnm.Print_Area" localSheetId="2">Graph!$A$9:$L$53</definedName>
    <definedName name="_xlnm.Print_Titles" localSheetId="1">'By Agency'!$2:$8</definedName>
    <definedName name="Z_081E09AD_AB62_433B_A53E_F457872E493D_.wvu.Rows" localSheetId="1" hidden="1">'By Agency'!$132:$132</definedName>
    <definedName name="Z_0A72D1F9_6F9D_1548_A9BD_D2852F16C0D3_.wvu.Rows" localSheetId="1" hidden="1">'By Agency'!$132:$132</definedName>
    <definedName name="Z_63CE5467_86C0_4816_A6C7_6C3632652BD9_.wvu.Cols" localSheetId="1" hidden="1">'By Agency'!$C:$D</definedName>
    <definedName name="Z_63CE5467_86C0_4816_A6C7_6C3632652BD9_.wvu.PrintArea" localSheetId="1" hidden="1">'By Agency'!$A$1:$J$341</definedName>
    <definedName name="Z_63CE5467_86C0_4816_A6C7_6C3632652BD9_.wvu.PrintTitles" localSheetId="1" hidden="1">'By Agency'!$1:$7</definedName>
    <definedName name="Z_63CE5467_86C0_4816_A6C7_6C3632652BD9_.wvu.Rows" localSheetId="1" hidden="1">'By Agency'!$133:$133,'By Agency'!$229:$229,'By Agency'!$235:$236,'By Agency'!$239:$239,'By Agency'!$244:$244,'By Agency'!$249:$249,'By Agency'!$252:$252,'By Agency'!$287:$290,'By Agency'!$292:$314,'By Agency'!$319:$331</definedName>
    <definedName name="Z_97AE4AC2_2269_476F_89AE_42BE1A190109_.wvu.Rows" localSheetId="1" hidden="1">'By Agency'!$133:$133</definedName>
    <definedName name="Z_D5067B77_BADA_4D46_9CA2_CCC5AFBA88BD_.wvu.Rows" localSheetId="1" hidden="1">'By Agency'!$132:$132</definedName>
    <definedName name="Z_E72949E6_F470_4685_A8B8_FC40C2B684D5_.wvu.Rows" localSheetId="1" hidden="1">'By Agency'!$133:$133</definedName>
  </definedNames>
  <calcPr calcId="152511"/>
</workbook>
</file>

<file path=xl/calcChain.xml><?xml version="1.0" encoding="utf-8"?>
<calcChain xmlns="http://schemas.openxmlformats.org/spreadsheetml/2006/main">
  <c r="W53" i="8" l="1"/>
  <c r="R53" i="8"/>
  <c r="Q53" i="8"/>
  <c r="O53" i="8"/>
  <c r="X53" i="8"/>
  <c r="S53" i="8"/>
  <c r="P53" i="8"/>
  <c r="H53" i="8"/>
  <c r="Y52" i="8"/>
  <c r="S52" i="8"/>
  <c r="Q52" i="8"/>
  <c r="M52" i="8"/>
  <c r="L52" i="8"/>
  <c r="K52" i="8"/>
  <c r="J52" i="8"/>
  <c r="I52" i="8"/>
  <c r="G52" i="8"/>
  <c r="F52" i="8"/>
  <c r="R52" i="8" s="1"/>
  <c r="E52" i="8"/>
  <c r="D52" i="8"/>
  <c r="C52" i="8"/>
  <c r="O52" i="8" s="1"/>
  <c r="V50" i="8"/>
  <c r="S50" i="8"/>
  <c r="N50" i="8"/>
  <c r="Y50" i="8"/>
  <c r="Q50" i="8"/>
  <c r="M48" i="8"/>
  <c r="K48" i="8"/>
  <c r="W48" i="8" s="1"/>
  <c r="J48" i="8"/>
  <c r="G48" i="8"/>
  <c r="E48" i="8"/>
  <c r="C48" i="8"/>
  <c r="X46" i="8"/>
  <c r="U46" i="8"/>
  <c r="P46" i="8"/>
  <c r="O46" i="8"/>
  <c r="Y46" i="8"/>
  <c r="V46" i="8"/>
  <c r="N46" i="8"/>
  <c r="H46" i="8"/>
  <c r="S46" i="8"/>
  <c r="W45" i="8"/>
  <c r="R45" i="8"/>
  <c r="Q45" i="8"/>
  <c r="O45" i="8"/>
  <c r="X45" i="8"/>
  <c r="S45" i="8"/>
  <c r="H45" i="8"/>
  <c r="Y44" i="8"/>
  <c r="S44" i="8"/>
  <c r="Q44" i="8"/>
  <c r="O44" i="8"/>
  <c r="V43" i="8"/>
  <c r="S43" i="8"/>
  <c r="N43" i="8"/>
  <c r="Y43" i="8"/>
  <c r="Q43" i="8"/>
  <c r="X42" i="8"/>
  <c r="U42" i="8"/>
  <c r="P42" i="8"/>
  <c r="O42" i="8"/>
  <c r="Y42" i="8"/>
  <c r="V42" i="8"/>
  <c r="N42" i="8"/>
  <c r="H42" i="8"/>
  <c r="S42" i="8"/>
  <c r="W41" i="8"/>
  <c r="R41" i="8"/>
  <c r="Q41" i="8"/>
  <c r="O41" i="8"/>
  <c r="X41" i="8"/>
  <c r="S41" i="8"/>
  <c r="P41" i="8"/>
  <c r="H41" i="8"/>
  <c r="Y40" i="8"/>
  <c r="S40" i="8"/>
  <c r="Q40" i="8"/>
  <c r="O40" i="8"/>
  <c r="V39" i="8"/>
  <c r="S39" i="8"/>
  <c r="N39" i="8"/>
  <c r="Y39" i="8"/>
  <c r="Q39" i="8"/>
  <c r="X38" i="8"/>
  <c r="U38" i="8"/>
  <c r="P38" i="8"/>
  <c r="O38" i="8"/>
  <c r="Y38" i="8"/>
  <c r="V38" i="8"/>
  <c r="W37" i="8"/>
  <c r="R37" i="8"/>
  <c r="Q37" i="8"/>
  <c r="O37" i="8"/>
  <c r="X37" i="8"/>
  <c r="Y36" i="8"/>
  <c r="S36" i="8"/>
  <c r="Q36" i="8"/>
  <c r="R36" i="8"/>
  <c r="V35" i="8"/>
  <c r="S35" i="8"/>
  <c r="Y35" i="8"/>
  <c r="X35" i="8"/>
  <c r="X34" i="8"/>
  <c r="U34" i="8"/>
  <c r="P34" i="8"/>
  <c r="O34" i="8"/>
  <c r="Y34" i="8"/>
  <c r="V34" i="8"/>
  <c r="W33" i="8"/>
  <c r="Q33" i="8"/>
  <c r="O33" i="8"/>
  <c r="X33" i="8"/>
  <c r="R33" i="8"/>
  <c r="H33" i="8"/>
  <c r="Y32" i="8"/>
  <c r="S32" i="8"/>
  <c r="Q32" i="8"/>
  <c r="P32" i="8"/>
  <c r="H32" i="8"/>
  <c r="R32" i="8"/>
  <c r="V32" i="8"/>
  <c r="O32" i="8"/>
  <c r="V31" i="8"/>
  <c r="S31" i="8"/>
  <c r="Y31" i="8"/>
  <c r="X31" i="8"/>
  <c r="U30" i="8"/>
  <c r="P30" i="8"/>
  <c r="O30" i="8"/>
  <c r="Y30" i="8"/>
  <c r="X30" i="8"/>
  <c r="N30" i="8"/>
  <c r="H30" i="8"/>
  <c r="S30" i="8"/>
  <c r="W29" i="8"/>
  <c r="Q29" i="8"/>
  <c r="O29" i="8"/>
  <c r="N29" i="8"/>
  <c r="X29" i="8"/>
  <c r="R29" i="8"/>
  <c r="P29" i="8"/>
  <c r="H29" i="8"/>
  <c r="Y28" i="8"/>
  <c r="S28" i="8"/>
  <c r="Q28" i="8"/>
  <c r="U28" i="8"/>
  <c r="X27" i="8"/>
  <c r="V27" i="8"/>
  <c r="R27" i="8"/>
  <c r="Q27" i="8"/>
  <c r="P27" i="8"/>
  <c r="Y27" i="8"/>
  <c r="N27" i="8"/>
  <c r="H27" i="8"/>
  <c r="U26" i="8"/>
  <c r="Y26" i="8"/>
  <c r="R26" i="8"/>
  <c r="S25" i="8"/>
  <c r="R25" i="8"/>
  <c r="Q25" i="8"/>
  <c r="Y25" i="8"/>
  <c r="P25" i="8"/>
  <c r="S24" i="8"/>
  <c r="Y24" i="8"/>
  <c r="X24" i="8"/>
  <c r="R24" i="8"/>
  <c r="P24" i="8"/>
  <c r="V23" i="8"/>
  <c r="U23" i="8"/>
  <c r="O23" i="8"/>
  <c r="R23" i="8"/>
  <c r="X22" i="8"/>
  <c r="W22" i="8"/>
  <c r="Q22" i="8"/>
  <c r="P22" i="8"/>
  <c r="O22" i="8"/>
  <c r="V22" i="8"/>
  <c r="N22" i="8"/>
  <c r="Y21" i="8"/>
  <c r="S21" i="8"/>
  <c r="R21" i="8"/>
  <c r="Q21" i="8"/>
  <c r="X21" i="8"/>
  <c r="W21" i="8"/>
  <c r="V21" i="8"/>
  <c r="P21" i="8"/>
  <c r="H21" i="8"/>
  <c r="S20" i="8"/>
  <c r="Y20" i="8"/>
  <c r="X20" i="8"/>
  <c r="R20" i="8"/>
  <c r="Q20" i="8"/>
  <c r="P20" i="8"/>
  <c r="V19" i="8"/>
  <c r="U19" i="8"/>
  <c r="O19" i="8"/>
  <c r="N19" i="8"/>
  <c r="Y19" i="8"/>
  <c r="S19" i="8"/>
  <c r="X18" i="8"/>
  <c r="W18" i="8"/>
  <c r="Q18" i="8"/>
  <c r="P18" i="8"/>
  <c r="O18" i="8"/>
  <c r="V18" i="8"/>
  <c r="N18" i="8"/>
  <c r="H18" i="8"/>
  <c r="Y17" i="8"/>
  <c r="S17" i="8"/>
  <c r="R17" i="8"/>
  <c r="Q17" i="8"/>
  <c r="X17" i="8"/>
  <c r="W17" i="8"/>
  <c r="V17" i="8"/>
  <c r="P17" i="8"/>
  <c r="H17" i="8"/>
  <c r="S16" i="8"/>
  <c r="Y16" i="8"/>
  <c r="X16" i="8"/>
  <c r="R16" i="8"/>
  <c r="Q16" i="8"/>
  <c r="V15" i="8"/>
  <c r="U15" i="8"/>
  <c r="O15" i="8"/>
  <c r="N15" i="8"/>
  <c r="Y15" i="8"/>
  <c r="S15" i="8"/>
  <c r="X14" i="8"/>
  <c r="W14" i="8"/>
  <c r="Q14" i="8"/>
  <c r="P14" i="8"/>
  <c r="O14" i="8"/>
  <c r="V14" i="8"/>
  <c r="N14" i="8"/>
  <c r="H14" i="8"/>
  <c r="Y13" i="8"/>
  <c r="S13" i="8"/>
  <c r="R13" i="8"/>
  <c r="Q13" i="8"/>
  <c r="X13" i="8"/>
  <c r="W13" i="8"/>
  <c r="P13" i="8"/>
  <c r="H13" i="8"/>
  <c r="S12" i="8"/>
  <c r="Y12" i="8"/>
  <c r="X12" i="8"/>
  <c r="Q12" i="8"/>
  <c r="S48" i="8" l="1"/>
  <c r="Q48" i="8"/>
  <c r="Y48" i="8"/>
  <c r="N33" i="8"/>
  <c r="C10" i="8"/>
  <c r="C8" i="8" s="1"/>
  <c r="H24" i="8"/>
  <c r="O24" i="8"/>
  <c r="U24" i="8"/>
  <c r="V28" i="8"/>
  <c r="H28" i="8"/>
  <c r="P28" i="8"/>
  <c r="W31" i="8"/>
  <c r="N31" i="8"/>
  <c r="D10" i="8"/>
  <c r="R12" i="8"/>
  <c r="T22" i="8"/>
  <c r="T32" i="8"/>
  <c r="W24" i="8"/>
  <c r="N21" i="8"/>
  <c r="U21" i="8"/>
  <c r="Y23" i="8"/>
  <c r="N23" i="8"/>
  <c r="Z18" i="8"/>
  <c r="N28" i="8"/>
  <c r="K10" i="8"/>
  <c r="Z27" i="8"/>
  <c r="Q34" i="8"/>
  <c r="W34" i="8"/>
  <c r="H34" i="8"/>
  <c r="L10" i="8"/>
  <c r="W20" i="8"/>
  <c r="S22" i="8"/>
  <c r="Y22" i="8"/>
  <c r="H22" i="8"/>
  <c r="Q23" i="8"/>
  <c r="W23" i="8"/>
  <c r="N25" i="8"/>
  <c r="U25" i="8"/>
  <c r="X28" i="8"/>
  <c r="R15" i="8"/>
  <c r="X15" i="8"/>
  <c r="I10" i="8"/>
  <c r="N13" i="8"/>
  <c r="U13" i="8"/>
  <c r="P12" i="8"/>
  <c r="V12" i="8"/>
  <c r="Z14" i="8"/>
  <c r="R19" i="8"/>
  <c r="X19" i="8"/>
  <c r="Q24" i="8"/>
  <c r="W16" i="8"/>
  <c r="N17" i="8"/>
  <c r="U17" i="8"/>
  <c r="H20" i="8"/>
  <c r="O20" i="8"/>
  <c r="T20" i="8" s="1"/>
  <c r="U20" i="8"/>
  <c r="W12" i="8"/>
  <c r="J10" i="8"/>
  <c r="V13" i="8"/>
  <c r="Y14" i="8"/>
  <c r="S14" i="8"/>
  <c r="G10" i="8"/>
  <c r="G8" i="8" s="1"/>
  <c r="H16" i="8"/>
  <c r="O16" i="8"/>
  <c r="U16" i="8"/>
  <c r="S18" i="8"/>
  <c r="Y18" i="8"/>
  <c r="S23" i="8"/>
  <c r="W26" i="8"/>
  <c r="Z29" i="8"/>
  <c r="V33" i="8"/>
  <c r="H12" i="8"/>
  <c r="O12" i="8"/>
  <c r="U12" i="8"/>
  <c r="W15" i="8"/>
  <c r="Q15" i="8"/>
  <c r="P16" i="8"/>
  <c r="V16" i="8"/>
  <c r="Q19" i="8"/>
  <c r="W19" i="8"/>
  <c r="Z19" i="8"/>
  <c r="H26" i="8"/>
  <c r="O26" i="8"/>
  <c r="X40" i="8"/>
  <c r="H31" i="8"/>
  <c r="O31" i="8"/>
  <c r="U31" i="8"/>
  <c r="P35" i="8"/>
  <c r="Q38" i="8"/>
  <c r="W38" i="8"/>
  <c r="P40" i="8"/>
  <c r="H40" i="8"/>
  <c r="V40" i="8"/>
  <c r="V45" i="8"/>
  <c r="N45" i="8"/>
  <c r="Z46" i="8"/>
  <c r="R50" i="8"/>
  <c r="R48" i="8" s="1"/>
  <c r="X50" i="8"/>
  <c r="T53" i="8"/>
  <c r="M10" i="8"/>
  <c r="Q26" i="8"/>
  <c r="X26" i="8"/>
  <c r="R28" i="8"/>
  <c r="Z30" i="8"/>
  <c r="S34" i="8"/>
  <c r="W35" i="8"/>
  <c r="N36" i="8"/>
  <c r="U36" i="8"/>
  <c r="S37" i="8"/>
  <c r="Y37" i="8"/>
  <c r="X44" i="8"/>
  <c r="E10" i="8"/>
  <c r="E8" i="8" s="1"/>
  <c r="F10" i="8"/>
  <c r="N12" i="8"/>
  <c r="R14" i="8"/>
  <c r="H15" i="8"/>
  <c r="P15" i="8"/>
  <c r="N16" i="8"/>
  <c r="R18" i="8"/>
  <c r="T18" i="8" s="1"/>
  <c r="H19" i="8"/>
  <c r="P19" i="8"/>
  <c r="T19" i="8" s="1"/>
  <c r="N20" i="8"/>
  <c r="V20" i="8"/>
  <c r="R22" i="8"/>
  <c r="H23" i="8"/>
  <c r="P23" i="8"/>
  <c r="X23" i="8"/>
  <c r="N24" i="8"/>
  <c r="V24" i="8"/>
  <c r="X25" i="8"/>
  <c r="S27" i="8"/>
  <c r="V30" i="8"/>
  <c r="Q31" i="8"/>
  <c r="N32" i="8"/>
  <c r="U32" i="8"/>
  <c r="P33" i="8"/>
  <c r="H35" i="8"/>
  <c r="O35" i="8"/>
  <c r="U35" i="8"/>
  <c r="S38" i="8"/>
  <c r="R39" i="8"/>
  <c r="X39" i="8"/>
  <c r="R40" i="8"/>
  <c r="T41" i="8"/>
  <c r="P44" i="8"/>
  <c r="H44" i="8"/>
  <c r="V44" i="8"/>
  <c r="P26" i="8"/>
  <c r="O27" i="8"/>
  <c r="W27" i="8"/>
  <c r="U27" i="8"/>
  <c r="S29" i="8"/>
  <c r="T29" i="8" s="1"/>
  <c r="Y29" i="8"/>
  <c r="R31" i="8"/>
  <c r="X32" i="8"/>
  <c r="N34" i="8"/>
  <c r="V37" i="8"/>
  <c r="N37" i="8"/>
  <c r="H38" i="8"/>
  <c r="P45" i="8"/>
  <c r="T45" i="8" s="1"/>
  <c r="V25" i="8"/>
  <c r="R30" i="8"/>
  <c r="Q35" i="8"/>
  <c r="N35" i="8"/>
  <c r="O36" i="8"/>
  <c r="X36" i="8"/>
  <c r="N38" i="8"/>
  <c r="R43" i="8"/>
  <c r="X43" i="8"/>
  <c r="R44" i="8"/>
  <c r="V53" i="8"/>
  <c r="N53" i="8"/>
  <c r="O17" i="8"/>
  <c r="T17" i="8" s="1"/>
  <c r="U18" i="8"/>
  <c r="O21" i="8"/>
  <c r="T21" i="8" s="1"/>
  <c r="U22" i="8"/>
  <c r="O25" i="8"/>
  <c r="T25" i="8" s="1"/>
  <c r="W25" i="8"/>
  <c r="N26" i="8"/>
  <c r="S26" i="8"/>
  <c r="V29" i="8"/>
  <c r="Q30" i="8"/>
  <c r="W30" i="8"/>
  <c r="S33" i="8"/>
  <c r="Y33" i="8"/>
  <c r="R35" i="8"/>
  <c r="P36" i="8"/>
  <c r="H36" i="8"/>
  <c r="V36" i="8"/>
  <c r="H37" i="8"/>
  <c r="F48" i="8"/>
  <c r="L48" i="8"/>
  <c r="X52" i="8"/>
  <c r="O13" i="8"/>
  <c r="T13" i="8" s="1"/>
  <c r="U14" i="8"/>
  <c r="H25" i="8"/>
  <c r="V26" i="8"/>
  <c r="O28" i="8"/>
  <c r="W28" i="8"/>
  <c r="P31" i="8"/>
  <c r="R34" i="8"/>
  <c r="P37" i="8"/>
  <c r="T37" i="8" s="1"/>
  <c r="V41" i="8"/>
  <c r="N41" i="8"/>
  <c r="Z42" i="8"/>
  <c r="D48" i="8"/>
  <c r="V48" i="8" s="1"/>
  <c r="P52" i="8"/>
  <c r="T52" i="8" s="1"/>
  <c r="H52" i="8"/>
  <c r="V52" i="8"/>
  <c r="U39" i="8"/>
  <c r="Y41" i="8"/>
  <c r="W42" i="8"/>
  <c r="U43" i="8"/>
  <c r="Y45" i="8"/>
  <c r="W46" i="8"/>
  <c r="U50" i="8"/>
  <c r="Y53" i="8"/>
  <c r="O39" i="8"/>
  <c r="W39" i="8"/>
  <c r="U40" i="8"/>
  <c r="Q42" i="8"/>
  <c r="T42" i="8" s="1"/>
  <c r="O43" i="8"/>
  <c r="W43" i="8"/>
  <c r="U44" i="8"/>
  <c r="Q46" i="8"/>
  <c r="O50" i="8"/>
  <c r="W50" i="8"/>
  <c r="U52" i="8"/>
  <c r="R38" i="8"/>
  <c r="H39" i="8"/>
  <c r="P39" i="8"/>
  <c r="N40" i="8"/>
  <c r="R42" i="8"/>
  <c r="H43" i="8"/>
  <c r="P43" i="8"/>
  <c r="N44" i="8"/>
  <c r="R46" i="8"/>
  <c r="H50" i="8"/>
  <c r="P50" i="8"/>
  <c r="P48" i="8" s="1"/>
  <c r="N52" i="8"/>
  <c r="U29" i="8"/>
  <c r="W32" i="8"/>
  <c r="U33" i="8"/>
  <c r="W36" i="8"/>
  <c r="U37" i="8"/>
  <c r="W40" i="8"/>
  <c r="U41" i="8"/>
  <c r="W44" i="8"/>
  <c r="U45" i="8"/>
  <c r="I48" i="8"/>
  <c r="U48" i="8" s="1"/>
  <c r="W52" i="8"/>
  <c r="U53" i="8"/>
  <c r="T40" i="8" l="1"/>
  <c r="T30" i="8"/>
  <c r="T46" i="8"/>
  <c r="T44" i="8"/>
  <c r="S10" i="8"/>
  <c r="S8" i="8" s="1"/>
  <c r="T23" i="8"/>
  <c r="T14" i="8"/>
  <c r="T39" i="8"/>
  <c r="T34" i="8"/>
  <c r="T33" i="8"/>
  <c r="T27" i="8"/>
  <c r="T38" i="8"/>
  <c r="Z43" i="8"/>
  <c r="T15" i="8"/>
  <c r="Z22" i="8"/>
  <c r="Z53" i="8"/>
  <c r="Z40" i="8"/>
  <c r="Z41" i="8"/>
  <c r="Z16" i="8"/>
  <c r="Q10" i="8"/>
  <c r="Q8" i="8" s="1"/>
  <c r="Z32" i="8"/>
  <c r="Z36" i="8"/>
  <c r="T31" i="8"/>
  <c r="Z15" i="8"/>
  <c r="T16" i="8"/>
  <c r="Z17" i="8"/>
  <c r="L8" i="8"/>
  <c r="X10" i="8"/>
  <c r="Z21" i="8"/>
  <c r="D8" i="8"/>
  <c r="T26" i="8"/>
  <c r="Z28" i="8"/>
  <c r="R10" i="8"/>
  <c r="R8" i="8" s="1"/>
  <c r="Z44" i="8"/>
  <c r="T28" i="8"/>
  <c r="X48" i="8"/>
  <c r="Z26" i="8"/>
  <c r="Z24" i="8"/>
  <c r="Z20" i="8"/>
  <c r="Z31" i="8"/>
  <c r="T24" i="8"/>
  <c r="Z52" i="8"/>
  <c r="T43" i="8"/>
  <c r="Z37" i="8"/>
  <c r="T35" i="8"/>
  <c r="Z39" i="8"/>
  <c r="P10" i="8"/>
  <c r="P8" i="8" s="1"/>
  <c r="Z13" i="8"/>
  <c r="Z33" i="8"/>
  <c r="T50" i="8"/>
  <c r="T48" i="8" s="1"/>
  <c r="O48" i="8"/>
  <c r="H48" i="8"/>
  <c r="T36" i="8"/>
  <c r="Z34" i="8"/>
  <c r="Z12" i="8"/>
  <c r="N10" i="8"/>
  <c r="Z45" i="8"/>
  <c r="O10" i="8"/>
  <c r="T12" i="8"/>
  <c r="N48" i="8"/>
  <c r="Z48" i="8" s="1"/>
  <c r="I8" i="8"/>
  <c r="U10" i="8"/>
  <c r="Z25" i="8"/>
  <c r="Z23" i="8"/>
  <c r="Z38" i="8"/>
  <c r="Z35" i="8"/>
  <c r="F8" i="8"/>
  <c r="Y10" i="8"/>
  <c r="M8" i="8"/>
  <c r="H10" i="8"/>
  <c r="H8" i="8" s="1"/>
  <c r="J8" i="8"/>
  <c r="V10" i="8"/>
  <c r="Z50" i="8"/>
  <c r="K8" i="8"/>
  <c r="W10" i="8"/>
  <c r="O8" i="8" l="1"/>
  <c r="V8" i="8"/>
  <c r="T10" i="8"/>
  <c r="T8" i="8" s="1"/>
  <c r="U8" i="8"/>
  <c r="X8" i="8"/>
  <c r="Y8" i="8"/>
  <c r="W8" i="8"/>
  <c r="Z10" i="8"/>
  <c r="N8" i="8"/>
  <c r="Z8" i="8" l="1"/>
  <c r="F321" i="7" l="1"/>
  <c r="D321" i="7"/>
  <c r="C321" i="7"/>
  <c r="B321" i="7"/>
  <c r="I320" i="7"/>
  <c r="E320" i="7"/>
  <c r="G320" i="7" s="1"/>
  <c r="G319" i="7"/>
  <c r="H319" i="7" s="1"/>
  <c r="E319" i="7"/>
  <c r="I319" i="7" s="1"/>
  <c r="G318" i="7"/>
  <c r="E318" i="7"/>
  <c r="I318" i="7" s="1"/>
  <c r="G317" i="7"/>
  <c r="H317" i="7" s="1"/>
  <c r="E317" i="7"/>
  <c r="I317" i="7" s="1"/>
  <c r="E316" i="7"/>
  <c r="I316" i="7" s="1"/>
  <c r="E315" i="7"/>
  <c r="I314" i="7"/>
  <c r="E314" i="7"/>
  <c r="G314" i="7" s="1"/>
  <c r="E313" i="7"/>
  <c r="G313" i="7" s="1"/>
  <c r="J313" i="7" s="1"/>
  <c r="E312" i="7"/>
  <c r="G312" i="7" s="1"/>
  <c r="G303" i="7"/>
  <c r="H303" i="7" s="1"/>
  <c r="E303" i="7"/>
  <c r="I303" i="7" s="1"/>
  <c r="E299" i="7"/>
  <c r="G299" i="7" s="1"/>
  <c r="H299" i="7" s="1"/>
  <c r="E297" i="7"/>
  <c r="I295" i="7"/>
  <c r="E295" i="7"/>
  <c r="G295" i="7" s="1"/>
  <c r="H293" i="7"/>
  <c r="E293" i="7"/>
  <c r="G293" i="7" s="1"/>
  <c r="J293" i="7" s="1"/>
  <c r="I291" i="7"/>
  <c r="E291" i="7"/>
  <c r="G291" i="7" s="1"/>
  <c r="E289" i="7"/>
  <c r="I289" i="7" s="1"/>
  <c r="E287" i="7"/>
  <c r="I287" i="7" s="1"/>
  <c r="E285" i="7"/>
  <c r="G285" i="7" s="1"/>
  <c r="G283" i="7"/>
  <c r="H283" i="7" s="1"/>
  <c r="E283" i="7"/>
  <c r="I283" i="7" s="1"/>
  <c r="E281" i="7"/>
  <c r="I281" i="7" s="1"/>
  <c r="E280" i="7"/>
  <c r="I280" i="7" s="1"/>
  <c r="E279" i="7"/>
  <c r="G279" i="7" s="1"/>
  <c r="E278" i="7"/>
  <c r="G278" i="7" s="1"/>
  <c r="E277" i="7"/>
  <c r="E276" i="7"/>
  <c r="I276" i="7" s="1"/>
  <c r="C275" i="7"/>
  <c r="C306" i="7" s="1"/>
  <c r="D275" i="7"/>
  <c r="B275" i="7"/>
  <c r="B306" i="7" s="1"/>
  <c r="E273" i="7"/>
  <c r="E268" i="7"/>
  <c r="G268" i="7" s="1"/>
  <c r="J268" i="7" s="1"/>
  <c r="D266" i="7"/>
  <c r="I268" i="7"/>
  <c r="E267" i="7"/>
  <c r="G267" i="7" s="1"/>
  <c r="C266" i="7"/>
  <c r="I267" i="7"/>
  <c r="F266" i="7"/>
  <c r="E264" i="7"/>
  <c r="G264" i="7" s="1"/>
  <c r="J264" i="7" s="1"/>
  <c r="E262" i="7"/>
  <c r="G262" i="7" s="1"/>
  <c r="E260" i="7"/>
  <c r="G260" i="7" s="1"/>
  <c r="J260" i="7" s="1"/>
  <c r="E258" i="7"/>
  <c r="F256" i="7"/>
  <c r="E257" i="7"/>
  <c r="G257" i="7" s="1"/>
  <c r="C256" i="7"/>
  <c r="D256" i="7"/>
  <c r="E254" i="7"/>
  <c r="G254" i="7" s="1"/>
  <c r="G253" i="7"/>
  <c r="E253" i="7"/>
  <c r="I253" i="7" s="1"/>
  <c r="G252" i="7"/>
  <c r="E252" i="7"/>
  <c r="E251" i="7"/>
  <c r="G251" i="7" s="1"/>
  <c r="C249" i="7"/>
  <c r="G250" i="7"/>
  <c r="J250" i="7" s="1"/>
  <c r="E250" i="7"/>
  <c r="D249" i="7"/>
  <c r="E247" i="7"/>
  <c r="G247" i="7" s="1"/>
  <c r="D247" i="7"/>
  <c r="C247" i="7"/>
  <c r="B247" i="7"/>
  <c r="I247" i="7" s="1"/>
  <c r="E245" i="7"/>
  <c r="G245" i="7" s="1"/>
  <c r="J245" i="7" s="1"/>
  <c r="E244" i="7"/>
  <c r="G244" i="7" s="1"/>
  <c r="J244" i="7" s="1"/>
  <c r="E243" i="7"/>
  <c r="G243" i="7" s="1"/>
  <c r="E242" i="7"/>
  <c r="G242" i="7" s="1"/>
  <c r="J242" i="7" s="1"/>
  <c r="E241" i="7"/>
  <c r="E240" i="7"/>
  <c r="G240" i="7" s="1"/>
  <c r="J240" i="7" s="1"/>
  <c r="E239" i="7"/>
  <c r="G239" i="7" s="1"/>
  <c r="J239" i="7" s="1"/>
  <c r="I239" i="7"/>
  <c r="E238" i="7"/>
  <c r="E237" i="7"/>
  <c r="G237" i="7" s="1"/>
  <c r="J237" i="7" s="1"/>
  <c r="E236" i="7"/>
  <c r="G236" i="7" s="1"/>
  <c r="J236" i="7" s="1"/>
  <c r="I236" i="7"/>
  <c r="I235" i="7"/>
  <c r="E235" i="7"/>
  <c r="G235" i="7" s="1"/>
  <c r="G234" i="7"/>
  <c r="J234" i="7" s="1"/>
  <c r="E234" i="7"/>
  <c r="E233" i="7"/>
  <c r="D229" i="7"/>
  <c r="E232" i="7"/>
  <c r="G232" i="7" s="1"/>
  <c r="J232" i="7" s="1"/>
  <c r="E231" i="7"/>
  <c r="G231" i="7" s="1"/>
  <c r="J231" i="7" s="1"/>
  <c r="I231" i="7"/>
  <c r="F229" i="7"/>
  <c r="F216" i="7" s="1"/>
  <c r="E230" i="7"/>
  <c r="E228" i="7"/>
  <c r="G228" i="7" s="1"/>
  <c r="E227" i="7"/>
  <c r="G227" i="7" s="1"/>
  <c r="E226" i="7"/>
  <c r="G226" i="7" s="1"/>
  <c r="J226" i="7" s="1"/>
  <c r="E225" i="7"/>
  <c r="E224" i="7"/>
  <c r="G224" i="7" s="1"/>
  <c r="J224" i="7" s="1"/>
  <c r="E223" i="7"/>
  <c r="G223" i="7" s="1"/>
  <c r="J223" i="7" s="1"/>
  <c r="I223" i="7"/>
  <c r="E222" i="7"/>
  <c r="E221" i="7"/>
  <c r="G221" i="7" s="1"/>
  <c r="J221" i="7" s="1"/>
  <c r="E220" i="7"/>
  <c r="G220" i="7" s="1"/>
  <c r="I220" i="7"/>
  <c r="E219" i="7"/>
  <c r="G219" i="7" s="1"/>
  <c r="E218" i="7"/>
  <c r="G218" i="7" s="1"/>
  <c r="J218" i="7" s="1"/>
  <c r="D216" i="7"/>
  <c r="E214" i="7"/>
  <c r="G214" i="7" s="1"/>
  <c r="J214" i="7" s="1"/>
  <c r="E212" i="7"/>
  <c r="G212" i="7" s="1"/>
  <c r="J212" i="7" s="1"/>
  <c r="E211" i="7"/>
  <c r="G211" i="7" s="1"/>
  <c r="J211" i="7" s="1"/>
  <c r="G210" i="7"/>
  <c r="E210" i="7"/>
  <c r="I210" i="7" s="1"/>
  <c r="E209" i="7"/>
  <c r="G209" i="7" s="1"/>
  <c r="J209" i="7" s="1"/>
  <c r="F207" i="7"/>
  <c r="D207" i="7"/>
  <c r="E205" i="7"/>
  <c r="G205" i="7" s="1"/>
  <c r="E204" i="7"/>
  <c r="E203" i="7"/>
  <c r="G203" i="7" s="1"/>
  <c r="J203" i="7" s="1"/>
  <c r="E202" i="7"/>
  <c r="I202" i="7" s="1"/>
  <c r="E201" i="7"/>
  <c r="G201" i="7" s="1"/>
  <c r="E200" i="7"/>
  <c r="G200" i="7" s="1"/>
  <c r="I200" i="7"/>
  <c r="F198" i="7"/>
  <c r="B198" i="7"/>
  <c r="E196" i="7"/>
  <c r="G196" i="7" s="1"/>
  <c r="J196" i="7" s="1"/>
  <c r="D189" i="7"/>
  <c r="E195" i="7"/>
  <c r="E194" i="7"/>
  <c r="G194" i="7" s="1"/>
  <c r="J194" i="7" s="1"/>
  <c r="I194" i="7"/>
  <c r="E193" i="7"/>
  <c r="G193" i="7" s="1"/>
  <c r="J193" i="7" s="1"/>
  <c r="I192" i="7"/>
  <c r="G192" i="7"/>
  <c r="E192" i="7"/>
  <c r="E191" i="7"/>
  <c r="G191" i="7" s="1"/>
  <c r="I191" i="7"/>
  <c r="E187" i="7"/>
  <c r="G187" i="7" s="1"/>
  <c r="J187" i="7" s="1"/>
  <c r="E186" i="7"/>
  <c r="E185" i="7"/>
  <c r="G185" i="7" s="1"/>
  <c r="J185" i="7" s="1"/>
  <c r="D180" i="7"/>
  <c r="E184" i="7"/>
  <c r="G184" i="7" s="1"/>
  <c r="E183" i="7"/>
  <c r="G182" i="7"/>
  <c r="J182" i="7" s="1"/>
  <c r="E182" i="7"/>
  <c r="I182" i="7"/>
  <c r="E181" i="7"/>
  <c r="G181" i="7" s="1"/>
  <c r="C180" i="7"/>
  <c r="B180" i="7"/>
  <c r="E178" i="7"/>
  <c r="G178" i="7" s="1"/>
  <c r="J178" i="7" s="1"/>
  <c r="E177" i="7"/>
  <c r="G177" i="7" s="1"/>
  <c r="J177" i="7" s="1"/>
  <c r="I177" i="7"/>
  <c r="F175" i="7"/>
  <c r="G173" i="7"/>
  <c r="E173" i="7"/>
  <c r="I173" i="7" s="1"/>
  <c r="E172" i="7"/>
  <c r="G172" i="7" s="1"/>
  <c r="J172" i="7" s="1"/>
  <c r="E171" i="7"/>
  <c r="G171" i="7" s="1"/>
  <c r="E170" i="7"/>
  <c r="G170" i="7" s="1"/>
  <c r="E169" i="7"/>
  <c r="G169" i="7" s="1"/>
  <c r="E168" i="7"/>
  <c r="F165" i="7"/>
  <c r="E167" i="7"/>
  <c r="G167" i="7" s="1"/>
  <c r="J167" i="7" s="1"/>
  <c r="E166" i="7"/>
  <c r="D165" i="7"/>
  <c r="E163" i="7"/>
  <c r="I163" i="7"/>
  <c r="G162" i="7"/>
  <c r="E162" i="7"/>
  <c r="I162" i="7"/>
  <c r="G161" i="7"/>
  <c r="E161" i="7"/>
  <c r="I161" i="7"/>
  <c r="E160" i="7"/>
  <c r="G160" i="7" s="1"/>
  <c r="I160" i="7"/>
  <c r="E159" i="7"/>
  <c r="G159" i="7" s="1"/>
  <c r="J159" i="7" s="1"/>
  <c r="E158" i="7"/>
  <c r="G158" i="7" s="1"/>
  <c r="J158" i="7" s="1"/>
  <c r="E157" i="7"/>
  <c r="G157" i="7" s="1"/>
  <c r="J157" i="7" s="1"/>
  <c r="E156" i="7"/>
  <c r="E155" i="7"/>
  <c r="G155" i="7" s="1"/>
  <c r="J155" i="7" s="1"/>
  <c r="E154" i="7"/>
  <c r="G154" i="7" s="1"/>
  <c r="J154" i="7" s="1"/>
  <c r="E153" i="7"/>
  <c r="I153" i="7" s="1"/>
  <c r="E152" i="7"/>
  <c r="G152" i="7" s="1"/>
  <c r="J152" i="7" s="1"/>
  <c r="I151" i="7"/>
  <c r="G151" i="7"/>
  <c r="J151" i="7" s="1"/>
  <c r="E151" i="7"/>
  <c r="E150" i="7"/>
  <c r="G150" i="7" s="1"/>
  <c r="E149" i="7"/>
  <c r="E148" i="7"/>
  <c r="G148" i="7" s="1"/>
  <c r="J148" i="7" s="1"/>
  <c r="E147" i="7"/>
  <c r="G147" i="7" s="1"/>
  <c r="J147" i="7" s="1"/>
  <c r="F144" i="7"/>
  <c r="E146" i="7"/>
  <c r="G146" i="7" s="1"/>
  <c r="J146" i="7" s="1"/>
  <c r="E145" i="7"/>
  <c r="I142" i="7"/>
  <c r="G142" i="7"/>
  <c r="J142" i="7" s="1"/>
  <c r="E142" i="7"/>
  <c r="F139" i="7"/>
  <c r="E140" i="7"/>
  <c r="D139" i="7"/>
  <c r="C139" i="7"/>
  <c r="C135" i="7" s="1"/>
  <c r="E137" i="7"/>
  <c r="G137" i="7" s="1"/>
  <c r="J137" i="7" s="1"/>
  <c r="I134" i="7"/>
  <c r="E134" i="7"/>
  <c r="G134" i="7" s="1"/>
  <c r="J134" i="7" s="1"/>
  <c r="E133" i="7"/>
  <c r="I133" i="7" s="1"/>
  <c r="E129" i="7"/>
  <c r="G129" i="7" s="1"/>
  <c r="J129" i="7" s="1"/>
  <c r="E128" i="7"/>
  <c r="I128" i="7" s="1"/>
  <c r="I124" i="7"/>
  <c r="E124" i="7"/>
  <c r="G124" i="7" s="1"/>
  <c r="J124" i="7" s="1"/>
  <c r="E123" i="7"/>
  <c r="G123" i="7" s="1"/>
  <c r="B115" i="7"/>
  <c r="E121" i="7"/>
  <c r="G121" i="7" s="1"/>
  <c r="I121" i="7"/>
  <c r="E120" i="7"/>
  <c r="F115" i="7"/>
  <c r="E119" i="7"/>
  <c r="G119" i="7" s="1"/>
  <c r="J119" i="7" s="1"/>
  <c r="E118" i="7"/>
  <c r="I118" i="7" s="1"/>
  <c r="E117" i="7"/>
  <c r="E116" i="7"/>
  <c r="G116" i="7" s="1"/>
  <c r="E113" i="7"/>
  <c r="E112" i="7"/>
  <c r="G112" i="7" s="1"/>
  <c r="E111" i="7"/>
  <c r="E110" i="7"/>
  <c r="G110" i="7" s="1"/>
  <c r="J110" i="7" s="1"/>
  <c r="E109" i="7"/>
  <c r="I109" i="7" s="1"/>
  <c r="E108" i="7"/>
  <c r="I107" i="7"/>
  <c r="E107" i="7"/>
  <c r="G107" i="7" s="1"/>
  <c r="J107" i="7" s="1"/>
  <c r="H107" i="7"/>
  <c r="E106" i="7"/>
  <c r="G106" i="7" s="1"/>
  <c r="J106" i="7" s="1"/>
  <c r="D103" i="7"/>
  <c r="F103" i="7"/>
  <c r="E101" i="7"/>
  <c r="G101" i="7" s="1"/>
  <c r="J101" i="7" s="1"/>
  <c r="E100" i="7"/>
  <c r="I100" i="7" s="1"/>
  <c r="E99" i="7"/>
  <c r="G99" i="7" s="1"/>
  <c r="J99" i="7" s="1"/>
  <c r="E98" i="7"/>
  <c r="G98" i="7" s="1"/>
  <c r="H98" i="7" s="1"/>
  <c r="E97" i="7"/>
  <c r="G97" i="7" s="1"/>
  <c r="J97" i="7" s="1"/>
  <c r="D91" i="7"/>
  <c r="E94" i="7"/>
  <c r="E93" i="7"/>
  <c r="G93" i="7" s="1"/>
  <c r="J93" i="7" s="1"/>
  <c r="E92" i="7"/>
  <c r="G92" i="7" s="1"/>
  <c r="E89" i="7"/>
  <c r="G89" i="7" s="1"/>
  <c r="J89" i="7" s="1"/>
  <c r="E88" i="7"/>
  <c r="G88" i="7" s="1"/>
  <c r="E87" i="7"/>
  <c r="D85" i="7"/>
  <c r="F85" i="7"/>
  <c r="F81" i="7"/>
  <c r="E82" i="7"/>
  <c r="I82" i="7" s="1"/>
  <c r="C81" i="7"/>
  <c r="D81" i="7"/>
  <c r="E79" i="7"/>
  <c r="F77" i="7"/>
  <c r="D77" i="7"/>
  <c r="E78" i="7"/>
  <c r="G78" i="7" s="1"/>
  <c r="D71" i="7"/>
  <c r="E74" i="7"/>
  <c r="G74" i="7" s="1"/>
  <c r="J74" i="7" s="1"/>
  <c r="E73" i="7"/>
  <c r="G73" i="7" s="1"/>
  <c r="J73" i="7" s="1"/>
  <c r="E72" i="7"/>
  <c r="F71" i="7"/>
  <c r="C71" i="7"/>
  <c r="B71" i="7"/>
  <c r="E69" i="7"/>
  <c r="G69" i="7" s="1"/>
  <c r="J69" i="7" s="1"/>
  <c r="I69" i="7"/>
  <c r="E68" i="7"/>
  <c r="G68" i="7" s="1"/>
  <c r="J68" i="7" s="1"/>
  <c r="E67" i="7"/>
  <c r="E66" i="7"/>
  <c r="E65" i="7"/>
  <c r="I65" i="7" s="1"/>
  <c r="D59" i="7"/>
  <c r="E63" i="7"/>
  <c r="G63" i="7" s="1"/>
  <c r="J63" i="7" s="1"/>
  <c r="E62" i="7"/>
  <c r="E61" i="7"/>
  <c r="G61" i="7" s="1"/>
  <c r="J61" i="7" s="1"/>
  <c r="I61" i="7"/>
  <c r="F59" i="7"/>
  <c r="E60" i="7"/>
  <c r="C59" i="7"/>
  <c r="E57" i="7"/>
  <c r="E56" i="7"/>
  <c r="G56" i="7" s="1"/>
  <c r="J56" i="7" s="1"/>
  <c r="F51" i="7"/>
  <c r="E55" i="7"/>
  <c r="G55" i="7" s="1"/>
  <c r="J55" i="7" s="1"/>
  <c r="E54" i="7"/>
  <c r="E53" i="7"/>
  <c r="E52" i="7"/>
  <c r="G52" i="7" s="1"/>
  <c r="B51" i="7"/>
  <c r="E49" i="7"/>
  <c r="E47" i="7"/>
  <c r="E45" i="7"/>
  <c r="G45" i="7" s="1"/>
  <c r="J45" i="7" s="1"/>
  <c r="E44" i="7"/>
  <c r="G44" i="7" s="1"/>
  <c r="J44" i="7" s="1"/>
  <c r="E43" i="7"/>
  <c r="E42" i="7"/>
  <c r="I41" i="7"/>
  <c r="E41" i="7"/>
  <c r="G41" i="7" s="1"/>
  <c r="J41" i="7" s="1"/>
  <c r="F39" i="7"/>
  <c r="E40" i="7"/>
  <c r="C39" i="7"/>
  <c r="D35" i="7"/>
  <c r="E36" i="7"/>
  <c r="G36" i="7" s="1"/>
  <c r="I36" i="7"/>
  <c r="F35" i="7"/>
  <c r="C35" i="7"/>
  <c r="B35" i="7"/>
  <c r="E33" i="7"/>
  <c r="E32" i="7"/>
  <c r="E31" i="7"/>
  <c r="G31" i="7" s="1"/>
  <c r="J31" i="7" s="1"/>
  <c r="E30" i="7"/>
  <c r="G30" i="7" s="1"/>
  <c r="J30" i="7" s="1"/>
  <c r="E29" i="7"/>
  <c r="E28" i="7"/>
  <c r="E27" i="7"/>
  <c r="I27" i="7" s="1"/>
  <c r="F23" i="7"/>
  <c r="E26" i="7"/>
  <c r="G26" i="7" s="1"/>
  <c r="J26" i="7" s="1"/>
  <c r="C23" i="7"/>
  <c r="E24" i="7"/>
  <c r="E21" i="7"/>
  <c r="G21" i="7" s="1"/>
  <c r="J21" i="7" s="1"/>
  <c r="E19" i="7"/>
  <c r="E17" i="7"/>
  <c r="E15" i="7"/>
  <c r="I15" i="7" s="1"/>
  <c r="F10" i="7"/>
  <c r="E14" i="7"/>
  <c r="G14" i="7" s="1"/>
  <c r="J14" i="7" s="1"/>
  <c r="C10" i="7"/>
  <c r="D10" i="7"/>
  <c r="I11" i="7"/>
  <c r="E11" i="7"/>
  <c r="B10" i="7"/>
  <c r="I254" i="7" l="1"/>
  <c r="G276" i="7"/>
  <c r="H276" i="7" s="1"/>
  <c r="I312" i="7"/>
  <c r="G316" i="7"/>
  <c r="H316" i="7" s="1"/>
  <c r="J317" i="7"/>
  <c r="J319" i="7"/>
  <c r="H285" i="7"/>
  <c r="J285" i="7"/>
  <c r="I285" i="7"/>
  <c r="I299" i="7"/>
  <c r="J303" i="7"/>
  <c r="G287" i="7"/>
  <c r="G289" i="7"/>
  <c r="H279" i="7"/>
  <c r="J279" i="7"/>
  <c r="I279" i="7"/>
  <c r="I278" i="7"/>
  <c r="G280" i="7"/>
  <c r="I251" i="7"/>
  <c r="I257" i="7"/>
  <c r="I256" i="7" s="1"/>
  <c r="I262" i="7"/>
  <c r="J247" i="7"/>
  <c r="E249" i="7"/>
  <c r="H236" i="7"/>
  <c r="H152" i="7"/>
  <c r="H30" i="7"/>
  <c r="I266" i="7"/>
  <c r="I243" i="7"/>
  <c r="I244" i="7"/>
  <c r="H244" i="7"/>
  <c r="I245" i="7"/>
  <c r="I224" i="7"/>
  <c r="I227" i="7"/>
  <c r="I228" i="7"/>
  <c r="I209" i="7"/>
  <c r="H211" i="7"/>
  <c r="I201" i="7"/>
  <c r="H193" i="7"/>
  <c r="I181" i="7"/>
  <c r="I178" i="7"/>
  <c r="E165" i="7"/>
  <c r="I159" i="7"/>
  <c r="G163" i="7"/>
  <c r="J163" i="7" s="1"/>
  <c r="I152" i="7"/>
  <c r="H151" i="7"/>
  <c r="H157" i="7"/>
  <c r="I148" i="7"/>
  <c r="G133" i="7"/>
  <c r="J133" i="7" s="1"/>
  <c r="H134" i="7"/>
  <c r="G118" i="7"/>
  <c r="J118" i="7" s="1"/>
  <c r="I116" i="7"/>
  <c r="I112" i="7"/>
  <c r="G100" i="7"/>
  <c r="J100" i="7" s="1"/>
  <c r="I99" i="7"/>
  <c r="I89" i="7"/>
  <c r="J78" i="7"/>
  <c r="H78" i="7"/>
  <c r="I73" i="7"/>
  <c r="I74" i="7"/>
  <c r="H63" i="7"/>
  <c r="I63" i="7"/>
  <c r="I56" i="7"/>
  <c r="I52" i="7"/>
  <c r="I45" i="7"/>
  <c r="I31" i="7"/>
  <c r="H21" i="7"/>
  <c r="G66" i="7"/>
  <c r="I66" i="7"/>
  <c r="J36" i="7"/>
  <c r="G72" i="7"/>
  <c r="H72" i="7" s="1"/>
  <c r="I24" i="7"/>
  <c r="G24" i="7"/>
  <c r="I44" i="7"/>
  <c r="I55" i="7"/>
  <c r="I67" i="7"/>
  <c r="G67" i="7"/>
  <c r="G87" i="7"/>
  <c r="I87" i="7"/>
  <c r="G40" i="7"/>
  <c r="H40" i="7" s="1"/>
  <c r="E39" i="7"/>
  <c r="G60" i="7"/>
  <c r="H60" i="7" s="1"/>
  <c r="E59" i="7"/>
  <c r="I14" i="7"/>
  <c r="I28" i="7"/>
  <c r="G28" i="7"/>
  <c r="G54" i="7"/>
  <c r="I54" i="7"/>
  <c r="G19" i="7"/>
  <c r="I19" i="7"/>
  <c r="I53" i="7"/>
  <c r="G53" i="7"/>
  <c r="G43" i="7"/>
  <c r="I43" i="7"/>
  <c r="H41" i="7"/>
  <c r="I42" i="7"/>
  <c r="G42" i="7"/>
  <c r="H52" i="7"/>
  <c r="H31" i="7"/>
  <c r="I32" i="7"/>
  <c r="G32" i="7"/>
  <c r="I47" i="7"/>
  <c r="G47" i="7"/>
  <c r="I57" i="7"/>
  <c r="G57" i="7"/>
  <c r="H68" i="7"/>
  <c r="I29" i="7"/>
  <c r="G29" i="7"/>
  <c r="G17" i="7"/>
  <c r="I17" i="7"/>
  <c r="G79" i="7"/>
  <c r="J79" i="7" s="1"/>
  <c r="I79" i="7"/>
  <c r="E77" i="7"/>
  <c r="J52" i="7"/>
  <c r="I26" i="7"/>
  <c r="I33" i="7"/>
  <c r="G33" i="7"/>
  <c r="I49" i="7"/>
  <c r="G49" i="7"/>
  <c r="I72" i="7"/>
  <c r="E12" i="7"/>
  <c r="G11" i="7"/>
  <c r="E13" i="7"/>
  <c r="E25" i="7"/>
  <c r="I21" i="7"/>
  <c r="I30" i="7"/>
  <c r="B39" i="7"/>
  <c r="I40" i="7"/>
  <c r="B59" i="7"/>
  <c r="I60" i="7"/>
  <c r="I62" i="7"/>
  <c r="G65" i="7"/>
  <c r="G82" i="7"/>
  <c r="I92" i="7"/>
  <c r="F91" i="7"/>
  <c r="H97" i="7"/>
  <c r="I97" i="7"/>
  <c r="H99" i="7"/>
  <c r="I101" i="7"/>
  <c r="H106" i="7"/>
  <c r="B103" i="7"/>
  <c r="I106" i="7"/>
  <c r="J112" i="7"/>
  <c r="H112" i="7"/>
  <c r="H116" i="7"/>
  <c r="I117" i="7"/>
  <c r="G117" i="7"/>
  <c r="I119" i="7"/>
  <c r="E132" i="7"/>
  <c r="I132" i="7" s="1"/>
  <c r="G140" i="7"/>
  <c r="E139" i="7"/>
  <c r="I146" i="7"/>
  <c r="I154" i="7"/>
  <c r="J169" i="7"/>
  <c r="J171" i="7"/>
  <c r="I195" i="7"/>
  <c r="G195" i="7"/>
  <c r="J195" i="7" s="1"/>
  <c r="J228" i="7"/>
  <c r="H228" i="7"/>
  <c r="J257" i="7"/>
  <c r="H222" i="7"/>
  <c r="E37" i="7"/>
  <c r="E35" i="7" s="1"/>
  <c r="D39" i="7"/>
  <c r="C51" i="7"/>
  <c r="H61" i="7"/>
  <c r="E75" i="7"/>
  <c r="E71" i="7" s="1"/>
  <c r="G77" i="7"/>
  <c r="B85" i="7"/>
  <c r="E95" i="7"/>
  <c r="G95" i="7" s="1"/>
  <c r="I98" i="7"/>
  <c r="E104" i="7"/>
  <c r="I104" i="7" s="1"/>
  <c r="I129" i="7"/>
  <c r="J161" i="7"/>
  <c r="H161" i="7"/>
  <c r="E176" i="7"/>
  <c r="I176" i="7" s="1"/>
  <c r="I175" i="7" s="1"/>
  <c r="C175" i="7"/>
  <c r="J254" i="7"/>
  <c r="H254" i="7"/>
  <c r="J314" i="7"/>
  <c r="H314" i="7"/>
  <c r="J320" i="7"/>
  <c r="H320" i="7"/>
  <c r="D127" i="7"/>
  <c r="E130" i="7"/>
  <c r="G130" i="7" s="1"/>
  <c r="J130" i="7" s="1"/>
  <c r="B23" i="7"/>
  <c r="H14" i="7"/>
  <c r="H26" i="7"/>
  <c r="G27" i="7"/>
  <c r="J27" i="7" s="1"/>
  <c r="H44" i="7"/>
  <c r="D51" i="7"/>
  <c r="H55" i="7"/>
  <c r="H73" i="7"/>
  <c r="C85" i="7"/>
  <c r="J92" i="7"/>
  <c r="J98" i="7"/>
  <c r="I113" i="7"/>
  <c r="G113" i="7"/>
  <c r="J116" i="7"/>
  <c r="J121" i="7"/>
  <c r="H121" i="7"/>
  <c r="F135" i="7"/>
  <c r="D135" i="7"/>
  <c r="E138" i="7"/>
  <c r="G138" i="7" s="1"/>
  <c r="J138" i="7" s="1"/>
  <c r="I156" i="7"/>
  <c r="G156" i="7"/>
  <c r="J156" i="7" s="1"/>
  <c r="J160" i="7"/>
  <c r="H160" i="7"/>
  <c r="G166" i="7"/>
  <c r="I170" i="7"/>
  <c r="H170" i="7"/>
  <c r="H172" i="7"/>
  <c r="I172" i="7"/>
  <c r="D175" i="7"/>
  <c r="J184" i="7"/>
  <c r="H184" i="7"/>
  <c r="J200" i="7"/>
  <c r="H200" i="7"/>
  <c r="J220" i="7"/>
  <c r="H220" i="7"/>
  <c r="I252" i="7"/>
  <c r="H252" i="7"/>
  <c r="B249" i="7"/>
  <c r="J252" i="7"/>
  <c r="H88" i="7"/>
  <c r="I88" i="7"/>
  <c r="H150" i="7"/>
  <c r="I150" i="7"/>
  <c r="H192" i="7"/>
  <c r="J192" i="7"/>
  <c r="G15" i="7"/>
  <c r="J15" i="7" s="1"/>
  <c r="D23" i="7"/>
  <c r="H36" i="7"/>
  <c r="H45" i="7"/>
  <c r="E51" i="7"/>
  <c r="H56" i="7"/>
  <c r="E64" i="7"/>
  <c r="H74" i="7"/>
  <c r="B81" i="7"/>
  <c r="E83" i="7"/>
  <c r="I83" i="7" s="1"/>
  <c r="I81" i="7" s="1"/>
  <c r="E86" i="7"/>
  <c r="I86" i="7" s="1"/>
  <c r="I85" i="7" s="1"/>
  <c r="H92" i="7"/>
  <c r="G109" i="7"/>
  <c r="I111" i="7"/>
  <c r="G111" i="7"/>
  <c r="J111" i="7" s="1"/>
  <c r="C127" i="7"/>
  <c r="C126" i="7" s="1"/>
  <c r="E131" i="7"/>
  <c r="I137" i="7"/>
  <c r="H142" i="7"/>
  <c r="C144" i="7"/>
  <c r="I147" i="7"/>
  <c r="I155" i="7"/>
  <c r="J170" i="7"/>
  <c r="G62" i="7"/>
  <c r="J62" i="7" s="1"/>
  <c r="I68" i="7"/>
  <c r="H69" i="7"/>
  <c r="I78" i="7"/>
  <c r="I77" i="7" s="1"/>
  <c r="B77" i="7"/>
  <c r="J88" i="7"/>
  <c r="I93" i="7"/>
  <c r="I94" i="7"/>
  <c r="G94" i="7"/>
  <c r="J94" i="7" s="1"/>
  <c r="E96" i="7"/>
  <c r="C103" i="7"/>
  <c r="E105" i="7"/>
  <c r="I108" i="7"/>
  <c r="G108" i="7"/>
  <c r="I110" i="7"/>
  <c r="J123" i="7"/>
  <c r="E144" i="7"/>
  <c r="I145" i="7"/>
  <c r="J150" i="7"/>
  <c r="J181" i="7"/>
  <c r="H181" i="7"/>
  <c r="C189" i="7"/>
  <c r="E190" i="7"/>
  <c r="H278" i="7"/>
  <c r="J278" i="7"/>
  <c r="H89" i="7"/>
  <c r="E122" i="7"/>
  <c r="E115" i="7" s="1"/>
  <c r="C115" i="7"/>
  <c r="H124" i="7"/>
  <c r="I149" i="7"/>
  <c r="G149" i="7"/>
  <c r="J173" i="7"/>
  <c r="H173" i="7"/>
  <c r="I183" i="7"/>
  <c r="I180" i="7" s="1"/>
  <c r="G183" i="7"/>
  <c r="G180" i="7" s="1"/>
  <c r="J180" i="7" s="1"/>
  <c r="H201" i="7"/>
  <c r="J201" i="7"/>
  <c r="H123" i="7"/>
  <c r="I123" i="7"/>
  <c r="C77" i="7"/>
  <c r="I95" i="7"/>
  <c r="H100" i="7"/>
  <c r="H118" i="7"/>
  <c r="I120" i="7"/>
  <c r="G120" i="7"/>
  <c r="J120" i="7" s="1"/>
  <c r="G128" i="7"/>
  <c r="H128" i="7" s="1"/>
  <c r="I130" i="7"/>
  <c r="I140" i="7"/>
  <c r="I139" i="7" s="1"/>
  <c r="B139" i="7"/>
  <c r="B135" i="7" s="1"/>
  <c r="G145" i="7"/>
  <c r="G153" i="7"/>
  <c r="J162" i="7"/>
  <c r="H162" i="7"/>
  <c r="I169" i="7"/>
  <c r="H169" i="7"/>
  <c r="I171" i="7"/>
  <c r="H171" i="7"/>
  <c r="G266" i="7"/>
  <c r="J267" i="7"/>
  <c r="H267" i="7"/>
  <c r="E136" i="7"/>
  <c r="I136" i="7" s="1"/>
  <c r="B175" i="7"/>
  <c r="F180" i="7"/>
  <c r="I203" i="7"/>
  <c r="B207" i="7"/>
  <c r="H209" i="7"/>
  <c r="I211" i="7"/>
  <c r="I214" i="7"/>
  <c r="H214" i="7"/>
  <c r="I237" i="7"/>
  <c r="I277" i="7"/>
  <c r="G277" i="7"/>
  <c r="E275" i="7"/>
  <c r="E306" i="7" s="1"/>
  <c r="J280" i="7"/>
  <c r="H280" i="7"/>
  <c r="J295" i="7"/>
  <c r="H295" i="7"/>
  <c r="H313" i="7"/>
  <c r="I205" i="7"/>
  <c r="H205" i="7"/>
  <c r="I218" i="7"/>
  <c r="H218" i="7"/>
  <c r="I222" i="7"/>
  <c r="G222" i="7"/>
  <c r="J222" i="7" s="1"/>
  <c r="I226" i="7"/>
  <c r="H226" i="7"/>
  <c r="G249" i="7"/>
  <c r="J249" i="7" s="1"/>
  <c r="I297" i="7"/>
  <c r="G297" i="7"/>
  <c r="B91" i="7"/>
  <c r="H93" i="7"/>
  <c r="H101" i="7"/>
  <c r="H110" i="7"/>
  <c r="D115" i="7"/>
  <c r="H119" i="7"/>
  <c r="B144" i="7"/>
  <c r="H146" i="7"/>
  <c r="H154" i="7"/>
  <c r="H163" i="7"/>
  <c r="I167" i="7"/>
  <c r="H167" i="7"/>
  <c r="H178" i="7"/>
  <c r="H182" i="7"/>
  <c r="I186" i="7"/>
  <c r="G186" i="7"/>
  <c r="J186" i="7" s="1"/>
  <c r="F189" i="7"/>
  <c r="D198" i="7"/>
  <c r="H219" i="7"/>
  <c r="J219" i="7"/>
  <c r="H227" i="7"/>
  <c r="J227" i="7"/>
  <c r="I233" i="7"/>
  <c r="G233" i="7"/>
  <c r="I241" i="7"/>
  <c r="G241" i="7"/>
  <c r="J262" i="7"/>
  <c r="H262" i="7"/>
  <c r="I315" i="7"/>
  <c r="G315" i="7"/>
  <c r="C91" i="7"/>
  <c r="B127" i="7"/>
  <c r="H129" i="7"/>
  <c r="H137" i="7"/>
  <c r="H147" i="7"/>
  <c r="H155" i="7"/>
  <c r="I166" i="7"/>
  <c r="I185" i="7"/>
  <c r="B189" i="7"/>
  <c r="H191" i="7"/>
  <c r="I193" i="7"/>
  <c r="I196" i="7"/>
  <c r="H196" i="7"/>
  <c r="I221" i="7"/>
  <c r="H253" i="7"/>
  <c r="J253" i="7"/>
  <c r="I258" i="7"/>
  <c r="J291" i="7"/>
  <c r="H291" i="7"/>
  <c r="J318" i="7"/>
  <c r="H318" i="7"/>
  <c r="F127" i="7"/>
  <c r="H138" i="7"/>
  <c r="D144" i="7"/>
  <c r="H148" i="7"/>
  <c r="C165" i="7"/>
  <c r="G168" i="7"/>
  <c r="J168" i="7" s="1"/>
  <c r="J191" i="7"/>
  <c r="G202" i="7"/>
  <c r="C207" i="7"/>
  <c r="E208" i="7"/>
  <c r="E213" i="7"/>
  <c r="I219" i="7"/>
  <c r="I264" i="7"/>
  <c r="H264" i="7"/>
  <c r="D306" i="7"/>
  <c r="J312" i="7"/>
  <c r="H312" i="7"/>
  <c r="H159" i="7"/>
  <c r="E180" i="7"/>
  <c r="I184" i="7"/>
  <c r="I187" i="7"/>
  <c r="H187" i="7"/>
  <c r="H210" i="7"/>
  <c r="J210" i="7"/>
  <c r="I212" i="7"/>
  <c r="E229" i="7"/>
  <c r="I230" i="7"/>
  <c r="G230" i="7"/>
  <c r="I232" i="7"/>
  <c r="I234" i="7"/>
  <c r="H234" i="7"/>
  <c r="I238" i="7"/>
  <c r="G238" i="7"/>
  <c r="J238" i="7" s="1"/>
  <c r="I240" i="7"/>
  <c r="I242" i="7"/>
  <c r="H242" i="7"/>
  <c r="H247" i="7"/>
  <c r="H257" i="7"/>
  <c r="G273" i="7"/>
  <c r="H273" i="7" s="1"/>
  <c r="J276" i="7"/>
  <c r="J287" i="7"/>
  <c r="H287" i="7"/>
  <c r="I157" i="7"/>
  <c r="I158" i="7"/>
  <c r="H158" i="7"/>
  <c r="I168" i="7"/>
  <c r="H177" i="7"/>
  <c r="C198" i="7"/>
  <c r="E199" i="7"/>
  <c r="I204" i="7"/>
  <c r="G204" i="7"/>
  <c r="J204" i="7" s="1"/>
  <c r="J205" i="7"/>
  <c r="E217" i="7"/>
  <c r="I225" i="7"/>
  <c r="G225" i="7"/>
  <c r="H235" i="7"/>
  <c r="J235" i="7"/>
  <c r="H243" i="7"/>
  <c r="J243" i="7"/>
  <c r="J251" i="7"/>
  <c r="H251" i="7"/>
  <c r="E256" i="7"/>
  <c r="G258" i="7"/>
  <c r="J258" i="7" s="1"/>
  <c r="I275" i="7"/>
  <c r="B165" i="7"/>
  <c r="H185" i="7"/>
  <c r="H194" i="7"/>
  <c r="H203" i="7"/>
  <c r="H212" i="7"/>
  <c r="H221" i="7"/>
  <c r="H237" i="7"/>
  <c r="H245" i="7"/>
  <c r="F249" i="7"/>
  <c r="B266" i="7"/>
  <c r="H268" i="7"/>
  <c r="G281" i="7"/>
  <c r="J281" i="7" s="1"/>
  <c r="J283" i="7"/>
  <c r="I293" i="7"/>
  <c r="J299" i="7"/>
  <c r="I313" i="7"/>
  <c r="I321" i="7" s="1"/>
  <c r="J316" i="7"/>
  <c r="E321" i="7"/>
  <c r="F275" i="7"/>
  <c r="F306" i="7" s="1"/>
  <c r="H223" i="7"/>
  <c r="B229" i="7"/>
  <c r="B216" i="7" s="1"/>
  <c r="H231" i="7"/>
  <c r="H239" i="7"/>
  <c r="B256" i="7"/>
  <c r="H224" i="7"/>
  <c r="C229" i="7"/>
  <c r="C216" i="7" s="1"/>
  <c r="H232" i="7"/>
  <c r="H240" i="7"/>
  <c r="H250" i="7"/>
  <c r="H260" i="7"/>
  <c r="E266" i="7"/>
  <c r="I273" i="7"/>
  <c r="I250" i="7"/>
  <c r="I260" i="7"/>
  <c r="O5" i="6"/>
  <c r="P5" i="6" s="1"/>
  <c r="Q5" i="6" s="1"/>
  <c r="R5" i="6" s="1"/>
  <c r="S5" i="6" s="1"/>
  <c r="T5" i="6" s="1"/>
  <c r="U5" i="6" s="1"/>
  <c r="V5" i="6" s="1"/>
  <c r="W5" i="6" s="1"/>
  <c r="X5" i="6" s="1"/>
  <c r="Y5" i="6" s="1"/>
  <c r="O6" i="6"/>
  <c r="O7" i="6" s="1"/>
  <c r="B7" i="6" s="1"/>
  <c r="M5" i="6"/>
  <c r="M6" i="6"/>
  <c r="J289" i="7" l="1"/>
  <c r="H289" i="7"/>
  <c r="H258" i="7"/>
  <c r="H195" i="7"/>
  <c r="H186" i="7"/>
  <c r="F126" i="7"/>
  <c r="J266" i="7"/>
  <c r="I249" i="7"/>
  <c r="I138" i="7"/>
  <c r="I135" i="7"/>
  <c r="E127" i="7"/>
  <c r="H133" i="7"/>
  <c r="H130" i="7"/>
  <c r="H120" i="7"/>
  <c r="H94" i="7"/>
  <c r="J77" i="7"/>
  <c r="H79" i="7"/>
  <c r="H77" i="7" s="1"/>
  <c r="I51" i="7"/>
  <c r="I39" i="7"/>
  <c r="F270" i="7"/>
  <c r="F308" i="7" s="1"/>
  <c r="F323" i="7" s="1"/>
  <c r="C270" i="7"/>
  <c r="C308" i="7" s="1"/>
  <c r="C323" i="7" s="1"/>
  <c r="B270" i="7"/>
  <c r="B308" i="7" s="1"/>
  <c r="B323" i="7" s="1"/>
  <c r="I105" i="7"/>
  <c r="G105" i="7"/>
  <c r="H19" i="7"/>
  <c r="J19" i="7"/>
  <c r="G199" i="7"/>
  <c r="E198" i="7"/>
  <c r="I199" i="7"/>
  <c r="I198" i="7" s="1"/>
  <c r="J230" i="7"/>
  <c r="G229" i="7"/>
  <c r="J229" i="7" s="1"/>
  <c r="H249" i="7"/>
  <c r="I229" i="7"/>
  <c r="J202" i="7"/>
  <c r="H202" i="7"/>
  <c r="J233" i="7"/>
  <c r="H233" i="7"/>
  <c r="H168" i="7"/>
  <c r="J153" i="7"/>
  <c r="H153" i="7"/>
  <c r="J128" i="7"/>
  <c r="J109" i="7"/>
  <c r="H109" i="7"/>
  <c r="H156" i="7"/>
  <c r="G75" i="7"/>
  <c r="G71" i="7" s="1"/>
  <c r="J71" i="7" s="1"/>
  <c r="I75" i="7"/>
  <c r="I71" i="7" s="1"/>
  <c r="J11" i="7"/>
  <c r="H32" i="7"/>
  <c r="J32" i="7"/>
  <c r="H62" i="7"/>
  <c r="J87" i="7"/>
  <c r="H87" i="7"/>
  <c r="J315" i="7"/>
  <c r="H315" i="7"/>
  <c r="H321" i="7" s="1"/>
  <c r="G139" i="7"/>
  <c r="J140" i="7"/>
  <c r="J139" i="7" s="1"/>
  <c r="I12" i="7"/>
  <c r="G12" i="7"/>
  <c r="J273" i="7"/>
  <c r="H230" i="7"/>
  <c r="H149" i="7"/>
  <c r="J149" i="7"/>
  <c r="H281" i="7"/>
  <c r="I144" i="7"/>
  <c r="G86" i="7"/>
  <c r="E85" i="7"/>
  <c r="H113" i="7"/>
  <c r="J113" i="7"/>
  <c r="G104" i="7"/>
  <c r="E103" i="7"/>
  <c r="H27" i="7"/>
  <c r="J60" i="7"/>
  <c r="J72" i="7"/>
  <c r="J33" i="7"/>
  <c r="H33" i="7"/>
  <c r="J297" i="7"/>
  <c r="H297" i="7"/>
  <c r="I96" i="7"/>
  <c r="I91" i="7" s="1"/>
  <c r="G96" i="7"/>
  <c r="I131" i="7"/>
  <c r="I127" i="7" s="1"/>
  <c r="I126" i="7" s="1"/>
  <c r="G131" i="7"/>
  <c r="G83" i="7"/>
  <c r="G81" i="7" s="1"/>
  <c r="J81" i="7" s="1"/>
  <c r="E81" i="7"/>
  <c r="G132" i="7"/>
  <c r="E91" i="7"/>
  <c r="J54" i="7"/>
  <c r="H54" i="7"/>
  <c r="J67" i="7"/>
  <c r="H67" i="7"/>
  <c r="I306" i="7"/>
  <c r="H256" i="7"/>
  <c r="H204" i="7"/>
  <c r="G321" i="7"/>
  <c r="I213" i="7"/>
  <c r="G213" i="7"/>
  <c r="H140" i="7"/>
  <c r="H139" i="7" s="1"/>
  <c r="D126" i="7"/>
  <c r="D270" i="7" s="1"/>
  <c r="D308" i="7" s="1"/>
  <c r="D323" i="7" s="1"/>
  <c r="J95" i="7"/>
  <c r="H95" i="7"/>
  <c r="I37" i="7"/>
  <c r="I35" i="7" s="1"/>
  <c r="G37" i="7"/>
  <c r="J82" i="7"/>
  <c r="H82" i="7"/>
  <c r="J57" i="7"/>
  <c r="H57" i="7"/>
  <c r="H11" i="7"/>
  <c r="J43" i="7"/>
  <c r="H43" i="7"/>
  <c r="J28" i="7"/>
  <c r="H28" i="7"/>
  <c r="G208" i="7"/>
  <c r="E207" i="7"/>
  <c r="I208" i="7"/>
  <c r="B126" i="7"/>
  <c r="E135" i="7"/>
  <c r="E126" i="7" s="1"/>
  <c r="G136" i="7"/>
  <c r="G190" i="7"/>
  <c r="E189" i="7"/>
  <c r="I190" i="7"/>
  <c r="I189" i="7" s="1"/>
  <c r="H111" i="7"/>
  <c r="G176" i="7"/>
  <c r="E175" i="7"/>
  <c r="J117" i="7"/>
  <c r="H117" i="7"/>
  <c r="H65" i="7"/>
  <c r="J65" i="7"/>
  <c r="E10" i="7"/>
  <c r="J17" i="7"/>
  <c r="H17" i="7"/>
  <c r="H15" i="7"/>
  <c r="G39" i="7"/>
  <c r="J39" i="7" s="1"/>
  <c r="J40" i="7"/>
  <c r="H24" i="7"/>
  <c r="J24" i="7"/>
  <c r="J145" i="7"/>
  <c r="H145" i="7"/>
  <c r="G144" i="7"/>
  <c r="J144" i="7" s="1"/>
  <c r="I103" i="7"/>
  <c r="J183" i="7"/>
  <c r="H183" i="7"/>
  <c r="H180" i="7" s="1"/>
  <c r="J166" i="7"/>
  <c r="H166" i="7"/>
  <c r="H165" i="7" s="1"/>
  <c r="G165" i="7"/>
  <c r="J165" i="7" s="1"/>
  <c r="G256" i="7"/>
  <c r="J256" i="7" s="1"/>
  <c r="G25" i="7"/>
  <c r="G23" i="7" s="1"/>
  <c r="J23" i="7" s="1"/>
  <c r="I25" i="7"/>
  <c r="I23" i="7" s="1"/>
  <c r="H49" i="7"/>
  <c r="J49" i="7"/>
  <c r="J47" i="7"/>
  <c r="H47" i="7"/>
  <c r="H53" i="7"/>
  <c r="J53" i="7"/>
  <c r="J66" i="7"/>
  <c r="H66" i="7"/>
  <c r="I217" i="7"/>
  <c r="G217" i="7"/>
  <c r="E216" i="7"/>
  <c r="H238" i="7"/>
  <c r="J241" i="7"/>
  <c r="H241" i="7"/>
  <c r="J225" i="7"/>
  <c r="H225" i="7"/>
  <c r="G275" i="7"/>
  <c r="J275" i="7" s="1"/>
  <c r="I165" i="7"/>
  <c r="J277" i="7"/>
  <c r="H277" i="7"/>
  <c r="H266" i="7"/>
  <c r="I122" i="7"/>
  <c r="I115" i="7" s="1"/>
  <c r="G122" i="7"/>
  <c r="J108" i="7"/>
  <c r="H108" i="7"/>
  <c r="G64" i="7"/>
  <c r="G59" i="7" s="1"/>
  <c r="J59" i="7" s="1"/>
  <c r="I64" i="7"/>
  <c r="I59" i="7" s="1"/>
  <c r="I13" i="7"/>
  <c r="G13" i="7"/>
  <c r="G51" i="7"/>
  <c r="J51" i="7" s="1"/>
  <c r="J29" i="7"/>
  <c r="H29" i="7"/>
  <c r="J42" i="7"/>
  <c r="H42" i="7"/>
  <c r="H39" i="7" s="1"/>
  <c r="E23" i="7"/>
  <c r="P6" i="6"/>
  <c r="P7" i="6"/>
  <c r="C7" i="6" s="1"/>
  <c r="Q6" i="6"/>
  <c r="H275" i="7" l="1"/>
  <c r="H306" i="7" s="1"/>
  <c r="I216" i="7"/>
  <c r="H51" i="7"/>
  <c r="J190" i="7"/>
  <c r="G189" i="7"/>
  <c r="J189" i="7" s="1"/>
  <c r="H190" i="7"/>
  <c r="H189" i="7" s="1"/>
  <c r="J213" i="7"/>
  <c r="H213" i="7"/>
  <c r="G306" i="7"/>
  <c r="J75" i="7"/>
  <c r="H75" i="7"/>
  <c r="H71" i="7" s="1"/>
  <c r="J25" i="7"/>
  <c r="H25" i="7"/>
  <c r="H23" i="7" s="1"/>
  <c r="J136" i="7"/>
  <c r="G135" i="7"/>
  <c r="J135" i="7" s="1"/>
  <c r="H136" i="7"/>
  <c r="H135" i="7" s="1"/>
  <c r="J37" i="7"/>
  <c r="H37" i="7"/>
  <c r="H35" i="7" s="1"/>
  <c r="G35" i="7"/>
  <c r="J35" i="7" s="1"/>
  <c r="J321" i="7"/>
  <c r="J83" i="7"/>
  <c r="H83" i="7"/>
  <c r="H81" i="7" s="1"/>
  <c r="G85" i="7"/>
  <c r="J85" i="7" s="1"/>
  <c r="J86" i="7"/>
  <c r="H86" i="7"/>
  <c r="H85" i="7" s="1"/>
  <c r="H12" i="7"/>
  <c r="J12" i="7"/>
  <c r="J64" i="7"/>
  <c r="H64" i="7"/>
  <c r="H59" i="7" s="1"/>
  <c r="H144" i="7"/>
  <c r="H131" i="7"/>
  <c r="J131" i="7"/>
  <c r="I10" i="7"/>
  <c r="J176" i="7"/>
  <c r="G175" i="7"/>
  <c r="J175" i="7" s="1"/>
  <c r="H176" i="7"/>
  <c r="H175" i="7" s="1"/>
  <c r="I207" i="7"/>
  <c r="G127" i="7"/>
  <c r="J199" i="7"/>
  <c r="G198" i="7"/>
  <c r="J198" i="7" s="1"/>
  <c r="H199" i="7"/>
  <c r="H198" i="7" s="1"/>
  <c r="E270" i="7"/>
  <c r="E308" i="7" s="1"/>
  <c r="E323" i="7" s="1"/>
  <c r="H96" i="7"/>
  <c r="H91" i="7" s="1"/>
  <c r="J96" i="7"/>
  <c r="G91" i="7"/>
  <c r="J91" i="7" s="1"/>
  <c r="J104" i="7"/>
  <c r="H104" i="7"/>
  <c r="G103" i="7"/>
  <c r="J103" i="7" s="1"/>
  <c r="J13" i="7"/>
  <c r="H13" i="7"/>
  <c r="J208" i="7"/>
  <c r="G207" i="7"/>
  <c r="J207" i="7" s="1"/>
  <c r="H208" i="7"/>
  <c r="G10" i="7"/>
  <c r="J217" i="7"/>
  <c r="H217" i="7"/>
  <c r="G216" i="7"/>
  <c r="J216" i="7" s="1"/>
  <c r="H122" i="7"/>
  <c r="H115" i="7" s="1"/>
  <c r="J122" i="7"/>
  <c r="G115" i="7"/>
  <c r="J115" i="7" s="1"/>
  <c r="J132" i="7"/>
  <c r="H132" i="7"/>
  <c r="H229" i="7"/>
  <c r="H105" i="7"/>
  <c r="J105" i="7"/>
  <c r="R6" i="6"/>
  <c r="Q7" i="6"/>
  <c r="D7" i="6" s="1"/>
  <c r="H10" i="7" l="1"/>
  <c r="I270" i="7"/>
  <c r="I308" i="7" s="1"/>
  <c r="I323" i="7" s="1"/>
  <c r="J10" i="7"/>
  <c r="J127" i="7"/>
  <c r="G126" i="7"/>
  <c r="J126" i="7" s="1"/>
  <c r="H207" i="7"/>
  <c r="H216" i="7"/>
  <c r="H103" i="7"/>
  <c r="H127" i="7"/>
  <c r="H126" i="7" s="1"/>
  <c r="J306" i="7"/>
  <c r="R7" i="6"/>
  <c r="E7" i="6" s="1"/>
  <c r="S6" i="6"/>
  <c r="G270" i="7" l="1"/>
  <c r="J270" i="7" s="1"/>
  <c r="H270" i="7"/>
  <c r="H308" i="7" s="1"/>
  <c r="H323" i="7" s="1"/>
  <c r="T6" i="6"/>
  <c r="S7" i="6"/>
  <c r="F7" i="6" s="1"/>
  <c r="G308" i="7" l="1"/>
  <c r="J308" i="7" s="1"/>
  <c r="U6" i="6"/>
  <c r="T7" i="6"/>
  <c r="G7" i="6" s="1"/>
  <c r="G323" i="7" l="1"/>
  <c r="J323" i="7" s="1"/>
  <c r="V6" i="6"/>
  <c r="U7" i="6"/>
  <c r="H7" i="6" s="1"/>
  <c r="V7" i="6" l="1"/>
  <c r="I7" i="6" s="1"/>
  <c r="W6" i="6"/>
  <c r="X6" i="6" l="1"/>
  <c r="W7" i="6"/>
  <c r="J7" i="6" s="1"/>
  <c r="X7" i="6" l="1"/>
  <c r="K7" i="6" s="1"/>
  <c r="Y6" i="6"/>
  <c r="Y7" i="6" s="1"/>
  <c r="L7" i="6" s="1"/>
</calcChain>
</file>

<file path=xl/sharedStrings.xml><?xml version="1.0" encoding="utf-8"?>
<sst xmlns="http://schemas.openxmlformats.org/spreadsheetml/2006/main" count="402" uniqueCount="359">
  <si>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</si>
  <si>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</si>
  <si>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</si>
  <si>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</si>
  <si>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</si>
  <si>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</si>
  <si>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</si>
  <si>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</si>
  <si>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</si>
  <si>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</si>
  <si>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</si>
  <si>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</si>
  <si>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</si>
  <si>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</si>
  <si>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</si>
  <si>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OCTOBER</t>
  </si>
  <si>
    <t>NOVEMBER</t>
  </si>
  <si>
    <t>AS OF NOVEMBER</t>
  </si>
  <si>
    <t>NCAs CREDITED VS NCA UTILIZATION, JANUARY-NOVEMBER 2020</t>
  </si>
  <si>
    <t>STATUS OF NCA UTILIZATION (Net Trust and Working Fund), as of November 30, 2020</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</si>
  <si>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</si>
  <si>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</si>
  <si>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</si>
  <si>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</si>
  <si>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</si>
  <si>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</si>
  <si>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</si>
  <si>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</si>
  <si>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</si>
  <si>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t>ADVICE TO DEBIT ACCOUNT</t>
  </si>
  <si>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</si>
  <si>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</si>
  <si>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</si>
  <si>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</si>
  <si>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</si>
  <si>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</si>
  <si>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</si>
  <si>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</si>
  <si>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</si>
  <si>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</si>
  <si>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</si>
  <si>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</si>
  <si>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</si>
  <si>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</si>
  <si>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</si>
  <si>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</si>
  <si>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</si>
  <si>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</si>
  <si>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</si>
  <si>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</si>
  <si>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</si>
  <si>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</si>
  <si>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</si>
  <si>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</si>
  <si>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</si>
  <si>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</si>
  <si>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</si>
  <si>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</si>
  <si>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</si>
  <si>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</si>
  <si>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</si>
  <si>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</si>
  <si>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</si>
  <si>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</si>
  <si>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</si>
  <si>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</si>
  <si>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</si>
  <si>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</si>
  <si>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</si>
  <si>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</si>
  <si>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</si>
  <si>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</si>
  <si>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</si>
  <si>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</si>
  <si>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</si>
  <si>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</si>
  <si>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</si>
  <si>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</si>
  <si>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</si>
  <si>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</si>
  <si>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</si>
  <si>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</si>
  <si>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</si>
  <si>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</si>
  <si>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</si>
  <si>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</si>
  <si>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</si>
  <si>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</si>
  <si>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</si>
  <si>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</si>
  <si>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</si>
  <si>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</si>
  <si>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</si>
  <si>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</si>
  <si>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</si>
  <si>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</si>
  <si>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</si>
  <si>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</si>
  <si>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</si>
  <si>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</si>
  <si>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</si>
  <si>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</si>
  <si>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</si>
  <si>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</si>
  <si>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</si>
  <si>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</si>
  <si>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</si>
  <si>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</si>
  <si>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</si>
  <si>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</si>
  <si>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</si>
  <si>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</si>
  <si>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</si>
  <si>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</si>
  <si>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</si>
  <si>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</si>
  <si>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</si>
  <si>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</si>
  <si>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</si>
  <si>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</si>
  <si>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</si>
  <si>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</si>
  <si>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</si>
  <si>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</si>
  <si>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</si>
  <si>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</si>
  <si>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</si>
  <si>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</si>
  <si>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</si>
  <si>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</si>
  <si>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</si>
  <si>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</si>
  <si>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</si>
  <si>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</si>
  <si>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</si>
  <si>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</si>
  <si>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</si>
  <si>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</si>
  <si>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</si>
  <si>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</si>
  <si>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</si>
  <si>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</si>
  <si>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</si>
  <si>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</si>
  <si>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</si>
  <si>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</si>
  <si>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</si>
  <si>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</si>
  <si>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</si>
  <si>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</si>
  <si>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</si>
  <si>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</si>
  <si>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</si>
  <si>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</si>
  <si>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</si>
  <si>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</si>
  <si>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</si>
  <si>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</si>
  <si>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</si>
  <si>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</si>
  <si>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</si>
  <si>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</si>
  <si>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</si>
  <si>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</si>
  <si>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</si>
  <si>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</si>
  <si>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</si>
  <si>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</si>
  <si>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</si>
  <si>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</si>
  <si>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</si>
  <si>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</si>
  <si>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</si>
  <si>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</si>
  <si>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</si>
  <si>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</si>
  <si>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</si>
  <si>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</si>
  <si>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</si>
  <si>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</si>
  <si>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</si>
  <si>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</si>
  <si>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</si>
  <si>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</si>
  <si>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</si>
  <si>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</si>
  <si>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</si>
  <si>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</si>
  <si>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</si>
  <si>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</si>
  <si>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</si>
  <si>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</si>
  <si>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</si>
  <si>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</si>
  <si>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</si>
  <si>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</si>
  <si>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</si>
  <si>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</si>
  <si>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</si>
  <si>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</si>
  <si>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</si>
  <si>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</si>
  <si>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</si>
  <si>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</si>
  <si>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</si>
  <si>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</si>
  <si>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</si>
  <si>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</si>
  <si>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</si>
  <si>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</si>
  <si>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</si>
  <si>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</si>
  <si>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</si>
  <si>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</si>
  <si>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</si>
  <si>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</si>
  <si>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</si>
  <si>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</si>
  <si>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</si>
  <si>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</si>
  <si>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</si>
  <si>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</si>
  <si>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</si>
  <si>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</si>
  <si>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</si>
  <si>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</si>
  <si>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</si>
  <si>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</si>
  <si>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</si>
  <si>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</si>
  <si>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</si>
  <si>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</si>
  <si>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</si>
  <si>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</si>
  <si>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</si>
  <si>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</si>
  <si>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</si>
  <si>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</si>
  <si>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</si>
  <si>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</si>
  <si>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</si>
  <si>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</si>
  <si>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</si>
  <si>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</si>
  <si>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</si>
  <si>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</si>
  <si>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</si>
  <si>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</si>
  <si>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</si>
  <si>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</si>
  <si>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</si>
  <si>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</si>
  <si>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</si>
  <si>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</si>
  <si>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</si>
  <si>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</si>
  <si>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</si>
  <si>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</si>
  <si>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</si>
  <si>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</si>
  <si>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</si>
  <si>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</si>
  <si>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</si>
  <si>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</si>
  <si>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</si>
  <si>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</si>
  <si>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</si>
  <si>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</si>
  <si>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</si>
  <si>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</si>
  <si>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</si>
  <si>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</si>
  <si>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</si>
  <si>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</si>
  <si>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</si>
  <si>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</si>
  <si>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</si>
  <si>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</si>
  <si>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</si>
  <si>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</si>
  <si>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</si>
  <si>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</si>
  <si>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</si>
  <si>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</si>
  <si>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</si>
  <si>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</si>
  <si>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</si>
  <si>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</si>
  <si>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</si>
  <si>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</si>
  <si>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NOVEMBER 30, 2020</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</si>
  <si>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</si>
  <si>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</si>
  <si>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</si>
  <si>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</si>
  <si>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</si>
  <si>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</si>
  <si>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</si>
  <si>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</si>
  <si>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</si>
  <si>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October</t>
  </si>
  <si>
    <t>November</t>
  </si>
  <si>
    <t>As of end       November</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</si>
  <si>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</si>
  <si>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</si>
  <si>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</si>
  <si>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</si>
  <si>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</si>
  <si>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</si>
  <si>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</si>
  <si>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</si>
  <si>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</si>
  <si>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</si>
  <si>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</si>
  <si>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</si>
  <si>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</si>
  <si>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</si>
  <si>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Settlements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</si>
  <si>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</si>
  <si>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</si>
  <si>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</si>
  <si>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</si>
  <si>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</si>
  <si>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</si>
  <si>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</si>
  <si>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</si>
  <si>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</si>
  <si>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</si>
  <si>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</si>
  <si>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</si>
  <si>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</si>
  <si>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</si>
  <si>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</si>
  <si>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</si>
  <si>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</si>
  <si>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</si>
  <si>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</si>
  <si>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</si>
  <si>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</si>
  <si>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</si>
  <si>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</si>
  <si>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family val="2"/>
      </rPr>
      <t>/6</t>
    </r>
  </si>
  <si>
    <r>
      <t>Allotment to Local Government Units</t>
    </r>
    <r>
      <rPr>
        <vertAlign val="superscript"/>
        <sz val="10"/>
        <rFont val="Arial"/>
        <family val="2"/>
      </rPr>
      <t>/7</t>
    </r>
  </si>
  <si>
    <t xml:space="preserve">  o.w.  Metropolitan Manila Development Authority
          (Fund 101)</t>
  </si>
  <si>
    <t>/1</t>
  </si>
  <si>
    <t>Source: Report of MDS-Government Servicing Banks as of November 2020</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</si>
  <si>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</si>
  <si>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</si>
  <si>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</si>
  <si>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</si>
  <si>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</si>
  <si>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</si>
  <si>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</si>
  <si>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</si>
  <si>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</si>
  <si>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</si>
  <si>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</si>
  <si>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</si>
  <si>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NEGOTIATED CHECKS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</si>
</sst>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00_-;\-* #,##0.00_-;_-* &quot;-&quot;??_-;_-@_-"/>
    <numFmt numFmtId="165" formatCode="_(* #,##0.0_);_(* \(#,##0.0\);_(* &quot;-&quot;??_);_(@_)"/>
    <numFmt numFmtId="166" formatCode="_(* #,##0_);_(* \(#,##0\);_(* &quot;-&quot;??_);_(@_)"/>
    <numFmt numFmtId="167" formatCode="_-* #,##0_-;\-* #,##0_-;_-* &quot;-&quot;??_-;_-@_-"/>
  </numFmts>
  <fonts count="42"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sz val="10"/>
      <name val="Arial"/>
    </font>
    <font>
      <b/>
      <sz val="9"/>
      <name val="Arial"/>
      <family val="2"/>
    </font>
    <font>
      <b/>
      <sz val="9"/>
      <name val="Arial Black"/>
      <family val="2"/>
    </font>
    <font>
      <b/>
      <sz val="8"/>
      <name val="Arial"/>
      <family val="2"/>
    </font>
    <font>
      <b/>
      <sz val="8.5"/>
      <name val="Arial"/>
      <family val="2"/>
    </font>
    <font>
      <b/>
      <vertAlign val="superscript"/>
      <sz val="8.5"/>
      <name val="Arial"/>
      <family val="2"/>
    </font>
    <font>
      <vertAlign val="superscript"/>
      <sz val="10"/>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b/>
      <sz val="10"/>
      <name val="Arial"/>
      <family val="2"/>
    </font>
    <font>
      <b/>
      <i/>
      <sz val="10"/>
      <name val="Arial"/>
      <family val="2"/>
    </font>
    <font>
      <i/>
      <sz val="10"/>
      <name val="Arial"/>
      <family val="2"/>
    </font>
    <font>
      <u val="singleAccounting"/>
      <sz val="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xf numFmtId="164" fontId="21" fillId="0" borderId="0" applyFont="0" applyFill="0" applyBorder="0" applyAlignment="0" applyProtection="0"/>
  </cellStyleXfs>
  <cellXfs count="152">
    <xf numFmtId="0" fontId="0" fillId="0" borderId="0" xfId="0"/>
    <xf numFmtId="0" fontId="0" fillId="0" borderId="0" xfId="0" applyAlignment="1">
      <alignment horizontal="center"/>
    </xf>
    <xf numFmtId="41" fontId="0" fillId="0" borderId="0" xfId="0" applyNumberFormat="1"/>
    <xf numFmtId="165" fontId="0" fillId="0" borderId="0" xfId="0" applyNumberFormat="1"/>
    <xf numFmtId="166" fontId="0" fillId="0" borderId="0" xfId="0" applyNumberFormat="1"/>
    <xf numFmtId="0" fontId="22" fillId="24" borderId="0" xfId="0" applyFont="1" applyFill="1" applyAlignment="1"/>
    <xf numFmtId="0" fontId="20" fillId="24" borderId="0" xfId="0" applyFont="1" applyFill="1"/>
    <xf numFmtId="166" fontId="20" fillId="24" borderId="0" xfId="43" applyNumberFormat="1" applyFont="1" applyFill="1" applyBorder="1"/>
    <xf numFmtId="166" fontId="20" fillId="25" borderId="0" xfId="43" applyNumberFormat="1" applyFont="1" applyFill="1" applyBorder="1"/>
    <xf numFmtId="0" fontId="20" fillId="25" borderId="0" xfId="0" applyFont="1" applyFill="1"/>
    <xf numFmtId="0" fontId="20" fillId="0" borderId="0" xfId="0" applyFont="1" applyFill="1"/>
    <xf numFmtId="0" fontId="23" fillId="24" borderId="0" xfId="0" applyFont="1" applyFill="1" applyBorder="1" applyAlignment="1">
      <alignment horizontal="left"/>
    </xf>
    <xf numFmtId="41" fontId="20" fillId="24" borderId="0" xfId="0" applyNumberFormat="1" applyFont="1" applyFill="1" applyBorder="1" applyAlignment="1">
      <alignment horizontal="left"/>
    </xf>
    <xf numFmtId="41" fontId="20" fillId="25" borderId="0" xfId="0" applyNumberFormat="1" applyFont="1" applyFill="1" applyBorder="1" applyAlignment="1">
      <alignment horizontal="left"/>
    </xf>
    <xf numFmtId="0" fontId="20" fillId="25" borderId="0" xfId="0" applyFont="1" applyFill="1" applyBorder="1"/>
    <xf numFmtId="0" fontId="20" fillId="0" borderId="0" xfId="0" applyFont="1" applyFill="1" applyBorder="1"/>
    <xf numFmtId="0" fontId="24" fillId="24" borderId="0" xfId="0" applyFont="1" applyFill="1" applyBorder="1" applyAlignment="1">
      <alignment horizontal="left"/>
    </xf>
    <xf numFmtId="41" fontId="20" fillId="24" borderId="0" xfId="0" applyNumberFormat="1" applyFont="1" applyFill="1"/>
    <xf numFmtId="41" fontId="20" fillId="25" borderId="0" xfId="0" applyNumberFormat="1" applyFont="1" applyFill="1"/>
    <xf numFmtId="0" fontId="24" fillId="24" borderId="0" xfId="0" applyFont="1" applyFill="1" applyBorder="1"/>
    <xf numFmtId="41" fontId="20" fillId="24" borderId="0" xfId="0" applyNumberFormat="1" applyFont="1" applyFill="1" applyBorder="1"/>
    <xf numFmtId="41" fontId="20" fillId="25" borderId="0" xfId="0" applyNumberFormat="1" applyFont="1" applyFill="1" applyBorder="1"/>
    <xf numFmtId="0" fontId="24" fillId="26" borderId="20" xfId="0" applyFont="1" applyFill="1" applyBorder="1" applyAlignment="1">
      <alignment horizontal="center" vertical="center" wrapText="1"/>
    </xf>
    <xf numFmtId="0" fontId="24" fillId="0" borderId="0" xfId="0" applyFont="1" applyAlignment="1">
      <alignment horizontal="center"/>
    </xf>
    <xf numFmtId="166" fontId="20" fillId="0" borderId="0" xfId="43" applyNumberFormat="1" applyFont="1" applyBorder="1"/>
    <xf numFmtId="0" fontId="20" fillId="0" borderId="0" xfId="0" applyFont="1"/>
    <xf numFmtId="0" fontId="24" fillId="0" borderId="0" xfId="0" applyFont="1" applyAlignment="1">
      <alignment horizontal="left"/>
    </xf>
    <xf numFmtId="0" fontId="31" fillId="0" borderId="0" xfId="0" applyFont="1" applyAlignment="1">
      <alignment horizontal="left" indent="1"/>
    </xf>
    <xf numFmtId="166" fontId="32" fillId="0" borderId="16" xfId="43" applyNumberFormat="1" applyFont="1" applyBorder="1" applyAlignment="1">
      <alignment horizontal="right"/>
    </xf>
    <xf numFmtId="166" fontId="33" fillId="0" borderId="0" xfId="43" applyNumberFormat="1" applyFont="1" applyBorder="1" applyAlignment="1"/>
    <xf numFmtId="166" fontId="20" fillId="0" borderId="0" xfId="0" applyNumberFormat="1" applyFont="1"/>
    <xf numFmtId="0" fontId="20" fillId="0" borderId="0" xfId="0" applyFont="1" applyAlignment="1">
      <alignment horizontal="left" indent="1"/>
    </xf>
    <xf numFmtId="166" fontId="32" fillId="0" borderId="0" xfId="43" applyNumberFormat="1" applyFont="1" applyFill="1"/>
    <xf numFmtId="166" fontId="32" fillId="0" borderId="0" xfId="43" applyNumberFormat="1" applyFont="1"/>
    <xf numFmtId="166" fontId="33" fillId="0" borderId="0" xfId="43" applyNumberFormat="1" applyFont="1" applyAlignment="1"/>
    <xf numFmtId="0" fontId="20" fillId="0" borderId="0" xfId="0" applyFont="1" applyAlignment="1" applyProtection="1">
      <alignment horizontal="left" indent="1"/>
      <protection locked="0"/>
    </xf>
    <xf numFmtId="166" fontId="32" fillId="0" borderId="0" xfId="43" applyNumberFormat="1" applyFont="1" applyBorder="1"/>
    <xf numFmtId="166" fontId="32" fillId="0" borderId="0" xfId="43" applyNumberFormat="1" applyFont="1" applyFill="1" applyBorder="1"/>
    <xf numFmtId="166" fontId="32" fillId="0" borderId="16" xfId="43" applyNumberFormat="1" applyFont="1" applyBorder="1"/>
    <xf numFmtId="0" fontId="20" fillId="0" borderId="0" xfId="0" quotePrefix="1" applyFont="1" applyAlignment="1">
      <alignment horizontal="left" indent="1"/>
    </xf>
    <xf numFmtId="0" fontId="34" fillId="0" borderId="0" xfId="0" applyFont="1" applyAlignment="1">
      <alignment horizontal="left" indent="1"/>
    </xf>
    <xf numFmtId="37" fontId="32" fillId="0" borderId="16" xfId="43" applyNumberFormat="1" applyFont="1" applyBorder="1" applyAlignment="1">
      <alignment horizontal="right"/>
    </xf>
    <xf numFmtId="0" fontId="15" fillId="0" borderId="0" xfId="45" applyFont="1" applyFill="1" applyAlignment="1">
      <alignment horizontal="left" indent="2"/>
    </xf>
    <xf numFmtId="166" fontId="32" fillId="0" borderId="16" xfId="43" applyNumberFormat="1" applyFont="1" applyFill="1" applyBorder="1"/>
    <xf numFmtId="0" fontId="20" fillId="0" borderId="0" xfId="0" applyFont="1" applyAlignment="1">
      <alignment horizontal="left" wrapText="1" indent="2"/>
    </xf>
    <xf numFmtId="37" fontId="32" fillId="0" borderId="21" xfId="43" applyNumberFormat="1" applyFont="1" applyFill="1" applyBorder="1"/>
    <xf numFmtId="37" fontId="32" fillId="0" borderId="21" xfId="43" applyNumberFormat="1" applyFont="1" applyBorder="1"/>
    <xf numFmtId="0" fontId="20" fillId="0" borderId="0" xfId="0" applyFont="1" applyAlignment="1">
      <alignment horizontal="left" indent="2"/>
    </xf>
    <xf numFmtId="37" fontId="32" fillId="0" borderId="16" xfId="43" applyNumberFormat="1" applyFont="1" applyFill="1" applyBorder="1"/>
    <xf numFmtId="0" fontId="20" fillId="0" borderId="0" xfId="0" applyFont="1" applyAlignment="1">
      <alignment horizontal="left" indent="3"/>
    </xf>
    <xf numFmtId="37" fontId="32" fillId="0" borderId="16" xfId="43" applyNumberFormat="1" applyFont="1" applyBorder="1"/>
    <xf numFmtId="37" fontId="33" fillId="0" borderId="0" xfId="43" applyNumberFormat="1" applyFont="1" applyBorder="1" applyAlignment="1"/>
    <xf numFmtId="0" fontId="20" fillId="0" borderId="0" xfId="0" applyFont="1" applyFill="1" applyAlignment="1">
      <alignment horizontal="left" indent="1"/>
    </xf>
    <xf numFmtId="166" fontId="32" fillId="0" borderId="16" xfId="43" applyNumberFormat="1" applyFont="1" applyBorder="1" applyAlignment="1"/>
    <xf numFmtId="0" fontId="35" fillId="0" borderId="0" xfId="0" applyFont="1" applyAlignment="1">
      <alignment horizontal="left" indent="1"/>
    </xf>
    <xf numFmtId="166" fontId="32" fillId="0" borderId="16" xfId="43" applyNumberFormat="1" applyFont="1" applyFill="1" applyBorder="1" applyAlignment="1">
      <alignment horizontal="right" vertical="top"/>
    </xf>
    <xf numFmtId="0" fontId="31" fillId="0" borderId="0" xfId="0" applyFont="1" applyAlignment="1">
      <alignment horizontal="left" vertical="top" indent="1"/>
    </xf>
    <xf numFmtId="0" fontId="34" fillId="0" borderId="0" xfId="0" applyFont="1" applyFill="1" applyAlignment="1">
      <alignment horizontal="left" indent="1"/>
    </xf>
    <xf numFmtId="166" fontId="33" fillId="0" borderId="0" xfId="43" applyNumberFormat="1" applyFont="1" applyFill="1" applyAlignment="1"/>
    <xf numFmtId="0" fontId="31" fillId="0" borderId="0" xfId="0" applyFont="1" applyFill="1" applyAlignment="1">
      <alignment horizontal="left" indent="1"/>
    </xf>
    <xf numFmtId="0" fontId="20" fillId="0" borderId="0" xfId="0" applyFont="1" applyFill="1" applyAlignment="1"/>
    <xf numFmtId="0" fontId="24" fillId="0" borderId="0" xfId="0" applyFont="1" applyFill="1" applyAlignment="1">
      <alignment wrapText="1"/>
    </xf>
    <xf numFmtId="166" fontId="32" fillId="0" borderId="21" xfId="43" applyNumberFormat="1" applyFont="1" applyFill="1" applyBorder="1"/>
    <xf numFmtId="166" fontId="33" fillId="0" borderId="16" xfId="43" applyNumberFormat="1" applyFont="1" applyFill="1" applyBorder="1" applyAlignment="1"/>
    <xf numFmtId="0" fontId="20" fillId="0" borderId="0" xfId="0" applyFont="1" applyAlignment="1"/>
    <xf numFmtId="0" fontId="24" fillId="0" borderId="0" xfId="0" applyFont="1" applyAlignment="1">
      <alignment horizontal="left" indent="1"/>
    </xf>
    <xf numFmtId="0" fontId="20" fillId="27" borderId="0" xfId="0" applyFont="1" applyFill="1" applyAlignment="1">
      <alignment horizontal="left" indent="1"/>
    </xf>
    <xf numFmtId="166" fontId="32" fillId="27" borderId="0" xfId="43" applyNumberFormat="1" applyFont="1" applyFill="1"/>
    <xf numFmtId="41" fontId="33" fillId="27" borderId="0" xfId="43" applyNumberFormat="1" applyFont="1" applyFill="1" applyBorder="1" applyAlignment="1"/>
    <xf numFmtId="166" fontId="33" fillId="27" borderId="0" xfId="43" applyNumberFormat="1" applyFont="1" applyFill="1" applyAlignment="1"/>
    <xf numFmtId="0" fontId="20" fillId="27" borderId="0" xfId="0" applyFont="1" applyFill="1" applyAlignment="1">
      <alignment horizontal="left"/>
    </xf>
    <xf numFmtId="166" fontId="33" fillId="27" borderId="0" xfId="43" applyNumberFormat="1" applyFont="1" applyFill="1" applyBorder="1" applyAlignment="1"/>
    <xf numFmtId="0" fontId="20" fillId="27" borderId="0" xfId="0" applyFont="1" applyFill="1" applyAlignment="1">
      <alignment horizontal="left" wrapText="1"/>
    </xf>
    <xf numFmtId="0" fontId="20" fillId="0" borderId="0" xfId="0" applyFont="1" applyAlignment="1">
      <alignment horizontal="left"/>
    </xf>
    <xf numFmtId="0" fontId="20" fillId="0" borderId="0" xfId="0" applyFont="1" applyAlignment="1">
      <alignment horizontal="left" wrapText="1" indent="1"/>
    </xf>
    <xf numFmtId="166" fontId="32" fillId="0" borderId="0" xfId="43" applyNumberFormat="1" applyFont="1" applyBorder="1" applyAlignment="1"/>
    <xf numFmtId="166" fontId="32" fillId="0" borderId="21" xfId="43" applyNumberFormat="1" applyFont="1" applyBorder="1" applyAlignment="1">
      <alignment horizontal="right" vertical="top"/>
    </xf>
    <xf numFmtId="166" fontId="33" fillId="0" borderId="16" xfId="43" applyNumberFormat="1" applyFont="1" applyBorder="1" applyAlignment="1"/>
    <xf numFmtId="166" fontId="33" fillId="0" borderId="0" xfId="43" applyNumberFormat="1" applyFont="1" applyFill="1" applyBorder="1" applyAlignment="1"/>
    <xf numFmtId="0" fontId="24" fillId="0" borderId="0" xfId="0" applyFont="1" applyFill="1"/>
    <xf numFmtId="0" fontId="20" fillId="0" borderId="0" xfId="0" applyFont="1" applyAlignment="1">
      <alignment horizontal="left" vertical="top" indent="1"/>
    </xf>
    <xf numFmtId="166" fontId="32" fillId="0" borderId="0" xfId="0" applyNumberFormat="1" applyFont="1" applyBorder="1"/>
    <xf numFmtId="166" fontId="33" fillId="0" borderId="0" xfId="0" applyNumberFormat="1" applyFont="1" applyBorder="1"/>
    <xf numFmtId="0" fontId="20" fillId="0" borderId="0" xfId="0" applyFont="1" applyBorder="1"/>
    <xf numFmtId="0" fontId="20" fillId="0" borderId="0" xfId="0" applyFont="1" applyBorder="1" applyAlignment="1">
      <alignment horizontal="left" indent="1"/>
    </xf>
    <xf numFmtId="166" fontId="32" fillId="0" borderId="0" xfId="0" applyNumberFormat="1" applyFont="1"/>
    <xf numFmtId="166" fontId="32" fillId="0" borderId="0" xfId="0" applyNumberFormat="1" applyFont="1" applyBorder="1" applyAlignment="1"/>
    <xf numFmtId="166" fontId="33" fillId="0" borderId="0" xfId="0" applyNumberFormat="1" applyFont="1" applyBorder="1" applyAlignment="1"/>
    <xf numFmtId="0" fontId="20" fillId="0" borderId="0" xfId="0" applyFont="1" applyBorder="1" applyAlignment="1">
      <alignment horizontal="left" vertical="top" indent="1"/>
    </xf>
    <xf numFmtId="166" fontId="32" fillId="0" borderId="0" xfId="0" applyNumberFormat="1" applyFont="1" applyAlignment="1"/>
    <xf numFmtId="166" fontId="32" fillId="0" borderId="16" xfId="0" applyNumberFormat="1" applyFont="1" applyBorder="1"/>
    <xf numFmtId="166" fontId="32" fillId="0" borderId="16" xfId="0" applyNumberFormat="1" applyFont="1" applyBorder="1" applyAlignment="1"/>
    <xf numFmtId="166" fontId="33" fillId="0" borderId="16" xfId="0" applyNumberFormat="1" applyFont="1" applyBorder="1" applyAlignment="1"/>
    <xf numFmtId="0" fontId="24" fillId="0" borderId="0" xfId="0" applyFont="1" applyAlignment="1">
      <alignment horizontal="left" wrapText="1" indent="1"/>
    </xf>
    <xf numFmtId="0" fontId="20" fillId="0" borderId="0" xfId="0" applyFont="1" applyAlignment="1">
      <alignment horizontal="left" vertical="top"/>
    </xf>
    <xf numFmtId="166" fontId="33" fillId="0" borderId="0" xfId="0" applyNumberFormat="1" applyFont="1"/>
    <xf numFmtId="0" fontId="24" fillId="0" borderId="0" xfId="0" applyFont="1" applyAlignment="1">
      <alignment horizontal="left" vertical="top"/>
    </xf>
    <xf numFmtId="166" fontId="22" fillId="0" borderId="22" xfId="0" applyNumberFormat="1" applyFont="1" applyBorder="1"/>
    <xf numFmtId="166" fontId="36" fillId="0" borderId="22" xfId="0" applyNumberFormat="1" applyFont="1" applyBorder="1"/>
    <xf numFmtId="166" fontId="22" fillId="0" borderId="22" xfId="0" applyNumberFormat="1" applyFont="1" applyFill="1" applyBorder="1"/>
    <xf numFmtId="166" fontId="37" fillId="0" borderId="0" xfId="0" applyNumberFormat="1" applyFont="1" applyBorder="1"/>
    <xf numFmtId="0" fontId="34" fillId="0" borderId="0" xfId="0" applyFont="1" applyBorder="1"/>
    <xf numFmtId="0" fontId="34" fillId="0" borderId="0" xfId="0" applyFont="1" applyFill="1" applyBorder="1"/>
    <xf numFmtId="0" fontId="20" fillId="0" borderId="0" xfId="0" applyFont="1" applyAlignment="1">
      <alignment vertical="top"/>
    </xf>
    <xf numFmtId="167" fontId="20" fillId="0" borderId="0" xfId="46" applyNumberFormat="1" applyFont="1"/>
    <xf numFmtId="167" fontId="34" fillId="0" borderId="0" xfId="46" applyNumberFormat="1" applyFont="1" applyBorder="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38" fillId="0" borderId="0" xfId="0" applyNumberFormat="1" applyFont="1"/>
    <xf numFmtId="41" fontId="38" fillId="0" borderId="0" xfId="0" applyNumberFormat="1" applyFont="1"/>
    <xf numFmtId="166" fontId="39" fillId="0" borderId="0" xfId="0" applyNumberFormat="1" applyFont="1"/>
    <xf numFmtId="0" fontId="38" fillId="0" borderId="0" xfId="0" applyFont="1"/>
    <xf numFmtId="166" fontId="40" fillId="0" borderId="0" xfId="0" applyNumberFormat="1" applyFont="1"/>
    <xf numFmtId="41" fontId="41" fillId="0" borderId="0" xfId="0" applyNumberFormat="1" applyFont="1"/>
    <xf numFmtId="0" fontId="15" fillId="0" borderId="0" xfId="43" applyNumberFormat="1" applyFont="1"/>
    <xf numFmtId="0" fontId="15" fillId="0" borderId="0" xfId="0" applyNumberFormat="1" applyFont="1" applyFill="1"/>
    <xf numFmtId="0" fontId="32" fillId="0" borderId="0" xfId="0" applyNumberFormat="1" applyFont="1" applyAlignment="1">
      <alignment wrapText="1"/>
    </xf>
    <xf numFmtId="0" fontId="15" fillId="0" borderId="16" xfId="0" applyNumberFormat="1" applyFont="1" applyBorder="1"/>
    <xf numFmtId="41" fontId="15" fillId="0" borderId="16" xfId="0" applyNumberFormat="1" applyFont="1" applyBorder="1"/>
    <xf numFmtId="0" fontId="15" fillId="0" borderId="16" xfId="0"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41" fontId="20" fillId="0" borderId="0" xfId="0" applyNumberFormat="1" applyFont="1" applyFill="1" applyBorder="1"/>
    <xf numFmtId="0" fontId="15" fillId="0" borderId="0" xfId="0" applyFont="1" applyFill="1"/>
    <xf numFmtId="0" fontId="15" fillId="0" borderId="20" xfId="0" applyNumberFormat="1" applyFont="1" applyBorder="1" applyAlignment="1">
      <alignment horizontal="center" vertical="center" wrapText="1"/>
    </xf>
    <xf numFmtId="0" fontId="15" fillId="0" borderId="20" xfId="0" applyFont="1" applyBorder="1" applyAlignment="1">
      <alignment horizontal="center" vertical="center" wrapText="1"/>
    </xf>
    <xf numFmtId="166" fontId="29" fillId="26" borderId="10" xfId="43" applyNumberFormat="1" applyFont="1" applyFill="1" applyBorder="1" applyAlignment="1">
      <alignment horizontal="center" vertical="center" wrapText="1"/>
    </xf>
    <xf numFmtId="166" fontId="29" fillId="26" borderId="14" xfId="43" applyNumberFormat="1" applyFont="1" applyFill="1" applyBorder="1" applyAlignment="1">
      <alignment horizontal="center" vertical="center" wrapText="1"/>
    </xf>
    <xf numFmtId="166" fontId="29" fillId="26" borderId="19" xfId="43" applyNumberFormat="1" applyFont="1" applyFill="1" applyBorder="1" applyAlignment="1">
      <alignment horizontal="center" vertical="center" wrapText="1"/>
    </xf>
    <xf numFmtId="0" fontId="24" fillId="26" borderId="10" xfId="0" applyFont="1" applyFill="1" applyBorder="1" applyAlignment="1">
      <alignment horizontal="center" vertical="center"/>
    </xf>
    <xf numFmtId="0" fontId="24" fillId="26" borderId="14" xfId="0" applyFont="1" applyFill="1" applyBorder="1" applyAlignment="1">
      <alignment horizontal="center" vertical="center"/>
    </xf>
    <xf numFmtId="0" fontId="24" fillId="26" borderId="18" xfId="0" applyFont="1" applyFill="1" applyBorder="1" applyAlignment="1">
      <alignment horizontal="center" vertical="center"/>
    </xf>
    <xf numFmtId="0" fontId="25" fillId="26" borderId="10" xfId="0" applyFont="1" applyFill="1" applyBorder="1" applyAlignment="1">
      <alignment horizontal="center" vertical="center" wrapText="1"/>
    </xf>
    <xf numFmtId="0" fontId="25" fillId="26" borderId="14" xfId="0" applyFont="1" applyFill="1" applyBorder="1" applyAlignment="1">
      <alignment horizontal="center" vertical="center" wrapText="1"/>
    </xf>
    <xf numFmtId="0" fontId="25" fillId="26" borderId="19" xfId="0" applyFont="1" applyFill="1" applyBorder="1" applyAlignment="1">
      <alignment horizontal="center" vertical="center" wrapText="1"/>
    </xf>
    <xf numFmtId="166" fontId="24" fillId="26" borderId="11" xfId="43" applyNumberFormat="1" applyFont="1" applyFill="1" applyBorder="1" applyAlignment="1">
      <alignment horizontal="center" vertical="center"/>
    </xf>
    <xf numFmtId="166" fontId="24" fillId="26" borderId="12" xfId="43" applyNumberFormat="1" applyFont="1" applyFill="1" applyBorder="1" applyAlignment="1">
      <alignment horizontal="center" vertical="center"/>
    </xf>
    <xf numFmtId="166" fontId="24" fillId="26" borderId="13" xfId="43" applyNumberFormat="1" applyFont="1" applyFill="1" applyBorder="1" applyAlignment="1">
      <alignment horizontal="center" vertical="center"/>
    </xf>
    <xf numFmtId="166" fontId="24" fillId="26" borderId="15" xfId="43" applyNumberFormat="1" applyFont="1" applyFill="1" applyBorder="1" applyAlignment="1">
      <alignment horizontal="center" vertical="center"/>
    </xf>
    <xf numFmtId="166" fontId="24" fillId="26" borderId="16" xfId="43" applyNumberFormat="1" applyFont="1" applyFill="1" applyBorder="1" applyAlignment="1">
      <alignment horizontal="center" vertical="center"/>
    </xf>
    <xf numFmtId="166" fontId="24" fillId="26" borderId="17" xfId="43" applyNumberFormat="1" applyFont="1" applyFill="1" applyBorder="1" applyAlignment="1">
      <alignment horizontal="center" vertical="center"/>
    </xf>
    <xf numFmtId="0" fontId="24" fillId="26" borderId="10" xfId="0" applyFont="1" applyFill="1" applyBorder="1" applyAlignment="1">
      <alignment horizontal="center" vertical="center" wrapText="1"/>
    </xf>
    <xf numFmtId="0" fontId="24" fillId="26" borderId="14" xfId="0" applyFont="1" applyFill="1" applyBorder="1" applyAlignment="1">
      <alignment horizontal="center" vertical="center" wrapText="1"/>
    </xf>
    <xf numFmtId="0" fontId="24" fillId="26" borderId="19" xfId="0"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JANUARY-NOVEMBER 2020</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3060444149026816"/>
          <c:y val="5.1826427396378216E-2"/>
        </c:manualLayout>
      </c:layout>
      <c:overlay val="0"/>
      <c:spPr>
        <a:solidFill>
          <a:srgbClr val="FFFFFF"/>
        </a:solidFill>
        <a:ln w="25400">
          <a:noFill/>
        </a:ln>
      </c:spPr>
    </c:title>
    <c:autoTitleDeleted val="0"/>
    <c:plotArea>
      <c:layout>
        <c:manualLayout>
          <c:layoutTarget val="inner"/>
          <c:xMode val="edge"/>
          <c:yMode val="edge"/>
          <c:x val="0.23689624024269693"/>
          <c:y val="0.18962856350142193"/>
          <c:w val="0.6879045907496093"/>
          <c:h val="0.63655393724128084"/>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Graph!$B$4:$L$4</c:f>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f>Graph!$B$5:$L$5</c:f>
              <c:numCache>
                <c:formatCode>_(* #,##0_);_(* \(#,##0\);_(* "-"_);_(@_)</c:formatCode>
                <c:ptCount val="11"/>
                <c:pt idx="0">
                  <c:v>197280.37433063</c:v>
                </c:pt>
                <c:pt idx="1">
                  <c:v>218551.98042208</c:v>
                </c:pt>
                <c:pt idx="2">
                  <c:v>234979.63878392999</c:v>
                </c:pt>
                <c:pt idx="3">
                  <c:v>1075614.4966295001</c:v>
                </c:pt>
                <c:pt idx="4">
                  <c:v>94082.130662809999</c:v>
                </c:pt>
                <c:pt idx="5">
                  <c:v>32038.674463660001</c:v>
                </c:pt>
                <c:pt idx="6">
                  <c:v>756312.93344558997</c:v>
                </c:pt>
                <c:pt idx="7">
                  <c:v>84282.483245059993</c:v>
                </c:pt>
                <c:pt idx="8">
                  <c:v>30049.258071759901</c:v>
                </c:pt>
                <c:pt idx="9">
                  <c:v>879809.11386668996</c:v>
                </c:pt>
                <c:pt idx="10">
                  <c:v>125149.36581592</c:v>
                </c:pt>
              </c:numCache>
            </c:numRef>
          </c:val>
          <c:extLst xmlns:c16r2="http://schemas.microsoft.com/office/drawing/2015/06/chart">
            <c:ext xmlns:c16="http://schemas.microsoft.com/office/drawing/2014/chart" uri="{C3380CC4-5D6E-409C-BE32-E72D297353CC}">
              <c16:uniqueId val="{00000000-2B72-4389-96E0-9AE2D786BD6B}"/>
            </c:ext>
          </c:extLst>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Graph!$B$4:$L$4</c:f>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f>Graph!$B$6:$L$6</c:f>
              <c:numCache>
                <c:formatCode>_(* #,##0_);_(* \(#,##0\);_(* "-"_);_(@_)</c:formatCode>
                <c:ptCount val="11"/>
                <c:pt idx="0">
                  <c:v>145576.10467393001</c:v>
                </c:pt>
                <c:pt idx="1">
                  <c:v>217009.91467150999</c:v>
                </c:pt>
                <c:pt idx="2">
                  <c:v>278567.46296278998</c:v>
                </c:pt>
                <c:pt idx="3">
                  <c:v>445894.35907906003</c:v>
                </c:pt>
                <c:pt idx="4">
                  <c:v>333061.39329525002</c:v>
                </c:pt>
                <c:pt idx="5">
                  <c:v>298626.9295654</c:v>
                </c:pt>
                <c:pt idx="6">
                  <c:v>276177.53929603001</c:v>
                </c:pt>
                <c:pt idx="7">
                  <c:v>250170.73219578</c:v>
                </c:pt>
                <c:pt idx="8">
                  <c:v>309878.51815909997</c:v>
                </c:pt>
                <c:pt idx="9">
                  <c:v>227412.30314541</c:v>
                </c:pt>
                <c:pt idx="10">
                  <c:v>340308.60412559001</c:v>
                </c:pt>
              </c:numCache>
            </c:numRef>
          </c:val>
          <c:extLst xmlns:c16r2="http://schemas.microsoft.com/office/drawing/2015/06/chart">
            <c:ext xmlns:c16="http://schemas.microsoft.com/office/drawing/2014/chart" uri="{C3380CC4-5D6E-409C-BE32-E72D297353CC}">
              <c16:uniqueId val="{00000001-2B72-4389-96E0-9AE2D786BD6B}"/>
            </c:ext>
          </c:extLst>
        </c:ser>
        <c:dLbls>
          <c:showLegendKey val="0"/>
          <c:showVal val="0"/>
          <c:showCatName val="0"/>
          <c:showSerName val="0"/>
          <c:showPercent val="0"/>
          <c:showBubbleSize val="0"/>
        </c:dLbls>
        <c:gapWidth val="150"/>
        <c:axId val="193111672"/>
        <c:axId val="193114808"/>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Graph!$B$4:$L$4</c:f>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f>Graph!$B$7:$L$7</c:f>
              <c:numCache>
                <c:formatCode>_(* #,##0_);_(* \(#,##0\);_(* "-"??_);_(@_)</c:formatCode>
                <c:ptCount val="11"/>
                <c:pt idx="0">
                  <c:v>73.791478330202892</c:v>
                </c:pt>
                <c:pt idx="1">
                  <c:v>87.195239908896724</c:v>
                </c:pt>
                <c:pt idx="2">
                  <c:v>98.515929127869356</c:v>
                </c:pt>
                <c:pt idx="3">
                  <c:v>62.965197045990628</c:v>
                </c:pt>
                <c:pt idx="4">
                  <c:v>78.006180164964434</c:v>
                </c:pt>
                <c:pt idx="5">
                  <c:v>92.776911478336388</c:v>
                </c:pt>
                <c:pt idx="6">
                  <c:v>76.466867851668269</c:v>
                </c:pt>
                <c:pt idx="7">
                  <c:v>83.362995423530492</c:v>
                </c:pt>
                <c:pt idx="8">
                  <c:v>93.822359275215888</c:v>
                </c:pt>
                <c:pt idx="9">
                  <c:v>77.223825145668997</c:v>
                </c:pt>
                <c:pt idx="10">
                  <c:v>83.759598848528512</c:v>
                </c:pt>
              </c:numCache>
            </c:numRef>
          </c:val>
          <c:smooth val="0"/>
          <c:extLst xmlns:c16r2="http://schemas.microsoft.com/office/drawing/2015/06/chart">
            <c:ext xmlns:c16="http://schemas.microsoft.com/office/drawing/2014/chart" uri="{C3380CC4-5D6E-409C-BE32-E72D297353CC}">
              <c16:uniqueId val="{00000002-2B72-4389-96E0-9AE2D786BD6B}"/>
            </c:ext>
          </c:extLst>
        </c:ser>
        <c:dLbls>
          <c:showLegendKey val="0"/>
          <c:showVal val="0"/>
          <c:showCatName val="0"/>
          <c:showSerName val="0"/>
          <c:showPercent val="0"/>
          <c:showBubbleSize val="0"/>
        </c:dLbls>
        <c:marker val="1"/>
        <c:smooth val="0"/>
        <c:axId val="207320288"/>
        <c:axId val="207321072"/>
        <c:extLst xmlns:c16r2="http://schemas.microsoft.com/office/drawing/2015/06/chart">
          <c:ext xmlns:c15="http://schemas.microsoft.com/office/drawing/2012/chart" uri="{02D57815-91ED-43cb-92C2-25804820EDAC}">
            <c15:filteredLineSeries>
              <c15:ser>
                <c:idx val="3"/>
                <c:order val="2"/>
                <c:tx>
                  <c:strRef>
                    <c:extLst xmlns:c16r2="http://schemas.microsoft.com/office/drawing/2015/06/char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xmlns:c16r2="http://schemas.microsoft.com/office/drawing/2015/06/chart">
                      <c:ext uri="{02D57815-91ED-43cb-92C2-25804820EDAC}">
                        <c15:formulaRef>
                          <c15:sqref>Graph!$B$4:$L$4</c15:sqref>
                        </c15:formulaRef>
                      </c:ext>
                    </c:extLst>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extLst xmlns:c16r2="http://schemas.microsoft.com/office/drawing/2015/06/chart">
                      <c:ext uri="{02D57815-91ED-43cb-92C2-25804820EDAC}">
                        <c15:formulaRef>
                          <c15:sqref>Graph!#REF!</c15:sqref>
                        </c15:formulaRef>
                      </c:ext>
                    </c:extLst>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2B72-4389-96E0-9AE2D786BD6B}"/>
                  </c:ext>
                </c:extLst>
              </c15:ser>
            </c15:filteredLineSeries>
          </c:ext>
        </c:extLst>
      </c:lineChart>
      <c:catAx>
        <c:axId val="1931116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3114808"/>
        <c:crossesAt val="0"/>
        <c:auto val="0"/>
        <c:lblAlgn val="ctr"/>
        <c:lblOffset val="100"/>
        <c:tickLblSkip val="1"/>
        <c:tickMarkSkip val="1"/>
        <c:noMultiLvlLbl val="0"/>
      </c:catAx>
      <c:valAx>
        <c:axId val="193114808"/>
        <c:scaling>
          <c:orientation val="minMax"/>
          <c:max val="110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6773409005692472"/>
              <c:y val="0.36242558248189705"/>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3111672"/>
        <c:crosses val="autoZero"/>
        <c:crossBetween val="between"/>
        <c:majorUnit val="100000"/>
        <c:minorUnit val="100000"/>
      </c:valAx>
      <c:catAx>
        <c:axId val="207320288"/>
        <c:scaling>
          <c:orientation val="minMax"/>
        </c:scaling>
        <c:delete val="1"/>
        <c:axPos val="b"/>
        <c:numFmt formatCode="General" sourceLinked="1"/>
        <c:majorTickMark val="out"/>
        <c:minorTickMark val="none"/>
        <c:tickLblPos val="nextTo"/>
        <c:crossAx val="207321072"/>
        <c:crossesAt val="85"/>
        <c:auto val="0"/>
        <c:lblAlgn val="ctr"/>
        <c:lblOffset val="100"/>
        <c:noMultiLvlLbl val="0"/>
      </c:catAx>
      <c:valAx>
        <c:axId val="207321072"/>
        <c:scaling>
          <c:orientation val="minMax"/>
          <c:max val="10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sz="900"/>
                  <a:t>NCA UTILIZATION RATES (%)</a:t>
                </a:r>
              </a:p>
            </c:rich>
          </c:tx>
          <c:layout>
            <c:manualLayout>
              <c:xMode val="edge"/>
              <c:yMode val="edge"/>
              <c:x val="0.95628821965436139"/>
              <c:y val="0.3516156568307069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7320288"/>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86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11</xdr:row>
      <xdr:rowOff>85725</xdr:rowOff>
    </xdr:from>
    <xdr:to>
      <xdr:col>11</xdr:col>
      <xdr:colOff>635001</xdr:colOff>
      <xdr:row>47</xdr:row>
      <xdr:rowOff>66675</xdr:rowOff>
    </xdr:to>
    <xdr:graphicFrame macro="">
      <xdr:nvGraphicFramePr>
        <xdr:cNvPr id="3073" name="Chart 1">
          <a:extLst>
            <a:ext uri="{FF2B5EF4-FFF2-40B4-BE49-F238E27FC236}">
              <a16:creationId xmlns=""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HA%20FILES\ACTUAL%20DISBURSEMENT%20(BANK)\bank%20reports\2020\WEBSITE\2020%20REPORT%20ON%20NCA%20RELEASES%20AND%20UTILIZATION%20(posted%20in%20DBM%20websi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HA%20FILES\Bank%20Report%20Worksheet\CY%202020\CY%202020%20Consolidated%20Bank%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P8">
            <v>25948457.57</v>
          </cell>
        </row>
        <row r="87">
          <cell r="F87">
            <v>190087777.39599997</v>
          </cell>
          <cell r="J87">
            <v>223414278.50166994</v>
          </cell>
          <cell r="N87">
            <v>197906595.44099998</v>
          </cell>
          <cell r="O87">
            <v>165656174.1500001</v>
          </cell>
          <cell r="P87">
            <v>20949237.5</v>
          </cell>
        </row>
        <row r="88">
          <cell r="F88">
            <v>643409.005</v>
          </cell>
          <cell r="J88">
            <v>650110.99999999988</v>
          </cell>
          <cell r="N88">
            <v>811766.071</v>
          </cell>
          <cell r="O88">
            <v>268302.72699999996</v>
          </cell>
          <cell r="P88">
            <v>470873.64100000029</v>
          </cell>
        </row>
      </sheetData>
      <sheetData sheetId="13">
        <row r="8">
          <cell r="P8">
            <v>19379339.551000003</v>
          </cell>
        </row>
        <row r="87">
          <cell r="F87">
            <v>189286185.20580998</v>
          </cell>
          <cell r="J87">
            <v>223287686.76153001</v>
          </cell>
          <cell r="N87">
            <v>197859332.15171003</v>
          </cell>
          <cell r="O87">
            <v>67439729.675109982</v>
          </cell>
          <cell r="P87">
            <v>63036968.882309914</v>
          </cell>
        </row>
        <row r="88">
          <cell r="F88">
            <v>641130.73405999993</v>
          </cell>
          <cell r="J88">
            <v>641064.78659000015</v>
          </cell>
          <cell r="N88">
            <v>811764.30985000008</v>
          </cell>
          <cell r="O88">
            <v>266480.33091999963</v>
          </cell>
          <cell r="P88">
            <v>371407.09071000014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mo end by agcy_LBP"/>
      <sheetName val="as of mo end by agcy_DBP"/>
      <sheetName val="as of mo end by agcy_PVB"/>
      <sheetName val="as of Jan_all banks"/>
      <sheetName val="as of Feb_all banks"/>
      <sheetName val="as of Mar_all banks"/>
      <sheetName val="as of Apr_all banks"/>
      <sheetName val="as of May_all banks"/>
      <sheetName val="as of June_all banks"/>
      <sheetName val="as of July_all banks"/>
      <sheetName val="as of Aug_all banks"/>
      <sheetName val="as of Sept_all banks"/>
      <sheetName val="as of Oct_all banks"/>
      <sheetName val="as of Nov_all banks"/>
      <sheetName val="as of Dec_all banks"/>
      <sheetName val="ncarel_conso"/>
      <sheetName val="neg_ck"/>
      <sheetName val="nego+ADA"/>
      <sheetName val="out_ck"/>
      <sheetName val="nca_util"/>
      <sheetName val="book_bal"/>
      <sheetName val="bank_bal"/>
      <sheetName val="legend"/>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00">
          <cell r="B300">
            <v>3919.232</v>
          </cell>
          <cell r="C300">
            <v>3000.2768999999998</v>
          </cell>
          <cell r="D300">
            <v>0</v>
          </cell>
          <cell r="E300">
            <v>3000.2768999999998</v>
          </cell>
        </row>
        <row r="303">
          <cell r="E303">
            <v>29532471.664859992</v>
          </cell>
        </row>
        <row r="304">
          <cell r="E304">
            <v>118241.15829000001</v>
          </cell>
        </row>
        <row r="305">
          <cell r="E305">
            <v>1051519.98431</v>
          </cell>
        </row>
        <row r="306">
          <cell r="E306">
            <v>2154602.3489200003</v>
          </cell>
        </row>
        <row r="307">
          <cell r="E307">
            <v>480396.33265</v>
          </cell>
        </row>
        <row r="310">
          <cell r="E310">
            <v>1474982.71425</v>
          </cell>
        </row>
        <row r="311">
          <cell r="E311">
            <v>47184.811529999999</v>
          </cell>
        </row>
        <row r="314">
          <cell r="E314">
            <v>10349241.729349999</v>
          </cell>
        </row>
        <row r="317">
          <cell r="E317">
            <v>3533106.6594499997</v>
          </cell>
        </row>
        <row r="320">
          <cell r="E320">
            <v>2502524.4460500004</v>
          </cell>
        </row>
        <row r="323">
          <cell r="E323">
            <v>687341.02905000013</v>
          </cell>
        </row>
        <row r="324">
          <cell r="E324">
            <v>20889.511050000001</v>
          </cell>
        </row>
        <row r="328">
          <cell r="E328">
            <v>189678540.75888002</v>
          </cell>
        </row>
        <row r="330">
          <cell r="E330">
            <v>740751030.04175997</v>
          </cell>
        </row>
        <row r="332">
          <cell r="E332">
            <v>2708632.9391899998</v>
          </cell>
        </row>
      </sheetData>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75"/>
  <sheetViews>
    <sheetView zoomScale="85" zoomScaleNormal="85" zoomScaleSheetLayoutView="100" workbookViewId="0">
      <pane xSplit="2" ySplit="6" topLeftCell="C25" activePane="bottomRight" state="frozen"/>
      <selection pane="topRight" activeCell="C1" sqref="C1"/>
      <selection pane="bottomLeft" activeCell="A7" sqref="A7"/>
      <selection pane="bottomRight" activeCell="A40" sqref="A40"/>
    </sheetView>
  </sheetViews>
  <sheetFormatPr defaultColWidth="9.140625" defaultRowHeight="12.75" x14ac:dyDescent="0.2"/>
  <cols>
    <col min="1" max="1" width="1.85546875" style="107" customWidth="1"/>
    <col min="2" max="2" width="48" style="107" customWidth="1"/>
    <col min="3" max="3" width="13" style="108" customWidth="1"/>
    <col min="4" max="4" width="14.140625" style="108" bestFit="1" customWidth="1"/>
    <col min="5" max="6" width="13" style="108" customWidth="1"/>
    <col min="7" max="8" width="14" style="108" bestFit="1" customWidth="1"/>
    <col min="9" max="9" width="12.28515625" style="108" customWidth="1"/>
    <col min="10" max="10" width="14.140625" style="108" bestFit="1" customWidth="1"/>
    <col min="11" max="11" width="12.28515625" style="108" customWidth="1"/>
    <col min="12" max="12" width="12.42578125" style="108" bestFit="1" customWidth="1"/>
    <col min="13" max="13" width="14" style="108" bestFit="1" customWidth="1"/>
    <col min="14" max="14" width="14.140625" style="108" customWidth="1"/>
    <col min="15" max="15" width="12" style="108" customWidth="1"/>
    <col min="16" max="16" width="12.42578125" style="108" bestFit="1" customWidth="1"/>
    <col min="17" max="17" width="12" style="108" customWidth="1"/>
    <col min="18" max="18" width="12.42578125" style="108" hidden="1" customWidth="1"/>
    <col min="19" max="19" width="13.28515625" style="108" hidden="1" customWidth="1"/>
    <col min="20" max="20" width="13.28515625" style="108" customWidth="1"/>
    <col min="21" max="23" width="7.42578125" style="108" customWidth="1"/>
    <col min="24" max="24" width="0" style="108" hidden="1" customWidth="1"/>
    <col min="25" max="25" width="12.7109375" style="108" hidden="1" customWidth="1"/>
    <col min="26" max="26" width="9.42578125" style="108" customWidth="1"/>
    <col min="27" max="16384" width="9.140625" style="108"/>
  </cols>
  <sheetData>
    <row r="1" spans="1:26" ht="14.25" x14ac:dyDescent="0.2">
      <c r="A1" s="106" t="s">
        <v>289</v>
      </c>
    </row>
    <row r="2" spans="1:26" x14ac:dyDescent="0.2">
      <c r="A2" s="107" t="s">
        <v>290</v>
      </c>
    </row>
    <row r="3" spans="1:26" x14ac:dyDescent="0.2">
      <c r="A3" s="107" t="s">
        <v>291</v>
      </c>
      <c r="C3" s="131"/>
      <c r="D3" s="131"/>
      <c r="E3" s="131"/>
      <c r="F3" s="131"/>
      <c r="G3" s="131"/>
      <c r="H3" s="131"/>
      <c r="I3" s="131"/>
      <c r="J3" s="131"/>
      <c r="K3" s="131"/>
      <c r="L3" s="131"/>
      <c r="M3" s="131"/>
    </row>
    <row r="4" spans="1:26" x14ac:dyDescent="0.2">
      <c r="C4" s="131"/>
      <c r="D4" s="131"/>
      <c r="E4" s="131"/>
      <c r="F4" s="131"/>
      <c r="G4" s="131"/>
      <c r="H4" s="131"/>
      <c r="I4" s="131"/>
      <c r="J4" s="131"/>
      <c r="K4" s="131"/>
      <c r="L4" s="131"/>
      <c r="M4" s="131"/>
    </row>
    <row r="5" spans="1:26" s="109" customFormat="1" ht="18.75" customHeight="1" x14ac:dyDescent="0.2">
      <c r="A5" s="132" t="s">
        <v>292</v>
      </c>
      <c r="B5" s="132"/>
      <c r="C5" s="133" t="s">
        <v>293</v>
      </c>
      <c r="D5" s="133"/>
      <c r="E5" s="133"/>
      <c r="F5" s="133"/>
      <c r="G5" s="133"/>
      <c r="H5" s="133"/>
      <c r="I5" s="133" t="s">
        <v>294</v>
      </c>
      <c r="J5" s="133"/>
      <c r="K5" s="133"/>
      <c r="L5" s="133"/>
      <c r="M5" s="133"/>
      <c r="N5" s="133"/>
      <c r="O5" s="133" t="s">
        <v>295</v>
      </c>
      <c r="P5" s="133"/>
      <c r="Q5" s="133"/>
      <c r="R5" s="133"/>
      <c r="S5" s="133"/>
      <c r="T5" s="133"/>
      <c r="U5" s="133" t="s">
        <v>296</v>
      </c>
      <c r="V5" s="133"/>
      <c r="W5" s="133"/>
      <c r="X5" s="133"/>
      <c r="Y5" s="133"/>
      <c r="Z5" s="133"/>
    </row>
    <row r="6" spans="1:26" s="109" customFormat="1" ht="25.5" x14ac:dyDescent="0.2">
      <c r="A6" s="132"/>
      <c r="B6" s="132"/>
      <c r="C6" s="110" t="s">
        <v>297</v>
      </c>
      <c r="D6" s="110" t="s">
        <v>298</v>
      </c>
      <c r="E6" s="110" t="s">
        <v>299</v>
      </c>
      <c r="F6" s="110" t="s">
        <v>300</v>
      </c>
      <c r="G6" s="110" t="s">
        <v>301</v>
      </c>
      <c r="H6" s="110" t="s">
        <v>302</v>
      </c>
      <c r="I6" s="110" t="s">
        <v>297</v>
      </c>
      <c r="J6" s="110" t="s">
        <v>298</v>
      </c>
      <c r="K6" s="110" t="s">
        <v>299</v>
      </c>
      <c r="L6" s="110" t="s">
        <v>300</v>
      </c>
      <c r="M6" s="110" t="s">
        <v>301</v>
      </c>
      <c r="N6" s="110" t="s">
        <v>302</v>
      </c>
      <c r="O6" s="110" t="s">
        <v>297</v>
      </c>
      <c r="P6" s="110" t="s">
        <v>298</v>
      </c>
      <c r="Q6" s="110" t="s">
        <v>299</v>
      </c>
      <c r="R6" s="110" t="s">
        <v>300</v>
      </c>
      <c r="S6" s="110" t="s">
        <v>301</v>
      </c>
      <c r="T6" s="110" t="s">
        <v>302</v>
      </c>
      <c r="U6" s="110" t="s">
        <v>297</v>
      </c>
      <c r="V6" s="110" t="s">
        <v>298</v>
      </c>
      <c r="W6" s="110" t="s">
        <v>299</v>
      </c>
      <c r="X6" s="110" t="s">
        <v>300</v>
      </c>
      <c r="Y6" s="110" t="s">
        <v>301</v>
      </c>
      <c r="Z6" s="110" t="s">
        <v>302</v>
      </c>
    </row>
    <row r="7" spans="1:26" x14ac:dyDescent="0.2">
      <c r="A7" s="111"/>
      <c r="B7" s="111"/>
      <c r="C7" s="112"/>
      <c r="D7" s="112"/>
      <c r="E7" s="112"/>
      <c r="F7" s="112"/>
      <c r="G7" s="112"/>
      <c r="H7" s="112"/>
      <c r="I7" s="112"/>
      <c r="J7" s="112"/>
      <c r="K7" s="112"/>
      <c r="L7" s="112"/>
      <c r="M7" s="112"/>
      <c r="N7" s="112"/>
      <c r="O7" s="112"/>
      <c r="P7" s="112"/>
      <c r="Q7" s="112"/>
      <c r="R7" s="112"/>
      <c r="S7" s="112"/>
      <c r="T7" s="112"/>
      <c r="U7" s="113"/>
      <c r="V7" s="113"/>
      <c r="W7" s="113"/>
      <c r="X7" s="113"/>
      <c r="Y7" s="113"/>
      <c r="Z7" s="113"/>
    </row>
    <row r="8" spans="1:26" s="117" customFormat="1" x14ac:dyDescent="0.2">
      <c r="A8" s="114" t="s">
        <v>31</v>
      </c>
      <c r="B8" s="114"/>
      <c r="C8" s="115">
        <f t="shared" ref="C8:T8" si="0">+C10+C48</f>
        <v>650811993.53663993</v>
      </c>
      <c r="D8" s="115">
        <f t="shared" si="0"/>
        <v>1201735301.75597</v>
      </c>
      <c r="E8" s="115">
        <f t="shared" si="0"/>
        <v>870644674.76240993</v>
      </c>
      <c r="F8" s="115">
        <f t="shared" si="0"/>
        <v>879809113.8666898</v>
      </c>
      <c r="G8" s="115">
        <f t="shared" si="0"/>
        <v>125149365.81592007</v>
      </c>
      <c r="H8" s="115">
        <f t="shared" si="0"/>
        <v>3728150449.7376304</v>
      </c>
      <c r="I8" s="115">
        <f t="shared" si="0"/>
        <v>641153482.30822992</v>
      </c>
      <c r="J8" s="115">
        <f t="shared" si="0"/>
        <v>1077582681.9397101</v>
      </c>
      <c r="K8" s="115">
        <f t="shared" si="0"/>
        <v>836226789.65091002</v>
      </c>
      <c r="L8" s="115">
        <f t="shared" si="0"/>
        <v>227412303.14541</v>
      </c>
      <c r="M8" s="115">
        <f t="shared" si="0"/>
        <v>340308604.12558997</v>
      </c>
      <c r="N8" s="115">
        <f t="shared" si="0"/>
        <v>3122683861.1698494</v>
      </c>
      <c r="O8" s="115">
        <f t="shared" si="0"/>
        <v>9658511.2284099981</v>
      </c>
      <c r="P8" s="115">
        <f t="shared" si="0"/>
        <v>124152619.81625997</v>
      </c>
      <c r="Q8" s="115">
        <f t="shared" si="0"/>
        <v>34417885.111499935</v>
      </c>
      <c r="R8" s="115">
        <f t="shared" si="0"/>
        <v>652396810.72127986</v>
      </c>
      <c r="S8" s="115">
        <f t="shared" si="0"/>
        <v>-215159238.30966991</v>
      </c>
      <c r="T8" s="115">
        <f t="shared" si="0"/>
        <v>605466588.56778002</v>
      </c>
      <c r="U8" s="116">
        <f t="shared" ref="U8:Z8" si="1">+I8/C8*100</f>
        <v>98.515929127869356</v>
      </c>
      <c r="V8" s="116">
        <f t="shared" si="1"/>
        <v>89.668888012622361</v>
      </c>
      <c r="W8" s="116">
        <f t="shared" si="1"/>
        <v>96.046850556928732</v>
      </c>
      <c r="X8" s="116">
        <f t="shared" si="1"/>
        <v>25.847914003294569</v>
      </c>
      <c r="Y8" s="116">
        <f t="shared" si="1"/>
        <v>271.92195654122906</v>
      </c>
      <c r="Z8" s="116">
        <f t="shared" si="1"/>
        <v>83.759598848528469</v>
      </c>
    </row>
    <row r="9" spans="1:26" x14ac:dyDescent="0.2">
      <c r="C9" s="112"/>
      <c r="D9" s="112"/>
      <c r="E9" s="112"/>
      <c r="F9" s="112"/>
      <c r="G9" s="112"/>
      <c r="H9" s="112"/>
      <c r="I9" s="112"/>
      <c r="J9" s="112"/>
      <c r="K9" s="112"/>
      <c r="L9" s="112"/>
      <c r="M9" s="112"/>
      <c r="N9" s="112"/>
      <c r="O9" s="112"/>
      <c r="P9" s="112"/>
      <c r="Q9" s="112"/>
      <c r="R9" s="112"/>
      <c r="S9" s="112"/>
      <c r="T9" s="112"/>
      <c r="U9" s="118"/>
      <c r="V9" s="118"/>
      <c r="W9" s="118"/>
      <c r="X9" s="118"/>
      <c r="Y9" s="118"/>
      <c r="Z9" s="118"/>
    </row>
    <row r="10" spans="1:26" ht="15" x14ac:dyDescent="0.35">
      <c r="A10" s="107" t="s">
        <v>303</v>
      </c>
      <c r="C10" s="119">
        <f t="shared" ref="C10:T10" si="2">SUM(C12:C46)</f>
        <v>444413984.65464002</v>
      </c>
      <c r="D10" s="119">
        <f t="shared" si="2"/>
        <v>873782361.96230006</v>
      </c>
      <c r="E10" s="119">
        <f t="shared" si="2"/>
        <v>640365421.06740987</v>
      </c>
      <c r="F10" s="119">
        <f t="shared" si="2"/>
        <v>690903157.25468969</v>
      </c>
      <c r="G10" s="119">
        <f t="shared" si="2"/>
        <v>55893442.080920085</v>
      </c>
      <c r="H10" s="119">
        <f t="shared" si="2"/>
        <v>2705358367.0199604</v>
      </c>
      <c r="I10" s="119">
        <f t="shared" si="2"/>
        <v>435581614.11992002</v>
      </c>
      <c r="J10" s="119">
        <f t="shared" si="2"/>
        <v>750270047.16389</v>
      </c>
      <c r="K10" s="119">
        <f t="shared" si="2"/>
        <v>606407249.30332994</v>
      </c>
      <c r="L10" s="119">
        <f t="shared" si="2"/>
        <v>153211659.52358001</v>
      </c>
      <c r="M10" s="119">
        <f t="shared" si="2"/>
        <v>243882552.91702005</v>
      </c>
      <c r="N10" s="119">
        <f t="shared" si="2"/>
        <v>2189353123.0277395</v>
      </c>
      <c r="O10" s="119">
        <f t="shared" si="2"/>
        <v>8832370.5347200055</v>
      </c>
      <c r="P10" s="119">
        <f t="shared" si="2"/>
        <v>123512314.79841004</v>
      </c>
      <c r="Q10" s="119">
        <f t="shared" si="2"/>
        <v>33958171.764079988</v>
      </c>
      <c r="R10" s="119">
        <f t="shared" si="2"/>
        <v>537691497.73110974</v>
      </c>
      <c r="S10" s="119">
        <f t="shared" si="2"/>
        <v>-187989110.83609998</v>
      </c>
      <c r="T10" s="119">
        <f t="shared" si="2"/>
        <v>516005243.99221998</v>
      </c>
      <c r="U10" s="118">
        <f t="shared" ref="U10:Z10" si="3">+I10/C10*100</f>
        <v>98.012580422827213</v>
      </c>
      <c r="V10" s="118">
        <f t="shared" si="3"/>
        <v>85.864636301305978</v>
      </c>
      <c r="W10" s="118">
        <f t="shared" si="3"/>
        <v>94.697063481742063</v>
      </c>
      <c r="X10" s="118">
        <f t="shared" si="3"/>
        <v>22.175562220958437</v>
      </c>
      <c r="Y10" s="118">
        <f t="shared" si="3"/>
        <v>436.33482540570236</v>
      </c>
      <c r="Z10" s="118">
        <f t="shared" si="3"/>
        <v>80.926547466588787</v>
      </c>
    </row>
    <row r="11" spans="1:26" x14ac:dyDescent="0.2">
      <c r="C11" s="112"/>
      <c r="D11" s="112"/>
      <c r="E11" s="112"/>
      <c r="F11" s="112"/>
      <c r="G11" s="112"/>
      <c r="H11" s="112"/>
      <c r="I11" s="112"/>
      <c r="J11" s="112"/>
      <c r="K11" s="112"/>
      <c r="L11" s="112"/>
      <c r="M11" s="112"/>
      <c r="N11" s="112"/>
      <c r="O11" s="112"/>
      <c r="P11" s="112"/>
      <c r="Q11" s="112"/>
      <c r="R11" s="112"/>
      <c r="S11" s="112"/>
      <c r="T11" s="112"/>
      <c r="U11" s="118"/>
      <c r="V11" s="118"/>
      <c r="W11" s="118"/>
      <c r="X11" s="118"/>
      <c r="Y11" s="118"/>
      <c r="Z11" s="118"/>
    </row>
    <row r="12" spans="1:26" x14ac:dyDescent="0.2">
      <c r="B12" s="120" t="s">
        <v>304</v>
      </c>
      <c r="C12" s="112">
        <v>4241996.5480000004</v>
      </c>
      <c r="D12" s="112">
        <v>6091697</v>
      </c>
      <c r="E12" s="112">
        <v>7556652</v>
      </c>
      <c r="F12" s="112">
        <v>8058112.0219999999</v>
      </c>
      <c r="G12" s="112">
        <v>0</v>
      </c>
      <c r="H12" s="112">
        <f>SUM(C12:G12)</f>
        <v>25948457.57</v>
      </c>
      <c r="I12" s="112">
        <v>4232779.6836299999</v>
      </c>
      <c r="J12" s="112">
        <v>5655584.4900300009</v>
      </c>
      <c r="K12" s="112">
        <v>5010677.9590299986</v>
      </c>
      <c r="L12" s="112">
        <v>1469850.9500599988</v>
      </c>
      <c r="M12" s="112">
        <v>3010446.4682500046</v>
      </c>
      <c r="N12" s="112">
        <f>SUM(I12:M12)</f>
        <v>19379339.551000003</v>
      </c>
      <c r="O12" s="112">
        <f t="shared" ref="O12:S46" si="4">+C12-I12</f>
        <v>9216.8643700005487</v>
      </c>
      <c r="P12" s="112">
        <f t="shared" si="4"/>
        <v>436112.50996999908</v>
      </c>
      <c r="Q12" s="112">
        <f t="shared" si="4"/>
        <v>2545974.0409700014</v>
      </c>
      <c r="R12" s="112">
        <f t="shared" si="4"/>
        <v>6588261.0719400011</v>
      </c>
      <c r="S12" s="112">
        <f t="shared" si="4"/>
        <v>-3010446.4682500046</v>
      </c>
      <c r="T12" s="112">
        <f>SUM(O12:S12)</f>
        <v>6569118.0189999975</v>
      </c>
      <c r="U12" s="118">
        <f t="shared" ref="U12:Z46" si="5">+I12/C12*100</f>
        <v>99.782723435398694</v>
      </c>
      <c r="V12" s="118">
        <f t="shared" si="5"/>
        <v>92.840869958404042</v>
      </c>
      <c r="W12" s="118">
        <f t="shared" si="5"/>
        <v>66.308174030377458</v>
      </c>
      <c r="X12" s="118">
        <f t="shared" si="5"/>
        <v>18.240636839585484</v>
      </c>
      <c r="Y12" s="118" t="e">
        <f t="shared" si="5"/>
        <v>#DIV/0!</v>
      </c>
      <c r="Z12" s="118">
        <f t="shared" si="5"/>
        <v>74.683974948110972</v>
      </c>
    </row>
    <row r="13" spans="1:26" x14ac:dyDescent="0.2">
      <c r="B13" s="120" t="s">
        <v>305</v>
      </c>
      <c r="C13" s="112">
        <v>1729483.612</v>
      </c>
      <c r="D13" s="112">
        <v>1963042.689</v>
      </c>
      <c r="E13" s="112">
        <v>1928974.852</v>
      </c>
      <c r="F13" s="112">
        <v>2415682.46</v>
      </c>
      <c r="G13" s="112">
        <v>0</v>
      </c>
      <c r="H13" s="112">
        <f t="shared" ref="H13:H46" si="6">SUM(C13:G13)</f>
        <v>8037183.6129999999</v>
      </c>
      <c r="I13" s="112">
        <v>1642027.4916999999</v>
      </c>
      <c r="J13" s="112">
        <v>1480749.5674599998</v>
      </c>
      <c r="K13" s="112">
        <v>1540464.9481700007</v>
      </c>
      <c r="L13" s="112">
        <v>553214.04461999889</v>
      </c>
      <c r="M13" s="112">
        <v>844249.83917000052</v>
      </c>
      <c r="N13" s="112">
        <f t="shared" ref="N13:N46" si="7">SUM(I13:M13)</f>
        <v>6060705.8911199998</v>
      </c>
      <c r="O13" s="112">
        <f t="shared" si="4"/>
        <v>87456.120300000068</v>
      </c>
      <c r="P13" s="112">
        <f t="shared" si="4"/>
        <v>482293.1215400002</v>
      </c>
      <c r="Q13" s="112">
        <f t="shared" si="4"/>
        <v>388509.90382999927</v>
      </c>
      <c r="R13" s="112">
        <f t="shared" si="4"/>
        <v>1862468.4153800011</v>
      </c>
      <c r="S13" s="112">
        <f t="shared" si="4"/>
        <v>-844249.83917000052</v>
      </c>
      <c r="T13" s="112">
        <f t="shared" ref="T13:T46" si="8">SUM(O13:S13)</f>
        <v>1976477.7218800001</v>
      </c>
      <c r="U13" s="118">
        <f t="shared" si="5"/>
        <v>94.943223532551173</v>
      </c>
      <c r="V13" s="118">
        <f t="shared" si="5"/>
        <v>75.431348271611625</v>
      </c>
      <c r="W13" s="118">
        <f t="shared" si="5"/>
        <v>79.859255115369479</v>
      </c>
      <c r="X13" s="118">
        <f t="shared" si="5"/>
        <v>22.90094222979948</v>
      </c>
      <c r="Y13" s="118" t="e">
        <f t="shared" si="5"/>
        <v>#DIV/0!</v>
      </c>
      <c r="Z13" s="118">
        <f t="shared" si="5"/>
        <v>75.408329371957066</v>
      </c>
    </row>
    <row r="14" spans="1:26" x14ac:dyDescent="0.2">
      <c r="B14" s="120" t="s">
        <v>306</v>
      </c>
      <c r="C14" s="112">
        <v>161033.598</v>
      </c>
      <c r="D14" s="112">
        <v>177042</v>
      </c>
      <c r="E14" s="112">
        <v>123103.77100000001</v>
      </c>
      <c r="F14" s="112">
        <v>140464.234</v>
      </c>
      <c r="G14" s="112">
        <v>33001.410000000033</v>
      </c>
      <c r="H14" s="112">
        <f t="shared" si="6"/>
        <v>634645.01300000004</v>
      </c>
      <c r="I14" s="112">
        <v>152074.82163000002</v>
      </c>
      <c r="J14" s="112">
        <v>176757.31365000003</v>
      </c>
      <c r="K14" s="112">
        <v>122701.95132999995</v>
      </c>
      <c r="L14" s="112">
        <v>40886.732889999985</v>
      </c>
      <c r="M14" s="112">
        <v>47258.402300000074</v>
      </c>
      <c r="N14" s="112">
        <f t="shared" si="7"/>
        <v>539679.22180000006</v>
      </c>
      <c r="O14" s="112">
        <f t="shared" si="4"/>
        <v>8958.7763699999778</v>
      </c>
      <c r="P14" s="112">
        <f t="shared" si="4"/>
        <v>284.68634999997448</v>
      </c>
      <c r="Q14" s="112">
        <f t="shared" si="4"/>
        <v>401.81967000005534</v>
      </c>
      <c r="R14" s="112">
        <f t="shared" si="4"/>
        <v>99577.501110000012</v>
      </c>
      <c r="S14" s="112">
        <f t="shared" si="4"/>
        <v>-14256.992300000042</v>
      </c>
      <c r="T14" s="112">
        <f t="shared" si="8"/>
        <v>94965.791199999978</v>
      </c>
      <c r="U14" s="118">
        <f t="shared" si="5"/>
        <v>94.436703593991624</v>
      </c>
      <c r="V14" s="118">
        <f t="shared" si="5"/>
        <v>99.839198410546658</v>
      </c>
      <c r="W14" s="118">
        <f t="shared" si="5"/>
        <v>99.673592720404926</v>
      </c>
      <c r="X14" s="118">
        <f t="shared" si="5"/>
        <v>29.108287373709658</v>
      </c>
      <c r="Y14" s="118">
        <f t="shared" si="5"/>
        <v>143.20116110190452</v>
      </c>
      <c r="Z14" s="118">
        <f t="shared" si="5"/>
        <v>85.03639211610728</v>
      </c>
    </row>
    <row r="15" spans="1:26" x14ac:dyDescent="0.2">
      <c r="B15" s="120" t="s">
        <v>307</v>
      </c>
      <c r="C15" s="112">
        <v>1403258</v>
      </c>
      <c r="D15" s="112">
        <v>2266467.8229999999</v>
      </c>
      <c r="E15" s="112">
        <v>1618753.1245900001</v>
      </c>
      <c r="F15" s="112">
        <v>2046104.0907500004</v>
      </c>
      <c r="G15" s="112">
        <v>25581.581829999574</v>
      </c>
      <c r="H15" s="112">
        <f t="shared" si="6"/>
        <v>7360164.62017</v>
      </c>
      <c r="I15" s="112">
        <v>1401338.7392400003</v>
      </c>
      <c r="J15" s="112">
        <v>1966188.6829299999</v>
      </c>
      <c r="K15" s="112">
        <v>1587163.2198199984</v>
      </c>
      <c r="L15" s="112">
        <v>442712.37953000143</v>
      </c>
      <c r="M15" s="112">
        <v>816760.25858999975</v>
      </c>
      <c r="N15" s="112">
        <f t="shared" si="7"/>
        <v>6214163.2801099997</v>
      </c>
      <c r="O15" s="112">
        <f t="shared" si="4"/>
        <v>1919.2607599997427</v>
      </c>
      <c r="P15" s="112">
        <f t="shared" si="4"/>
        <v>300279.14006999996</v>
      </c>
      <c r="Q15" s="112">
        <f t="shared" si="4"/>
        <v>31589.904770001769</v>
      </c>
      <c r="R15" s="112">
        <f t="shared" si="4"/>
        <v>1603391.711219999</v>
      </c>
      <c r="S15" s="112">
        <f t="shared" si="4"/>
        <v>-791178.67676000018</v>
      </c>
      <c r="T15" s="112">
        <f t="shared" si="8"/>
        <v>1146001.3400600003</v>
      </c>
      <c r="U15" s="118">
        <f t="shared" si="5"/>
        <v>99.863228233154572</v>
      </c>
      <c r="V15" s="118">
        <f t="shared" si="5"/>
        <v>86.751228628847826</v>
      </c>
      <c r="W15" s="118">
        <f t="shared" si="5"/>
        <v>98.048503858301245</v>
      </c>
      <c r="X15" s="118">
        <f t="shared" si="5"/>
        <v>21.636845433788512</v>
      </c>
      <c r="Y15" s="118">
        <f t="shared" si="5"/>
        <v>3192.7668273905697</v>
      </c>
      <c r="Z15" s="118">
        <f t="shared" si="5"/>
        <v>84.429677878135138</v>
      </c>
    </row>
    <row r="16" spans="1:26" x14ac:dyDescent="0.2">
      <c r="B16" s="120" t="s">
        <v>308</v>
      </c>
      <c r="C16" s="112">
        <v>7556260.9649999999</v>
      </c>
      <c r="D16" s="112">
        <v>23679376.868250001</v>
      </c>
      <c r="E16" s="112">
        <v>10776558.261040002</v>
      </c>
      <c r="F16" s="112">
        <v>17063000.900469989</v>
      </c>
      <c r="G16" s="112">
        <v>3088796.6847399995</v>
      </c>
      <c r="H16" s="112">
        <f t="shared" si="6"/>
        <v>62163993.679499991</v>
      </c>
      <c r="I16" s="112">
        <v>7437293.4021500014</v>
      </c>
      <c r="J16" s="112">
        <v>19619250.272409998</v>
      </c>
      <c r="K16" s="112">
        <v>10167286.849110004</v>
      </c>
      <c r="L16" s="112">
        <v>1752867.5869100019</v>
      </c>
      <c r="M16" s="112">
        <v>7330037.0478100032</v>
      </c>
      <c r="N16" s="112">
        <f t="shared" si="7"/>
        <v>46306735.158390008</v>
      </c>
      <c r="O16" s="112">
        <f t="shared" si="4"/>
        <v>118967.56284999847</v>
      </c>
      <c r="P16" s="112">
        <f t="shared" si="4"/>
        <v>4060126.5958400033</v>
      </c>
      <c r="Q16" s="112">
        <f t="shared" si="4"/>
        <v>609271.41192999855</v>
      </c>
      <c r="R16" s="112">
        <f t="shared" si="4"/>
        <v>15310133.313559987</v>
      </c>
      <c r="S16" s="112">
        <f t="shared" si="4"/>
        <v>-4241240.3630700037</v>
      </c>
      <c r="T16" s="112">
        <f t="shared" si="8"/>
        <v>15857258.521109983</v>
      </c>
      <c r="U16" s="118">
        <f t="shared" si="5"/>
        <v>98.425576308162903</v>
      </c>
      <c r="V16" s="118">
        <f t="shared" si="5"/>
        <v>82.853743920584591</v>
      </c>
      <c r="W16" s="118">
        <f t="shared" si="5"/>
        <v>94.346326562046528</v>
      </c>
      <c r="X16" s="118">
        <f t="shared" si="5"/>
        <v>10.272915046624187</v>
      </c>
      <c r="Y16" s="118">
        <f t="shared" si="5"/>
        <v>237.31044144224765</v>
      </c>
      <c r="Z16" s="118">
        <f t="shared" si="5"/>
        <v>74.491248739800184</v>
      </c>
    </row>
    <row r="17" spans="2:26" x14ac:dyDescent="0.2">
      <c r="B17" s="120" t="s">
        <v>309</v>
      </c>
      <c r="C17" s="112">
        <v>707854.76100000006</v>
      </c>
      <c r="D17" s="112">
        <v>13460959.26</v>
      </c>
      <c r="E17" s="112">
        <v>13644559.210000003</v>
      </c>
      <c r="F17" s="112">
        <v>15240248.616999995</v>
      </c>
      <c r="G17" s="112">
        <v>18894.223000004888</v>
      </c>
      <c r="H17" s="112">
        <f t="shared" si="6"/>
        <v>43072516.071000002</v>
      </c>
      <c r="I17" s="112">
        <v>570564.09005</v>
      </c>
      <c r="J17" s="112">
        <v>13114666.823270002</v>
      </c>
      <c r="K17" s="112">
        <v>13621318.562979996</v>
      </c>
      <c r="L17" s="112">
        <v>4249825.63961</v>
      </c>
      <c r="M17" s="112">
        <v>6356102.726220008</v>
      </c>
      <c r="N17" s="112">
        <f t="shared" si="7"/>
        <v>37912477.842130005</v>
      </c>
      <c r="O17" s="112">
        <f t="shared" si="4"/>
        <v>137290.67095000006</v>
      </c>
      <c r="P17" s="112">
        <f t="shared" si="4"/>
        <v>346292.4367299974</v>
      </c>
      <c r="Q17" s="112">
        <f t="shared" si="4"/>
        <v>23240.647020006552</v>
      </c>
      <c r="R17" s="112">
        <f t="shared" si="4"/>
        <v>10990422.977389995</v>
      </c>
      <c r="S17" s="112">
        <f t="shared" si="4"/>
        <v>-6337208.5032200031</v>
      </c>
      <c r="T17" s="112">
        <f t="shared" si="8"/>
        <v>5160038.2288699951</v>
      </c>
      <c r="U17" s="118">
        <f t="shared" si="5"/>
        <v>80.604683543267143</v>
      </c>
      <c r="V17" s="118">
        <f t="shared" si="5"/>
        <v>97.42743121020338</v>
      </c>
      <c r="W17" s="118">
        <f t="shared" si="5"/>
        <v>99.829670957761877</v>
      </c>
      <c r="X17" s="118">
        <f t="shared" si="5"/>
        <v>27.885540101159894</v>
      </c>
      <c r="Y17" s="118">
        <f t="shared" si="5"/>
        <v>33640.455742574668</v>
      </c>
      <c r="Z17" s="118">
        <f t="shared" si="5"/>
        <v>88.020114217696786</v>
      </c>
    </row>
    <row r="18" spans="2:26" x14ac:dyDescent="0.2">
      <c r="B18" s="120" t="s">
        <v>310</v>
      </c>
      <c r="C18" s="112">
        <v>100416620.873</v>
      </c>
      <c r="D18" s="112">
        <v>160397293.37245002</v>
      </c>
      <c r="E18" s="112">
        <v>101729297.95981997</v>
      </c>
      <c r="F18" s="112">
        <v>141904805.06792003</v>
      </c>
      <c r="G18" s="112">
        <v>14365623.021099985</v>
      </c>
      <c r="H18" s="112">
        <f t="shared" si="6"/>
        <v>518813640.29429001</v>
      </c>
      <c r="I18" s="112">
        <v>100197092.29682</v>
      </c>
      <c r="J18" s="112">
        <v>156260823.93425006</v>
      </c>
      <c r="K18" s="112">
        <v>94180887.093459904</v>
      </c>
      <c r="L18" s="112">
        <v>30391117.314860106</v>
      </c>
      <c r="M18" s="112">
        <v>65836455.938579917</v>
      </c>
      <c r="N18" s="112">
        <f t="shared" si="7"/>
        <v>446866376.57796997</v>
      </c>
      <c r="O18" s="112">
        <f t="shared" si="4"/>
        <v>219528.57617999613</v>
      </c>
      <c r="P18" s="112">
        <f t="shared" si="4"/>
        <v>4136469.4381999671</v>
      </c>
      <c r="Q18" s="112">
        <f t="shared" si="4"/>
        <v>7548410.8663600683</v>
      </c>
      <c r="R18" s="112">
        <f t="shared" si="4"/>
        <v>111513687.75305992</v>
      </c>
      <c r="S18" s="112">
        <f t="shared" si="4"/>
        <v>-51470832.917479932</v>
      </c>
      <c r="T18" s="112">
        <f t="shared" si="8"/>
        <v>71947263.716320023</v>
      </c>
      <c r="U18" s="118">
        <f t="shared" si="5"/>
        <v>99.781382231077416</v>
      </c>
      <c r="V18" s="118">
        <f t="shared" si="5"/>
        <v>97.421110200036296</v>
      </c>
      <c r="W18" s="118">
        <f t="shared" si="5"/>
        <v>92.579904690444764</v>
      </c>
      <c r="X18" s="118">
        <f t="shared" si="5"/>
        <v>21.41655266734201</v>
      </c>
      <c r="Y18" s="118">
        <f t="shared" si="5"/>
        <v>458.29168593579573</v>
      </c>
      <c r="Z18" s="118">
        <f t="shared" si="5"/>
        <v>86.132349242878632</v>
      </c>
    </row>
    <row r="19" spans="2:26" x14ac:dyDescent="0.2">
      <c r="B19" s="120" t="s">
        <v>311</v>
      </c>
      <c r="C19" s="112">
        <v>14022061.888</v>
      </c>
      <c r="D19" s="112">
        <v>20070419.698000003</v>
      </c>
      <c r="E19" s="112">
        <v>13683599.122999996</v>
      </c>
      <c r="F19" s="112">
        <v>15672569.835000001</v>
      </c>
      <c r="G19" s="112">
        <v>956081.44099999964</v>
      </c>
      <c r="H19" s="112">
        <f t="shared" si="6"/>
        <v>64404731.984999999</v>
      </c>
      <c r="I19" s="112">
        <v>13837721.088700002</v>
      </c>
      <c r="J19" s="112">
        <v>18088097.85402</v>
      </c>
      <c r="K19" s="112">
        <v>12554560.681049999</v>
      </c>
      <c r="L19" s="112">
        <v>6242123.8809299991</v>
      </c>
      <c r="M19" s="112">
        <v>4888255.3606000021</v>
      </c>
      <c r="N19" s="112">
        <f t="shared" si="7"/>
        <v>55610758.8653</v>
      </c>
      <c r="O19" s="112">
        <f t="shared" si="4"/>
        <v>184340.79929999821</v>
      </c>
      <c r="P19" s="112">
        <f t="shared" si="4"/>
        <v>1982321.8439800031</v>
      </c>
      <c r="Q19" s="112">
        <f t="shared" si="4"/>
        <v>1129038.4419499971</v>
      </c>
      <c r="R19" s="112">
        <f t="shared" si="4"/>
        <v>9430445.9540700018</v>
      </c>
      <c r="S19" s="112">
        <f t="shared" si="4"/>
        <v>-3932173.9196000025</v>
      </c>
      <c r="T19" s="112">
        <f t="shared" si="8"/>
        <v>8793973.1196999978</v>
      </c>
      <c r="U19" s="118">
        <f t="shared" si="5"/>
        <v>98.685351692408688</v>
      </c>
      <c r="V19" s="118">
        <f t="shared" si="5"/>
        <v>90.123166960093315</v>
      </c>
      <c r="W19" s="118">
        <f t="shared" si="5"/>
        <v>91.748965810813189</v>
      </c>
      <c r="X19" s="118">
        <f t="shared" si="5"/>
        <v>39.82833668407131</v>
      </c>
      <c r="Y19" s="118">
        <f t="shared" si="5"/>
        <v>511.28022686929279</v>
      </c>
      <c r="Z19" s="118">
        <f t="shared" si="5"/>
        <v>86.345765522713251</v>
      </c>
    </row>
    <row r="20" spans="2:26" x14ac:dyDescent="0.2">
      <c r="B20" s="120" t="s">
        <v>312</v>
      </c>
      <c r="C20" s="112">
        <v>785477</v>
      </c>
      <c r="D20" s="112">
        <v>361119</v>
      </c>
      <c r="E20" s="112">
        <v>486218</v>
      </c>
      <c r="F20" s="112">
        <v>361260</v>
      </c>
      <c r="G20" s="112">
        <v>0</v>
      </c>
      <c r="H20" s="112">
        <f t="shared" si="6"/>
        <v>1994074</v>
      </c>
      <c r="I20" s="112">
        <v>290285.11934999994</v>
      </c>
      <c r="J20" s="112">
        <v>270324.6357300001</v>
      </c>
      <c r="K20" s="112">
        <v>320327.05074999994</v>
      </c>
      <c r="L20" s="112">
        <v>73812.151770000113</v>
      </c>
      <c r="M20" s="112">
        <v>145691.93364999979</v>
      </c>
      <c r="N20" s="112">
        <f t="shared" si="7"/>
        <v>1100440.8912499999</v>
      </c>
      <c r="O20" s="112">
        <f t="shared" si="4"/>
        <v>495191.88065000006</v>
      </c>
      <c r="P20" s="112">
        <f t="shared" si="4"/>
        <v>90794.364269999904</v>
      </c>
      <c r="Q20" s="112">
        <f t="shared" si="4"/>
        <v>165890.94925000006</v>
      </c>
      <c r="R20" s="112">
        <f t="shared" si="4"/>
        <v>287447.84822999989</v>
      </c>
      <c r="S20" s="112">
        <f t="shared" si="4"/>
        <v>-145691.93364999979</v>
      </c>
      <c r="T20" s="112">
        <f t="shared" si="8"/>
        <v>893633.10875000013</v>
      </c>
      <c r="U20" s="118">
        <f t="shared" si="5"/>
        <v>36.956539701353435</v>
      </c>
      <c r="V20" s="118">
        <f t="shared" si="5"/>
        <v>74.85749454611917</v>
      </c>
      <c r="W20" s="118">
        <f t="shared" si="5"/>
        <v>65.881364069203514</v>
      </c>
      <c r="X20" s="118">
        <f t="shared" si="5"/>
        <v>20.431863967779471</v>
      </c>
      <c r="Y20" s="118" t="e">
        <f t="shared" si="5"/>
        <v>#DIV/0!</v>
      </c>
      <c r="Z20" s="118">
        <f t="shared" si="5"/>
        <v>55.185559374927905</v>
      </c>
    </row>
    <row r="21" spans="2:26" x14ac:dyDescent="0.2">
      <c r="B21" s="120" t="s">
        <v>313</v>
      </c>
      <c r="C21" s="112">
        <v>4409525.4689999996</v>
      </c>
      <c r="D21" s="112">
        <v>5571763.7822000021</v>
      </c>
      <c r="E21" s="112">
        <v>4808607.993999999</v>
      </c>
      <c r="F21" s="112">
        <v>5250150.6909999996</v>
      </c>
      <c r="G21" s="112">
        <v>242120.41800000146</v>
      </c>
      <c r="H21" s="112">
        <f t="shared" si="6"/>
        <v>20282168.354200002</v>
      </c>
      <c r="I21" s="112">
        <v>4260560.5420000004</v>
      </c>
      <c r="J21" s="112">
        <v>4731115.3140599998</v>
      </c>
      <c r="K21" s="112">
        <v>4293767.4876799993</v>
      </c>
      <c r="L21" s="112">
        <v>1112104.8952200022</v>
      </c>
      <c r="M21" s="112">
        <v>1883382.7388299983</v>
      </c>
      <c r="N21" s="112">
        <f t="shared" si="7"/>
        <v>16280930.97779</v>
      </c>
      <c r="O21" s="112">
        <f t="shared" si="4"/>
        <v>148964.92699999921</v>
      </c>
      <c r="P21" s="112">
        <f t="shared" si="4"/>
        <v>840648.46814000234</v>
      </c>
      <c r="Q21" s="112">
        <f t="shared" si="4"/>
        <v>514840.50631999969</v>
      </c>
      <c r="R21" s="112">
        <f t="shared" si="4"/>
        <v>4138045.7957799975</v>
      </c>
      <c r="S21" s="112">
        <f t="shared" si="4"/>
        <v>-1641262.3208299968</v>
      </c>
      <c r="T21" s="112">
        <f t="shared" si="8"/>
        <v>4001237.3764100019</v>
      </c>
      <c r="U21" s="118">
        <f t="shared" si="5"/>
        <v>96.621746987351415</v>
      </c>
      <c r="V21" s="118">
        <f t="shared" si="5"/>
        <v>84.912345515694611</v>
      </c>
      <c r="W21" s="118">
        <f t="shared" si="5"/>
        <v>89.293356685294398</v>
      </c>
      <c r="X21" s="118">
        <f t="shared" si="5"/>
        <v>21.182342387360674</v>
      </c>
      <c r="Y21" s="118">
        <f t="shared" si="5"/>
        <v>777.87026570802755</v>
      </c>
      <c r="Z21" s="118">
        <f t="shared" si="5"/>
        <v>80.272141979427801</v>
      </c>
    </row>
    <row r="22" spans="2:26" x14ac:dyDescent="0.2">
      <c r="B22" s="120" t="s">
        <v>314</v>
      </c>
      <c r="C22" s="112">
        <v>3803629.2400000305</v>
      </c>
      <c r="D22" s="112">
        <v>4359989.5466500157</v>
      </c>
      <c r="E22" s="112">
        <v>4462366.7009900929</v>
      </c>
      <c r="F22" s="112">
        <v>4574470.4888199233</v>
      </c>
      <c r="G22" s="112">
        <v>641028.25299999863</v>
      </c>
      <c r="H22" s="112">
        <f t="shared" si="6"/>
        <v>17841484.229460061</v>
      </c>
      <c r="I22" s="112">
        <v>2962155.8509099982</v>
      </c>
      <c r="J22" s="112">
        <v>3551270.3920799806</v>
      </c>
      <c r="K22" s="112">
        <v>3117363.9001000458</v>
      </c>
      <c r="L22" s="112">
        <v>1059458.9349999409</v>
      </c>
      <c r="M22" s="112">
        <v>1643871.4653001297</v>
      </c>
      <c r="N22" s="112">
        <f t="shared" si="7"/>
        <v>12334120.543390095</v>
      </c>
      <c r="O22" s="112">
        <f t="shared" si="4"/>
        <v>841473.38909003232</v>
      </c>
      <c r="P22" s="112">
        <f t="shared" si="4"/>
        <v>808719.15457003517</v>
      </c>
      <c r="Q22" s="112">
        <f t="shared" si="4"/>
        <v>1345002.8008900471</v>
      </c>
      <c r="R22" s="112">
        <f t="shared" si="4"/>
        <v>3515011.5538199823</v>
      </c>
      <c r="S22" s="112">
        <f t="shared" si="4"/>
        <v>-1002843.2123001311</v>
      </c>
      <c r="T22" s="112">
        <f t="shared" si="8"/>
        <v>5507363.6860699654</v>
      </c>
      <c r="U22" s="118">
        <f t="shared" si="5"/>
        <v>77.8770922191663</v>
      </c>
      <c r="V22" s="118">
        <f t="shared" si="5"/>
        <v>81.451351065935199</v>
      </c>
      <c r="W22" s="118">
        <f t="shared" si="5"/>
        <v>69.858980872378268</v>
      </c>
      <c r="X22" s="118">
        <f t="shared" si="5"/>
        <v>23.16025292084133</v>
      </c>
      <c r="Y22" s="118">
        <f t="shared" si="5"/>
        <v>256.44290366405011</v>
      </c>
      <c r="Z22" s="118">
        <f t="shared" si="5"/>
        <v>69.131695461882344</v>
      </c>
    </row>
    <row r="23" spans="2:26" x14ac:dyDescent="0.2">
      <c r="B23" s="120" t="s">
        <v>315</v>
      </c>
      <c r="C23" s="112">
        <v>4041524.9279999998</v>
      </c>
      <c r="D23" s="112">
        <v>6054604.1560000014</v>
      </c>
      <c r="E23" s="112">
        <v>4838608.2589999996</v>
      </c>
      <c r="F23" s="112">
        <v>6211532.7499999981</v>
      </c>
      <c r="G23" s="112">
        <v>0</v>
      </c>
      <c r="H23" s="112">
        <f t="shared" si="6"/>
        <v>21146270.092999998</v>
      </c>
      <c r="I23" s="112">
        <v>3935907.5446800003</v>
      </c>
      <c r="J23" s="112">
        <v>3085579.5658400003</v>
      </c>
      <c r="K23" s="112">
        <v>1947149.7350599999</v>
      </c>
      <c r="L23" s="112">
        <v>368763.00798999891</v>
      </c>
      <c r="M23" s="112">
        <v>416552.45758999884</v>
      </c>
      <c r="N23" s="112">
        <f t="shared" si="7"/>
        <v>9753952.3111599982</v>
      </c>
      <c r="O23" s="112">
        <f t="shared" si="4"/>
        <v>105617.38331999956</v>
      </c>
      <c r="P23" s="112">
        <f t="shared" si="4"/>
        <v>2969024.5901600011</v>
      </c>
      <c r="Q23" s="112">
        <f t="shared" si="4"/>
        <v>2891458.5239399998</v>
      </c>
      <c r="R23" s="112">
        <f t="shared" si="4"/>
        <v>5842769.7420099992</v>
      </c>
      <c r="S23" s="112">
        <f t="shared" si="4"/>
        <v>-416552.45758999884</v>
      </c>
      <c r="T23" s="112">
        <f t="shared" si="8"/>
        <v>11392317.78184</v>
      </c>
      <c r="U23" s="118">
        <f t="shared" si="5"/>
        <v>97.386694745137561</v>
      </c>
      <c r="V23" s="118">
        <f t="shared" si="5"/>
        <v>50.96253175828592</v>
      </c>
      <c r="W23" s="118">
        <f t="shared" si="5"/>
        <v>40.241937987813451</v>
      </c>
      <c r="X23" s="118">
        <f t="shared" si="5"/>
        <v>5.9367473831639863</v>
      </c>
      <c r="Y23" s="118" t="e">
        <f t="shared" si="5"/>
        <v>#DIV/0!</v>
      </c>
      <c r="Z23" s="118">
        <f t="shared" si="5"/>
        <v>46.126112398369621</v>
      </c>
    </row>
    <row r="24" spans="2:26" x14ac:dyDescent="0.2">
      <c r="B24" s="120" t="s">
        <v>316</v>
      </c>
      <c r="C24" s="112">
        <v>18734729.881999999</v>
      </c>
      <c r="D24" s="112">
        <v>77202762.548999995</v>
      </c>
      <c r="E24" s="112">
        <v>26232310.010999992</v>
      </c>
      <c r="F24" s="112">
        <v>47817428.870239958</v>
      </c>
      <c r="G24" s="112">
        <v>3005373.3840000033</v>
      </c>
      <c r="H24" s="112">
        <f t="shared" si="6"/>
        <v>172992604.69623995</v>
      </c>
      <c r="I24" s="112">
        <v>18496794.246929999</v>
      </c>
      <c r="J24" s="112">
        <v>67488047.08860001</v>
      </c>
      <c r="K24" s="112">
        <v>26052698.447779983</v>
      </c>
      <c r="L24" s="112">
        <v>9519671.4050300121</v>
      </c>
      <c r="M24" s="112">
        <v>12232740.38454999</v>
      </c>
      <c r="N24" s="112">
        <f t="shared" si="7"/>
        <v>133789951.57289</v>
      </c>
      <c r="O24" s="112">
        <f t="shared" si="4"/>
        <v>237935.63506999984</v>
      </c>
      <c r="P24" s="112">
        <f t="shared" si="4"/>
        <v>9714715.4603999853</v>
      </c>
      <c r="Q24" s="112">
        <f t="shared" si="4"/>
        <v>179611.56322000921</v>
      </c>
      <c r="R24" s="112">
        <f t="shared" si="4"/>
        <v>38297757.465209946</v>
      </c>
      <c r="S24" s="112">
        <f t="shared" si="4"/>
        <v>-9227367.000549987</v>
      </c>
      <c r="T24" s="112">
        <f t="shared" si="8"/>
        <v>39202653.12334995</v>
      </c>
      <c r="U24" s="118">
        <f t="shared" si="5"/>
        <v>98.729975630454092</v>
      </c>
      <c r="V24" s="118">
        <f t="shared" si="5"/>
        <v>87.416621970963632</v>
      </c>
      <c r="W24" s="118">
        <f t="shared" si="5"/>
        <v>99.315304053875948</v>
      </c>
      <c r="X24" s="118">
        <f t="shared" si="5"/>
        <v>19.908371549760911</v>
      </c>
      <c r="Y24" s="118">
        <f t="shared" si="5"/>
        <v>407.02897183007656</v>
      </c>
      <c r="Z24" s="118">
        <f t="shared" si="5"/>
        <v>77.338538146074839</v>
      </c>
    </row>
    <row r="25" spans="2:26" x14ac:dyDescent="0.2">
      <c r="B25" s="120" t="s">
        <v>317</v>
      </c>
      <c r="C25" s="112">
        <v>91489.04</v>
      </c>
      <c r="D25" s="112">
        <v>169473.74400000004</v>
      </c>
      <c r="E25" s="112">
        <v>199451.14099999997</v>
      </c>
      <c r="F25" s="112">
        <v>211936.685</v>
      </c>
      <c r="G25" s="112">
        <v>14345.368000000017</v>
      </c>
      <c r="H25" s="112">
        <f t="shared" si="6"/>
        <v>686695.97800000012</v>
      </c>
      <c r="I25" s="112">
        <v>65054.198110000005</v>
      </c>
      <c r="J25" s="112">
        <v>138163.83593999999</v>
      </c>
      <c r="K25" s="112">
        <v>171738.47897999999</v>
      </c>
      <c r="L25" s="112">
        <v>32453.362160000019</v>
      </c>
      <c r="M25" s="112">
        <v>68199.120659999957</v>
      </c>
      <c r="N25" s="112">
        <f t="shared" si="7"/>
        <v>475608.99584999995</v>
      </c>
      <c r="O25" s="112">
        <f t="shared" si="4"/>
        <v>26434.841889999989</v>
      </c>
      <c r="P25" s="112">
        <f t="shared" si="4"/>
        <v>31309.908060000045</v>
      </c>
      <c r="Q25" s="112">
        <f t="shared" si="4"/>
        <v>27712.662019999989</v>
      </c>
      <c r="R25" s="112">
        <f t="shared" si="4"/>
        <v>179483.32283999998</v>
      </c>
      <c r="S25" s="112">
        <f t="shared" si="4"/>
        <v>-53853.75265999994</v>
      </c>
      <c r="T25" s="112">
        <f t="shared" si="8"/>
        <v>211086.98215000005</v>
      </c>
      <c r="U25" s="118">
        <f t="shared" si="5"/>
        <v>71.106001451102784</v>
      </c>
      <c r="V25" s="118">
        <f t="shared" si="5"/>
        <v>81.525216047625619</v>
      </c>
      <c r="W25" s="118">
        <f t="shared" si="5"/>
        <v>86.105538488746987</v>
      </c>
      <c r="X25" s="118">
        <f t="shared" si="5"/>
        <v>15.312762941441695</v>
      </c>
      <c r="Y25" s="118">
        <f t="shared" si="5"/>
        <v>475.40865218654471</v>
      </c>
      <c r="Z25" s="118">
        <f t="shared" si="5"/>
        <v>69.260489516075168</v>
      </c>
    </row>
    <row r="26" spans="2:26" x14ac:dyDescent="0.2">
      <c r="B26" s="120" t="s">
        <v>318</v>
      </c>
      <c r="C26" s="112">
        <v>735179.57499999995</v>
      </c>
      <c r="D26" s="112">
        <v>976413</v>
      </c>
      <c r="E26" s="112">
        <v>717299.59000000008</v>
      </c>
      <c r="F26" s="112">
        <v>938383.20099999988</v>
      </c>
      <c r="G26" s="112">
        <v>95550.399999999907</v>
      </c>
      <c r="H26" s="112">
        <f>SUM(C26:G26)</f>
        <v>3462825.7659999998</v>
      </c>
      <c r="I26" s="112">
        <v>429918.81213000003</v>
      </c>
      <c r="J26" s="112">
        <v>769614.99231000012</v>
      </c>
      <c r="K26" s="112">
        <v>624388.95257999981</v>
      </c>
      <c r="L26" s="112">
        <v>112368.42119000037</v>
      </c>
      <c r="M26" s="112">
        <v>185289.96525999974</v>
      </c>
      <c r="N26" s="112">
        <f>SUM(I26:M26)</f>
        <v>2121581.14347</v>
      </c>
      <c r="O26" s="112">
        <f>+C26-I26</f>
        <v>305260.76286999992</v>
      </c>
      <c r="P26" s="112">
        <f>+D26-J26</f>
        <v>206798.00768999988</v>
      </c>
      <c r="Q26" s="112">
        <f>+E26-K26</f>
        <v>92910.637420000276</v>
      </c>
      <c r="R26" s="112">
        <f>+F26-L26</f>
        <v>826014.77980999951</v>
      </c>
      <c r="S26" s="112">
        <f>+G26-M26</f>
        <v>-89739.565259999828</v>
      </c>
      <c r="T26" s="112">
        <f>SUM(O26:S26)</f>
        <v>1341244.6225299998</v>
      </c>
      <c r="U26" s="118">
        <f t="shared" si="5"/>
        <v>58.478068046164097</v>
      </c>
      <c r="V26" s="118">
        <f t="shared" si="5"/>
        <v>78.820641706941643</v>
      </c>
      <c r="W26" s="118">
        <f t="shared" si="5"/>
        <v>87.047164292955998</v>
      </c>
      <c r="X26" s="118">
        <f t="shared" si="5"/>
        <v>11.974683804042266</v>
      </c>
      <c r="Y26" s="118">
        <f t="shared" si="5"/>
        <v>193.91856576215264</v>
      </c>
      <c r="Z26" s="118">
        <f t="shared" si="5"/>
        <v>61.267337337641848</v>
      </c>
    </row>
    <row r="27" spans="2:26" x14ac:dyDescent="0.2">
      <c r="B27" s="120" t="s">
        <v>319</v>
      </c>
      <c r="C27" s="112">
        <v>60848357.60943</v>
      </c>
      <c r="D27" s="112">
        <v>77344108.153210029</v>
      </c>
      <c r="E27" s="112">
        <v>63759781.504449964</v>
      </c>
      <c r="F27" s="112">
        <v>78839374.397229999</v>
      </c>
      <c r="G27" s="112">
        <v>9626596.1255100369</v>
      </c>
      <c r="H27" s="112">
        <f t="shared" si="6"/>
        <v>290418217.78983003</v>
      </c>
      <c r="I27" s="112">
        <v>60671212.195050001</v>
      </c>
      <c r="J27" s="112">
        <v>76772426.260960013</v>
      </c>
      <c r="K27" s="112">
        <v>62617981.655319989</v>
      </c>
      <c r="L27" s="112">
        <v>17824730.123620003</v>
      </c>
      <c r="M27" s="112">
        <v>31329356.220169991</v>
      </c>
      <c r="N27" s="112">
        <f t="shared" si="7"/>
        <v>249215706.45512</v>
      </c>
      <c r="O27" s="112">
        <f t="shared" si="4"/>
        <v>177145.41437999904</v>
      </c>
      <c r="P27" s="112">
        <f t="shared" si="4"/>
        <v>571681.89225001633</v>
      </c>
      <c r="Q27" s="112">
        <f t="shared" si="4"/>
        <v>1141799.8491299748</v>
      </c>
      <c r="R27" s="112">
        <f t="shared" si="4"/>
        <v>61014644.273609996</v>
      </c>
      <c r="S27" s="112">
        <f t="shared" si="4"/>
        <v>-21702760.094659954</v>
      </c>
      <c r="T27" s="112">
        <f t="shared" si="8"/>
        <v>41202511.334710032</v>
      </c>
      <c r="U27" s="118">
        <f t="shared" si="5"/>
        <v>99.708873959233131</v>
      </c>
      <c r="V27" s="118">
        <f t="shared" si="5"/>
        <v>99.260859157988378</v>
      </c>
      <c r="W27" s="118">
        <f t="shared" si="5"/>
        <v>98.209216182696167</v>
      </c>
      <c r="X27" s="118">
        <f t="shared" si="5"/>
        <v>22.608918779353317</v>
      </c>
      <c r="Y27" s="118">
        <f t="shared" si="5"/>
        <v>325.44583580429469</v>
      </c>
      <c r="Z27" s="118">
        <f t="shared" si="5"/>
        <v>85.812697409868591</v>
      </c>
    </row>
    <row r="28" spans="2:26" x14ac:dyDescent="0.2">
      <c r="B28" s="120" t="s">
        <v>320</v>
      </c>
      <c r="C28" s="112">
        <v>5212403.8389999997</v>
      </c>
      <c r="D28" s="112">
        <v>6569624.4050000012</v>
      </c>
      <c r="E28" s="112">
        <v>4930296.3719999995</v>
      </c>
      <c r="F28" s="112">
        <v>6377902.7060000002</v>
      </c>
      <c r="G28" s="112">
        <v>678282.41000000015</v>
      </c>
      <c r="H28" s="112">
        <f t="shared" si="6"/>
        <v>23768509.732000001</v>
      </c>
      <c r="I28" s="112">
        <v>4908433.6491</v>
      </c>
      <c r="J28" s="112">
        <v>5602311.1456700005</v>
      </c>
      <c r="K28" s="112">
        <v>4700110.4408299997</v>
      </c>
      <c r="L28" s="112">
        <v>1561187.4380699992</v>
      </c>
      <c r="M28" s="112">
        <v>2846012.254759999</v>
      </c>
      <c r="N28" s="112">
        <f t="shared" si="7"/>
        <v>19618054.928429998</v>
      </c>
      <c r="O28" s="112">
        <f t="shared" si="4"/>
        <v>303970.18989999965</v>
      </c>
      <c r="P28" s="112">
        <f t="shared" si="4"/>
        <v>967313.25933000073</v>
      </c>
      <c r="Q28" s="112">
        <f t="shared" si="4"/>
        <v>230185.93116999976</v>
      </c>
      <c r="R28" s="112">
        <f t="shared" si="4"/>
        <v>4816715.267930001</v>
      </c>
      <c r="S28" s="112">
        <f t="shared" si="4"/>
        <v>-2167729.8447599988</v>
      </c>
      <c r="T28" s="112">
        <f t="shared" si="8"/>
        <v>4150454.8035700023</v>
      </c>
      <c r="U28" s="118">
        <f t="shared" si="5"/>
        <v>94.168330020294121</v>
      </c>
      <c r="V28" s="118">
        <f t="shared" si="5"/>
        <v>85.275973180539836</v>
      </c>
      <c r="W28" s="118">
        <f t="shared" si="5"/>
        <v>95.331194845055052</v>
      </c>
      <c r="X28" s="118">
        <f t="shared" si="5"/>
        <v>24.478069202926459</v>
      </c>
      <c r="Y28" s="118">
        <f t="shared" si="5"/>
        <v>419.59104538181941</v>
      </c>
      <c r="Z28" s="118">
        <f t="shared" si="5"/>
        <v>82.538009953639772</v>
      </c>
    </row>
    <row r="29" spans="2:26" x14ac:dyDescent="0.2">
      <c r="B29" s="107" t="s">
        <v>321</v>
      </c>
      <c r="C29" s="112">
        <v>3208976.88</v>
      </c>
      <c r="D29" s="112">
        <v>11556107.597000001</v>
      </c>
      <c r="E29" s="112">
        <v>5866162.5360000003</v>
      </c>
      <c r="F29" s="112">
        <v>18383150.223000001</v>
      </c>
      <c r="G29" s="112">
        <v>3300000</v>
      </c>
      <c r="H29" s="112">
        <f t="shared" si="6"/>
        <v>42314397.236000001</v>
      </c>
      <c r="I29" s="112">
        <v>3112875.0704600001</v>
      </c>
      <c r="J29" s="112">
        <v>11225480.01503</v>
      </c>
      <c r="K29" s="112">
        <v>5014635.8185200021</v>
      </c>
      <c r="L29" s="112">
        <v>2066981.823739998</v>
      </c>
      <c r="M29" s="112">
        <v>3696108.7980399989</v>
      </c>
      <c r="N29" s="112">
        <f t="shared" si="7"/>
        <v>25116081.525789998</v>
      </c>
      <c r="O29" s="112">
        <f t="shared" si="4"/>
        <v>96101.809539999813</v>
      </c>
      <c r="P29" s="112">
        <f t="shared" si="4"/>
        <v>330627.58197000064</v>
      </c>
      <c r="Q29" s="112">
        <f t="shared" si="4"/>
        <v>851526.71747999825</v>
      </c>
      <c r="R29" s="112">
        <f t="shared" si="4"/>
        <v>16316168.399260003</v>
      </c>
      <c r="S29" s="112">
        <f t="shared" si="4"/>
        <v>-396108.79803999886</v>
      </c>
      <c r="T29" s="112">
        <f t="shared" si="8"/>
        <v>17198315.710210003</v>
      </c>
      <c r="U29" s="118">
        <f t="shared" si="5"/>
        <v>97.005219634365218</v>
      </c>
      <c r="V29" s="118">
        <f t="shared" si="5"/>
        <v>97.138936452479612</v>
      </c>
      <c r="W29" s="118">
        <f t="shared" si="5"/>
        <v>85.484092671243388</v>
      </c>
      <c r="X29" s="118">
        <f t="shared" si="5"/>
        <v>11.243893449523696</v>
      </c>
      <c r="Y29" s="118">
        <f t="shared" si="5"/>
        <v>112.00329691030299</v>
      </c>
      <c r="Z29" s="118">
        <f t="shared" si="5"/>
        <v>59.35587687970628</v>
      </c>
    </row>
    <row r="30" spans="2:26" x14ac:dyDescent="0.2">
      <c r="B30" s="107" t="s">
        <v>322</v>
      </c>
      <c r="C30" s="112">
        <v>57342850.369000003</v>
      </c>
      <c r="D30" s="112">
        <v>61530192.978</v>
      </c>
      <c r="E30" s="112">
        <v>58361182.864349991</v>
      </c>
      <c r="F30" s="112">
        <v>62994404.1699</v>
      </c>
      <c r="G30" s="112">
        <v>5658781.6420000196</v>
      </c>
      <c r="H30" s="112">
        <f t="shared" si="6"/>
        <v>245887412.02325001</v>
      </c>
      <c r="I30" s="112">
        <v>57295265.661700003</v>
      </c>
      <c r="J30" s="112">
        <v>61163241.681099989</v>
      </c>
      <c r="K30" s="112">
        <v>58173587.383110017</v>
      </c>
      <c r="L30" s="112">
        <v>18738256.001309991</v>
      </c>
      <c r="M30" s="112">
        <v>23060958.864450008</v>
      </c>
      <c r="N30" s="112">
        <f t="shared" si="7"/>
        <v>218431309.59167001</v>
      </c>
      <c r="O30" s="112">
        <f t="shared" si="4"/>
        <v>47584.707299999893</v>
      </c>
      <c r="P30" s="112">
        <f t="shared" si="4"/>
        <v>366951.2969000116</v>
      </c>
      <c r="Q30" s="112">
        <f t="shared" si="4"/>
        <v>187595.4812399745</v>
      </c>
      <c r="R30" s="112">
        <f t="shared" si="4"/>
        <v>44256148.168590009</v>
      </c>
      <c r="S30" s="112">
        <f t="shared" si="4"/>
        <v>-17402177.222449988</v>
      </c>
      <c r="T30" s="112">
        <f t="shared" si="8"/>
        <v>27456102.431580007</v>
      </c>
      <c r="U30" s="118">
        <f t="shared" si="5"/>
        <v>99.917017192215269</v>
      </c>
      <c r="V30" s="118">
        <f t="shared" si="5"/>
        <v>99.403624011009981</v>
      </c>
      <c r="W30" s="118">
        <f t="shared" si="5"/>
        <v>99.678561207924787</v>
      </c>
      <c r="X30" s="118">
        <f t="shared" si="5"/>
        <v>29.745905605792693</v>
      </c>
      <c r="Y30" s="118">
        <f t="shared" si="5"/>
        <v>407.52515865410606</v>
      </c>
      <c r="Z30" s="118">
        <f t="shared" si="5"/>
        <v>88.833872297218747</v>
      </c>
    </row>
    <row r="31" spans="2:26" x14ac:dyDescent="0.2">
      <c r="B31" s="107" t="s">
        <v>323</v>
      </c>
      <c r="C31" s="112">
        <v>82875541.784079999</v>
      </c>
      <c r="D31" s="112">
        <v>105069247.58406001</v>
      </c>
      <c r="E31" s="112">
        <v>122165318.01625994</v>
      </c>
      <c r="F31" s="112">
        <v>146985550.12466991</v>
      </c>
      <c r="G31" s="112">
        <v>1700603.1964300871</v>
      </c>
      <c r="H31" s="112">
        <f t="shared" si="6"/>
        <v>458796260.70549995</v>
      </c>
      <c r="I31" s="112">
        <v>81450303.843530014</v>
      </c>
      <c r="J31" s="112">
        <v>103686922.53175999</v>
      </c>
      <c r="K31" s="112">
        <v>121726948.62366</v>
      </c>
      <c r="L31" s="112">
        <v>36978492.418860018</v>
      </c>
      <c r="M31" s="112">
        <v>31781673.458320022</v>
      </c>
      <c r="N31" s="112">
        <f t="shared" si="7"/>
        <v>375624340.87613004</v>
      </c>
      <c r="O31" s="112">
        <f t="shared" si="4"/>
        <v>1425237.9405499846</v>
      </c>
      <c r="P31" s="112">
        <f t="shared" si="4"/>
        <v>1382325.0523000211</v>
      </c>
      <c r="Q31" s="112">
        <f t="shared" si="4"/>
        <v>438369.3925999403</v>
      </c>
      <c r="R31" s="112">
        <f t="shared" si="4"/>
        <v>110007057.70580989</v>
      </c>
      <c r="S31" s="112">
        <f t="shared" si="4"/>
        <v>-30081070.261889935</v>
      </c>
      <c r="T31" s="112">
        <f t="shared" si="8"/>
        <v>83171919.829369903</v>
      </c>
      <c r="U31" s="118">
        <f t="shared" si="5"/>
        <v>98.280267121193333</v>
      </c>
      <c r="V31" s="118">
        <f t="shared" si="5"/>
        <v>98.684367610804387</v>
      </c>
      <c r="W31" s="118">
        <f t="shared" si="5"/>
        <v>99.641167067938554</v>
      </c>
      <c r="X31" s="118">
        <f t="shared" si="5"/>
        <v>25.157910003735516</v>
      </c>
      <c r="Y31" s="118">
        <f t="shared" si="5"/>
        <v>1868.8470964323856</v>
      </c>
      <c r="Z31" s="118">
        <f t="shared" si="5"/>
        <v>81.871709306986332</v>
      </c>
    </row>
    <row r="32" spans="2:26" x14ac:dyDescent="0.2">
      <c r="B32" s="107" t="s">
        <v>324</v>
      </c>
      <c r="C32" s="112">
        <v>4311303.3550000004</v>
      </c>
      <c r="D32" s="112">
        <v>6170745.8949999996</v>
      </c>
      <c r="E32" s="112">
        <v>4394336.2927000001</v>
      </c>
      <c r="F32" s="112">
        <v>4763753.936999999</v>
      </c>
      <c r="G32" s="112">
        <v>28585.974000003189</v>
      </c>
      <c r="H32" s="112">
        <f t="shared" si="6"/>
        <v>19668725.453700002</v>
      </c>
      <c r="I32" s="112">
        <v>4253733.6106599998</v>
      </c>
      <c r="J32" s="112">
        <v>5657612.8344500009</v>
      </c>
      <c r="K32" s="112">
        <v>3629844.9202800002</v>
      </c>
      <c r="L32" s="112">
        <v>1204860.860439999</v>
      </c>
      <c r="M32" s="112">
        <v>1438157.8626400009</v>
      </c>
      <c r="N32" s="112">
        <f t="shared" si="7"/>
        <v>16184210.088470001</v>
      </c>
      <c r="O32" s="112">
        <f t="shared" si="4"/>
        <v>57569.744340000674</v>
      </c>
      <c r="P32" s="112">
        <f t="shared" si="4"/>
        <v>513133.06054999866</v>
      </c>
      <c r="Q32" s="112">
        <f t="shared" si="4"/>
        <v>764491.37241999991</v>
      </c>
      <c r="R32" s="112">
        <f t="shared" si="4"/>
        <v>3558893.07656</v>
      </c>
      <c r="S32" s="112">
        <f t="shared" si="4"/>
        <v>-1409571.8886399977</v>
      </c>
      <c r="T32" s="112">
        <f t="shared" si="8"/>
        <v>3484515.3652300015</v>
      </c>
      <c r="U32" s="118">
        <f t="shared" si="5"/>
        <v>98.664678877833197</v>
      </c>
      <c r="V32" s="118">
        <f t="shared" si="5"/>
        <v>91.684424066695442</v>
      </c>
      <c r="W32" s="118">
        <f t="shared" si="5"/>
        <v>82.602802300543203</v>
      </c>
      <c r="X32" s="118">
        <f t="shared" si="5"/>
        <v>25.292256409002668</v>
      </c>
      <c r="Y32" s="118">
        <f t="shared" si="5"/>
        <v>5030.9912918826567</v>
      </c>
      <c r="Z32" s="118">
        <f t="shared" si="5"/>
        <v>82.283979846927451</v>
      </c>
    </row>
    <row r="33" spans="1:38" x14ac:dyDescent="0.2">
      <c r="B33" s="107" t="s">
        <v>325</v>
      </c>
      <c r="C33" s="112">
        <v>28580149.884500004</v>
      </c>
      <c r="D33" s="112">
        <v>233090099.40487</v>
      </c>
      <c r="E33" s="112">
        <v>129131065.60987002</v>
      </c>
      <c r="F33" s="112">
        <v>51243602</v>
      </c>
      <c r="G33" s="112">
        <v>355.79999995231628</v>
      </c>
      <c r="H33" s="112">
        <f t="shared" si="6"/>
        <v>442045272.69923997</v>
      </c>
      <c r="I33" s="112">
        <v>26585689.727790002</v>
      </c>
      <c r="J33" s="112">
        <v>144603690.36274999</v>
      </c>
      <c r="K33" s="112">
        <v>118729327.93405002</v>
      </c>
      <c r="L33" s="112">
        <v>5672534.9577499628</v>
      </c>
      <c r="M33" s="112">
        <v>21963357.75680995</v>
      </c>
      <c r="N33" s="112">
        <f t="shared" si="7"/>
        <v>317554600.73914993</v>
      </c>
      <c r="O33" s="112">
        <f t="shared" si="4"/>
        <v>1994460.1567100026</v>
      </c>
      <c r="P33" s="112">
        <f t="shared" si="4"/>
        <v>88486409.04212001</v>
      </c>
      <c r="Q33" s="112">
        <f t="shared" si="4"/>
        <v>10401737.675819993</v>
      </c>
      <c r="R33" s="112">
        <f t="shared" si="4"/>
        <v>45571067.042250037</v>
      </c>
      <c r="S33" s="112">
        <f t="shared" si="4"/>
        <v>-21963001.956809998</v>
      </c>
      <c r="T33" s="112">
        <f t="shared" si="8"/>
        <v>124490671.96009004</v>
      </c>
      <c r="U33" s="118">
        <f t="shared" si="5"/>
        <v>93.021519604445217</v>
      </c>
      <c r="V33" s="118">
        <f t="shared" si="5"/>
        <v>62.037680164003042</v>
      </c>
      <c r="W33" s="118">
        <f t="shared" si="5"/>
        <v>91.944821622361843</v>
      </c>
      <c r="X33" s="118">
        <f t="shared" si="5"/>
        <v>11.069742829065691</v>
      </c>
      <c r="Y33" s="118">
        <f t="shared" si="5"/>
        <v>6172950.4664849471</v>
      </c>
      <c r="Z33" s="118">
        <f t="shared" si="5"/>
        <v>71.837574192363022</v>
      </c>
    </row>
    <row r="34" spans="1:38" x14ac:dyDescent="0.2">
      <c r="B34" s="107" t="s">
        <v>326</v>
      </c>
      <c r="C34" s="112">
        <v>473387.01899999997</v>
      </c>
      <c r="D34" s="112">
        <v>867602.00000000012</v>
      </c>
      <c r="E34" s="112">
        <v>812049.89799999981</v>
      </c>
      <c r="F34" s="112">
        <v>476065.44700000016</v>
      </c>
      <c r="G34" s="112">
        <v>8941.4429999999702</v>
      </c>
      <c r="H34" s="112">
        <f t="shared" si="6"/>
        <v>2638045.807</v>
      </c>
      <c r="I34" s="112">
        <v>464358.08440000005</v>
      </c>
      <c r="J34" s="112">
        <v>560638.22416999983</v>
      </c>
      <c r="K34" s="112">
        <v>505659.71475000028</v>
      </c>
      <c r="L34" s="112">
        <v>70149.124489999842</v>
      </c>
      <c r="M34" s="112">
        <v>95772.656549999956</v>
      </c>
      <c r="N34" s="112">
        <f t="shared" si="7"/>
        <v>1696577.80436</v>
      </c>
      <c r="O34" s="112">
        <f t="shared" si="4"/>
        <v>9028.9345999999205</v>
      </c>
      <c r="P34" s="112">
        <f t="shared" si="4"/>
        <v>306963.77583000029</v>
      </c>
      <c r="Q34" s="112">
        <f t="shared" si="4"/>
        <v>306390.18324999954</v>
      </c>
      <c r="R34" s="112">
        <f t="shared" si="4"/>
        <v>405916.32251000032</v>
      </c>
      <c r="S34" s="112">
        <f t="shared" si="4"/>
        <v>-86831.213549999986</v>
      </c>
      <c r="T34" s="112">
        <f t="shared" si="8"/>
        <v>941468.00264000008</v>
      </c>
      <c r="U34" s="118">
        <f t="shared" si="5"/>
        <v>98.092694932980436</v>
      </c>
      <c r="V34" s="118">
        <f t="shared" si="5"/>
        <v>64.619286743230163</v>
      </c>
      <c r="W34" s="118">
        <f t="shared" si="5"/>
        <v>62.269537376384278</v>
      </c>
      <c r="X34" s="118">
        <f t="shared" si="5"/>
        <v>14.735185032237766</v>
      </c>
      <c r="Y34" s="118">
        <f t="shared" si="5"/>
        <v>1071.1096245874439</v>
      </c>
      <c r="Z34" s="118">
        <f t="shared" si="5"/>
        <v>64.311916034898474</v>
      </c>
    </row>
    <row r="35" spans="1:38" x14ac:dyDescent="0.2">
      <c r="B35" s="107" t="s">
        <v>327</v>
      </c>
      <c r="C35" s="112">
        <v>2940426.923</v>
      </c>
      <c r="D35" s="112">
        <v>4211009.01</v>
      </c>
      <c r="E35" s="112">
        <v>5396767.1082999986</v>
      </c>
      <c r="F35" s="112">
        <v>3728163.7306000032</v>
      </c>
      <c r="G35" s="112">
        <v>1088719.754999999</v>
      </c>
      <c r="H35" s="112">
        <f t="shared" si="6"/>
        <v>17365086.526900001</v>
      </c>
      <c r="I35" s="112">
        <v>2748332.7865200005</v>
      </c>
      <c r="J35" s="112">
        <v>3548942.3471099995</v>
      </c>
      <c r="K35" s="112">
        <v>4543050.5046200007</v>
      </c>
      <c r="L35" s="112">
        <v>971242.18311999924</v>
      </c>
      <c r="M35" s="112">
        <v>1219445.1180199999</v>
      </c>
      <c r="N35" s="112">
        <f t="shared" si="7"/>
        <v>13031012.93939</v>
      </c>
      <c r="O35" s="112">
        <f t="shared" si="4"/>
        <v>192094.1364799994</v>
      </c>
      <c r="P35" s="112">
        <f t="shared" si="4"/>
        <v>662066.66289000027</v>
      </c>
      <c r="Q35" s="112">
        <f t="shared" si="4"/>
        <v>853716.60367999785</v>
      </c>
      <c r="R35" s="112">
        <f t="shared" si="4"/>
        <v>2756921.5474800039</v>
      </c>
      <c r="S35" s="112">
        <f t="shared" si="4"/>
        <v>-130725.36302000098</v>
      </c>
      <c r="T35" s="112">
        <f t="shared" si="8"/>
        <v>4334073.5875100009</v>
      </c>
      <c r="U35" s="118">
        <f t="shared" si="5"/>
        <v>93.467134483858786</v>
      </c>
      <c r="V35" s="118">
        <f t="shared" si="5"/>
        <v>84.277719156673086</v>
      </c>
      <c r="W35" s="118">
        <f t="shared" si="5"/>
        <v>84.180962666204024</v>
      </c>
      <c r="X35" s="118">
        <f t="shared" si="5"/>
        <v>26.051489508045012</v>
      </c>
      <c r="Y35" s="118">
        <f t="shared" si="5"/>
        <v>112.00725553289892</v>
      </c>
      <c r="Z35" s="118">
        <f t="shared" si="5"/>
        <v>75.041451243009064</v>
      </c>
    </row>
    <row r="36" spans="1:38" x14ac:dyDescent="0.2">
      <c r="B36" s="107" t="s">
        <v>328</v>
      </c>
      <c r="C36" s="112">
        <v>14433800.260629999</v>
      </c>
      <c r="D36" s="112">
        <v>13656499.310110001</v>
      </c>
      <c r="E36" s="112">
        <v>11794656.671800002</v>
      </c>
      <c r="F36" s="112">
        <v>18623683.688999996</v>
      </c>
      <c r="G36" s="112">
        <v>1436855.4003100023</v>
      </c>
      <c r="H36" s="112">
        <f t="shared" si="6"/>
        <v>59945495.33185</v>
      </c>
      <c r="I36" s="112">
        <v>13576110.507020002</v>
      </c>
      <c r="J36" s="112">
        <v>13498644.993309999</v>
      </c>
      <c r="K36" s="112">
        <v>11701130.587549999</v>
      </c>
      <c r="L36" s="112">
        <v>3513962.1787500009</v>
      </c>
      <c r="M36" s="112">
        <v>11972732.432490006</v>
      </c>
      <c r="N36" s="112">
        <f t="shared" si="7"/>
        <v>54262580.699120007</v>
      </c>
      <c r="O36" s="112">
        <f t="shared" si="4"/>
        <v>857689.75360999629</v>
      </c>
      <c r="P36" s="112">
        <f t="shared" si="4"/>
        <v>157854.31680000201</v>
      </c>
      <c r="Q36" s="112">
        <f t="shared" si="4"/>
        <v>93526.084250003099</v>
      </c>
      <c r="R36" s="112">
        <f t="shared" si="4"/>
        <v>15109721.510249995</v>
      </c>
      <c r="S36" s="112">
        <f t="shared" si="4"/>
        <v>-10535877.032180004</v>
      </c>
      <c r="T36" s="112">
        <f t="shared" si="8"/>
        <v>5682914.6327299923</v>
      </c>
      <c r="U36" s="118">
        <f t="shared" si="5"/>
        <v>94.057768999689898</v>
      </c>
      <c r="V36" s="118">
        <f t="shared" si="5"/>
        <v>98.844108484791988</v>
      </c>
      <c r="W36" s="118">
        <f t="shared" si="5"/>
        <v>99.207046997191398</v>
      </c>
      <c r="X36" s="118">
        <f t="shared" si="5"/>
        <v>18.868244529010706</v>
      </c>
      <c r="Y36" s="118">
        <f t="shared" si="5"/>
        <v>833.25938225286154</v>
      </c>
      <c r="Z36" s="118">
        <f t="shared" si="5"/>
        <v>90.519863750778669</v>
      </c>
    </row>
    <row r="37" spans="1:38" x14ac:dyDescent="0.2">
      <c r="B37" s="121" t="s">
        <v>329</v>
      </c>
      <c r="C37" s="112">
        <v>1201932.787</v>
      </c>
      <c r="D37" s="112">
        <v>4062315.14</v>
      </c>
      <c r="E37" s="112">
        <v>3069193.5939999996</v>
      </c>
      <c r="F37" s="112">
        <v>4748860.416000003</v>
      </c>
      <c r="G37" s="112">
        <v>2713.3059999998659</v>
      </c>
      <c r="H37" s="112">
        <f t="shared" si="6"/>
        <v>13085015.243000003</v>
      </c>
      <c r="I37" s="112">
        <v>1179451.5404999999</v>
      </c>
      <c r="J37" s="112">
        <v>1869431.0846800006</v>
      </c>
      <c r="K37" s="112">
        <v>3033617.1499799993</v>
      </c>
      <c r="L37" s="112">
        <v>1498145.6060300004</v>
      </c>
      <c r="M37" s="112">
        <v>1823984.9427199978</v>
      </c>
      <c r="N37" s="112">
        <f t="shared" si="7"/>
        <v>9404630.3239099979</v>
      </c>
      <c r="O37" s="112">
        <f t="shared" si="4"/>
        <v>22481.246500000125</v>
      </c>
      <c r="P37" s="112">
        <f t="shared" si="4"/>
        <v>2192884.0553199993</v>
      </c>
      <c r="Q37" s="112">
        <f t="shared" si="4"/>
        <v>35576.444020000286</v>
      </c>
      <c r="R37" s="112">
        <f t="shared" si="4"/>
        <v>3250714.8099700026</v>
      </c>
      <c r="S37" s="112">
        <f t="shared" si="4"/>
        <v>-1821271.636719998</v>
      </c>
      <c r="T37" s="112">
        <f t="shared" si="8"/>
        <v>3680384.9190900046</v>
      </c>
      <c r="U37" s="118">
        <f t="shared" si="5"/>
        <v>98.129575401956302</v>
      </c>
      <c r="V37" s="118">
        <f t="shared" si="5"/>
        <v>46.018859203523057</v>
      </c>
      <c r="W37" s="118">
        <f t="shared" si="5"/>
        <v>98.840853698849457</v>
      </c>
      <c r="X37" s="118">
        <f t="shared" si="5"/>
        <v>31.54747612674408</v>
      </c>
      <c r="Y37" s="118">
        <f t="shared" si="5"/>
        <v>67223.709479140511</v>
      </c>
      <c r="Z37" s="118">
        <f t="shared" si="5"/>
        <v>71.873285198816461</v>
      </c>
    </row>
    <row r="38" spans="1:38" x14ac:dyDescent="0.2">
      <c r="B38" s="107" t="s">
        <v>330</v>
      </c>
      <c r="C38" s="112">
        <v>360693.72499999998</v>
      </c>
      <c r="D38" s="112">
        <v>496739.65100000007</v>
      </c>
      <c r="E38" s="112">
        <v>292790.67099999997</v>
      </c>
      <c r="F38" s="112">
        <v>356144.40700000012</v>
      </c>
      <c r="G38" s="112">
        <v>0</v>
      </c>
      <c r="H38" s="112">
        <f t="shared" si="6"/>
        <v>1506368.4540000001</v>
      </c>
      <c r="I38" s="112">
        <v>326216.51912999997</v>
      </c>
      <c r="J38" s="112">
        <v>347199.64197000006</v>
      </c>
      <c r="K38" s="112">
        <v>253846.47282999987</v>
      </c>
      <c r="L38" s="112">
        <v>70157.897050000145</v>
      </c>
      <c r="M38" s="112">
        <v>150553.08417000016</v>
      </c>
      <c r="N38" s="112">
        <f t="shared" si="7"/>
        <v>1147973.6151500002</v>
      </c>
      <c r="O38" s="112">
        <f t="shared" si="4"/>
        <v>34477.205870000005</v>
      </c>
      <c r="P38" s="112">
        <f t="shared" si="4"/>
        <v>149540.00903000002</v>
      </c>
      <c r="Q38" s="112">
        <f t="shared" si="4"/>
        <v>38944.198170000105</v>
      </c>
      <c r="R38" s="112">
        <f t="shared" si="4"/>
        <v>285986.50994999998</v>
      </c>
      <c r="S38" s="112">
        <f t="shared" si="4"/>
        <v>-150553.08417000016</v>
      </c>
      <c r="T38" s="112">
        <f t="shared" si="8"/>
        <v>358394.83884999994</v>
      </c>
      <c r="U38" s="118">
        <f t="shared" si="5"/>
        <v>90.44141788992863</v>
      </c>
      <c r="V38" s="118">
        <f t="shared" si="5"/>
        <v>69.895697126461116</v>
      </c>
      <c r="W38" s="118">
        <f t="shared" si="5"/>
        <v>86.698962082026128</v>
      </c>
      <c r="X38" s="118">
        <f t="shared" si="5"/>
        <v>19.699283681296201</v>
      </c>
      <c r="Y38" s="118" t="e">
        <f t="shared" si="5"/>
        <v>#DIV/0!</v>
      </c>
      <c r="Z38" s="118">
        <f t="shared" si="5"/>
        <v>76.208022818167706</v>
      </c>
    </row>
    <row r="39" spans="1:38" x14ac:dyDescent="0.2">
      <c r="B39" s="107" t="s">
        <v>331</v>
      </c>
      <c r="C39" s="112">
        <v>6418194.7510000002</v>
      </c>
      <c r="D39" s="112">
        <v>8509259.0995000005</v>
      </c>
      <c r="E39" s="112">
        <v>22717708.260239996</v>
      </c>
      <c r="F39" s="112">
        <v>8372409.0120899975</v>
      </c>
      <c r="G39" s="112">
        <v>9612233.9479999989</v>
      </c>
      <c r="H39" s="112">
        <f t="shared" si="6"/>
        <v>55629805.070829995</v>
      </c>
      <c r="I39" s="112">
        <v>5975282.4953999994</v>
      </c>
      <c r="J39" s="112">
        <v>7794830.1346699977</v>
      </c>
      <c r="K39" s="112">
        <v>21608631.672210004</v>
      </c>
      <c r="L39" s="112">
        <v>2302233.218659997</v>
      </c>
      <c r="M39" s="112">
        <v>3278312.133510001</v>
      </c>
      <c r="N39" s="112">
        <f t="shared" si="7"/>
        <v>40959289.654449999</v>
      </c>
      <c r="O39" s="112">
        <f t="shared" si="4"/>
        <v>442912.25560000073</v>
      </c>
      <c r="P39" s="112">
        <f t="shared" si="4"/>
        <v>714428.96483000275</v>
      </c>
      <c r="Q39" s="112">
        <f t="shared" si="4"/>
        <v>1109076.5880299918</v>
      </c>
      <c r="R39" s="112">
        <f t="shared" si="4"/>
        <v>6070175.7934300005</v>
      </c>
      <c r="S39" s="112">
        <f t="shared" si="4"/>
        <v>6333921.8144899979</v>
      </c>
      <c r="T39" s="112">
        <f t="shared" si="8"/>
        <v>14670515.416379994</v>
      </c>
      <c r="U39" s="118">
        <f t="shared" si="5"/>
        <v>93.099114738907048</v>
      </c>
      <c r="V39" s="118">
        <f t="shared" si="5"/>
        <v>91.604099058730242</v>
      </c>
      <c r="W39" s="118">
        <f t="shared" si="5"/>
        <v>95.118008492207494</v>
      </c>
      <c r="X39" s="118">
        <f t="shared" si="5"/>
        <v>27.497858923704115</v>
      </c>
      <c r="Y39" s="118">
        <f t="shared" si="5"/>
        <v>34.105621557329172</v>
      </c>
      <c r="Z39" s="118">
        <f t="shared" si="5"/>
        <v>73.62831777371693</v>
      </c>
      <c r="AL39" s="112"/>
    </row>
    <row r="40" spans="1:38" x14ac:dyDescent="0.2">
      <c r="B40" s="107" t="s">
        <v>332</v>
      </c>
      <c r="C40" s="112">
        <v>881.23199999999997</v>
      </c>
      <c r="D40" s="112">
        <v>1083</v>
      </c>
      <c r="E40" s="112">
        <v>723</v>
      </c>
      <c r="F40" s="112">
        <v>1232</v>
      </c>
      <c r="G40" s="112">
        <v>0</v>
      </c>
      <c r="H40" s="112">
        <f t="shared" si="6"/>
        <v>3919.232</v>
      </c>
      <c r="I40" s="112">
        <v>793.77520000000004</v>
      </c>
      <c r="J40" s="112">
        <v>793.00855000000001</v>
      </c>
      <c r="K40" s="112">
        <v>719.85755999999992</v>
      </c>
      <c r="L40" s="112">
        <v>219.69735000000037</v>
      </c>
      <c r="M40" s="112">
        <v>528.94674999999961</v>
      </c>
      <c r="N40" s="112">
        <f t="shared" si="7"/>
        <v>3055.28541</v>
      </c>
      <c r="O40" s="112">
        <f t="shared" si="4"/>
        <v>87.45679999999993</v>
      </c>
      <c r="P40" s="112">
        <f t="shared" si="4"/>
        <v>289.99144999999999</v>
      </c>
      <c r="Q40" s="112">
        <f t="shared" si="4"/>
        <v>3.1424400000000787</v>
      </c>
      <c r="R40" s="112">
        <f t="shared" si="4"/>
        <v>1012.3026499999996</v>
      </c>
      <c r="S40" s="112">
        <f t="shared" si="4"/>
        <v>-528.94674999999961</v>
      </c>
      <c r="T40" s="112">
        <f t="shared" si="8"/>
        <v>863.94659000000001</v>
      </c>
      <c r="U40" s="118">
        <f t="shared" si="5"/>
        <v>90.075621402763403</v>
      </c>
      <c r="V40" s="118">
        <f t="shared" si="5"/>
        <v>73.22331948291783</v>
      </c>
      <c r="W40" s="118">
        <f t="shared" si="5"/>
        <v>99.565360995850611</v>
      </c>
      <c r="X40" s="118">
        <f t="shared" si="5"/>
        <v>17.832577110389643</v>
      </c>
      <c r="Y40" s="118" t="e">
        <f t="shared" si="5"/>
        <v>#DIV/0!</v>
      </c>
      <c r="Z40" s="118">
        <f t="shared" si="5"/>
        <v>77.95622739353017</v>
      </c>
    </row>
    <row r="41" spans="1:38" x14ac:dyDescent="0.2">
      <c r="B41" s="107" t="s">
        <v>333</v>
      </c>
      <c r="C41" s="112">
        <v>8415437.8599999994</v>
      </c>
      <c r="D41" s="112">
        <v>11537724.283</v>
      </c>
      <c r="E41" s="112">
        <v>9676873.932</v>
      </c>
      <c r="F41" s="112">
        <v>11018697.816000003</v>
      </c>
      <c r="G41" s="112">
        <v>5992.4989999979734</v>
      </c>
      <c r="H41" s="112">
        <f t="shared" si="6"/>
        <v>40654726.390000001</v>
      </c>
      <c r="I41" s="112">
        <v>8412767.5685600005</v>
      </c>
      <c r="J41" s="112">
        <v>11533275.153480001</v>
      </c>
      <c r="K41" s="112">
        <v>9676318.6628099978</v>
      </c>
      <c r="L41" s="112">
        <v>1907879.4148500003</v>
      </c>
      <c r="M41" s="112">
        <v>1934415.3447900005</v>
      </c>
      <c r="N41" s="112">
        <f t="shared" si="7"/>
        <v>33464656.14449</v>
      </c>
      <c r="O41" s="112">
        <f t="shared" si="4"/>
        <v>2670.2914399988949</v>
      </c>
      <c r="P41" s="112">
        <f t="shared" si="4"/>
        <v>4449.1295199990273</v>
      </c>
      <c r="Q41" s="112">
        <f t="shared" si="4"/>
        <v>555.26919000223279</v>
      </c>
      <c r="R41" s="112">
        <f t="shared" si="4"/>
        <v>9110818.4011500031</v>
      </c>
      <c r="S41" s="112">
        <f t="shared" si="4"/>
        <v>-1928422.8457900025</v>
      </c>
      <c r="T41" s="112">
        <f t="shared" si="8"/>
        <v>7190070.2455100007</v>
      </c>
      <c r="U41" s="118">
        <f t="shared" si="5"/>
        <v>99.968269132463192</v>
      </c>
      <c r="V41" s="118">
        <f t="shared" si="5"/>
        <v>99.961438413582528</v>
      </c>
      <c r="W41" s="118">
        <f t="shared" si="5"/>
        <v>99.994261894968318</v>
      </c>
      <c r="X41" s="118">
        <f t="shared" si="5"/>
        <v>17.314926379772494</v>
      </c>
      <c r="Y41" s="118">
        <f t="shared" si="5"/>
        <v>32280.611891477241</v>
      </c>
      <c r="Z41" s="118">
        <f t="shared" si="5"/>
        <v>82.31430664042405</v>
      </c>
    </row>
    <row r="42" spans="1:38" x14ac:dyDescent="0.2">
      <c r="B42" s="107" t="s">
        <v>334</v>
      </c>
      <c r="C42" s="112">
        <v>369649.97399999999</v>
      </c>
      <c r="D42" s="112">
        <v>520447.27100000001</v>
      </c>
      <c r="E42" s="112">
        <v>435117.78599999996</v>
      </c>
      <c r="F42" s="112">
        <v>469419.28500000038</v>
      </c>
      <c r="G42" s="112">
        <v>4368.5169999999925</v>
      </c>
      <c r="H42" s="112">
        <f t="shared" si="6"/>
        <v>1799002.8330000003</v>
      </c>
      <c r="I42" s="112">
        <v>359744.80322</v>
      </c>
      <c r="J42" s="112">
        <v>514607.80330999999</v>
      </c>
      <c r="K42" s="112">
        <v>435112.30136999977</v>
      </c>
      <c r="L42" s="112">
        <v>75202.728590000188</v>
      </c>
      <c r="M42" s="112">
        <v>151091.10663000005</v>
      </c>
      <c r="N42" s="112">
        <f t="shared" si="7"/>
        <v>1535758.74312</v>
      </c>
      <c r="O42" s="112">
        <f t="shared" si="4"/>
        <v>9905.1707799999858</v>
      </c>
      <c r="P42" s="112">
        <f t="shared" si="4"/>
        <v>5839.4676900000195</v>
      </c>
      <c r="Q42" s="112">
        <f t="shared" si="4"/>
        <v>5.484630000195466</v>
      </c>
      <c r="R42" s="112">
        <f t="shared" si="4"/>
        <v>394216.55641000019</v>
      </c>
      <c r="S42" s="112">
        <f t="shared" si="4"/>
        <v>-146722.58963000006</v>
      </c>
      <c r="T42" s="112">
        <f t="shared" si="8"/>
        <v>263244.08988000033</v>
      </c>
      <c r="U42" s="118">
        <f t="shared" si="5"/>
        <v>97.320391863465943</v>
      </c>
      <c r="V42" s="118">
        <f t="shared" si="5"/>
        <v>98.877990525576223</v>
      </c>
      <c r="W42" s="118">
        <f t="shared" si="5"/>
        <v>99.998739506823981</v>
      </c>
      <c r="X42" s="118">
        <f t="shared" si="5"/>
        <v>16.020374746640442</v>
      </c>
      <c r="Y42" s="118">
        <f t="shared" si="5"/>
        <v>3458.6361144983598</v>
      </c>
      <c r="Z42" s="118">
        <f t="shared" si="5"/>
        <v>85.367222049282887</v>
      </c>
    </row>
    <row r="43" spans="1:38" x14ac:dyDescent="0.2">
      <c r="B43" s="107" t="s">
        <v>335</v>
      </c>
      <c r="C43" s="112">
        <v>1599583.7479999999</v>
      </c>
      <c r="D43" s="112">
        <v>3795343</v>
      </c>
      <c r="E43" s="112">
        <v>3104596.9010000005</v>
      </c>
      <c r="F43" s="112">
        <v>3564230.6370000001</v>
      </c>
      <c r="G43" s="112">
        <v>254015.87999999896</v>
      </c>
      <c r="H43" s="112">
        <f t="shared" si="6"/>
        <v>12317770.165999999</v>
      </c>
      <c r="I43" s="112">
        <v>1598496.6194799999</v>
      </c>
      <c r="J43" s="112">
        <v>3780238.5502000004</v>
      </c>
      <c r="K43" s="112">
        <v>3095909.0908599989</v>
      </c>
      <c r="L43" s="112">
        <v>994569.9309700001</v>
      </c>
      <c r="M43" s="112">
        <v>890459.91159000061</v>
      </c>
      <c r="N43" s="112">
        <f t="shared" si="7"/>
        <v>10359674.1031</v>
      </c>
      <c r="O43" s="112">
        <f t="shared" si="4"/>
        <v>1087.1285200000275</v>
      </c>
      <c r="P43" s="112">
        <f t="shared" si="4"/>
        <v>15104.449799999595</v>
      </c>
      <c r="Q43" s="112">
        <f t="shared" si="4"/>
        <v>8687.8101400015876</v>
      </c>
      <c r="R43" s="112">
        <f t="shared" si="4"/>
        <v>2569660.70603</v>
      </c>
      <c r="S43" s="112">
        <f t="shared" si="4"/>
        <v>-636444.03159000166</v>
      </c>
      <c r="T43" s="112">
        <f t="shared" si="8"/>
        <v>1958096.0628999993</v>
      </c>
      <c r="U43" s="118">
        <f t="shared" si="5"/>
        <v>99.932036786360243</v>
      </c>
      <c r="V43" s="118">
        <f t="shared" si="5"/>
        <v>99.602026752259292</v>
      </c>
      <c r="W43" s="118">
        <f t="shared" si="5"/>
        <v>99.720163022220262</v>
      </c>
      <c r="X43" s="118">
        <f t="shared" si="5"/>
        <v>27.904196789215806</v>
      </c>
      <c r="Y43" s="118">
        <f t="shared" si="5"/>
        <v>350.55285188863166</v>
      </c>
      <c r="Z43" s="118">
        <f t="shared" si="5"/>
        <v>84.103485967737782</v>
      </c>
    </row>
    <row r="44" spans="1:38" x14ac:dyDescent="0.2">
      <c r="B44" s="107" t="s">
        <v>336</v>
      </c>
      <c r="C44" s="112">
        <v>2124330</v>
      </c>
      <c r="D44" s="112">
        <v>691708</v>
      </c>
      <c r="E44" s="112">
        <v>436669.50700000022</v>
      </c>
      <c r="F44" s="112">
        <v>634433.125</v>
      </c>
      <c r="G44" s="112">
        <v>0</v>
      </c>
      <c r="H44" s="112">
        <f t="shared" si="6"/>
        <v>3887140.6320000002</v>
      </c>
      <c r="I44" s="112">
        <v>1895124.05574</v>
      </c>
      <c r="J44" s="112">
        <v>689047.73469000007</v>
      </c>
      <c r="K44" s="112">
        <v>436505.46267999988</v>
      </c>
      <c r="L44" s="112">
        <v>233095.76413000049</v>
      </c>
      <c r="M44" s="112">
        <v>282286.00550999912</v>
      </c>
      <c r="N44" s="112">
        <f t="shared" si="7"/>
        <v>3536059.0227499995</v>
      </c>
      <c r="O44" s="112">
        <f t="shared" si="4"/>
        <v>229205.94426000002</v>
      </c>
      <c r="P44" s="112">
        <f t="shared" si="4"/>
        <v>2660.2653099999297</v>
      </c>
      <c r="Q44" s="112">
        <f t="shared" si="4"/>
        <v>164.04432000033557</v>
      </c>
      <c r="R44" s="112">
        <f t="shared" si="4"/>
        <v>401337.36086999951</v>
      </c>
      <c r="S44" s="112">
        <f t="shared" si="4"/>
        <v>-282286.00550999912</v>
      </c>
      <c r="T44" s="112">
        <f t="shared" si="8"/>
        <v>351081.60925000068</v>
      </c>
      <c r="U44" s="118">
        <f t="shared" si="5"/>
        <v>89.210436031125113</v>
      </c>
      <c r="V44" s="118">
        <f t="shared" si="5"/>
        <v>99.615406311622834</v>
      </c>
      <c r="W44" s="118">
        <f t="shared" si="5"/>
        <v>99.962432842831788</v>
      </c>
      <c r="X44" s="118">
        <f t="shared" si="5"/>
        <v>36.740793465032347</v>
      </c>
      <c r="Y44" s="118" t="e">
        <f t="shared" si="5"/>
        <v>#DIV/0!</v>
      </c>
      <c r="Z44" s="118">
        <f t="shared" si="5"/>
        <v>90.968126896161124</v>
      </c>
    </row>
    <row r="45" spans="1:38" x14ac:dyDescent="0.2">
      <c r="B45" s="107" t="s">
        <v>337</v>
      </c>
      <c r="C45" s="112">
        <v>673296.94900000002</v>
      </c>
      <c r="D45" s="112">
        <v>1058112.4439999999</v>
      </c>
      <c r="E45" s="112">
        <v>1043597.3610000003</v>
      </c>
      <c r="F45" s="112">
        <v>1202178</v>
      </c>
      <c r="G45" s="112">
        <v>0</v>
      </c>
      <c r="H45" s="112">
        <f t="shared" si="6"/>
        <v>3977184.7540000002</v>
      </c>
      <c r="I45" s="112">
        <v>673296.94900000002</v>
      </c>
      <c r="J45" s="112">
        <v>786310.44711999968</v>
      </c>
      <c r="K45" s="112">
        <v>1042919.5535500003</v>
      </c>
      <c r="L45" s="112">
        <v>42969.23172000004</v>
      </c>
      <c r="M45" s="112">
        <v>171538.30918000033</v>
      </c>
      <c r="N45" s="112">
        <f t="shared" si="7"/>
        <v>2717034.4905700004</v>
      </c>
      <c r="O45" s="112">
        <f t="shared" si="4"/>
        <v>0</v>
      </c>
      <c r="P45" s="112">
        <f t="shared" si="4"/>
        <v>271801.99688000022</v>
      </c>
      <c r="Q45" s="112">
        <f t="shared" si="4"/>
        <v>677.80744999996386</v>
      </c>
      <c r="R45" s="112">
        <f t="shared" si="4"/>
        <v>1159208.76828</v>
      </c>
      <c r="S45" s="112">
        <f t="shared" si="4"/>
        <v>-171538.30918000033</v>
      </c>
      <c r="T45" s="112">
        <f t="shared" si="8"/>
        <v>1260150.2634299998</v>
      </c>
      <c r="U45" s="118">
        <f t="shared" si="5"/>
        <v>100</v>
      </c>
      <c r="V45" s="118">
        <f t="shared" si="5"/>
        <v>74.312560217843895</v>
      </c>
      <c r="W45" s="118">
        <f t="shared" si="5"/>
        <v>99.935050865848254</v>
      </c>
      <c r="X45" s="118">
        <f t="shared" si="5"/>
        <v>3.5742819881914354</v>
      </c>
      <c r="Y45" s="118" t="e">
        <f t="shared" si="5"/>
        <v>#DIV/0!</v>
      </c>
      <c r="Z45" s="118">
        <f t="shared" si="5"/>
        <v>68.315521119238412</v>
      </c>
    </row>
    <row r="46" spans="1:38" x14ac:dyDescent="0.2">
      <c r="B46" s="107" t="s">
        <v>338</v>
      </c>
      <c r="C46" s="112">
        <v>182660.326</v>
      </c>
      <c r="D46" s="112">
        <v>241969.24800000002</v>
      </c>
      <c r="E46" s="112">
        <v>170173.18400000001</v>
      </c>
      <c r="F46" s="112">
        <v>213752.21899999981</v>
      </c>
      <c r="G46" s="112">
        <v>0</v>
      </c>
      <c r="H46" s="112">
        <f t="shared" si="6"/>
        <v>808554.97699999984</v>
      </c>
      <c r="I46" s="112">
        <v>182556.72943000001</v>
      </c>
      <c r="J46" s="112">
        <v>238168.44633000006</v>
      </c>
      <c r="K46" s="112">
        <v>168896.17890999996</v>
      </c>
      <c r="L46" s="112">
        <v>63558.216310000047</v>
      </c>
      <c r="M46" s="112">
        <v>90513.602559999912</v>
      </c>
      <c r="N46" s="112">
        <f t="shared" si="7"/>
        <v>743693.17353999999</v>
      </c>
      <c r="O46" s="112">
        <f t="shared" si="4"/>
        <v>103.59656999999424</v>
      </c>
      <c r="P46" s="112">
        <f t="shared" si="4"/>
        <v>3800.8016699999571</v>
      </c>
      <c r="Q46" s="112">
        <f t="shared" si="4"/>
        <v>1277.0050900000497</v>
      </c>
      <c r="R46" s="112">
        <f t="shared" si="4"/>
        <v>150194.00268999976</v>
      </c>
      <c r="S46" s="112">
        <f t="shared" si="4"/>
        <v>-90513.602559999912</v>
      </c>
      <c r="T46" s="112">
        <f t="shared" si="8"/>
        <v>64861.80345999985</v>
      </c>
      <c r="U46" s="118">
        <f t="shared" si="5"/>
        <v>99.943284580582642</v>
      </c>
      <c r="V46" s="118">
        <f t="shared" si="5"/>
        <v>98.429221191777245</v>
      </c>
      <c r="W46" s="118">
        <f t="shared" si="5"/>
        <v>99.249585005120394</v>
      </c>
      <c r="X46" s="118">
        <f t="shared" si="5"/>
        <v>29.734529357096456</v>
      </c>
      <c r="Y46" s="118" t="e">
        <f t="shared" si="5"/>
        <v>#DIV/0!</v>
      </c>
      <c r="Z46" s="118">
        <f t="shared" si="5"/>
        <v>91.978058968771904</v>
      </c>
    </row>
    <row r="47" spans="1:38" x14ac:dyDescent="0.2">
      <c r="C47" s="112"/>
      <c r="D47" s="112"/>
      <c r="E47" s="112"/>
      <c r="F47" s="112"/>
      <c r="G47" s="112"/>
      <c r="H47" s="112"/>
      <c r="I47" s="112"/>
      <c r="J47" s="112"/>
      <c r="K47" s="112"/>
      <c r="L47" s="112"/>
      <c r="M47" s="112"/>
      <c r="N47" s="112"/>
      <c r="O47" s="112"/>
      <c r="P47" s="112"/>
      <c r="Q47" s="112"/>
      <c r="R47" s="112"/>
      <c r="S47" s="112"/>
      <c r="T47" s="112"/>
      <c r="U47" s="118"/>
      <c r="V47" s="118"/>
      <c r="W47" s="118"/>
      <c r="X47" s="118"/>
      <c r="Y47" s="118"/>
      <c r="Z47" s="118"/>
    </row>
    <row r="48" spans="1:38" ht="15" x14ac:dyDescent="0.35">
      <c r="A48" s="107" t="s">
        <v>339</v>
      </c>
      <c r="C48" s="119">
        <f t="shared" ref="C48:T48" si="9">SUM(C50:C52)</f>
        <v>206398008.88199997</v>
      </c>
      <c r="D48" s="119">
        <f t="shared" si="9"/>
        <v>327952939.79366994</v>
      </c>
      <c r="E48" s="119">
        <f t="shared" si="9"/>
        <v>230279253.69499999</v>
      </c>
      <c r="F48" s="119">
        <f t="shared" si="9"/>
        <v>188905956.61200014</v>
      </c>
      <c r="G48" s="119">
        <f>SUM(G50:G52)</f>
        <v>69255923.734999985</v>
      </c>
      <c r="H48" s="119">
        <f t="shared" si="9"/>
        <v>1022792082.71767</v>
      </c>
      <c r="I48" s="119">
        <f t="shared" si="9"/>
        <v>205571868.18830997</v>
      </c>
      <c r="J48" s="119">
        <f t="shared" si="9"/>
        <v>327312634.77582002</v>
      </c>
      <c r="K48" s="119">
        <f t="shared" si="9"/>
        <v>229819540.34758005</v>
      </c>
      <c r="L48" s="119">
        <f t="shared" si="9"/>
        <v>74200643.621830001</v>
      </c>
      <c r="M48" s="119">
        <f>SUM(M50:M52)</f>
        <v>96426051.208569899</v>
      </c>
      <c r="N48" s="119">
        <f t="shared" si="9"/>
        <v>933330738.14210999</v>
      </c>
      <c r="O48" s="119">
        <f t="shared" si="9"/>
        <v>826140.69368999265</v>
      </c>
      <c r="P48" s="119">
        <f t="shared" si="9"/>
        <v>640305.01784992218</v>
      </c>
      <c r="Q48" s="119">
        <f t="shared" si="9"/>
        <v>459713.34741994739</v>
      </c>
      <c r="R48" s="119">
        <f t="shared" si="9"/>
        <v>114705312.99017014</v>
      </c>
      <c r="S48" s="119">
        <f>SUM(S50:S52)</f>
        <v>-27170127.473569915</v>
      </c>
      <c r="T48" s="119">
        <f t="shared" si="9"/>
        <v>89461344.575560093</v>
      </c>
      <c r="U48" s="118">
        <f t="shared" ref="U48:Z48" si="10">+I48/C48*100</f>
        <v>99.599734174682709</v>
      </c>
      <c r="V48" s="118">
        <f t="shared" si="10"/>
        <v>99.804757042808419</v>
      </c>
      <c r="W48" s="118">
        <f t="shared" si="10"/>
        <v>99.800367015246266</v>
      </c>
      <c r="X48" s="118">
        <f t="shared" si="10"/>
        <v>39.279144476229</v>
      </c>
      <c r="Y48" s="118">
        <f t="shared" si="10"/>
        <v>139.23148520483727</v>
      </c>
      <c r="Z48" s="118">
        <f t="shared" si="10"/>
        <v>91.253222811634259</v>
      </c>
    </row>
    <row r="49" spans="1:26" x14ac:dyDescent="0.2">
      <c r="C49" s="112"/>
      <c r="D49" s="112"/>
      <c r="E49" s="112"/>
      <c r="F49" s="112"/>
      <c r="G49" s="112"/>
      <c r="H49" s="112"/>
      <c r="I49" s="112"/>
      <c r="J49" s="112"/>
      <c r="K49" s="112"/>
      <c r="L49" s="112"/>
      <c r="M49" s="112"/>
      <c r="N49" s="112"/>
      <c r="O49" s="112"/>
      <c r="P49" s="112"/>
      <c r="Q49" s="112"/>
      <c r="R49" s="112"/>
      <c r="S49" s="112"/>
      <c r="T49" s="112"/>
      <c r="U49" s="118"/>
      <c r="V49" s="118"/>
      <c r="W49" s="118"/>
      <c r="X49" s="118"/>
      <c r="Y49" s="118"/>
      <c r="Z49" s="118"/>
    </row>
    <row r="50" spans="1:26" x14ac:dyDescent="0.2">
      <c r="B50" s="107" t="s">
        <v>340</v>
      </c>
      <c r="C50" s="112">
        <v>15666822.481000001</v>
      </c>
      <c r="D50" s="112">
        <v>103888550.292</v>
      </c>
      <c r="E50" s="112">
        <v>31560892.182999998</v>
      </c>
      <c r="F50" s="112">
        <v>22981479.735000044</v>
      </c>
      <c r="G50" s="112">
        <v>47835812.593999982</v>
      </c>
      <c r="H50" s="112">
        <f>SUM(C50:G50)</f>
        <v>221933557.28500003</v>
      </c>
      <c r="I50" s="112">
        <v>15644552.248440001</v>
      </c>
      <c r="J50" s="112">
        <v>103383883.2277</v>
      </c>
      <c r="K50" s="112">
        <v>31148443.886020005</v>
      </c>
      <c r="L50" s="112">
        <v>6494433.6158000231</v>
      </c>
      <c r="M50" s="112">
        <v>33017675.235549986</v>
      </c>
      <c r="N50" s="112">
        <f>SUM(I50:M50)</f>
        <v>189688988.21351001</v>
      </c>
      <c r="O50" s="112">
        <f>+C50-I50</f>
        <v>22270.232559999451</v>
      </c>
      <c r="P50" s="112">
        <f>+D50-J50</f>
        <v>504667.06430000067</v>
      </c>
      <c r="Q50" s="112">
        <f>+E50-K50</f>
        <v>412448.29697999358</v>
      </c>
      <c r="R50" s="112">
        <f>+F50-L50</f>
        <v>16487046.119200021</v>
      </c>
      <c r="S50" s="112">
        <f>+G50-M50</f>
        <v>14818137.358449996</v>
      </c>
      <c r="T50" s="112">
        <f>SUM(O50:S50)</f>
        <v>32244569.071490012</v>
      </c>
      <c r="U50" s="118">
        <f t="shared" ref="U50:Z50" si="11">+I50/C50*100</f>
        <v>99.85785099316081</v>
      </c>
      <c r="V50" s="118">
        <f t="shared" si="11"/>
        <v>99.514222632925836</v>
      </c>
      <c r="W50" s="118">
        <f t="shared" si="11"/>
        <v>98.693166547420503</v>
      </c>
      <c r="X50" s="118">
        <f t="shared" si="11"/>
        <v>28.259423199408751</v>
      </c>
      <c r="Y50" s="118">
        <f t="shared" si="11"/>
        <v>69.022921207136292</v>
      </c>
      <c r="Z50" s="118">
        <f t="shared" si="11"/>
        <v>85.47107095206762</v>
      </c>
    </row>
    <row r="51" spans="1:26" ht="14.25" x14ac:dyDescent="0.2">
      <c r="B51" s="107" t="s">
        <v>341</v>
      </c>
      <c r="C51" s="112"/>
      <c r="D51" s="112"/>
      <c r="E51" s="112"/>
      <c r="F51" s="112"/>
      <c r="G51" s="112"/>
      <c r="H51" s="112"/>
      <c r="I51" s="112"/>
      <c r="J51" s="112"/>
      <c r="K51" s="112"/>
      <c r="L51" s="112"/>
      <c r="M51" s="112"/>
      <c r="N51" s="112"/>
      <c r="O51" s="112"/>
      <c r="P51" s="112"/>
      <c r="Q51" s="112"/>
      <c r="R51" s="112"/>
      <c r="S51" s="112"/>
      <c r="T51" s="112"/>
      <c r="U51" s="118"/>
      <c r="V51" s="118"/>
      <c r="W51" s="118"/>
      <c r="X51" s="118"/>
      <c r="Y51" s="118"/>
      <c r="Z51" s="118"/>
    </row>
    <row r="52" spans="1:26" ht="14.25" x14ac:dyDescent="0.2">
      <c r="B52" s="107" t="s">
        <v>342</v>
      </c>
      <c r="C52" s="112">
        <f>+'[1]NCA RELEASES (2)'!F87+'[1]NCA RELEASES (2)'!F88</f>
        <v>190731186.40099996</v>
      </c>
      <c r="D52" s="112">
        <f>+'[1]NCA RELEASES (2)'!J87+'[1]NCA RELEASES (2)'!J88</f>
        <v>224064389.50166994</v>
      </c>
      <c r="E52" s="112">
        <f>+'[1]NCA RELEASES (2)'!N87+'[1]NCA RELEASES (2)'!N88</f>
        <v>198718361.51199999</v>
      </c>
      <c r="F52" s="112">
        <f>+'[1]NCA RELEASES (2)'!O87+'[1]NCA RELEASES (2)'!O88</f>
        <v>165924476.87700009</v>
      </c>
      <c r="G52" s="112">
        <f>+'[1]NCA RELEASES (2)'!P87+'[1]NCA RELEASES (2)'!P88</f>
        <v>21420111.140999999</v>
      </c>
      <c r="H52" s="112">
        <f>SUM(C52:G52)</f>
        <v>800858525.43267</v>
      </c>
      <c r="I52" s="112">
        <f>+'[1]all(net trust &amp;WF) (2)'!F87+'[1]all(net trust &amp;WF) (2)'!F88</f>
        <v>189927315.93986997</v>
      </c>
      <c r="J52" s="112">
        <f>+'[1]all(net trust &amp;WF) (2)'!J87+'[1]all(net trust &amp;WF) (2)'!J88</f>
        <v>223928751.54812002</v>
      </c>
      <c r="K52" s="112">
        <f>+'[1]all(net trust &amp;WF) (2)'!N87+'[1]all(net trust &amp;WF) (2)'!N88</f>
        <v>198671096.46156004</v>
      </c>
      <c r="L52" s="112">
        <f>+'[1]all(net trust &amp;WF) (2)'!O87+'[1]all(net trust &amp;WF) (2)'!O88</f>
        <v>67706210.006029978</v>
      </c>
      <c r="M52" s="112">
        <f>+'[1]all(net trust &amp;WF) (2)'!P87+'[1]all(net trust &amp;WF) (2)'!P88</f>
        <v>63408375.973019913</v>
      </c>
      <c r="N52" s="112">
        <f>SUM(I52:M52)</f>
        <v>743641749.92859995</v>
      </c>
      <c r="O52" s="112">
        <f t="shared" ref="O52:S53" si="12">+C52-I52</f>
        <v>803870.4611299932</v>
      </c>
      <c r="P52" s="112">
        <f t="shared" si="12"/>
        <v>135637.95354992151</v>
      </c>
      <c r="Q52" s="112">
        <f t="shared" si="12"/>
        <v>47265.050439953804</v>
      </c>
      <c r="R52" s="112">
        <f t="shared" si="12"/>
        <v>98218266.870970115</v>
      </c>
      <c r="S52" s="112">
        <f t="shared" si="12"/>
        <v>-41988264.83201991</v>
      </c>
      <c r="T52" s="112">
        <f>SUM(O52:S52)</f>
        <v>57216775.504070073</v>
      </c>
      <c r="U52" s="118">
        <f t="shared" ref="U52:Z53" si="13">+I52/C52*100</f>
        <v>99.578532238854791</v>
      </c>
      <c r="V52" s="118">
        <f t="shared" si="13"/>
        <v>99.939464743214401</v>
      </c>
      <c r="W52" s="118">
        <f t="shared" si="13"/>
        <v>99.976215056283507</v>
      </c>
      <c r="X52" s="118">
        <f t="shared" si="13"/>
        <v>40.805438281550607</v>
      </c>
      <c r="Y52" s="118">
        <f t="shared" si="13"/>
        <v>296.02262824701523</v>
      </c>
      <c r="Z52" s="118">
        <f t="shared" si="13"/>
        <v>92.85557015539564</v>
      </c>
    </row>
    <row r="53" spans="1:26" ht="24" x14ac:dyDescent="0.2">
      <c r="B53" s="122" t="s">
        <v>343</v>
      </c>
      <c r="C53" s="112">
        <v>643409.005</v>
      </c>
      <c r="D53" s="112">
        <v>650110.99999999988</v>
      </c>
      <c r="E53" s="112">
        <v>811766.071</v>
      </c>
      <c r="F53" s="112">
        <v>268302.72699999996</v>
      </c>
      <c r="G53" s="112">
        <v>470873.64100000029</v>
      </c>
      <c r="H53" s="112">
        <f>SUM(C53:G53)</f>
        <v>2844462.4440000001</v>
      </c>
      <c r="I53" s="112">
        <v>641130.73405999993</v>
      </c>
      <c r="J53" s="112">
        <v>641064.78659000015</v>
      </c>
      <c r="K53" s="112">
        <v>811764.30985000008</v>
      </c>
      <c r="L53" s="112">
        <v>266480.33091999963</v>
      </c>
      <c r="M53" s="112">
        <v>371407.09071000014</v>
      </c>
      <c r="N53" s="112">
        <f>SUM(I53:M53)</f>
        <v>2731847.2521299999</v>
      </c>
      <c r="O53" s="112">
        <f t="shared" si="12"/>
        <v>2278.2709400000749</v>
      </c>
      <c r="P53" s="112">
        <f t="shared" si="12"/>
        <v>9046.2134099997347</v>
      </c>
      <c r="Q53" s="112">
        <f t="shared" si="12"/>
        <v>1.7611499999184161</v>
      </c>
      <c r="R53" s="112">
        <f t="shared" si="12"/>
        <v>1822.396080000326</v>
      </c>
      <c r="S53" s="112">
        <f t="shared" si="12"/>
        <v>99466.550290000159</v>
      </c>
      <c r="T53" s="112">
        <f>SUM(O53:S53)</f>
        <v>112615.19187000021</v>
      </c>
      <c r="U53" s="118">
        <f t="shared" si="13"/>
        <v>99.645906270770951</v>
      </c>
      <c r="V53" s="118">
        <f t="shared" si="13"/>
        <v>98.608512483252895</v>
      </c>
      <c r="W53" s="118">
        <f t="shared" si="13"/>
        <v>99.999783047103989</v>
      </c>
      <c r="X53" s="118">
        <f t="shared" si="13"/>
        <v>99.320768707654494</v>
      </c>
      <c r="Y53" s="118">
        <f t="shared" si="13"/>
        <v>78.876169394667798</v>
      </c>
      <c r="Z53" s="118">
        <f t="shared" si="13"/>
        <v>96.040897213899015</v>
      </c>
    </row>
    <row r="54" spans="1:26" x14ac:dyDescent="0.2">
      <c r="C54" s="112"/>
      <c r="D54" s="112"/>
      <c r="E54" s="112"/>
      <c r="F54" s="112"/>
      <c r="G54" s="112"/>
      <c r="H54" s="112"/>
      <c r="I54" s="112"/>
      <c r="J54" s="112"/>
      <c r="K54" s="112"/>
      <c r="L54" s="112"/>
      <c r="M54" s="112"/>
      <c r="N54" s="112"/>
      <c r="O54" s="112"/>
      <c r="P54" s="112"/>
      <c r="Q54" s="112"/>
      <c r="R54" s="112"/>
      <c r="S54" s="112"/>
      <c r="T54" s="112"/>
    </row>
    <row r="55" spans="1:26" x14ac:dyDescent="0.2">
      <c r="C55" s="112"/>
      <c r="D55" s="112"/>
      <c r="E55" s="112"/>
      <c r="F55" s="112"/>
      <c r="G55" s="112"/>
      <c r="H55" s="112"/>
      <c r="I55" s="112"/>
      <c r="J55" s="112"/>
      <c r="K55" s="112"/>
      <c r="L55" s="112"/>
      <c r="M55" s="112"/>
      <c r="N55" s="112"/>
      <c r="O55" s="112"/>
      <c r="P55" s="112"/>
      <c r="Q55" s="112"/>
      <c r="R55" s="112"/>
      <c r="S55" s="112"/>
      <c r="T55" s="112"/>
    </row>
    <row r="56" spans="1:26" x14ac:dyDescent="0.2">
      <c r="A56" s="123"/>
      <c r="B56" s="123"/>
      <c r="C56" s="124"/>
      <c r="D56" s="124"/>
      <c r="E56" s="124"/>
      <c r="F56" s="124"/>
      <c r="G56" s="124"/>
      <c r="H56" s="124"/>
      <c r="I56" s="124"/>
      <c r="J56" s="124"/>
      <c r="K56" s="124"/>
      <c r="L56" s="124"/>
      <c r="M56" s="124"/>
      <c r="N56" s="124"/>
      <c r="O56" s="124"/>
      <c r="P56" s="124"/>
      <c r="Q56" s="124"/>
      <c r="R56" s="124"/>
      <c r="S56" s="124"/>
      <c r="T56" s="124"/>
      <c r="U56" s="125"/>
      <c r="V56" s="125"/>
      <c r="W56" s="125"/>
      <c r="X56" s="125"/>
      <c r="Y56" s="125"/>
      <c r="Z56" s="125"/>
    </row>
    <row r="57" spans="1:26" x14ac:dyDescent="0.2">
      <c r="A57" s="126"/>
      <c r="B57" s="126"/>
      <c r="C57" s="127"/>
      <c r="D57" s="127"/>
      <c r="E57" s="127"/>
      <c r="F57" s="127"/>
      <c r="G57" s="127"/>
      <c r="H57" s="127"/>
      <c r="I57" s="127"/>
      <c r="J57" s="127"/>
      <c r="K57" s="127"/>
      <c r="L57" s="127"/>
      <c r="M57" s="127"/>
      <c r="N57" s="127"/>
      <c r="O57" s="127"/>
      <c r="P57" s="127"/>
      <c r="Q57" s="127"/>
      <c r="R57" s="127"/>
      <c r="S57" s="127"/>
      <c r="T57" s="127"/>
      <c r="U57" s="128"/>
      <c r="V57" s="128"/>
      <c r="W57" s="128"/>
      <c r="X57" s="128"/>
      <c r="Y57" s="128"/>
      <c r="Z57" s="128"/>
    </row>
    <row r="58" spans="1:26" ht="12.75" customHeight="1" x14ac:dyDescent="0.2">
      <c r="A58" s="126" t="s">
        <v>344</v>
      </c>
      <c r="B58" s="129" t="s">
        <v>345</v>
      </c>
      <c r="C58" s="129"/>
      <c r="D58" s="129"/>
      <c r="E58" s="129"/>
      <c r="F58" s="129"/>
      <c r="G58" s="127"/>
      <c r="H58" s="127"/>
      <c r="I58" s="127"/>
      <c r="J58" s="127"/>
      <c r="K58" s="127"/>
      <c r="L58" s="128"/>
      <c r="M58" s="128"/>
      <c r="N58" s="128"/>
    </row>
    <row r="59" spans="1:26" ht="12.75" customHeight="1" x14ac:dyDescent="0.2">
      <c r="A59" s="126" t="s">
        <v>346</v>
      </c>
      <c r="B59" s="129" t="s">
        <v>347</v>
      </c>
      <c r="C59" s="129"/>
      <c r="D59" s="129"/>
      <c r="E59" s="129"/>
      <c r="F59" s="129"/>
      <c r="G59" s="127"/>
      <c r="H59" s="127"/>
      <c r="I59" s="127"/>
      <c r="J59" s="127"/>
      <c r="K59" s="127"/>
      <c r="L59" s="128"/>
      <c r="M59" s="128"/>
      <c r="N59" s="128"/>
    </row>
    <row r="60" spans="1:26" x14ac:dyDescent="0.2">
      <c r="A60" s="126" t="s">
        <v>348</v>
      </c>
      <c r="B60" s="126" t="s">
        <v>349</v>
      </c>
      <c r="C60" s="127"/>
      <c r="D60" s="127"/>
      <c r="E60" s="127"/>
      <c r="F60" s="127"/>
      <c r="G60" s="127"/>
      <c r="H60" s="127"/>
      <c r="I60" s="127"/>
      <c r="J60" s="127"/>
      <c r="K60" s="127"/>
      <c r="L60" s="128"/>
      <c r="M60" s="128"/>
      <c r="N60" s="128"/>
    </row>
    <row r="61" spans="1:26" x14ac:dyDescent="0.2">
      <c r="A61" s="126" t="s">
        <v>350</v>
      </c>
      <c r="B61" s="126" t="s">
        <v>351</v>
      </c>
      <c r="C61" s="127"/>
      <c r="D61" s="127"/>
      <c r="E61" s="127"/>
      <c r="F61" s="127"/>
      <c r="G61" s="127"/>
      <c r="H61" s="127"/>
      <c r="I61" s="127"/>
      <c r="J61" s="127"/>
      <c r="K61" s="127"/>
      <c r="L61" s="128"/>
      <c r="M61" s="128"/>
      <c r="N61" s="128"/>
    </row>
    <row r="62" spans="1:26" x14ac:dyDescent="0.2">
      <c r="A62" s="126" t="s">
        <v>352</v>
      </c>
      <c r="B62" s="126" t="s">
        <v>353</v>
      </c>
      <c r="C62" s="127"/>
      <c r="D62" s="127"/>
      <c r="E62" s="127"/>
      <c r="F62" s="127"/>
      <c r="G62" s="127"/>
      <c r="H62" s="127"/>
      <c r="I62" s="127"/>
      <c r="J62" s="127"/>
      <c r="K62" s="127"/>
      <c r="L62" s="128"/>
      <c r="M62" s="128"/>
      <c r="N62" s="128"/>
    </row>
    <row r="63" spans="1:26" x14ac:dyDescent="0.2">
      <c r="A63" s="126" t="s">
        <v>354</v>
      </c>
      <c r="B63" s="126" t="s">
        <v>355</v>
      </c>
      <c r="C63" s="127"/>
      <c r="D63" s="127"/>
      <c r="E63" s="127"/>
      <c r="F63" s="127"/>
      <c r="G63" s="127"/>
      <c r="H63" s="127"/>
      <c r="I63" s="127"/>
      <c r="J63" s="127"/>
      <c r="K63" s="127"/>
      <c r="L63" s="128"/>
      <c r="M63" s="128"/>
      <c r="N63" s="128"/>
    </row>
    <row r="64" spans="1:26" x14ac:dyDescent="0.2">
      <c r="A64" s="126" t="s">
        <v>356</v>
      </c>
      <c r="B64" s="126" t="s">
        <v>357</v>
      </c>
      <c r="C64" s="112"/>
      <c r="D64" s="112"/>
      <c r="E64" s="112"/>
      <c r="F64" s="112"/>
      <c r="G64" s="127"/>
      <c r="H64" s="127"/>
      <c r="I64" s="127"/>
      <c r="J64" s="127"/>
      <c r="K64" s="127"/>
      <c r="L64" s="128"/>
      <c r="M64" s="128"/>
      <c r="N64" s="128"/>
    </row>
    <row r="65" spans="1:20" x14ac:dyDescent="0.2">
      <c r="A65" s="126"/>
      <c r="B65" s="126"/>
      <c r="C65" s="112"/>
      <c r="D65" s="112"/>
      <c r="E65" s="112"/>
      <c r="F65" s="112"/>
      <c r="G65" s="112"/>
      <c r="H65" s="112"/>
      <c r="I65" s="112"/>
      <c r="J65" s="112"/>
      <c r="K65" s="112"/>
      <c r="L65" s="112"/>
      <c r="M65" s="112"/>
      <c r="N65" s="112"/>
      <c r="O65" s="112"/>
      <c r="P65" s="112"/>
      <c r="Q65" s="112"/>
      <c r="R65" s="112"/>
      <c r="S65" s="112"/>
      <c r="T65" s="112"/>
    </row>
    <row r="66" spans="1:20" x14ac:dyDescent="0.2">
      <c r="C66" s="112"/>
      <c r="D66" s="112"/>
      <c r="E66" s="112"/>
      <c r="F66" s="112"/>
      <c r="G66" s="112"/>
      <c r="H66" s="112"/>
      <c r="I66" s="112"/>
      <c r="J66" s="112"/>
      <c r="K66" s="112"/>
      <c r="L66" s="112"/>
      <c r="M66" s="112"/>
      <c r="N66" s="112"/>
      <c r="O66" s="112"/>
      <c r="P66" s="112"/>
      <c r="Q66" s="112"/>
      <c r="R66" s="112"/>
      <c r="S66" s="112"/>
      <c r="T66" s="112"/>
    </row>
    <row r="67" spans="1:20" x14ac:dyDescent="0.2">
      <c r="C67" s="112"/>
      <c r="D67" s="112"/>
      <c r="E67" s="112"/>
      <c r="F67" s="112"/>
      <c r="G67" s="112"/>
      <c r="H67" s="112"/>
      <c r="I67" s="112"/>
      <c r="J67" s="112"/>
      <c r="K67" s="112"/>
      <c r="L67" s="112"/>
      <c r="M67" s="112"/>
      <c r="N67" s="112"/>
      <c r="O67" s="112"/>
      <c r="P67" s="112"/>
      <c r="Q67" s="112"/>
      <c r="R67" s="112"/>
      <c r="S67" s="112"/>
      <c r="T67" s="112"/>
    </row>
    <row r="68" spans="1:20" x14ac:dyDescent="0.2">
      <c r="C68" s="112"/>
      <c r="D68" s="112"/>
      <c r="E68" s="112"/>
      <c r="F68" s="112"/>
      <c r="G68" s="112"/>
      <c r="H68" s="112"/>
      <c r="I68" s="112"/>
      <c r="J68" s="112"/>
      <c r="K68" s="112"/>
      <c r="L68" s="112"/>
      <c r="M68" s="112"/>
      <c r="N68" s="112"/>
      <c r="O68" s="112"/>
      <c r="P68" s="112"/>
      <c r="Q68" s="112"/>
      <c r="R68" s="112"/>
      <c r="S68" s="112"/>
      <c r="T68" s="112"/>
    </row>
    <row r="69" spans="1:20" x14ac:dyDescent="0.2">
      <c r="C69" s="112"/>
      <c r="D69" s="112"/>
      <c r="E69" s="112"/>
      <c r="F69" s="112"/>
      <c r="G69" s="112"/>
      <c r="H69" s="112"/>
      <c r="I69" s="112"/>
      <c r="J69" s="112"/>
      <c r="K69" s="112"/>
      <c r="L69" s="112"/>
      <c r="M69" s="112"/>
      <c r="N69" s="112"/>
      <c r="O69" s="112"/>
      <c r="P69" s="112"/>
      <c r="Q69" s="112"/>
      <c r="R69" s="112"/>
      <c r="S69" s="112"/>
      <c r="T69" s="112"/>
    </row>
    <row r="70" spans="1:20" x14ac:dyDescent="0.2">
      <c r="C70" s="112"/>
      <c r="D70" s="112"/>
      <c r="E70" s="112"/>
      <c r="F70" s="112"/>
      <c r="G70" s="112"/>
      <c r="H70" s="112"/>
      <c r="I70" s="112"/>
      <c r="J70" s="112"/>
      <c r="K70" s="112"/>
      <c r="L70" s="112"/>
      <c r="M70" s="112"/>
      <c r="N70" s="112"/>
      <c r="O70" s="112"/>
      <c r="P70" s="112"/>
      <c r="Q70" s="112"/>
      <c r="R70" s="112"/>
      <c r="S70" s="112"/>
      <c r="T70" s="112"/>
    </row>
    <row r="71" spans="1:20" x14ac:dyDescent="0.2">
      <c r="C71" s="112"/>
      <c r="D71" s="112"/>
      <c r="E71" s="112"/>
      <c r="F71" s="112"/>
      <c r="G71" s="112"/>
      <c r="H71" s="112"/>
      <c r="I71" s="112"/>
      <c r="J71" s="112"/>
      <c r="K71" s="112"/>
      <c r="L71" s="112"/>
      <c r="M71" s="112"/>
      <c r="N71" s="112"/>
      <c r="O71" s="112"/>
      <c r="P71" s="112"/>
      <c r="Q71" s="112"/>
      <c r="R71" s="112"/>
      <c r="S71" s="112"/>
      <c r="T71" s="112"/>
    </row>
    <row r="72" spans="1:20" x14ac:dyDescent="0.2">
      <c r="C72" s="112"/>
      <c r="D72" s="112"/>
      <c r="E72" s="112"/>
      <c r="F72" s="112"/>
      <c r="G72" s="112"/>
      <c r="H72" s="112"/>
      <c r="I72" s="112"/>
      <c r="J72" s="112"/>
      <c r="K72" s="112"/>
      <c r="L72" s="112"/>
      <c r="M72" s="112"/>
      <c r="N72" s="112"/>
      <c r="O72" s="112"/>
      <c r="P72" s="112"/>
      <c r="Q72" s="112"/>
      <c r="R72" s="112"/>
      <c r="S72" s="112"/>
      <c r="T72" s="112"/>
    </row>
    <row r="73" spans="1:20" x14ac:dyDescent="0.2">
      <c r="C73" s="112"/>
      <c r="D73" s="112"/>
      <c r="E73" s="112"/>
      <c r="F73" s="112"/>
      <c r="G73" s="112"/>
      <c r="H73" s="112"/>
      <c r="I73" s="112"/>
      <c r="J73" s="112"/>
      <c r="K73" s="112"/>
      <c r="L73" s="112"/>
      <c r="M73" s="112"/>
      <c r="N73" s="112"/>
      <c r="O73" s="112"/>
      <c r="P73" s="112"/>
      <c r="Q73" s="112"/>
      <c r="R73" s="112"/>
      <c r="S73" s="112"/>
      <c r="T73" s="112"/>
    </row>
    <row r="74" spans="1:20" x14ac:dyDescent="0.2">
      <c r="C74" s="112"/>
      <c r="D74" s="112"/>
      <c r="E74" s="112"/>
      <c r="F74" s="112"/>
      <c r="G74" s="112"/>
      <c r="H74" s="112"/>
      <c r="I74" s="112"/>
      <c r="J74" s="112"/>
      <c r="K74" s="112"/>
      <c r="L74" s="112"/>
      <c r="M74" s="112"/>
      <c r="N74" s="112"/>
      <c r="O74" s="112"/>
      <c r="P74" s="112"/>
      <c r="Q74" s="112"/>
      <c r="R74" s="112"/>
      <c r="S74" s="112"/>
      <c r="T74" s="112"/>
    </row>
    <row r="75" spans="1:20" x14ac:dyDescent="0.2">
      <c r="C75" s="112"/>
      <c r="D75" s="112"/>
      <c r="E75" s="112"/>
      <c r="F75" s="112"/>
      <c r="G75" s="112"/>
      <c r="H75" s="112"/>
      <c r="I75" s="112"/>
      <c r="J75" s="112"/>
      <c r="K75" s="112"/>
      <c r="L75" s="112"/>
      <c r="M75" s="112"/>
      <c r="N75" s="112"/>
      <c r="O75" s="112"/>
      <c r="P75" s="112"/>
      <c r="Q75" s="112"/>
      <c r="R75" s="112"/>
      <c r="S75" s="112"/>
      <c r="T75" s="112"/>
    </row>
  </sheetData>
  <mergeCells count="5">
    <mergeCell ref="A5:B6"/>
    <mergeCell ref="C5:H5"/>
    <mergeCell ref="I5:N5"/>
    <mergeCell ref="O5:T5"/>
    <mergeCell ref="U5:Z5"/>
  </mergeCells>
  <pageMargins left="0.22" right="0.2" top="0.53" bottom="0.48" header="0.3" footer="0.17"/>
  <pageSetup paperSize="9"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2"/>
  <sheetViews>
    <sheetView tabSelected="1" view="pageBreakPreview" zoomScale="130" zoomScaleNormal="100" zoomScaleSheetLayoutView="130" workbookViewId="0">
      <pane xSplit="1" ySplit="7" topLeftCell="B275" activePane="bottomRight" state="frozen"/>
      <selection pane="topRight" activeCell="B1" sqref="B1"/>
      <selection pane="bottomLeft" activeCell="A8" sqref="A8"/>
      <selection pane="bottomRight" activeCell="L270" sqref="L270"/>
    </sheetView>
  </sheetViews>
  <sheetFormatPr defaultColWidth="9.140625" defaultRowHeight="11.25" x14ac:dyDescent="0.2"/>
  <cols>
    <col min="1" max="1" width="30.28515625" style="25" customWidth="1"/>
    <col min="2" max="2" width="15.42578125" style="25" customWidth="1"/>
    <col min="3" max="4" width="13.7109375" style="25" hidden="1" customWidth="1"/>
    <col min="5" max="6" width="15.28515625" style="25" customWidth="1"/>
    <col min="7" max="7" width="15.28515625" style="101" customWidth="1"/>
    <col min="8" max="8" width="15.28515625" style="83" customWidth="1"/>
    <col min="9" max="9" width="15.28515625" style="15" customWidth="1"/>
    <col min="10" max="10" width="11.7109375" style="83" customWidth="1"/>
    <col min="11" max="11" width="11.42578125" style="83" customWidth="1"/>
    <col min="12" max="12" width="17.42578125" style="83" customWidth="1"/>
    <col min="13" max="13" width="10.42578125" style="83" customWidth="1"/>
    <col min="14" max="16384" width="9.140625" style="83"/>
  </cols>
  <sheetData>
    <row r="1" spans="1:24" s="10" customFormat="1" ht="12.75" customHeight="1" x14ac:dyDescent="0.2">
      <c r="A1" s="5"/>
      <c r="B1" s="6"/>
      <c r="C1" s="6"/>
      <c r="D1" s="6"/>
      <c r="E1" s="6"/>
      <c r="F1" s="6"/>
      <c r="G1" s="6"/>
      <c r="H1" s="7"/>
      <c r="I1" s="8"/>
      <c r="J1" s="9"/>
    </row>
    <row r="2" spans="1:24" s="15" customFormat="1" ht="14.25" x14ac:dyDescent="0.3">
      <c r="A2" s="11" t="s">
        <v>19</v>
      </c>
      <c r="B2" s="12"/>
      <c r="C2" s="12"/>
      <c r="D2" s="12"/>
      <c r="E2" s="12"/>
      <c r="F2" s="12"/>
      <c r="G2" s="12"/>
      <c r="H2" s="12"/>
      <c r="I2" s="13"/>
      <c r="J2" s="14"/>
    </row>
    <row r="3" spans="1:24" s="15" customFormat="1" x14ac:dyDescent="0.2">
      <c r="A3" s="16" t="s">
        <v>20</v>
      </c>
      <c r="B3" s="12"/>
      <c r="C3" s="12"/>
      <c r="D3" s="12"/>
      <c r="E3" s="12"/>
      <c r="F3" s="12"/>
      <c r="G3" s="12"/>
      <c r="H3" s="17"/>
      <c r="I3" s="18"/>
      <c r="J3" s="14"/>
    </row>
    <row r="4" spans="1:24" s="15" customFormat="1" x14ac:dyDescent="0.2">
      <c r="A4" s="19" t="s">
        <v>21</v>
      </c>
      <c r="B4" s="130"/>
      <c r="C4" s="130"/>
      <c r="D4" s="130"/>
      <c r="E4" s="130"/>
      <c r="F4" s="130"/>
      <c r="G4" s="20"/>
      <c r="H4" s="20"/>
      <c r="I4" s="21"/>
      <c r="J4" s="14"/>
    </row>
    <row r="5" spans="1:24" s="10" customFormat="1" ht="6" customHeight="1" x14ac:dyDescent="0.2">
      <c r="A5" s="137" t="s">
        <v>22</v>
      </c>
      <c r="B5" s="140" t="s">
        <v>23</v>
      </c>
      <c r="C5" s="143" t="s">
        <v>24</v>
      </c>
      <c r="D5" s="144"/>
      <c r="E5" s="144"/>
      <c r="F5" s="144"/>
      <c r="G5" s="145"/>
      <c r="H5" s="149" t="s">
        <v>25</v>
      </c>
      <c r="I5" s="149" t="s">
        <v>26</v>
      </c>
      <c r="J5" s="134" t="s">
        <v>27</v>
      </c>
    </row>
    <row r="6" spans="1:24" s="10" customFormat="1" ht="14.25" customHeight="1" x14ac:dyDescent="0.2">
      <c r="A6" s="138"/>
      <c r="B6" s="141"/>
      <c r="C6" s="146"/>
      <c r="D6" s="147"/>
      <c r="E6" s="147"/>
      <c r="F6" s="147"/>
      <c r="G6" s="148"/>
      <c r="H6" s="150"/>
      <c r="I6" s="150"/>
      <c r="J6" s="135"/>
    </row>
    <row r="7" spans="1:24" s="10" customFormat="1" ht="37.35" customHeight="1" x14ac:dyDescent="0.2">
      <c r="A7" s="139"/>
      <c r="B7" s="142"/>
      <c r="C7" s="22" t="s">
        <v>358</v>
      </c>
      <c r="D7" s="22" t="s">
        <v>29</v>
      </c>
      <c r="E7" s="22" t="s">
        <v>28</v>
      </c>
      <c r="F7" s="22" t="s">
        <v>30</v>
      </c>
      <c r="G7" s="22" t="s">
        <v>31</v>
      </c>
      <c r="H7" s="151"/>
      <c r="I7" s="151"/>
      <c r="J7" s="136"/>
    </row>
    <row r="8" spans="1:24" s="25" customFormat="1" x14ac:dyDescent="0.2">
      <c r="A8" s="23"/>
      <c r="B8" s="24"/>
      <c r="C8" s="24"/>
      <c r="D8" s="24"/>
      <c r="E8" s="24"/>
      <c r="F8" s="24"/>
      <c r="G8" s="24"/>
      <c r="H8" s="24"/>
      <c r="I8" s="24"/>
      <c r="J8" s="24"/>
    </row>
    <row r="9" spans="1:24" s="25" customFormat="1" ht="13.5" x14ac:dyDescent="0.2">
      <c r="A9" s="26" t="s">
        <v>32</v>
      </c>
      <c r="B9" s="24"/>
      <c r="C9" s="24"/>
      <c r="D9" s="24"/>
      <c r="E9" s="24"/>
      <c r="F9" s="24"/>
      <c r="G9" s="24"/>
      <c r="H9" s="24"/>
      <c r="I9" s="24"/>
      <c r="J9" s="24"/>
    </row>
    <row r="10" spans="1:24" s="25" customFormat="1" ht="11.25" customHeight="1" x14ac:dyDescent="0.2">
      <c r="A10" s="27" t="s">
        <v>33</v>
      </c>
      <c r="B10" s="28">
        <f t="shared" ref="B10:I10" si="0">SUM(B11:B15)</f>
        <v>25948457.569999997</v>
      </c>
      <c r="C10" s="28">
        <f t="shared" ref="C10:D10" si="1">SUM(C11:C15)</f>
        <v>17684455.811109997</v>
      </c>
      <c r="D10" s="28">
        <f t="shared" si="1"/>
        <v>0</v>
      </c>
      <c r="E10" s="28">
        <f t="shared" si="0"/>
        <v>17684455.811109997</v>
      </c>
      <c r="F10" s="28">
        <f t="shared" ref="F10" si="2">SUM(F11:F15)</f>
        <v>1694883.7398900001</v>
      </c>
      <c r="G10" s="28">
        <f t="shared" si="0"/>
        <v>19379339.551000003</v>
      </c>
      <c r="H10" s="28">
        <f t="shared" si="0"/>
        <v>6569118.0189999957</v>
      </c>
      <c r="I10" s="28">
        <f t="shared" si="0"/>
        <v>8264001.7588899974</v>
      </c>
      <c r="J10" s="29">
        <f t="shared" ref="J10:J15" si="3">G10/B10*100</f>
        <v>74.683974948110972</v>
      </c>
      <c r="K10" s="30"/>
      <c r="L10" s="30"/>
      <c r="M10" s="30"/>
      <c r="N10" s="30"/>
      <c r="O10" s="30"/>
      <c r="P10" s="30"/>
      <c r="Q10" s="30"/>
      <c r="R10" s="30"/>
      <c r="S10" s="30"/>
      <c r="T10" s="30"/>
      <c r="U10" s="30"/>
      <c r="V10" s="30"/>
      <c r="W10" s="30"/>
      <c r="X10" s="30"/>
    </row>
    <row r="11" spans="1:24" s="25" customFormat="1" ht="11.25" customHeight="1" x14ac:dyDescent="0.2">
      <c r="A11" s="31" t="s">
        <v>34</v>
      </c>
      <c r="B11" s="32">
        <v>9188712.5699999966</v>
      </c>
      <c r="C11" s="32">
        <v>3546550.5818300005</v>
      </c>
      <c r="D11" s="32">
        <v>0</v>
      </c>
      <c r="E11" s="33">
        <f>SUM(C11:D11)</f>
        <v>3546550.5818300005</v>
      </c>
      <c r="F11" s="32">
        <v>1487220.23419</v>
      </c>
      <c r="G11" s="33">
        <f>SUM(E11:F11)</f>
        <v>5033770.8160200007</v>
      </c>
      <c r="H11" s="33">
        <f>B11-G11</f>
        <v>4154941.7539799958</v>
      </c>
      <c r="I11" s="33">
        <f>B11-E11</f>
        <v>5642161.9881699961</v>
      </c>
      <c r="J11" s="34">
        <f t="shared" si="3"/>
        <v>54.782112049675334</v>
      </c>
      <c r="L11" s="30"/>
    </row>
    <row r="12" spans="1:24" s="25" customFormat="1" ht="11.25" customHeight="1" x14ac:dyDescent="0.2">
      <c r="A12" s="35" t="s">
        <v>35</v>
      </c>
      <c r="B12" s="32">
        <v>302356</v>
      </c>
      <c r="C12" s="32">
        <v>153212.56288999997</v>
      </c>
      <c r="D12" s="32">
        <v>0</v>
      </c>
      <c r="E12" s="33">
        <f>SUM(C12:D12)</f>
        <v>153212.56288999997</v>
      </c>
      <c r="F12" s="32">
        <v>2697.3554300000001</v>
      </c>
      <c r="G12" s="33">
        <f>SUM(E12:F12)</f>
        <v>155909.91831999997</v>
      </c>
      <c r="H12" s="33">
        <f>B12-G12</f>
        <v>146446.08168000003</v>
      </c>
      <c r="I12" s="33">
        <f>B12-E12</f>
        <v>149143.43711000003</v>
      </c>
      <c r="J12" s="34">
        <f t="shared" si="3"/>
        <v>51.565015518130927</v>
      </c>
      <c r="L12" s="30"/>
    </row>
    <row r="13" spans="1:24" s="25" customFormat="1" ht="11.25" customHeight="1" x14ac:dyDescent="0.2">
      <c r="A13" s="31" t="s">
        <v>36</v>
      </c>
      <c r="B13" s="32">
        <v>927230.00000000012</v>
      </c>
      <c r="C13" s="32">
        <v>660358.29151999997</v>
      </c>
      <c r="D13" s="32">
        <v>0</v>
      </c>
      <c r="E13" s="33">
        <f>SUM(C13:D13)</f>
        <v>660358.29151999997</v>
      </c>
      <c r="F13" s="32">
        <v>68436.187790000011</v>
      </c>
      <c r="G13" s="33">
        <f>SUM(E13:F13)</f>
        <v>728794.47930999997</v>
      </c>
      <c r="H13" s="33">
        <f>B13-G13</f>
        <v>198435.52069000015</v>
      </c>
      <c r="I13" s="33">
        <f>B13-E13</f>
        <v>266871.70848000015</v>
      </c>
      <c r="J13" s="34">
        <f t="shared" si="3"/>
        <v>78.599104786298966</v>
      </c>
      <c r="L13" s="30"/>
    </row>
    <row r="14" spans="1:24" s="25" customFormat="1" ht="11.25" customHeight="1" x14ac:dyDescent="0.2">
      <c r="A14" s="31" t="s">
        <v>37</v>
      </c>
      <c r="B14" s="32">
        <v>15306860</v>
      </c>
      <c r="C14" s="32">
        <v>13163440.7546</v>
      </c>
      <c r="D14" s="32">
        <v>0</v>
      </c>
      <c r="E14" s="33">
        <f>SUM(C14:D14)</f>
        <v>13163440.7546</v>
      </c>
      <c r="F14" s="32">
        <v>134694.1588</v>
      </c>
      <c r="G14" s="33">
        <f>SUM(E14:F14)</f>
        <v>13298134.9134</v>
      </c>
      <c r="H14" s="33">
        <f>B14-G14</f>
        <v>2008725.0866</v>
      </c>
      <c r="I14" s="33">
        <f>B14-E14</f>
        <v>2143419.2454000004</v>
      </c>
      <c r="J14" s="34">
        <f t="shared" si="3"/>
        <v>86.876961789681232</v>
      </c>
      <c r="L14" s="30"/>
    </row>
    <row r="15" spans="1:24" s="25" customFormat="1" ht="11.25" customHeight="1" x14ac:dyDescent="0.2">
      <c r="A15" s="31" t="s">
        <v>38</v>
      </c>
      <c r="B15" s="32">
        <v>223299.00000000003</v>
      </c>
      <c r="C15" s="32">
        <v>160893.62027000001</v>
      </c>
      <c r="D15" s="32">
        <v>0</v>
      </c>
      <c r="E15" s="33">
        <f>SUM(C15:D15)</f>
        <v>160893.62027000001</v>
      </c>
      <c r="F15" s="32">
        <v>1835.80368</v>
      </c>
      <c r="G15" s="33">
        <f>SUM(E15:F15)</f>
        <v>162729.42395000003</v>
      </c>
      <c r="H15" s="33">
        <f>B15-G15</f>
        <v>60569.576050000003</v>
      </c>
      <c r="I15" s="33">
        <f>B15-E15</f>
        <v>62405.379730000015</v>
      </c>
      <c r="J15" s="34">
        <f t="shared" si="3"/>
        <v>72.875124362401991</v>
      </c>
      <c r="L15" s="30"/>
    </row>
    <row r="16" spans="1:24" s="25" customFormat="1" ht="11.25" customHeight="1" x14ac:dyDescent="0.2">
      <c r="B16" s="36"/>
      <c r="C16" s="36"/>
      <c r="D16" s="36"/>
      <c r="E16" s="36"/>
      <c r="F16" s="36"/>
      <c r="G16" s="36"/>
      <c r="H16" s="36"/>
      <c r="I16" s="36"/>
      <c r="J16" s="29"/>
      <c r="L16" s="30"/>
    </row>
    <row r="17" spans="1:12" s="25" customFormat="1" ht="11.25" customHeight="1" x14ac:dyDescent="0.2">
      <c r="A17" s="27" t="s">
        <v>39</v>
      </c>
      <c r="B17" s="32">
        <v>8037183.6129999999</v>
      </c>
      <c r="C17" s="32">
        <v>6007207.1670300001</v>
      </c>
      <c r="D17" s="32">
        <v>0</v>
      </c>
      <c r="E17" s="33">
        <f>SUM(C17:D17)</f>
        <v>6007207.1670300001</v>
      </c>
      <c r="F17" s="32">
        <v>53498.724090000003</v>
      </c>
      <c r="G17" s="33">
        <f>SUM(E17:F17)</f>
        <v>6060705.8911199998</v>
      </c>
      <c r="H17" s="33">
        <f>B17-G17</f>
        <v>1976477.7218800001</v>
      </c>
      <c r="I17" s="33">
        <f>B17-E17</f>
        <v>2029976.4459699998</v>
      </c>
      <c r="J17" s="34">
        <f>G17/B17*100</f>
        <v>75.408329371957066</v>
      </c>
      <c r="L17" s="30"/>
    </row>
    <row r="18" spans="1:12" s="25" customFormat="1" ht="11.25" customHeight="1" x14ac:dyDescent="0.2">
      <c r="A18" s="31"/>
      <c r="B18" s="37"/>
      <c r="C18" s="37"/>
      <c r="D18" s="37"/>
      <c r="E18" s="36"/>
      <c r="F18" s="37"/>
      <c r="G18" s="36"/>
      <c r="H18" s="36"/>
      <c r="I18" s="36"/>
      <c r="J18" s="29"/>
      <c r="L18" s="30"/>
    </row>
    <row r="19" spans="1:12" s="25" customFormat="1" ht="11.25" customHeight="1" x14ac:dyDescent="0.2">
      <c r="A19" s="27" t="s">
        <v>40</v>
      </c>
      <c r="B19" s="32">
        <v>634645.01299999992</v>
      </c>
      <c r="C19" s="32">
        <v>537377.23898000002</v>
      </c>
      <c r="D19" s="32">
        <v>0</v>
      </c>
      <c r="E19" s="33">
        <f>SUM(C19:D19)</f>
        <v>537377.23898000002</v>
      </c>
      <c r="F19" s="32">
        <v>2301.9828199999997</v>
      </c>
      <c r="G19" s="33">
        <f>SUM(E19:F19)</f>
        <v>539679.22180000006</v>
      </c>
      <c r="H19" s="33">
        <f>B19-G19</f>
        <v>94965.791199999861</v>
      </c>
      <c r="I19" s="33">
        <f>B19-E19</f>
        <v>97267.774019999895</v>
      </c>
      <c r="J19" s="34">
        <f>G19/B19*100</f>
        <v>85.036392116107294</v>
      </c>
      <c r="L19" s="30"/>
    </row>
    <row r="20" spans="1:12" s="25" customFormat="1" ht="11.25" customHeight="1" x14ac:dyDescent="0.2">
      <c r="A20" s="31"/>
      <c r="B20" s="37"/>
      <c r="C20" s="37"/>
      <c r="D20" s="37"/>
      <c r="E20" s="36"/>
      <c r="F20" s="37"/>
      <c r="G20" s="36"/>
      <c r="H20" s="36"/>
      <c r="I20" s="36"/>
      <c r="J20" s="29"/>
      <c r="L20" s="30"/>
    </row>
    <row r="21" spans="1:12" s="25" customFormat="1" ht="11.25" customHeight="1" x14ac:dyDescent="0.2">
      <c r="A21" s="27" t="s">
        <v>41</v>
      </c>
      <c r="B21" s="32">
        <v>7360164.6201700009</v>
      </c>
      <c r="C21" s="32">
        <v>6009023.4628099995</v>
      </c>
      <c r="D21" s="32">
        <v>131315.18064999999</v>
      </c>
      <c r="E21" s="33">
        <f>SUM(C21:D21)</f>
        <v>6140338.6434599999</v>
      </c>
      <c r="F21" s="32">
        <v>73824.63665</v>
      </c>
      <c r="G21" s="33">
        <f>SUM(E21:F21)</f>
        <v>6214163.2801099997</v>
      </c>
      <c r="H21" s="33">
        <f>B21-G21</f>
        <v>1146001.3400600012</v>
      </c>
      <c r="I21" s="33">
        <f>B21-E21</f>
        <v>1219825.976710001</v>
      </c>
      <c r="J21" s="34">
        <f>G21/B21*100</f>
        <v>84.429677878135124</v>
      </c>
      <c r="L21" s="30"/>
    </row>
    <row r="22" spans="1:12" s="25" customFormat="1" ht="11.25" customHeight="1" x14ac:dyDescent="0.2">
      <c r="A22" s="31"/>
      <c r="B22" s="36"/>
      <c r="C22" s="36"/>
      <c r="D22" s="36"/>
      <c r="E22" s="36"/>
      <c r="F22" s="36"/>
      <c r="G22" s="36"/>
      <c r="H22" s="36"/>
      <c r="I22" s="36"/>
      <c r="J22" s="29"/>
      <c r="L22" s="30"/>
    </row>
    <row r="23" spans="1:12" s="25" customFormat="1" ht="11.25" customHeight="1" x14ac:dyDescent="0.2">
      <c r="A23" s="27" t="s">
        <v>42</v>
      </c>
      <c r="B23" s="28">
        <f>SUM(B24:B33)</f>
        <v>62163993.679499991</v>
      </c>
      <c r="C23" s="28">
        <f t="shared" ref="C23:I23" si="4">SUM(C24:C33)</f>
        <v>45751370.501029998</v>
      </c>
      <c r="D23" s="28">
        <f t="shared" si="4"/>
        <v>0</v>
      </c>
      <c r="E23" s="28">
        <f t="shared" si="4"/>
        <v>45751370.501029998</v>
      </c>
      <c r="F23" s="28">
        <f t="shared" si="4"/>
        <v>555364.65735999984</v>
      </c>
      <c r="G23" s="28">
        <f t="shared" si="4"/>
        <v>46306735.158390015</v>
      </c>
      <c r="H23" s="28">
        <f t="shared" si="4"/>
        <v>15857258.521109985</v>
      </c>
      <c r="I23" s="28">
        <f t="shared" si="4"/>
        <v>16412623.178469988</v>
      </c>
      <c r="J23" s="29">
        <f t="shared" ref="J23:J33" si="5">G23/B23*100</f>
        <v>74.491248739800213</v>
      </c>
      <c r="L23" s="30"/>
    </row>
    <row r="24" spans="1:12" s="25" customFormat="1" ht="11.25" customHeight="1" x14ac:dyDescent="0.2">
      <c r="A24" s="31" t="s">
        <v>43</v>
      </c>
      <c r="B24" s="32">
        <v>49349424.388229996</v>
      </c>
      <c r="C24" s="32">
        <v>36964072.164760008</v>
      </c>
      <c r="D24" s="32">
        <v>0</v>
      </c>
      <c r="E24" s="33">
        <f t="shared" ref="E24:E33" si="6">SUM(C24:D24)</f>
        <v>36964072.164760008</v>
      </c>
      <c r="F24" s="32">
        <v>386542.17462999991</v>
      </c>
      <c r="G24" s="33">
        <f t="shared" ref="G24:G33" si="7">SUM(E24:F24)</f>
        <v>37350614.33939001</v>
      </c>
      <c r="H24" s="33">
        <f t="shared" ref="H24:H33" si="8">B24-G24</f>
        <v>11998810.048839986</v>
      </c>
      <c r="I24" s="33">
        <f t="shared" ref="I24:I33" si="9">B24-E24</f>
        <v>12385352.223469988</v>
      </c>
      <c r="J24" s="34">
        <f t="shared" si="5"/>
        <v>75.686018231041942</v>
      </c>
      <c r="L24" s="30"/>
    </row>
    <row r="25" spans="1:12" s="25" customFormat="1" ht="11.25" customHeight="1" x14ac:dyDescent="0.2">
      <c r="A25" s="31" t="s">
        <v>44</v>
      </c>
      <c r="B25" s="32">
        <v>5118501.800999999</v>
      </c>
      <c r="C25" s="32">
        <v>2683495.4452</v>
      </c>
      <c r="D25" s="32">
        <v>0</v>
      </c>
      <c r="E25" s="33">
        <f t="shared" si="6"/>
        <v>2683495.4452</v>
      </c>
      <c r="F25" s="32">
        <v>33826.220529999999</v>
      </c>
      <c r="G25" s="33">
        <f t="shared" si="7"/>
        <v>2717321.66573</v>
      </c>
      <c r="H25" s="33">
        <f t="shared" si="8"/>
        <v>2401180.135269999</v>
      </c>
      <c r="I25" s="33">
        <f t="shared" si="9"/>
        <v>2435006.3557999991</v>
      </c>
      <c r="J25" s="34">
        <f t="shared" si="5"/>
        <v>53.088223300011705</v>
      </c>
      <c r="L25" s="30"/>
    </row>
    <row r="26" spans="1:12" s="25" customFormat="1" ht="11.25" customHeight="1" x14ac:dyDescent="0.2">
      <c r="A26" s="31" t="s">
        <v>45</v>
      </c>
      <c r="B26" s="32">
        <v>5178803.35427</v>
      </c>
      <c r="C26" s="32">
        <v>4250120.6568899993</v>
      </c>
      <c r="D26" s="32">
        <v>0</v>
      </c>
      <c r="E26" s="33">
        <f t="shared" si="6"/>
        <v>4250120.6568899993</v>
      </c>
      <c r="F26" s="32">
        <v>125124.94235999999</v>
      </c>
      <c r="G26" s="33">
        <f t="shared" si="7"/>
        <v>4375245.599249999</v>
      </c>
      <c r="H26" s="33">
        <f t="shared" si="8"/>
        <v>803557.75502000097</v>
      </c>
      <c r="I26" s="33">
        <f t="shared" si="9"/>
        <v>928682.69738000073</v>
      </c>
      <c r="J26" s="34">
        <f t="shared" si="5"/>
        <v>84.483717568510187</v>
      </c>
      <c r="L26" s="30"/>
    </row>
    <row r="27" spans="1:12" s="25" customFormat="1" ht="11.25" customHeight="1" x14ac:dyDescent="0.2">
      <c r="A27" s="31" t="s">
        <v>46</v>
      </c>
      <c r="B27" s="32">
        <v>220855.82799999998</v>
      </c>
      <c r="C27" s="32">
        <v>182610.48155000003</v>
      </c>
      <c r="D27" s="32">
        <v>0</v>
      </c>
      <c r="E27" s="33">
        <f t="shared" si="6"/>
        <v>182610.48155000003</v>
      </c>
      <c r="F27" s="32">
        <v>1060.7129399999999</v>
      </c>
      <c r="G27" s="33">
        <f t="shared" si="7"/>
        <v>183671.19449000002</v>
      </c>
      <c r="H27" s="33">
        <f t="shared" si="8"/>
        <v>37184.633509999956</v>
      </c>
      <c r="I27" s="33">
        <f t="shared" si="9"/>
        <v>38245.346449999954</v>
      </c>
      <c r="J27" s="34">
        <f t="shared" si="5"/>
        <v>83.163390413224704</v>
      </c>
      <c r="L27" s="30"/>
    </row>
    <row r="28" spans="1:12" s="25" customFormat="1" ht="11.25" customHeight="1" x14ac:dyDescent="0.2">
      <c r="A28" s="31" t="s">
        <v>47</v>
      </c>
      <c r="B28" s="32">
        <v>763671.04100000008</v>
      </c>
      <c r="C28" s="32">
        <v>352532.17787999997</v>
      </c>
      <c r="D28" s="32">
        <v>0</v>
      </c>
      <c r="E28" s="33">
        <f t="shared" si="6"/>
        <v>352532.17787999997</v>
      </c>
      <c r="F28" s="32">
        <v>498.61968000000002</v>
      </c>
      <c r="G28" s="33">
        <f t="shared" si="7"/>
        <v>353030.79755999998</v>
      </c>
      <c r="H28" s="33">
        <f t="shared" si="8"/>
        <v>410640.24344000011</v>
      </c>
      <c r="I28" s="33">
        <f t="shared" si="9"/>
        <v>411138.86312000011</v>
      </c>
      <c r="J28" s="34">
        <f t="shared" si="5"/>
        <v>46.228124232355164</v>
      </c>
      <c r="L28" s="30"/>
    </row>
    <row r="29" spans="1:12" s="25" customFormat="1" ht="11.25" customHeight="1" x14ac:dyDescent="0.2">
      <c r="A29" s="31" t="s">
        <v>48</v>
      </c>
      <c r="B29" s="32">
        <v>415345.97700000001</v>
      </c>
      <c r="C29" s="32">
        <v>394927.13787999999</v>
      </c>
      <c r="D29" s="32">
        <v>0</v>
      </c>
      <c r="E29" s="33">
        <f t="shared" si="6"/>
        <v>394927.13787999999</v>
      </c>
      <c r="F29" s="32">
        <v>3748.0975400000002</v>
      </c>
      <c r="G29" s="33">
        <f t="shared" si="7"/>
        <v>398675.23541999998</v>
      </c>
      <c r="H29" s="33">
        <f t="shared" si="8"/>
        <v>16670.741580000031</v>
      </c>
      <c r="I29" s="33">
        <f t="shared" si="9"/>
        <v>20418.839120000019</v>
      </c>
      <c r="J29" s="34">
        <f t="shared" si="5"/>
        <v>95.98629997564656</v>
      </c>
      <c r="L29" s="30"/>
    </row>
    <row r="30" spans="1:12" s="25" customFormat="1" ht="11.25" customHeight="1" x14ac:dyDescent="0.2">
      <c r="A30" s="31" t="s">
        <v>49</v>
      </c>
      <c r="B30" s="32">
        <v>329494.49599999998</v>
      </c>
      <c r="C30" s="32">
        <v>226193.57112000001</v>
      </c>
      <c r="D30" s="32">
        <v>0</v>
      </c>
      <c r="E30" s="33">
        <f t="shared" si="6"/>
        <v>226193.57112000001</v>
      </c>
      <c r="F30" s="32">
        <v>2714.86166</v>
      </c>
      <c r="G30" s="33">
        <f t="shared" si="7"/>
        <v>228908.43278</v>
      </c>
      <c r="H30" s="33">
        <f t="shared" si="8"/>
        <v>100586.06321999998</v>
      </c>
      <c r="I30" s="33">
        <f t="shared" si="9"/>
        <v>103300.92487999998</v>
      </c>
      <c r="J30" s="34">
        <f t="shared" si="5"/>
        <v>69.472612003813268</v>
      </c>
      <c r="L30" s="30"/>
    </row>
    <row r="31" spans="1:12" s="25" customFormat="1" ht="11.25" customHeight="1" x14ac:dyDescent="0.2">
      <c r="A31" s="31" t="s">
        <v>50</v>
      </c>
      <c r="B31" s="32">
        <v>373153</v>
      </c>
      <c r="C31" s="32">
        <v>328092.01039000001</v>
      </c>
      <c r="D31" s="32">
        <v>0</v>
      </c>
      <c r="E31" s="33">
        <f t="shared" si="6"/>
        <v>328092.01039000001</v>
      </c>
      <c r="F31" s="32">
        <v>495.76885999999996</v>
      </c>
      <c r="G31" s="33">
        <f t="shared" si="7"/>
        <v>328587.77925000002</v>
      </c>
      <c r="H31" s="33">
        <f t="shared" si="8"/>
        <v>44565.220749999979</v>
      </c>
      <c r="I31" s="33">
        <f t="shared" si="9"/>
        <v>45060.98960999999</v>
      </c>
      <c r="J31" s="34">
        <f t="shared" si="5"/>
        <v>88.057118460792225</v>
      </c>
      <c r="L31" s="30"/>
    </row>
    <row r="32" spans="1:12" s="25" customFormat="1" ht="11.25" customHeight="1" x14ac:dyDescent="0.2">
      <c r="A32" s="31" t="s">
        <v>51</v>
      </c>
      <c r="B32" s="32">
        <v>146533.63099999999</v>
      </c>
      <c r="C32" s="32">
        <v>126842.94648</v>
      </c>
      <c r="D32" s="32">
        <v>0</v>
      </c>
      <c r="E32" s="33">
        <f t="shared" si="6"/>
        <v>126842.94648</v>
      </c>
      <c r="F32" s="32">
        <v>830.94576000000006</v>
      </c>
      <c r="G32" s="33">
        <f t="shared" si="7"/>
        <v>127673.89224</v>
      </c>
      <c r="H32" s="33">
        <f t="shared" si="8"/>
        <v>18859.738759999993</v>
      </c>
      <c r="I32" s="33">
        <f t="shared" si="9"/>
        <v>19690.684519999995</v>
      </c>
      <c r="J32" s="34">
        <f t="shared" si="5"/>
        <v>87.129412796711506</v>
      </c>
      <c r="L32" s="30"/>
    </row>
    <row r="33" spans="1:12" s="25" customFormat="1" ht="11.25" customHeight="1" x14ac:dyDescent="0.2">
      <c r="A33" s="31" t="s">
        <v>52</v>
      </c>
      <c r="B33" s="32">
        <v>268210.163</v>
      </c>
      <c r="C33" s="32">
        <v>242483.90888</v>
      </c>
      <c r="D33" s="32">
        <v>0</v>
      </c>
      <c r="E33" s="33">
        <f t="shared" si="6"/>
        <v>242483.90888</v>
      </c>
      <c r="F33" s="32">
        <v>522.3134</v>
      </c>
      <c r="G33" s="33">
        <f t="shared" si="7"/>
        <v>243006.22228000002</v>
      </c>
      <c r="H33" s="33">
        <f t="shared" si="8"/>
        <v>25203.940719999984</v>
      </c>
      <c r="I33" s="33">
        <f t="shared" si="9"/>
        <v>25726.254119999998</v>
      </c>
      <c r="J33" s="34">
        <f t="shared" si="5"/>
        <v>90.60291361144283</v>
      </c>
      <c r="L33" s="30"/>
    </row>
    <row r="34" spans="1:12" s="25" customFormat="1" ht="11.25" customHeight="1" x14ac:dyDescent="0.2">
      <c r="A34" s="31"/>
      <c r="B34" s="36"/>
      <c r="C34" s="36"/>
      <c r="D34" s="36"/>
      <c r="E34" s="36"/>
      <c r="F34" s="36"/>
      <c r="G34" s="36"/>
      <c r="H34" s="36"/>
      <c r="I34" s="36"/>
      <c r="J34" s="29"/>
      <c r="L34" s="30"/>
    </row>
    <row r="35" spans="1:12" s="25" customFormat="1" ht="11.25" customHeight="1" x14ac:dyDescent="0.2">
      <c r="A35" s="27" t="s">
        <v>53</v>
      </c>
      <c r="B35" s="38">
        <f t="shared" ref="B35:I35" si="10">+B36+B37</f>
        <v>43072516.071000002</v>
      </c>
      <c r="C35" s="38">
        <f t="shared" si="10"/>
        <v>33271567.209129997</v>
      </c>
      <c r="D35" s="38">
        <f t="shared" si="10"/>
        <v>46343.102209999997</v>
      </c>
      <c r="E35" s="38">
        <f t="shared" si="10"/>
        <v>33317910.311339997</v>
      </c>
      <c r="F35" s="38">
        <f t="shared" si="10"/>
        <v>4594567.5307899984</v>
      </c>
      <c r="G35" s="38">
        <f t="shared" si="10"/>
        <v>37912477.84212999</v>
      </c>
      <c r="H35" s="38">
        <f t="shared" si="10"/>
        <v>5160038.2288700109</v>
      </c>
      <c r="I35" s="38">
        <f t="shared" si="10"/>
        <v>9754605.7596600093</v>
      </c>
      <c r="J35" s="29">
        <f>G35/B35*100</f>
        <v>88.020114217696758</v>
      </c>
      <c r="L35" s="30"/>
    </row>
    <row r="36" spans="1:12" s="25" customFormat="1" ht="11.25" customHeight="1" x14ac:dyDescent="0.2">
      <c r="A36" s="31" t="s">
        <v>54</v>
      </c>
      <c r="B36" s="32">
        <v>42781744.278000005</v>
      </c>
      <c r="C36" s="32">
        <v>33109485.537999995</v>
      </c>
      <c r="D36" s="32">
        <v>46343.102209999997</v>
      </c>
      <c r="E36" s="33">
        <f t="shared" ref="E36:E37" si="11">SUM(C36:D36)</f>
        <v>33155828.640209995</v>
      </c>
      <c r="F36" s="32">
        <v>4594503.3316899985</v>
      </c>
      <c r="G36" s="33">
        <f t="shared" ref="G36:G37" si="12">SUM(E36:F36)</f>
        <v>37750331.971899994</v>
      </c>
      <c r="H36" s="33">
        <f t="shared" ref="H36:H37" si="13">B36-G36</f>
        <v>5031412.3061000109</v>
      </c>
      <c r="I36" s="33">
        <f t="shared" ref="I36:I37" si="14">B36-E36</f>
        <v>9625915.6377900094</v>
      </c>
      <c r="J36" s="34">
        <f t="shared" ref="J36:J37" si="15">G36/B36*100</f>
        <v>88.239347434257482</v>
      </c>
      <c r="L36" s="30"/>
    </row>
    <row r="37" spans="1:12" s="25" customFormat="1" ht="11.25" customHeight="1" x14ac:dyDescent="0.2">
      <c r="A37" s="31" t="s">
        <v>55</v>
      </c>
      <c r="B37" s="32">
        <v>290771.79300000006</v>
      </c>
      <c r="C37" s="32">
        <v>162081.67113</v>
      </c>
      <c r="D37" s="32">
        <v>0</v>
      </c>
      <c r="E37" s="33">
        <f t="shared" si="11"/>
        <v>162081.67113</v>
      </c>
      <c r="F37" s="32">
        <v>64.199100000000001</v>
      </c>
      <c r="G37" s="33">
        <f t="shared" si="12"/>
        <v>162145.87023</v>
      </c>
      <c r="H37" s="33">
        <f t="shared" si="13"/>
        <v>128625.92277000006</v>
      </c>
      <c r="I37" s="33">
        <f t="shared" si="14"/>
        <v>128690.12187000006</v>
      </c>
      <c r="J37" s="34">
        <f t="shared" si="15"/>
        <v>55.763961337886705</v>
      </c>
      <c r="L37" s="30"/>
    </row>
    <row r="38" spans="1:12" s="25" customFormat="1" ht="11.25" customHeight="1" x14ac:dyDescent="0.2">
      <c r="A38" s="31"/>
      <c r="B38" s="36"/>
      <c r="C38" s="36"/>
      <c r="D38" s="36"/>
      <c r="E38" s="36"/>
      <c r="F38" s="36"/>
      <c r="G38" s="36"/>
      <c r="H38" s="36"/>
      <c r="I38" s="36"/>
      <c r="J38" s="29"/>
      <c r="L38" s="30"/>
    </row>
    <row r="39" spans="1:12" s="25" customFormat="1" ht="11.25" customHeight="1" x14ac:dyDescent="0.2">
      <c r="A39" s="27" t="s">
        <v>56</v>
      </c>
      <c r="B39" s="38">
        <f t="shared" ref="B39:I39" si="16">SUM(B40:B45)</f>
        <v>518813640.29428995</v>
      </c>
      <c r="C39" s="38">
        <f t="shared" ref="C39:D39" si="17">SUM(C40:C45)</f>
        <v>369825425.12795007</v>
      </c>
      <c r="D39" s="38">
        <f t="shared" si="17"/>
        <v>74171895.954400003</v>
      </c>
      <c r="E39" s="38">
        <f t="shared" si="16"/>
        <v>443997321.08235008</v>
      </c>
      <c r="F39" s="38">
        <f t="shared" ref="F39" si="18">SUM(F40:F45)</f>
        <v>2869055.4956199997</v>
      </c>
      <c r="G39" s="38">
        <f t="shared" si="16"/>
        <v>446866376.57796997</v>
      </c>
      <c r="H39" s="38">
        <f t="shared" si="16"/>
        <v>71947263.716319948</v>
      </c>
      <c r="I39" s="38">
        <f t="shared" si="16"/>
        <v>74816319.211939931</v>
      </c>
      <c r="J39" s="29">
        <f t="shared" ref="J39:J45" si="19">G39/B39*100</f>
        <v>86.132349242878647</v>
      </c>
      <c r="L39" s="30"/>
    </row>
    <row r="40" spans="1:12" s="25" customFormat="1" ht="11.25" customHeight="1" x14ac:dyDescent="0.2">
      <c r="A40" s="31" t="s">
        <v>57</v>
      </c>
      <c r="B40" s="32">
        <v>517862388.22028995</v>
      </c>
      <c r="C40" s="32">
        <v>369141964.05856001</v>
      </c>
      <c r="D40" s="32">
        <v>74171895.954400003</v>
      </c>
      <c r="E40" s="33">
        <f t="shared" ref="E40:E45" si="20">SUM(C40:D40)</f>
        <v>443313860.01296002</v>
      </c>
      <c r="F40" s="32">
        <v>2859919.6291499999</v>
      </c>
      <c r="G40" s="33">
        <f t="shared" ref="G40:G45" si="21">SUM(E40:F40)</f>
        <v>446173779.64210999</v>
      </c>
      <c r="H40" s="33">
        <f t="shared" ref="H40:H45" si="22">B40-G40</f>
        <v>71688608.578179955</v>
      </c>
      <c r="I40" s="33">
        <f t="shared" ref="I40:I45" si="23">B40-E40</f>
        <v>74548528.207329929</v>
      </c>
      <c r="J40" s="34">
        <f t="shared" si="19"/>
        <v>86.156822698680941</v>
      </c>
      <c r="L40" s="30"/>
    </row>
    <row r="41" spans="1:12" s="25" customFormat="1" ht="11.25" customHeight="1" x14ac:dyDescent="0.2">
      <c r="A41" s="39" t="s">
        <v>58</v>
      </c>
      <c r="B41" s="32">
        <v>44920</v>
      </c>
      <c r="C41" s="32">
        <v>31648.104019999999</v>
      </c>
      <c r="D41" s="32">
        <v>0</v>
      </c>
      <c r="E41" s="33">
        <f t="shared" si="20"/>
        <v>31648.104019999999</v>
      </c>
      <c r="F41" s="32">
        <v>124.176</v>
      </c>
      <c r="G41" s="33">
        <f t="shared" si="21"/>
        <v>31772.280019999998</v>
      </c>
      <c r="H41" s="33">
        <f t="shared" si="22"/>
        <v>13147.719980000002</v>
      </c>
      <c r="I41" s="33">
        <f t="shared" si="23"/>
        <v>13271.895980000001</v>
      </c>
      <c r="J41" s="34">
        <f t="shared" si="19"/>
        <v>70.730810373998224</v>
      </c>
      <c r="L41" s="30"/>
    </row>
    <row r="42" spans="1:12" s="25" customFormat="1" ht="11.25" customHeight="1" x14ac:dyDescent="0.2">
      <c r="A42" s="39" t="s">
        <v>59</v>
      </c>
      <c r="B42" s="32">
        <v>13640</v>
      </c>
      <c r="C42" s="32">
        <v>10157.901159999999</v>
      </c>
      <c r="D42" s="32">
        <v>0</v>
      </c>
      <c r="E42" s="33">
        <f t="shared" si="20"/>
        <v>10157.901159999999</v>
      </c>
      <c r="F42" s="32">
        <v>301.45735999999999</v>
      </c>
      <c r="G42" s="33">
        <f t="shared" si="21"/>
        <v>10459.35852</v>
      </c>
      <c r="H42" s="33">
        <f t="shared" si="22"/>
        <v>3180.6414800000002</v>
      </c>
      <c r="I42" s="33">
        <f t="shared" si="23"/>
        <v>3482.0988400000006</v>
      </c>
      <c r="J42" s="34">
        <f t="shared" si="19"/>
        <v>76.681514076246344</v>
      </c>
      <c r="L42" s="30"/>
    </row>
    <row r="43" spans="1:12" s="25" customFormat="1" ht="11.25" customHeight="1" x14ac:dyDescent="0.2">
      <c r="A43" s="31" t="s">
        <v>60</v>
      </c>
      <c r="B43" s="32">
        <v>566130.81700000004</v>
      </c>
      <c r="C43" s="32">
        <v>444103.42495999997</v>
      </c>
      <c r="D43" s="32">
        <v>0</v>
      </c>
      <c r="E43" s="33">
        <f t="shared" si="20"/>
        <v>444103.42495999997</v>
      </c>
      <c r="F43" s="32">
        <v>5997.26998</v>
      </c>
      <c r="G43" s="33">
        <f t="shared" si="21"/>
        <v>450100.69493999996</v>
      </c>
      <c r="H43" s="33">
        <f t="shared" si="22"/>
        <v>116030.12206000008</v>
      </c>
      <c r="I43" s="33">
        <f t="shared" si="23"/>
        <v>122027.39204000006</v>
      </c>
      <c r="J43" s="34">
        <f t="shared" si="19"/>
        <v>79.504715416331052</v>
      </c>
      <c r="L43" s="30"/>
    </row>
    <row r="44" spans="1:12" s="25" customFormat="1" ht="11.25" customHeight="1" x14ac:dyDescent="0.2">
      <c r="A44" s="31" t="s">
        <v>61</v>
      </c>
      <c r="B44" s="32">
        <v>100331.25699999998</v>
      </c>
      <c r="C44" s="32">
        <v>73065.745709999988</v>
      </c>
      <c r="D44" s="32">
        <v>0</v>
      </c>
      <c r="E44" s="33">
        <f t="shared" si="20"/>
        <v>73065.745709999988</v>
      </c>
      <c r="F44" s="32">
        <v>8</v>
      </c>
      <c r="G44" s="33">
        <f t="shared" si="21"/>
        <v>73073.745709999988</v>
      </c>
      <c r="H44" s="33">
        <f t="shared" si="22"/>
        <v>27257.511289999995</v>
      </c>
      <c r="I44" s="33">
        <f t="shared" si="23"/>
        <v>27265.511289999995</v>
      </c>
      <c r="J44" s="34">
        <f t="shared" si="19"/>
        <v>72.832483011749773</v>
      </c>
      <c r="L44" s="30"/>
    </row>
    <row r="45" spans="1:12" s="25" customFormat="1" ht="11.25" customHeight="1" x14ac:dyDescent="0.2">
      <c r="A45" s="31" t="s">
        <v>62</v>
      </c>
      <c r="B45" s="32">
        <v>226230</v>
      </c>
      <c r="C45" s="32">
        <v>124485.89354</v>
      </c>
      <c r="D45" s="32">
        <v>0</v>
      </c>
      <c r="E45" s="33">
        <f t="shared" si="20"/>
        <v>124485.89354</v>
      </c>
      <c r="F45" s="32">
        <v>2704.9631300000001</v>
      </c>
      <c r="G45" s="33">
        <f t="shared" si="21"/>
        <v>127190.85667000001</v>
      </c>
      <c r="H45" s="33">
        <f t="shared" si="22"/>
        <v>99039.143329999992</v>
      </c>
      <c r="I45" s="33">
        <f t="shared" si="23"/>
        <v>101744.10646</v>
      </c>
      <c r="J45" s="34">
        <f t="shared" si="19"/>
        <v>56.221923118065689</v>
      </c>
      <c r="L45" s="30"/>
    </row>
    <row r="46" spans="1:12" s="25" customFormat="1" ht="11.25" customHeight="1" x14ac:dyDescent="0.2">
      <c r="A46" s="31"/>
      <c r="B46" s="33"/>
      <c r="C46" s="33"/>
      <c r="D46" s="33"/>
      <c r="E46" s="33"/>
      <c r="F46" s="33"/>
      <c r="G46" s="33"/>
      <c r="H46" s="33"/>
      <c r="I46" s="33"/>
      <c r="J46" s="34"/>
      <c r="L46" s="30"/>
    </row>
    <row r="47" spans="1:12" s="25" customFormat="1" ht="11.25" customHeight="1" x14ac:dyDescent="0.2">
      <c r="A47" s="27" t="s">
        <v>63</v>
      </c>
      <c r="B47" s="32">
        <v>64404731.985000007</v>
      </c>
      <c r="C47" s="32">
        <v>48064649.843950003</v>
      </c>
      <c r="D47" s="32">
        <v>7164640.3079899997</v>
      </c>
      <c r="E47" s="33">
        <f t="shared" ref="E47" si="24">SUM(C47:D47)</f>
        <v>55229290.151940003</v>
      </c>
      <c r="F47" s="32">
        <v>381468.71335999999</v>
      </c>
      <c r="G47" s="33">
        <f t="shared" ref="G47" si="25">SUM(E47:F47)</f>
        <v>55610758.8653</v>
      </c>
      <c r="H47" s="33">
        <f t="shared" ref="H47" si="26">B47-G47</f>
        <v>8793973.1197000071</v>
      </c>
      <c r="I47" s="33">
        <f t="shared" ref="I47" si="27">B47-E47</f>
        <v>9175441.8330600038</v>
      </c>
      <c r="J47" s="34">
        <f t="shared" ref="J47" si="28">G47/B47*100</f>
        <v>86.345765522713236</v>
      </c>
      <c r="L47" s="30"/>
    </row>
    <row r="48" spans="1:12" s="25" customFormat="1" ht="11.25" customHeight="1" x14ac:dyDescent="0.2">
      <c r="A48" s="40"/>
      <c r="B48" s="36"/>
      <c r="C48" s="36"/>
      <c r="D48" s="36"/>
      <c r="E48" s="36"/>
      <c r="F48" s="36"/>
      <c r="G48" s="36"/>
      <c r="H48" s="36"/>
      <c r="I48" s="36"/>
      <c r="J48" s="29"/>
      <c r="L48" s="30"/>
    </row>
    <row r="49" spans="1:12" s="25" customFormat="1" ht="11.25" customHeight="1" x14ac:dyDescent="0.2">
      <c r="A49" s="27" t="s">
        <v>64</v>
      </c>
      <c r="B49" s="32">
        <v>1994074</v>
      </c>
      <c r="C49" s="32">
        <v>1087504.95933</v>
      </c>
      <c r="D49" s="32">
        <v>0</v>
      </c>
      <c r="E49" s="33">
        <f>SUM(C49:D49)</f>
        <v>1087504.95933</v>
      </c>
      <c r="F49" s="32">
        <v>12935.931919999999</v>
      </c>
      <c r="G49" s="33">
        <f>SUM(E49:F49)</f>
        <v>1100440.8912499999</v>
      </c>
      <c r="H49" s="33">
        <f>B49-G49</f>
        <v>893633.10875000013</v>
      </c>
      <c r="I49" s="33">
        <f>B49-E49</f>
        <v>906569.04067000002</v>
      </c>
      <c r="J49" s="34">
        <f>G49/B49*100</f>
        <v>55.185559374927905</v>
      </c>
      <c r="L49" s="30"/>
    </row>
    <row r="50" spans="1:12" s="25" customFormat="1" ht="11.25" customHeight="1" x14ac:dyDescent="0.2">
      <c r="A50" s="31"/>
      <c r="B50" s="36"/>
      <c r="C50" s="36"/>
      <c r="D50" s="36"/>
      <c r="E50" s="36"/>
      <c r="F50" s="36"/>
      <c r="G50" s="36"/>
      <c r="H50" s="36"/>
      <c r="I50" s="36"/>
      <c r="J50" s="29"/>
      <c r="L50" s="30"/>
    </row>
    <row r="51" spans="1:12" s="25" customFormat="1" ht="11.25" customHeight="1" x14ac:dyDescent="0.2">
      <c r="A51" s="27" t="s">
        <v>65</v>
      </c>
      <c r="B51" s="38">
        <f t="shared" ref="B51:I51" si="29">SUM(B52:B57)</f>
        <v>20282168.354200006</v>
      </c>
      <c r="C51" s="38">
        <f t="shared" ref="C51:D51" si="30">SUM(C52:C57)</f>
        <v>15362262.20187</v>
      </c>
      <c r="D51" s="38">
        <f t="shared" si="30"/>
        <v>607626.83064000006</v>
      </c>
      <c r="E51" s="38">
        <f t="shared" si="29"/>
        <v>15969889.032509999</v>
      </c>
      <c r="F51" s="38">
        <f t="shared" ref="F51" si="31">SUM(F52:F57)</f>
        <v>311041.94527999999</v>
      </c>
      <c r="G51" s="38">
        <f t="shared" si="29"/>
        <v>16280930.977790002</v>
      </c>
      <c r="H51" s="38">
        <f t="shared" si="29"/>
        <v>4001237.3764100033</v>
      </c>
      <c r="I51" s="38">
        <f t="shared" si="29"/>
        <v>4312279.3216900025</v>
      </c>
      <c r="J51" s="29">
        <f t="shared" ref="J51:J57" si="32">G51/B51*100</f>
        <v>80.272141979427786</v>
      </c>
      <c r="L51" s="30"/>
    </row>
    <row r="52" spans="1:12" s="25" customFormat="1" ht="11.25" customHeight="1" x14ac:dyDescent="0.2">
      <c r="A52" s="31" t="s">
        <v>43</v>
      </c>
      <c r="B52" s="32">
        <v>15008408.561200002</v>
      </c>
      <c r="C52" s="32">
        <v>11463923.482100001</v>
      </c>
      <c r="D52" s="32">
        <v>543243.71242</v>
      </c>
      <c r="E52" s="33">
        <f t="shared" ref="E52:E57" si="33">SUM(C52:D52)</f>
        <v>12007167.19452</v>
      </c>
      <c r="F52" s="32">
        <v>231800.11725000001</v>
      </c>
      <c r="G52" s="33">
        <f t="shared" ref="G52:G57" si="34">SUM(E52:F52)</f>
        <v>12238967.31177</v>
      </c>
      <c r="H52" s="33">
        <f t="shared" ref="H52:H57" si="35">B52-G52</f>
        <v>2769441.2494300026</v>
      </c>
      <c r="I52" s="33">
        <f t="shared" ref="I52:I57" si="36">B52-E52</f>
        <v>3001241.3666800018</v>
      </c>
      <c r="J52" s="34">
        <f t="shared" si="32"/>
        <v>81.547402323590717</v>
      </c>
      <c r="L52" s="30"/>
    </row>
    <row r="53" spans="1:12" s="25" customFormat="1" ht="11.25" customHeight="1" x14ac:dyDescent="0.2">
      <c r="A53" s="31" t="s">
        <v>66</v>
      </c>
      <c r="B53" s="32">
        <v>2334627.7610000004</v>
      </c>
      <c r="C53" s="32">
        <v>1763253.92912</v>
      </c>
      <c r="D53" s="32">
        <v>33092.403010000002</v>
      </c>
      <c r="E53" s="33">
        <f t="shared" si="33"/>
        <v>1796346.33213</v>
      </c>
      <c r="F53" s="32">
        <v>42810.785970000004</v>
      </c>
      <c r="G53" s="33">
        <f t="shared" si="34"/>
        <v>1839157.1181000001</v>
      </c>
      <c r="H53" s="33">
        <f t="shared" si="35"/>
        <v>495470.64290000033</v>
      </c>
      <c r="I53" s="33">
        <f t="shared" si="36"/>
        <v>538281.42887000041</v>
      </c>
      <c r="J53" s="34">
        <f t="shared" si="32"/>
        <v>78.777317259014623</v>
      </c>
      <c r="L53" s="30"/>
    </row>
    <row r="54" spans="1:12" s="25" customFormat="1" ht="11.25" customHeight="1" x14ac:dyDescent="0.2">
      <c r="A54" s="31" t="s">
        <v>67</v>
      </c>
      <c r="B54" s="32">
        <v>1295786.054</v>
      </c>
      <c r="C54" s="32">
        <v>956235.79148000001</v>
      </c>
      <c r="D54" s="32">
        <v>31290.715210000002</v>
      </c>
      <c r="E54" s="33">
        <f t="shared" si="33"/>
        <v>987526.50669000007</v>
      </c>
      <c r="F54" s="32">
        <v>28981.078429999998</v>
      </c>
      <c r="G54" s="33">
        <f t="shared" si="34"/>
        <v>1016507.5851200001</v>
      </c>
      <c r="H54" s="33">
        <f t="shared" si="35"/>
        <v>279278.46887999994</v>
      </c>
      <c r="I54" s="33">
        <f t="shared" si="36"/>
        <v>308259.54730999994</v>
      </c>
      <c r="J54" s="34">
        <f t="shared" si="32"/>
        <v>78.447177447396726</v>
      </c>
      <c r="L54" s="30"/>
    </row>
    <row r="55" spans="1:12" s="25" customFormat="1" ht="11.25" customHeight="1" x14ac:dyDescent="0.2">
      <c r="A55" s="31" t="s">
        <v>68</v>
      </c>
      <c r="B55" s="32">
        <v>1354304.1140000001</v>
      </c>
      <c r="C55" s="32">
        <v>991479.27719000005</v>
      </c>
      <c r="D55" s="32">
        <v>0</v>
      </c>
      <c r="E55" s="33">
        <f t="shared" si="33"/>
        <v>991479.27719000005</v>
      </c>
      <c r="F55" s="32">
        <v>5557.54918</v>
      </c>
      <c r="G55" s="33">
        <f t="shared" si="34"/>
        <v>997036.82637000002</v>
      </c>
      <c r="H55" s="33">
        <f t="shared" si="35"/>
        <v>357267.28763000004</v>
      </c>
      <c r="I55" s="33">
        <f t="shared" si="36"/>
        <v>362824.83681000001</v>
      </c>
      <c r="J55" s="34">
        <f t="shared" si="32"/>
        <v>73.619862486070829</v>
      </c>
      <c r="L55" s="30"/>
    </row>
    <row r="56" spans="1:12" s="25" customFormat="1" ht="11.25" customHeight="1" x14ac:dyDescent="0.2">
      <c r="A56" s="31" t="s">
        <v>69</v>
      </c>
      <c r="B56" s="32">
        <v>150249</v>
      </c>
      <c r="C56" s="32">
        <v>93096.606360000005</v>
      </c>
      <c r="D56" s="32">
        <v>0</v>
      </c>
      <c r="E56" s="33">
        <f t="shared" si="33"/>
        <v>93096.606360000005</v>
      </c>
      <c r="F56" s="32">
        <v>724.89866000000006</v>
      </c>
      <c r="G56" s="33">
        <f t="shared" si="34"/>
        <v>93821.505020000011</v>
      </c>
      <c r="H56" s="33">
        <f t="shared" si="35"/>
        <v>56427.494979999989</v>
      </c>
      <c r="I56" s="33">
        <f t="shared" si="36"/>
        <v>57152.393639999995</v>
      </c>
      <c r="J56" s="34">
        <f t="shared" si="32"/>
        <v>62.444012951833294</v>
      </c>
      <c r="L56" s="30"/>
    </row>
    <row r="57" spans="1:12" s="25" customFormat="1" ht="11.25" customHeight="1" x14ac:dyDescent="0.2">
      <c r="A57" s="31" t="s">
        <v>70</v>
      </c>
      <c r="B57" s="32">
        <v>138792.864</v>
      </c>
      <c r="C57" s="32">
        <v>94273.115620000011</v>
      </c>
      <c r="D57" s="32">
        <v>0</v>
      </c>
      <c r="E57" s="33">
        <f t="shared" si="33"/>
        <v>94273.115620000011</v>
      </c>
      <c r="F57" s="32">
        <v>1167.5157899999999</v>
      </c>
      <c r="G57" s="33">
        <f t="shared" si="34"/>
        <v>95440.631410000016</v>
      </c>
      <c r="H57" s="33">
        <f t="shared" si="35"/>
        <v>43352.232589999985</v>
      </c>
      <c r="I57" s="33">
        <f t="shared" si="36"/>
        <v>44519.74837999999</v>
      </c>
      <c r="J57" s="34">
        <f t="shared" si="32"/>
        <v>68.764797165652553</v>
      </c>
      <c r="L57" s="30"/>
    </row>
    <row r="58" spans="1:12" s="25" customFormat="1" ht="11.25" customHeight="1" x14ac:dyDescent="0.2">
      <c r="A58" s="31"/>
      <c r="B58" s="36"/>
      <c r="C58" s="36"/>
      <c r="D58" s="36"/>
      <c r="E58" s="36"/>
      <c r="F58" s="36"/>
      <c r="G58" s="36"/>
      <c r="H58" s="36"/>
      <c r="I58" s="36"/>
      <c r="J58" s="29"/>
      <c r="L58" s="30"/>
    </row>
    <row r="59" spans="1:12" s="25" customFormat="1" ht="11.25" customHeight="1" x14ac:dyDescent="0.2">
      <c r="A59" s="27" t="s">
        <v>71</v>
      </c>
      <c r="B59" s="41">
        <f t="shared" ref="B59:I59" si="37">SUM(B60:B69)</f>
        <v>17841484.22946002</v>
      </c>
      <c r="C59" s="41">
        <f t="shared" si="37"/>
        <v>12110128.421910033</v>
      </c>
      <c r="D59" s="41">
        <f t="shared" si="37"/>
        <v>-1.52587890625E-8</v>
      </c>
      <c r="E59" s="41">
        <f t="shared" si="37"/>
        <v>12110128.421910018</v>
      </c>
      <c r="F59" s="41">
        <f t="shared" si="37"/>
        <v>223992.12148000003</v>
      </c>
      <c r="G59" s="41">
        <f t="shared" si="37"/>
        <v>12334120.543390017</v>
      </c>
      <c r="H59" s="41">
        <f t="shared" si="37"/>
        <v>5507363.6860700017</v>
      </c>
      <c r="I59" s="41">
        <f t="shared" si="37"/>
        <v>5731355.8075500028</v>
      </c>
      <c r="J59" s="29">
        <f t="shared" ref="J59:J69" si="38">G59/B59*100</f>
        <v>69.131695461882074</v>
      </c>
      <c r="L59" s="30"/>
    </row>
    <row r="60" spans="1:12" s="25" customFormat="1" ht="11.25" customHeight="1" x14ac:dyDescent="0.2">
      <c r="A60" s="31" t="s">
        <v>72</v>
      </c>
      <c r="B60" s="32">
        <v>1028828.8543800245</v>
      </c>
      <c r="C60" s="32">
        <v>603877.92144003173</v>
      </c>
      <c r="D60" s="32">
        <v>-1.52587890625E-8</v>
      </c>
      <c r="E60" s="33">
        <f t="shared" ref="E60:E69" si="39">SUM(C60:D60)</f>
        <v>603877.92144001648</v>
      </c>
      <c r="F60" s="32">
        <v>7512.3662199999826</v>
      </c>
      <c r="G60" s="33">
        <f t="shared" ref="G60:G69" si="40">SUM(E60:F60)</f>
        <v>611390.28766001645</v>
      </c>
      <c r="H60" s="33">
        <f t="shared" ref="H60:H69" si="41">B60-G60</f>
        <v>417438.56672000804</v>
      </c>
      <c r="I60" s="33">
        <f t="shared" ref="I60:I69" si="42">B60-E60</f>
        <v>424950.932940008</v>
      </c>
      <c r="J60" s="34">
        <f t="shared" si="38"/>
        <v>59.425849601432702</v>
      </c>
      <c r="L60" s="30"/>
    </row>
    <row r="61" spans="1:12" s="25" customFormat="1" ht="11.25" customHeight="1" x14ac:dyDescent="0.2">
      <c r="A61" s="31" t="s">
        <v>73</v>
      </c>
      <c r="B61" s="32">
        <v>2956367.561999999</v>
      </c>
      <c r="C61" s="32">
        <v>2354525.57602</v>
      </c>
      <c r="D61" s="32">
        <v>0</v>
      </c>
      <c r="E61" s="33">
        <f t="shared" si="39"/>
        <v>2354525.57602</v>
      </c>
      <c r="F61" s="32">
        <v>60056.656179999998</v>
      </c>
      <c r="G61" s="33">
        <f t="shared" si="40"/>
        <v>2414582.2322</v>
      </c>
      <c r="H61" s="33">
        <f t="shared" si="41"/>
        <v>541785.32979999902</v>
      </c>
      <c r="I61" s="33">
        <f t="shared" si="42"/>
        <v>601841.98597999895</v>
      </c>
      <c r="J61" s="34">
        <f t="shared" si="38"/>
        <v>81.673952293216274</v>
      </c>
      <c r="L61" s="30"/>
    </row>
    <row r="62" spans="1:12" s="25" customFormat="1" ht="11.25" customHeight="1" x14ac:dyDescent="0.2">
      <c r="A62" s="31" t="s">
        <v>74</v>
      </c>
      <c r="B62" s="32">
        <v>11000232.512459997</v>
      </c>
      <c r="C62" s="32">
        <v>7773017.5007100021</v>
      </c>
      <c r="D62" s="32">
        <v>0</v>
      </c>
      <c r="E62" s="33">
        <f t="shared" si="39"/>
        <v>7773017.5007100021</v>
      </c>
      <c r="F62" s="32">
        <v>132624.47091000003</v>
      </c>
      <c r="G62" s="33">
        <f t="shared" si="40"/>
        <v>7905641.9716200018</v>
      </c>
      <c r="H62" s="33">
        <f t="shared" si="41"/>
        <v>3094590.5408399953</v>
      </c>
      <c r="I62" s="33">
        <f t="shared" si="42"/>
        <v>3227215.0117499949</v>
      </c>
      <c r="J62" s="34">
        <f t="shared" si="38"/>
        <v>71.867953360669944</v>
      </c>
      <c r="L62" s="30"/>
    </row>
    <row r="63" spans="1:12" s="25" customFormat="1" ht="11.25" customHeight="1" x14ac:dyDescent="0.2">
      <c r="A63" s="31" t="s">
        <v>75</v>
      </c>
      <c r="B63" s="32">
        <v>277966.37599999993</v>
      </c>
      <c r="C63" s="32">
        <v>200997.48428999999</v>
      </c>
      <c r="D63" s="32">
        <v>0</v>
      </c>
      <c r="E63" s="33">
        <f t="shared" si="39"/>
        <v>200997.48428999999</v>
      </c>
      <c r="F63" s="32">
        <v>2672.3923199999999</v>
      </c>
      <c r="G63" s="33">
        <f t="shared" si="40"/>
        <v>203669.87661000001</v>
      </c>
      <c r="H63" s="33">
        <f t="shared" si="41"/>
        <v>74296.499389999924</v>
      </c>
      <c r="I63" s="33">
        <f t="shared" si="42"/>
        <v>76968.891709999938</v>
      </c>
      <c r="J63" s="34">
        <f t="shared" si="38"/>
        <v>73.271407693569401</v>
      </c>
      <c r="L63" s="30"/>
    </row>
    <row r="64" spans="1:12" s="25" customFormat="1" ht="11.25" customHeight="1" x14ac:dyDescent="0.2">
      <c r="A64" s="31" t="s">
        <v>76</v>
      </c>
      <c r="B64" s="32">
        <v>2155887.68762</v>
      </c>
      <c r="C64" s="32">
        <v>839946.97289000009</v>
      </c>
      <c r="D64" s="32">
        <v>0</v>
      </c>
      <c r="E64" s="33">
        <f t="shared" si="39"/>
        <v>839946.97289000009</v>
      </c>
      <c r="F64" s="32">
        <v>16097.444640000003</v>
      </c>
      <c r="G64" s="33">
        <f t="shared" si="40"/>
        <v>856044.41753000009</v>
      </c>
      <c r="H64" s="33">
        <f t="shared" si="41"/>
        <v>1299843.2700899998</v>
      </c>
      <c r="I64" s="33">
        <f t="shared" si="42"/>
        <v>1315940.7147299999</v>
      </c>
      <c r="J64" s="34">
        <f t="shared" si="38"/>
        <v>39.707282640267472</v>
      </c>
      <c r="L64" s="30"/>
    </row>
    <row r="65" spans="1:12" s="25" customFormat="1" ht="11.25" customHeight="1" x14ac:dyDescent="0.2">
      <c r="A65" s="31" t="s">
        <v>77</v>
      </c>
      <c r="B65" s="32">
        <v>17282.199999999997</v>
      </c>
      <c r="C65" s="32">
        <v>13668.750810000001</v>
      </c>
      <c r="D65" s="32">
        <v>0</v>
      </c>
      <c r="E65" s="33">
        <f t="shared" si="39"/>
        <v>13668.750810000001</v>
      </c>
      <c r="F65" s="32">
        <v>202.47278</v>
      </c>
      <c r="G65" s="33">
        <f t="shared" si="40"/>
        <v>13871.223590000001</v>
      </c>
      <c r="H65" s="33">
        <f t="shared" si="41"/>
        <v>3410.9764099999957</v>
      </c>
      <c r="I65" s="33">
        <f t="shared" si="42"/>
        <v>3613.4491899999957</v>
      </c>
      <c r="J65" s="34">
        <f t="shared" si="38"/>
        <v>80.263065986969266</v>
      </c>
      <c r="L65" s="30"/>
    </row>
    <row r="66" spans="1:12" s="25" customFormat="1" ht="11.25" customHeight="1" x14ac:dyDescent="0.2">
      <c r="A66" s="31" t="s">
        <v>78</v>
      </c>
      <c r="B66" s="32">
        <v>226233.217</v>
      </c>
      <c r="C66" s="32">
        <v>169277.06164</v>
      </c>
      <c r="D66" s="32">
        <v>0</v>
      </c>
      <c r="E66" s="33">
        <f t="shared" si="39"/>
        <v>169277.06164</v>
      </c>
      <c r="F66" s="32">
        <v>2938.57665</v>
      </c>
      <c r="G66" s="33">
        <f t="shared" si="40"/>
        <v>172215.63829</v>
      </c>
      <c r="H66" s="33">
        <f t="shared" si="41"/>
        <v>54017.578710000002</v>
      </c>
      <c r="I66" s="33">
        <f t="shared" si="42"/>
        <v>56956.155360000004</v>
      </c>
      <c r="J66" s="34">
        <f t="shared" si="38"/>
        <v>76.12305592153605</v>
      </c>
      <c r="L66" s="30"/>
    </row>
    <row r="67" spans="1:12" s="25" customFormat="1" ht="11.25" customHeight="1" x14ac:dyDescent="0.2">
      <c r="A67" s="31" t="s">
        <v>79</v>
      </c>
      <c r="B67" s="32">
        <v>58161.430000000008</v>
      </c>
      <c r="C67" s="32">
        <v>49128.620080000001</v>
      </c>
      <c r="D67" s="32">
        <v>0</v>
      </c>
      <c r="E67" s="33">
        <f t="shared" si="39"/>
        <v>49128.620080000001</v>
      </c>
      <c r="F67" s="32">
        <v>589.5013100000001</v>
      </c>
      <c r="G67" s="33">
        <f t="shared" si="40"/>
        <v>49718.12139</v>
      </c>
      <c r="H67" s="33">
        <f t="shared" si="41"/>
        <v>8443.3086100000073</v>
      </c>
      <c r="I67" s="33">
        <f t="shared" si="42"/>
        <v>9032.809920000007</v>
      </c>
      <c r="J67" s="34">
        <f t="shared" si="38"/>
        <v>85.482976243878454</v>
      </c>
      <c r="L67" s="30"/>
    </row>
    <row r="68" spans="1:12" s="25" customFormat="1" ht="11.25" customHeight="1" x14ac:dyDescent="0.2">
      <c r="A68" s="39" t="s">
        <v>80</v>
      </c>
      <c r="B68" s="32">
        <v>72472</v>
      </c>
      <c r="C68" s="32">
        <v>62278.61088</v>
      </c>
      <c r="D68" s="32">
        <v>0</v>
      </c>
      <c r="E68" s="33">
        <f t="shared" si="39"/>
        <v>62278.61088</v>
      </c>
      <c r="F68" s="32">
        <v>1298.24047</v>
      </c>
      <c r="G68" s="33">
        <f t="shared" si="40"/>
        <v>63576.851349999997</v>
      </c>
      <c r="H68" s="33">
        <f t="shared" si="41"/>
        <v>8895.1486500000028</v>
      </c>
      <c r="I68" s="33">
        <f t="shared" si="42"/>
        <v>10193.38912</v>
      </c>
      <c r="J68" s="34">
        <f t="shared" si="38"/>
        <v>87.726089179269223</v>
      </c>
      <c r="L68" s="30"/>
    </row>
    <row r="69" spans="1:12" s="25" customFormat="1" ht="11.25" customHeight="1" x14ac:dyDescent="0.2">
      <c r="A69" s="31" t="s">
        <v>81</v>
      </c>
      <c r="B69" s="32">
        <v>48052.39</v>
      </c>
      <c r="C69" s="32">
        <v>43409.923149999995</v>
      </c>
      <c r="D69" s="32">
        <v>0</v>
      </c>
      <c r="E69" s="33">
        <f t="shared" si="39"/>
        <v>43409.923149999995</v>
      </c>
      <c r="F69" s="32">
        <v>0</v>
      </c>
      <c r="G69" s="33">
        <f t="shared" si="40"/>
        <v>43409.923149999995</v>
      </c>
      <c r="H69" s="33">
        <f t="shared" si="41"/>
        <v>4642.4668500000043</v>
      </c>
      <c r="I69" s="33">
        <f t="shared" si="42"/>
        <v>4642.4668500000043</v>
      </c>
      <c r="J69" s="34">
        <f t="shared" si="38"/>
        <v>90.338738926409263</v>
      </c>
      <c r="L69" s="30"/>
    </row>
    <row r="70" spans="1:12" s="25" customFormat="1" ht="11.25" customHeight="1" x14ac:dyDescent="0.2">
      <c r="A70" s="31"/>
      <c r="B70" s="36"/>
      <c r="C70" s="36"/>
      <c r="D70" s="36"/>
      <c r="E70" s="36"/>
      <c r="F70" s="36"/>
      <c r="G70" s="36"/>
      <c r="H70" s="36"/>
      <c r="I70" s="36"/>
      <c r="J70" s="29"/>
      <c r="L70" s="30"/>
    </row>
    <row r="71" spans="1:12" s="25" customFormat="1" ht="11.25" customHeight="1" x14ac:dyDescent="0.2">
      <c r="A71" s="27" t="s">
        <v>82</v>
      </c>
      <c r="B71" s="38">
        <f t="shared" ref="B71:I71" si="43">SUM(B72:B75)</f>
        <v>21146270.092999998</v>
      </c>
      <c r="C71" s="38">
        <f t="shared" si="43"/>
        <v>9696627.8854599986</v>
      </c>
      <c r="D71" s="38">
        <f t="shared" si="43"/>
        <v>0</v>
      </c>
      <c r="E71" s="38">
        <f t="shared" si="43"/>
        <v>9696627.8854599986</v>
      </c>
      <c r="F71" s="38">
        <f t="shared" si="43"/>
        <v>57324.425700000007</v>
      </c>
      <c r="G71" s="38">
        <f t="shared" si="43"/>
        <v>9753952.3111599982</v>
      </c>
      <c r="H71" s="38">
        <f t="shared" si="43"/>
        <v>11392317.78184</v>
      </c>
      <c r="I71" s="38">
        <f t="shared" si="43"/>
        <v>11449642.20754</v>
      </c>
      <c r="J71" s="29">
        <f>G71/B71*100</f>
        <v>46.126112398369621</v>
      </c>
      <c r="L71" s="30"/>
    </row>
    <row r="72" spans="1:12" s="25" customFormat="1" ht="11.25" customHeight="1" x14ac:dyDescent="0.2">
      <c r="A72" s="31" t="s">
        <v>43</v>
      </c>
      <c r="B72" s="32">
        <v>21056090.721999999</v>
      </c>
      <c r="C72" s="32">
        <v>9626832.0733299982</v>
      </c>
      <c r="D72" s="32">
        <v>0</v>
      </c>
      <c r="E72" s="33">
        <f t="shared" ref="E72:E75" si="44">SUM(C72:D72)</f>
        <v>9626832.0733299982</v>
      </c>
      <c r="F72" s="32">
        <v>56752.646550000005</v>
      </c>
      <c r="G72" s="33">
        <f t="shared" ref="G72:G75" si="45">SUM(E72:F72)</f>
        <v>9683584.7198799979</v>
      </c>
      <c r="H72" s="33">
        <f t="shared" ref="H72:H75" si="46">B72-G72</f>
        <v>11372506.002120001</v>
      </c>
      <c r="I72" s="33">
        <f t="shared" ref="I72:I75" si="47">B72-E72</f>
        <v>11429258.648670001</v>
      </c>
      <c r="J72" s="34">
        <f t="shared" ref="J72:J75" si="48">G72/B72*100</f>
        <v>45.989470921885392</v>
      </c>
      <c r="L72" s="30"/>
    </row>
    <row r="73" spans="1:12" s="25" customFormat="1" ht="11.25" customHeight="1" x14ac:dyDescent="0.2">
      <c r="A73" s="31" t="s">
        <v>83</v>
      </c>
      <c r="B73" s="32">
        <v>64160.371000000021</v>
      </c>
      <c r="C73" s="32">
        <v>55717.754939999999</v>
      </c>
      <c r="D73" s="32">
        <v>0</v>
      </c>
      <c r="E73" s="33">
        <f t="shared" si="44"/>
        <v>55717.754939999999</v>
      </c>
      <c r="F73" s="32">
        <v>123.80646</v>
      </c>
      <c r="G73" s="33">
        <f t="shared" si="45"/>
        <v>55841.561399999999</v>
      </c>
      <c r="H73" s="33">
        <f t="shared" si="46"/>
        <v>8318.8096000000223</v>
      </c>
      <c r="I73" s="33">
        <f t="shared" si="47"/>
        <v>8442.6160600000221</v>
      </c>
      <c r="J73" s="34">
        <f t="shared" si="48"/>
        <v>87.03434928703885</v>
      </c>
      <c r="L73" s="30"/>
    </row>
    <row r="74" spans="1:12" s="25" customFormat="1" ht="11.25" customHeight="1" x14ac:dyDescent="0.2">
      <c r="A74" s="31" t="s">
        <v>84</v>
      </c>
      <c r="B74" s="32">
        <v>5222.0000000000009</v>
      </c>
      <c r="C74" s="32">
        <v>2852.1452599999998</v>
      </c>
      <c r="D74" s="32">
        <v>0</v>
      </c>
      <c r="E74" s="33">
        <f t="shared" si="44"/>
        <v>2852.1452599999998</v>
      </c>
      <c r="F74" s="32">
        <v>430.11146000000002</v>
      </c>
      <c r="G74" s="33">
        <f t="shared" si="45"/>
        <v>3282.2567199999999</v>
      </c>
      <c r="H74" s="33">
        <f t="shared" si="46"/>
        <v>1939.7432800000011</v>
      </c>
      <c r="I74" s="33">
        <f t="shared" si="47"/>
        <v>2369.8547400000011</v>
      </c>
      <c r="J74" s="34">
        <f t="shared" si="48"/>
        <v>62.854399080811937</v>
      </c>
      <c r="L74" s="30"/>
    </row>
    <row r="75" spans="1:12" s="25" customFormat="1" ht="11.25" customHeight="1" x14ac:dyDescent="0.2">
      <c r="A75" s="31" t="s">
        <v>85</v>
      </c>
      <c r="B75" s="32">
        <v>20797</v>
      </c>
      <c r="C75" s="32">
        <v>11225.91193</v>
      </c>
      <c r="D75" s="32">
        <v>0</v>
      </c>
      <c r="E75" s="33">
        <f t="shared" si="44"/>
        <v>11225.91193</v>
      </c>
      <c r="F75" s="32">
        <v>17.861229999999999</v>
      </c>
      <c r="G75" s="33">
        <f t="shared" si="45"/>
        <v>11243.773160000001</v>
      </c>
      <c r="H75" s="33">
        <f t="shared" si="46"/>
        <v>9553.2268399999994</v>
      </c>
      <c r="I75" s="33">
        <f t="shared" si="47"/>
        <v>9571.0880699999998</v>
      </c>
      <c r="J75" s="34">
        <f t="shared" si="48"/>
        <v>54.064399480694334</v>
      </c>
      <c r="L75" s="30"/>
    </row>
    <row r="76" spans="1:12" s="25" customFormat="1" ht="11.25" customHeight="1" x14ac:dyDescent="0.2">
      <c r="A76" s="31"/>
      <c r="B76" s="36"/>
      <c r="C76" s="36"/>
      <c r="D76" s="36"/>
      <c r="E76" s="36"/>
      <c r="F76" s="36"/>
      <c r="G76" s="36"/>
      <c r="H76" s="36"/>
      <c r="I76" s="36"/>
      <c r="J76" s="29"/>
      <c r="L76" s="30"/>
    </row>
    <row r="77" spans="1:12" s="25" customFormat="1" ht="11.25" customHeight="1" x14ac:dyDescent="0.2">
      <c r="A77" s="27" t="s">
        <v>86</v>
      </c>
      <c r="B77" s="38">
        <f t="shared" ref="B77:I77" si="49">SUM(B78:B79)</f>
        <v>172992604.69623995</v>
      </c>
      <c r="C77" s="38">
        <f t="shared" si="49"/>
        <v>122127929.77925999</v>
      </c>
      <c r="D77" s="38">
        <f t="shared" si="49"/>
        <v>9839057.8870899994</v>
      </c>
      <c r="E77" s="38">
        <f t="shared" si="49"/>
        <v>131966987.66634999</v>
      </c>
      <c r="F77" s="38">
        <f t="shared" si="49"/>
        <v>1822963.9065400001</v>
      </c>
      <c r="G77" s="38">
        <f t="shared" si="49"/>
        <v>133789951.57288998</v>
      </c>
      <c r="H77" s="38">
        <f t="shared" si="49"/>
        <v>39202653.123349957</v>
      </c>
      <c r="I77" s="38">
        <f t="shared" si="49"/>
        <v>41025617.029889964</v>
      </c>
      <c r="J77" s="29">
        <f>G77/B77*100</f>
        <v>77.338538146074839</v>
      </c>
      <c r="L77" s="30"/>
    </row>
    <row r="78" spans="1:12" s="25" customFormat="1" ht="11.25" customHeight="1" x14ac:dyDescent="0.2">
      <c r="A78" s="31" t="s">
        <v>87</v>
      </c>
      <c r="B78" s="32">
        <v>172516669.69623995</v>
      </c>
      <c r="C78" s="32">
        <v>121900039.26022999</v>
      </c>
      <c r="D78" s="32">
        <v>9839057.8870899994</v>
      </c>
      <c r="E78" s="33">
        <f t="shared" ref="E78:E79" si="50">SUM(C78:D78)</f>
        <v>131739097.14731999</v>
      </c>
      <c r="F78" s="32">
        <v>1810415.9381700002</v>
      </c>
      <c r="G78" s="33">
        <f t="shared" ref="G78:G79" si="51">SUM(E78:F78)</f>
        <v>133549513.08548999</v>
      </c>
      <c r="H78" s="33">
        <f t="shared" ref="H78:H79" si="52">B78-G78</f>
        <v>38967156.61074996</v>
      </c>
      <c r="I78" s="33">
        <f t="shared" ref="I78:I79" si="53">B78-E78</f>
        <v>40777572.548919961</v>
      </c>
      <c r="J78" s="34">
        <f t="shared" ref="J78:J79" si="54">G78/B78*100</f>
        <v>77.412526755030882</v>
      </c>
      <c r="L78" s="30"/>
    </row>
    <row r="79" spans="1:12" s="25" customFormat="1" ht="11.25" customHeight="1" x14ac:dyDescent="0.2">
      <c r="A79" s="31" t="s">
        <v>88</v>
      </c>
      <c r="B79" s="32">
        <v>475935</v>
      </c>
      <c r="C79" s="32">
        <v>227890.51903</v>
      </c>
      <c r="D79" s="32">
        <v>0</v>
      </c>
      <c r="E79" s="33">
        <f t="shared" si="50"/>
        <v>227890.51903</v>
      </c>
      <c r="F79" s="32">
        <v>12547.968369999999</v>
      </c>
      <c r="G79" s="33">
        <f t="shared" si="51"/>
        <v>240438.48739999998</v>
      </c>
      <c r="H79" s="33">
        <f t="shared" si="52"/>
        <v>235496.51260000002</v>
      </c>
      <c r="I79" s="33">
        <f t="shared" si="53"/>
        <v>248044.48097</v>
      </c>
      <c r="J79" s="34">
        <f t="shared" si="54"/>
        <v>50.519185897233868</v>
      </c>
      <c r="L79" s="30"/>
    </row>
    <row r="80" spans="1:12" s="25" customFormat="1" ht="11.25" customHeight="1" x14ac:dyDescent="0.2">
      <c r="A80" s="31"/>
      <c r="B80" s="36"/>
      <c r="C80" s="36"/>
      <c r="D80" s="36"/>
      <c r="E80" s="36"/>
      <c r="F80" s="36"/>
      <c r="G80" s="36"/>
      <c r="H80" s="36"/>
      <c r="I80" s="36"/>
      <c r="J80" s="29"/>
      <c r="L80" s="30"/>
    </row>
    <row r="81" spans="1:12" s="25" customFormat="1" ht="11.25" customHeight="1" x14ac:dyDescent="0.2">
      <c r="A81" s="27" t="s">
        <v>89</v>
      </c>
      <c r="B81" s="38">
        <f t="shared" ref="B81:I81" si="55">+B82+B83</f>
        <v>686695.978</v>
      </c>
      <c r="C81" s="38">
        <f t="shared" si="55"/>
        <v>454029.85715999996</v>
      </c>
      <c r="D81" s="38">
        <f t="shared" si="55"/>
        <v>0</v>
      </c>
      <c r="E81" s="38">
        <f t="shared" si="55"/>
        <v>454029.85715999996</v>
      </c>
      <c r="F81" s="38">
        <f t="shared" si="55"/>
        <v>21579.13869</v>
      </c>
      <c r="G81" s="38">
        <f t="shared" si="55"/>
        <v>475608.99584999995</v>
      </c>
      <c r="H81" s="38">
        <f t="shared" si="55"/>
        <v>211086.98215000003</v>
      </c>
      <c r="I81" s="38">
        <f t="shared" si="55"/>
        <v>232666.12084000005</v>
      </c>
      <c r="J81" s="29">
        <f>G81/B81*100</f>
        <v>69.260489516075182</v>
      </c>
      <c r="L81" s="30"/>
    </row>
    <row r="82" spans="1:12" s="25" customFormat="1" ht="11.25" customHeight="1" x14ac:dyDescent="0.2">
      <c r="A82" s="31" t="s">
        <v>54</v>
      </c>
      <c r="B82" s="32">
        <v>361101.46711999999</v>
      </c>
      <c r="C82" s="32">
        <v>260388.69458999994</v>
      </c>
      <c r="D82" s="32">
        <v>0</v>
      </c>
      <c r="E82" s="33">
        <f t="shared" ref="E82:E83" si="56">SUM(C82:D82)</f>
        <v>260388.69458999994</v>
      </c>
      <c r="F82" s="32">
        <v>8615.0195299999996</v>
      </c>
      <c r="G82" s="33">
        <f t="shared" ref="G82:G83" si="57">SUM(E82:F82)</f>
        <v>269003.71411999996</v>
      </c>
      <c r="H82" s="33">
        <f t="shared" ref="H82:H83" si="58">B82-G82</f>
        <v>92097.753000000026</v>
      </c>
      <c r="I82" s="33">
        <f t="shared" ref="I82:I83" si="59">B82-E82</f>
        <v>100712.77253000005</v>
      </c>
      <c r="J82" s="34">
        <f t="shared" ref="J82:J83" si="60">G82/B82*100</f>
        <v>74.495325722563621</v>
      </c>
      <c r="L82" s="30"/>
    </row>
    <row r="83" spans="1:12" s="25" customFormat="1" ht="11.25" customHeight="1" x14ac:dyDescent="0.2">
      <c r="A83" s="31" t="s">
        <v>90</v>
      </c>
      <c r="B83" s="32">
        <v>325594.51088000002</v>
      </c>
      <c r="C83" s="32">
        <v>193641.16257000001</v>
      </c>
      <c r="D83" s="32">
        <v>0</v>
      </c>
      <c r="E83" s="33">
        <f t="shared" si="56"/>
        <v>193641.16257000001</v>
      </c>
      <c r="F83" s="32">
        <v>12964.119160000002</v>
      </c>
      <c r="G83" s="33">
        <f t="shared" si="57"/>
        <v>206605.28173000002</v>
      </c>
      <c r="H83" s="33">
        <f t="shared" si="58"/>
        <v>118989.22915</v>
      </c>
      <c r="I83" s="33">
        <f t="shared" si="59"/>
        <v>131953.34831</v>
      </c>
      <c r="J83" s="34">
        <f t="shared" si="60"/>
        <v>63.45478035597035</v>
      </c>
      <c r="L83" s="30"/>
    </row>
    <row r="84" spans="1:12" s="25" customFormat="1" ht="11.25" customHeight="1" x14ac:dyDescent="0.2">
      <c r="A84" s="31"/>
      <c r="B84" s="36"/>
      <c r="C84" s="36"/>
      <c r="D84" s="36"/>
      <c r="E84" s="36"/>
      <c r="F84" s="36"/>
      <c r="G84" s="36"/>
      <c r="H84" s="36"/>
      <c r="I84" s="36"/>
      <c r="J84" s="29"/>
      <c r="L84" s="30"/>
    </row>
    <row r="85" spans="1:12" s="25" customFormat="1" ht="11.25" customHeight="1" x14ac:dyDescent="0.2">
      <c r="A85" s="27" t="s">
        <v>91</v>
      </c>
      <c r="B85" s="38">
        <f t="shared" ref="B85:I85" si="61">SUM(B86:B89)</f>
        <v>3462825.7659999998</v>
      </c>
      <c r="C85" s="38">
        <f t="shared" ref="C85:D85" si="62">SUM(C86:C89)</f>
        <v>2078321.1031899999</v>
      </c>
      <c r="D85" s="38">
        <f t="shared" si="62"/>
        <v>0</v>
      </c>
      <c r="E85" s="38">
        <f t="shared" si="61"/>
        <v>2078321.1031899999</v>
      </c>
      <c r="F85" s="38">
        <f t="shared" ref="F85" si="63">SUM(F86:F89)</f>
        <v>43260.040280000001</v>
      </c>
      <c r="G85" s="38">
        <f t="shared" si="61"/>
        <v>2121581.14347</v>
      </c>
      <c r="H85" s="38">
        <f t="shared" si="61"/>
        <v>1341244.6225299994</v>
      </c>
      <c r="I85" s="38">
        <f t="shared" si="61"/>
        <v>1384504.6628099997</v>
      </c>
      <c r="J85" s="29">
        <f>G85/B85*100</f>
        <v>61.267337337641848</v>
      </c>
      <c r="L85" s="30"/>
    </row>
    <row r="86" spans="1:12" s="25" customFormat="1" ht="11.25" customHeight="1" x14ac:dyDescent="0.2">
      <c r="A86" s="31" t="s">
        <v>57</v>
      </c>
      <c r="B86" s="32">
        <v>2661954.9179999996</v>
      </c>
      <c r="C86" s="32">
        <v>1584638.2077200001</v>
      </c>
      <c r="D86" s="32">
        <v>0</v>
      </c>
      <c r="E86" s="33">
        <f t="shared" ref="E86:E89" si="64">SUM(C86:D86)</f>
        <v>1584638.2077200001</v>
      </c>
      <c r="F86" s="32">
        <v>26745.779550000003</v>
      </c>
      <c r="G86" s="33">
        <f t="shared" ref="G86:G89" si="65">SUM(E86:F86)</f>
        <v>1611383.9872700002</v>
      </c>
      <c r="H86" s="33">
        <f t="shared" ref="H86:H89" si="66">B86-G86</f>
        <v>1050570.9307299994</v>
      </c>
      <c r="I86" s="33">
        <f t="shared" ref="I86:I89" si="67">B86-E86</f>
        <v>1077316.7102799995</v>
      </c>
      <c r="J86" s="34">
        <f t="shared" ref="J86:J89" si="68">G86/B86*100</f>
        <v>60.533857142880457</v>
      </c>
      <c r="L86" s="30"/>
    </row>
    <row r="87" spans="1:12" s="25" customFormat="1" ht="11.25" customHeight="1" x14ac:dyDescent="0.2">
      <c r="A87" s="31" t="s">
        <v>92</v>
      </c>
      <c r="B87" s="32">
        <v>0</v>
      </c>
      <c r="C87" s="32">
        <v>0</v>
      </c>
      <c r="D87" s="32">
        <v>0</v>
      </c>
      <c r="E87" s="33">
        <f t="shared" si="64"/>
        <v>0</v>
      </c>
      <c r="F87" s="32">
        <v>0</v>
      </c>
      <c r="G87" s="33">
        <f t="shared" si="65"/>
        <v>0</v>
      </c>
      <c r="H87" s="33">
        <f t="shared" si="66"/>
        <v>0</v>
      </c>
      <c r="I87" s="33">
        <f t="shared" si="67"/>
        <v>0</v>
      </c>
      <c r="J87" s="34" t="e">
        <f t="shared" si="68"/>
        <v>#DIV/0!</v>
      </c>
      <c r="L87" s="30"/>
    </row>
    <row r="88" spans="1:12" s="25" customFormat="1" ht="11.25" customHeight="1" x14ac:dyDescent="0.2">
      <c r="A88" s="31" t="s">
        <v>93</v>
      </c>
      <c r="B88" s="32">
        <v>218770.54800000001</v>
      </c>
      <c r="C88" s="32">
        <v>127404.7114</v>
      </c>
      <c r="D88" s="32">
        <v>0</v>
      </c>
      <c r="E88" s="33">
        <f t="shared" si="64"/>
        <v>127404.7114</v>
      </c>
      <c r="F88" s="32">
        <v>1157.4353999999998</v>
      </c>
      <c r="G88" s="33">
        <f t="shared" si="65"/>
        <v>128562.1468</v>
      </c>
      <c r="H88" s="33">
        <f t="shared" si="66"/>
        <v>90208.401200000008</v>
      </c>
      <c r="I88" s="33">
        <f t="shared" si="67"/>
        <v>91365.83660000001</v>
      </c>
      <c r="J88" s="34">
        <f t="shared" si="68"/>
        <v>58.765747023680717</v>
      </c>
      <c r="L88" s="30"/>
    </row>
    <row r="89" spans="1:12" s="25" customFormat="1" ht="11.25" customHeight="1" x14ac:dyDescent="0.2">
      <c r="A89" s="31" t="s">
        <v>94</v>
      </c>
      <c r="B89" s="32">
        <v>582100.30000000005</v>
      </c>
      <c r="C89" s="32">
        <v>366278.18407000002</v>
      </c>
      <c r="D89" s="32">
        <v>0</v>
      </c>
      <c r="E89" s="33">
        <f t="shared" si="64"/>
        <v>366278.18407000002</v>
      </c>
      <c r="F89" s="32">
        <v>15356.825329999996</v>
      </c>
      <c r="G89" s="33">
        <f t="shared" si="65"/>
        <v>381635.00940000004</v>
      </c>
      <c r="H89" s="33">
        <f t="shared" si="66"/>
        <v>200465.29060000001</v>
      </c>
      <c r="I89" s="33">
        <f t="shared" si="67"/>
        <v>215822.11593000003</v>
      </c>
      <c r="J89" s="34">
        <f t="shared" si="68"/>
        <v>65.561726973856565</v>
      </c>
      <c r="L89" s="30"/>
    </row>
    <row r="90" spans="1:12" s="25" customFormat="1" ht="11.25" customHeight="1" x14ac:dyDescent="0.2">
      <c r="A90" s="42"/>
      <c r="B90" s="32"/>
      <c r="C90" s="32"/>
      <c r="D90" s="32"/>
      <c r="E90" s="33"/>
      <c r="F90" s="32"/>
      <c r="G90" s="33"/>
      <c r="H90" s="33"/>
      <c r="I90" s="33"/>
      <c r="J90" s="34"/>
      <c r="L90" s="30"/>
    </row>
    <row r="91" spans="1:12" s="25" customFormat="1" ht="11.25" customHeight="1" x14ac:dyDescent="0.2">
      <c r="A91" s="27" t="s">
        <v>95</v>
      </c>
      <c r="B91" s="38">
        <f t="shared" ref="B91:I91" si="69">SUM(B92:B101)</f>
        <v>290418217.78983015</v>
      </c>
      <c r="C91" s="38">
        <f t="shared" ref="C91:D91" si="70">SUM(C92:C101)</f>
        <v>247871198.22227997</v>
      </c>
      <c r="D91" s="38">
        <f t="shared" si="70"/>
        <v>0</v>
      </c>
      <c r="E91" s="38">
        <f t="shared" si="69"/>
        <v>247871198.22227997</v>
      </c>
      <c r="F91" s="38">
        <f t="shared" ref="F91" si="71">SUM(F92:F101)</f>
        <v>1344508.2328400002</v>
      </c>
      <c r="G91" s="38">
        <f t="shared" si="69"/>
        <v>249215706.45512003</v>
      </c>
      <c r="H91" s="38">
        <f t="shared" si="69"/>
        <v>41202511.334710114</v>
      </c>
      <c r="I91" s="38">
        <f t="shared" si="69"/>
        <v>42547019.567550123</v>
      </c>
      <c r="J91" s="29">
        <f t="shared" ref="J91:J101" si="72">G91/B91*100</f>
        <v>85.812697409868562</v>
      </c>
      <c r="L91" s="30"/>
    </row>
    <row r="92" spans="1:12" s="25" customFormat="1" ht="11.25" customHeight="1" x14ac:dyDescent="0.2">
      <c r="A92" s="31" t="s">
        <v>72</v>
      </c>
      <c r="B92" s="32">
        <v>10306847.734980002</v>
      </c>
      <c r="C92" s="32">
        <v>6376639.6114399992</v>
      </c>
      <c r="D92" s="32">
        <v>0</v>
      </c>
      <c r="E92" s="33">
        <f t="shared" ref="E92:E101" si="73">SUM(C92:D92)</f>
        <v>6376639.6114399992</v>
      </c>
      <c r="F92" s="32">
        <v>139500.78056000001</v>
      </c>
      <c r="G92" s="33">
        <f t="shared" ref="G92:G101" si="74">SUM(E92:F92)</f>
        <v>6516140.3919999991</v>
      </c>
      <c r="H92" s="33">
        <f t="shared" ref="H92:H101" si="75">B92-G92</f>
        <v>3790707.342980003</v>
      </c>
      <c r="I92" s="33">
        <f t="shared" ref="I92:I101" si="76">B92-E92</f>
        <v>3930208.1235400029</v>
      </c>
      <c r="J92" s="34">
        <f t="shared" si="72"/>
        <v>63.221467509266958</v>
      </c>
      <c r="L92" s="30"/>
    </row>
    <row r="93" spans="1:12" s="25" customFormat="1" ht="11.25" customHeight="1" x14ac:dyDescent="0.2">
      <c r="A93" s="31" t="s">
        <v>96</v>
      </c>
      <c r="B93" s="32">
        <v>26544700.038670003</v>
      </c>
      <c r="C93" s="32">
        <v>22810296.480560005</v>
      </c>
      <c r="D93" s="32">
        <v>0</v>
      </c>
      <c r="E93" s="33">
        <f t="shared" si="73"/>
        <v>22810296.480560005</v>
      </c>
      <c r="F93" s="32">
        <v>104784.53817</v>
      </c>
      <c r="G93" s="33">
        <f t="shared" si="74"/>
        <v>22915081.018730003</v>
      </c>
      <c r="H93" s="33">
        <f t="shared" si="75"/>
        <v>3629619.01994</v>
      </c>
      <c r="I93" s="33">
        <f t="shared" si="76"/>
        <v>3734403.5581099987</v>
      </c>
      <c r="J93" s="34">
        <f t="shared" si="72"/>
        <v>86.326389016819121</v>
      </c>
      <c r="L93" s="30"/>
    </row>
    <row r="94" spans="1:12" s="25" customFormat="1" ht="11.25" customHeight="1" x14ac:dyDescent="0.2">
      <c r="A94" s="31" t="s">
        <v>97</v>
      </c>
      <c r="B94" s="32">
        <v>18771034.138999999</v>
      </c>
      <c r="C94" s="32">
        <v>16320482.727629999</v>
      </c>
      <c r="D94" s="32">
        <v>0</v>
      </c>
      <c r="E94" s="33">
        <f t="shared" si="73"/>
        <v>16320482.727629999</v>
      </c>
      <c r="F94" s="32">
        <v>104473.89185999999</v>
      </c>
      <c r="G94" s="33">
        <f t="shared" si="74"/>
        <v>16424956.619489999</v>
      </c>
      <c r="H94" s="33">
        <f t="shared" si="75"/>
        <v>2346077.5195099991</v>
      </c>
      <c r="I94" s="33">
        <f t="shared" si="76"/>
        <v>2450551.4113699999</v>
      </c>
      <c r="J94" s="34">
        <f t="shared" si="72"/>
        <v>87.501607518598959</v>
      </c>
      <c r="L94" s="30"/>
    </row>
    <row r="95" spans="1:12" s="25" customFormat="1" ht="11.25" customHeight="1" x14ac:dyDescent="0.2">
      <c r="A95" s="31" t="s">
        <v>98</v>
      </c>
      <c r="B95" s="32">
        <v>216282.32</v>
      </c>
      <c r="C95" s="32">
        <v>122569.02741</v>
      </c>
      <c r="D95" s="32">
        <v>0</v>
      </c>
      <c r="E95" s="33">
        <f t="shared" si="73"/>
        <v>122569.02741</v>
      </c>
      <c r="F95" s="32">
        <v>4946.9759100000001</v>
      </c>
      <c r="G95" s="33">
        <f t="shared" si="74"/>
        <v>127516.00331999999</v>
      </c>
      <c r="H95" s="33">
        <f t="shared" si="75"/>
        <v>88766.316680000018</v>
      </c>
      <c r="I95" s="33">
        <f t="shared" si="76"/>
        <v>93713.292590000012</v>
      </c>
      <c r="J95" s="34">
        <f t="shared" si="72"/>
        <v>58.95812626755621</v>
      </c>
      <c r="L95" s="30"/>
    </row>
    <row r="96" spans="1:12" s="25" customFormat="1" ht="11.25" customHeight="1" x14ac:dyDescent="0.2">
      <c r="A96" s="31" t="s">
        <v>99</v>
      </c>
      <c r="B96" s="32">
        <v>1142529.3130000003</v>
      </c>
      <c r="C96" s="32">
        <v>735114.55194999999</v>
      </c>
      <c r="D96" s="32">
        <v>0</v>
      </c>
      <c r="E96" s="33">
        <f t="shared" si="73"/>
        <v>735114.55194999999</v>
      </c>
      <c r="F96" s="32">
        <v>12189.230609999999</v>
      </c>
      <c r="G96" s="33">
        <f t="shared" si="74"/>
        <v>747303.78255999996</v>
      </c>
      <c r="H96" s="33">
        <f t="shared" si="75"/>
        <v>395225.53044000035</v>
      </c>
      <c r="I96" s="33">
        <f t="shared" si="76"/>
        <v>407414.76105000032</v>
      </c>
      <c r="J96" s="34">
        <f t="shared" si="72"/>
        <v>65.407843287430794</v>
      </c>
      <c r="L96" s="30"/>
    </row>
    <row r="97" spans="1:12" s="25" customFormat="1" ht="11.25" customHeight="1" x14ac:dyDescent="0.2">
      <c r="A97" s="31" t="s">
        <v>100</v>
      </c>
      <c r="B97" s="32">
        <v>231936335.49218011</v>
      </c>
      <c r="C97" s="32">
        <v>200217898.17495999</v>
      </c>
      <c r="D97" s="32">
        <v>0</v>
      </c>
      <c r="E97" s="33">
        <f t="shared" si="73"/>
        <v>200217898.17495999</v>
      </c>
      <c r="F97" s="32">
        <v>965621.66534000018</v>
      </c>
      <c r="G97" s="33">
        <f t="shared" si="74"/>
        <v>201183519.84029999</v>
      </c>
      <c r="H97" s="33">
        <f t="shared" si="75"/>
        <v>30752815.651880115</v>
      </c>
      <c r="I97" s="33">
        <f t="shared" si="76"/>
        <v>31718437.317220122</v>
      </c>
      <c r="J97" s="34">
        <f t="shared" si="72"/>
        <v>86.740837486019103</v>
      </c>
      <c r="L97" s="30"/>
    </row>
    <row r="98" spans="1:12" s="25" customFormat="1" ht="11.25" customHeight="1" x14ac:dyDescent="0.2">
      <c r="A98" s="31" t="s">
        <v>101</v>
      </c>
      <c r="B98" s="32">
        <v>595112.14200000011</v>
      </c>
      <c r="C98" s="32">
        <v>546339.73405999993</v>
      </c>
      <c r="D98" s="32">
        <v>0</v>
      </c>
      <c r="E98" s="33">
        <f t="shared" si="73"/>
        <v>546339.73405999993</v>
      </c>
      <c r="F98" s="32">
        <v>8492.0554300000003</v>
      </c>
      <c r="G98" s="33">
        <f t="shared" si="74"/>
        <v>554831.78948999988</v>
      </c>
      <c r="H98" s="33">
        <f t="shared" si="75"/>
        <v>40280.35251000023</v>
      </c>
      <c r="I98" s="33">
        <f t="shared" si="76"/>
        <v>48772.407940000179</v>
      </c>
      <c r="J98" s="34">
        <f t="shared" si="72"/>
        <v>93.231468547317888</v>
      </c>
      <c r="L98" s="30"/>
    </row>
    <row r="99" spans="1:12" s="25" customFormat="1" ht="11.25" customHeight="1" x14ac:dyDescent="0.2">
      <c r="A99" s="31" t="s">
        <v>102</v>
      </c>
      <c r="B99" s="32">
        <v>673211.245</v>
      </c>
      <c r="C99" s="32">
        <v>585979.77114999993</v>
      </c>
      <c r="D99" s="32">
        <v>0</v>
      </c>
      <c r="E99" s="33">
        <f t="shared" si="73"/>
        <v>585979.77114999993</v>
      </c>
      <c r="F99" s="32">
        <v>1945.9121599999999</v>
      </c>
      <c r="G99" s="33">
        <f t="shared" si="74"/>
        <v>587925.68330999988</v>
      </c>
      <c r="H99" s="33">
        <f t="shared" si="75"/>
        <v>85285.561690000119</v>
      </c>
      <c r="I99" s="33">
        <f t="shared" si="76"/>
        <v>87231.473850000068</v>
      </c>
      <c r="J99" s="34">
        <f t="shared" si="72"/>
        <v>87.331530433660518</v>
      </c>
      <c r="L99" s="30"/>
    </row>
    <row r="100" spans="1:12" s="25" customFormat="1" ht="11.25" customHeight="1" x14ac:dyDescent="0.2">
      <c r="A100" s="31" t="s">
        <v>103</v>
      </c>
      <c r="B100" s="32">
        <v>98088</v>
      </c>
      <c r="C100" s="32">
        <v>76593.369090000007</v>
      </c>
      <c r="D100" s="32">
        <v>0</v>
      </c>
      <c r="E100" s="33">
        <f t="shared" si="73"/>
        <v>76593.369090000007</v>
      </c>
      <c r="F100" s="32">
        <v>149.94739000000001</v>
      </c>
      <c r="G100" s="33">
        <f t="shared" si="74"/>
        <v>76743.316480000009</v>
      </c>
      <c r="H100" s="33">
        <f t="shared" si="75"/>
        <v>21344.683519999991</v>
      </c>
      <c r="I100" s="33">
        <f t="shared" si="76"/>
        <v>21494.630909999993</v>
      </c>
      <c r="J100" s="34">
        <f t="shared" si="72"/>
        <v>78.239250958323154</v>
      </c>
      <c r="L100" s="30"/>
    </row>
    <row r="101" spans="1:12" s="25" customFormat="1" ht="11.25" customHeight="1" x14ac:dyDescent="0.2">
      <c r="A101" s="31" t="s">
        <v>104</v>
      </c>
      <c r="B101" s="32">
        <v>134077.36499999999</v>
      </c>
      <c r="C101" s="32">
        <v>79284.77403</v>
      </c>
      <c r="D101" s="32">
        <v>0</v>
      </c>
      <c r="E101" s="33">
        <f t="shared" si="73"/>
        <v>79284.77403</v>
      </c>
      <c r="F101" s="32">
        <v>2403.2354100000002</v>
      </c>
      <c r="G101" s="33">
        <f t="shared" si="74"/>
        <v>81688.009439999994</v>
      </c>
      <c r="H101" s="33">
        <f t="shared" si="75"/>
        <v>52389.355559999996</v>
      </c>
      <c r="I101" s="33">
        <f t="shared" si="76"/>
        <v>54792.59096999999</v>
      </c>
      <c r="J101" s="34">
        <f t="shared" si="72"/>
        <v>60.926025388401683</v>
      </c>
      <c r="L101" s="30"/>
    </row>
    <row r="102" spans="1:12" s="25" customFormat="1" ht="11.25" customHeight="1" x14ac:dyDescent="0.2">
      <c r="A102" s="31"/>
      <c r="B102" s="32"/>
      <c r="C102" s="32"/>
      <c r="D102" s="32"/>
      <c r="E102" s="33"/>
      <c r="F102" s="32"/>
      <c r="G102" s="33"/>
      <c r="H102" s="33"/>
      <c r="I102" s="33"/>
      <c r="J102" s="34"/>
      <c r="L102" s="30"/>
    </row>
    <row r="103" spans="1:12" s="25" customFormat="1" ht="11.25" customHeight="1" x14ac:dyDescent="0.2">
      <c r="A103" s="27" t="s">
        <v>105</v>
      </c>
      <c r="B103" s="43">
        <f t="shared" ref="B103:I103" si="77">SUM(B104:B113)</f>
        <v>23768509.731999993</v>
      </c>
      <c r="C103" s="43">
        <f t="shared" si="77"/>
        <v>16518394.37978</v>
      </c>
      <c r="D103" s="43">
        <f t="shared" si="77"/>
        <v>2699312.08659</v>
      </c>
      <c r="E103" s="38">
        <f t="shared" si="77"/>
        <v>19217706.466370001</v>
      </c>
      <c r="F103" s="43">
        <f t="shared" si="77"/>
        <v>400348.46205999993</v>
      </c>
      <c r="G103" s="38">
        <f t="shared" si="77"/>
        <v>19618054.928429998</v>
      </c>
      <c r="H103" s="38">
        <f t="shared" si="77"/>
        <v>4150454.8035700019</v>
      </c>
      <c r="I103" s="38">
        <f t="shared" si="77"/>
        <v>4550803.2656300012</v>
      </c>
      <c r="J103" s="34">
        <f t="shared" ref="J103:J113" si="78">G103/B103*100</f>
        <v>82.538009953639801</v>
      </c>
      <c r="L103" s="30"/>
    </row>
    <row r="104" spans="1:12" s="25" customFormat="1" ht="11.25" customHeight="1" x14ac:dyDescent="0.2">
      <c r="A104" s="31" t="s">
        <v>43</v>
      </c>
      <c r="B104" s="32">
        <v>7978369.8089999994</v>
      </c>
      <c r="C104" s="32">
        <v>6443357.0818400001</v>
      </c>
      <c r="D104" s="32">
        <v>0</v>
      </c>
      <c r="E104" s="33">
        <f t="shared" ref="E104:E113" si="79">SUM(C104:D104)</f>
        <v>6443357.0818400001</v>
      </c>
      <c r="F104" s="32">
        <v>86246.654540000003</v>
      </c>
      <c r="G104" s="33">
        <f t="shared" ref="G104:G113" si="80">SUM(E104:F104)</f>
        <v>6529603.7363799997</v>
      </c>
      <c r="H104" s="33">
        <f t="shared" ref="H104:H113" si="81">B104-G104</f>
        <v>1448766.0726199998</v>
      </c>
      <c r="I104" s="33">
        <f t="shared" ref="I104:I113" si="82">B104-E104</f>
        <v>1535012.7271599993</v>
      </c>
      <c r="J104" s="34">
        <f t="shared" si="78"/>
        <v>81.84132714698535</v>
      </c>
      <c r="L104" s="30"/>
    </row>
    <row r="105" spans="1:12" s="25" customFormat="1" ht="11.25" customHeight="1" x14ac:dyDescent="0.2">
      <c r="A105" s="31" t="s">
        <v>106</v>
      </c>
      <c r="B105" s="32">
        <v>4052652.5690000001</v>
      </c>
      <c r="C105" s="32">
        <v>788436.86577000003</v>
      </c>
      <c r="D105" s="32">
        <v>2699312.08659</v>
      </c>
      <c r="E105" s="33">
        <f t="shared" si="79"/>
        <v>3487748.95236</v>
      </c>
      <c r="F105" s="32">
        <v>23036.369469999998</v>
      </c>
      <c r="G105" s="33">
        <f t="shared" si="80"/>
        <v>3510785.3218299998</v>
      </c>
      <c r="H105" s="33">
        <f t="shared" si="81"/>
        <v>541867.24717000034</v>
      </c>
      <c r="I105" s="33">
        <f t="shared" si="82"/>
        <v>564903.61664000014</v>
      </c>
      <c r="J105" s="34">
        <f t="shared" si="78"/>
        <v>86.629318996774813</v>
      </c>
      <c r="L105" s="30"/>
    </row>
    <row r="106" spans="1:12" s="25" customFormat="1" ht="11.25" customHeight="1" x14ac:dyDescent="0.2">
      <c r="A106" s="31" t="s">
        <v>107</v>
      </c>
      <c r="B106" s="32">
        <v>1515154.155</v>
      </c>
      <c r="C106" s="32">
        <v>1003153.1407100001</v>
      </c>
      <c r="D106" s="32">
        <v>0</v>
      </c>
      <c r="E106" s="33">
        <f t="shared" si="79"/>
        <v>1003153.1407100001</v>
      </c>
      <c r="F106" s="32">
        <v>24825.677769999998</v>
      </c>
      <c r="G106" s="33">
        <f t="shared" si="80"/>
        <v>1027978.81848</v>
      </c>
      <c r="H106" s="33">
        <f t="shared" si="81"/>
        <v>487175.33652000001</v>
      </c>
      <c r="I106" s="33">
        <f t="shared" si="82"/>
        <v>512001.01428999996</v>
      </c>
      <c r="J106" s="34">
        <f t="shared" si="78"/>
        <v>67.846483810751252</v>
      </c>
      <c r="L106" s="30"/>
    </row>
    <row r="107" spans="1:12" s="25" customFormat="1" ht="11.25" customHeight="1" x14ac:dyDescent="0.2">
      <c r="A107" s="31" t="s">
        <v>108</v>
      </c>
      <c r="B107" s="32">
        <v>1597402.0459999999</v>
      </c>
      <c r="C107" s="32">
        <v>1149518.51049</v>
      </c>
      <c r="D107" s="32">
        <v>0</v>
      </c>
      <c r="E107" s="33">
        <f t="shared" si="79"/>
        <v>1149518.51049</v>
      </c>
      <c r="F107" s="32">
        <v>48634.96933</v>
      </c>
      <c r="G107" s="33">
        <f t="shared" si="80"/>
        <v>1198153.47982</v>
      </c>
      <c r="H107" s="33">
        <f t="shared" si="81"/>
        <v>399248.56617999985</v>
      </c>
      <c r="I107" s="33">
        <f t="shared" si="82"/>
        <v>447883.53550999984</v>
      </c>
      <c r="J107" s="34">
        <f t="shared" si="78"/>
        <v>75.006381944999717</v>
      </c>
      <c r="L107" s="30"/>
    </row>
    <row r="108" spans="1:12" s="25" customFormat="1" ht="11.25" customHeight="1" x14ac:dyDescent="0.2">
      <c r="A108" s="31" t="s">
        <v>109</v>
      </c>
      <c r="B108" s="32">
        <v>1807717.3699999999</v>
      </c>
      <c r="C108" s="32">
        <v>1344696.7368299998</v>
      </c>
      <c r="D108" s="32">
        <v>0</v>
      </c>
      <c r="E108" s="33">
        <f t="shared" si="79"/>
        <v>1344696.7368299998</v>
      </c>
      <c r="F108" s="32">
        <v>22510.95724</v>
      </c>
      <c r="G108" s="33">
        <f t="shared" si="80"/>
        <v>1367207.6940699997</v>
      </c>
      <c r="H108" s="33">
        <f t="shared" si="81"/>
        <v>440509.67593000014</v>
      </c>
      <c r="I108" s="33">
        <f t="shared" si="82"/>
        <v>463020.63317000004</v>
      </c>
      <c r="J108" s="34">
        <f t="shared" si="78"/>
        <v>75.631717477494831</v>
      </c>
      <c r="L108" s="30"/>
    </row>
    <row r="109" spans="1:12" s="25" customFormat="1" ht="11.25" customHeight="1" x14ac:dyDescent="0.2">
      <c r="A109" s="31" t="s">
        <v>110</v>
      </c>
      <c r="B109" s="32">
        <v>207939.826</v>
      </c>
      <c r="C109" s="32">
        <v>164938.35894999999</v>
      </c>
      <c r="D109" s="32">
        <v>0</v>
      </c>
      <c r="E109" s="33">
        <f t="shared" si="79"/>
        <v>164938.35894999999</v>
      </c>
      <c r="F109" s="32">
        <v>3298.23684</v>
      </c>
      <c r="G109" s="33">
        <f t="shared" si="80"/>
        <v>168236.59578999999</v>
      </c>
      <c r="H109" s="33">
        <f t="shared" si="81"/>
        <v>39703.230210000009</v>
      </c>
      <c r="I109" s="33">
        <f t="shared" si="82"/>
        <v>43001.467050000007</v>
      </c>
      <c r="J109" s="34">
        <f t="shared" si="78"/>
        <v>80.906384806727687</v>
      </c>
      <c r="L109" s="30"/>
    </row>
    <row r="110" spans="1:12" s="25" customFormat="1" ht="11.25" customHeight="1" x14ac:dyDescent="0.2">
      <c r="A110" s="31" t="s">
        <v>111</v>
      </c>
      <c r="B110" s="32">
        <v>1054407.7609999999</v>
      </c>
      <c r="C110" s="32">
        <v>876657.36985000002</v>
      </c>
      <c r="D110" s="32">
        <v>0</v>
      </c>
      <c r="E110" s="33">
        <f t="shared" si="79"/>
        <v>876657.36985000002</v>
      </c>
      <c r="F110" s="32">
        <v>2850.69841</v>
      </c>
      <c r="G110" s="33">
        <f t="shared" si="80"/>
        <v>879508.06825999997</v>
      </c>
      <c r="H110" s="33">
        <f t="shared" si="81"/>
        <v>174899.69273999997</v>
      </c>
      <c r="I110" s="33">
        <f t="shared" si="82"/>
        <v>177750.39114999992</v>
      </c>
      <c r="J110" s="34">
        <f t="shared" si="78"/>
        <v>83.412518457363674</v>
      </c>
      <c r="L110" s="30"/>
    </row>
    <row r="111" spans="1:12" s="25" customFormat="1" ht="11.25" customHeight="1" x14ac:dyDescent="0.2">
      <c r="A111" s="31" t="s">
        <v>112</v>
      </c>
      <c r="B111" s="32">
        <v>934646.04299999913</v>
      </c>
      <c r="C111" s="32">
        <v>702030.864829998</v>
      </c>
      <c r="D111" s="32">
        <v>0</v>
      </c>
      <c r="E111" s="33">
        <f t="shared" si="79"/>
        <v>702030.864829998</v>
      </c>
      <c r="F111" s="32">
        <v>10639.547549999967</v>
      </c>
      <c r="G111" s="33">
        <f t="shared" si="80"/>
        <v>712670.41237999802</v>
      </c>
      <c r="H111" s="33">
        <f t="shared" si="81"/>
        <v>221975.63062000112</v>
      </c>
      <c r="I111" s="33">
        <f t="shared" si="82"/>
        <v>232615.17817000113</v>
      </c>
      <c r="J111" s="34">
        <f t="shared" si="78"/>
        <v>76.250300070012571</v>
      </c>
      <c r="L111" s="30"/>
    </row>
    <row r="112" spans="1:12" s="25" customFormat="1" ht="11.25" customHeight="1" x14ac:dyDescent="0.2">
      <c r="A112" s="31" t="s">
        <v>113</v>
      </c>
      <c r="B112" s="32">
        <v>158724.39800000002</v>
      </c>
      <c r="C112" s="32">
        <v>101942.08242000001</v>
      </c>
      <c r="D112" s="32">
        <v>0</v>
      </c>
      <c r="E112" s="33">
        <f t="shared" si="79"/>
        <v>101942.08242000001</v>
      </c>
      <c r="F112" s="32">
        <v>1516.1353000000001</v>
      </c>
      <c r="G112" s="33">
        <f t="shared" si="80"/>
        <v>103458.21772</v>
      </c>
      <c r="H112" s="33">
        <f t="shared" si="81"/>
        <v>55266.180280000015</v>
      </c>
      <c r="I112" s="33">
        <f t="shared" si="82"/>
        <v>56782.31558000001</v>
      </c>
      <c r="J112" s="34">
        <f t="shared" si="78"/>
        <v>65.181042753112223</v>
      </c>
      <c r="L112" s="30"/>
    </row>
    <row r="113" spans="1:12" s="25" customFormat="1" ht="11.25" customHeight="1" x14ac:dyDescent="0.2">
      <c r="A113" s="31" t="s">
        <v>114</v>
      </c>
      <c r="B113" s="32">
        <v>4461495.7550000008</v>
      </c>
      <c r="C113" s="32">
        <v>3943663.36809</v>
      </c>
      <c r="D113" s="32">
        <v>0</v>
      </c>
      <c r="E113" s="33">
        <f t="shared" si="79"/>
        <v>3943663.36809</v>
      </c>
      <c r="F113" s="32">
        <v>176789.21561000001</v>
      </c>
      <c r="G113" s="33">
        <f t="shared" si="80"/>
        <v>4120452.5836999998</v>
      </c>
      <c r="H113" s="33">
        <f t="shared" si="81"/>
        <v>341043.17130000098</v>
      </c>
      <c r="I113" s="33">
        <f t="shared" si="82"/>
        <v>517832.38691000082</v>
      </c>
      <c r="J113" s="34">
        <f t="shared" si="78"/>
        <v>92.35585574820297</v>
      </c>
      <c r="L113" s="30"/>
    </row>
    <row r="114" spans="1:12" s="25" customFormat="1" ht="11.25" customHeight="1" x14ac:dyDescent="0.2">
      <c r="A114" s="31"/>
      <c r="B114" s="32"/>
      <c r="C114" s="32"/>
      <c r="D114" s="32"/>
      <c r="E114" s="33"/>
      <c r="F114" s="32"/>
      <c r="G114" s="33"/>
      <c r="H114" s="33"/>
      <c r="I114" s="33"/>
      <c r="J114" s="34"/>
      <c r="L114" s="30"/>
    </row>
    <row r="115" spans="1:12" s="25" customFormat="1" ht="11.25" customHeight="1" x14ac:dyDescent="0.2">
      <c r="A115" s="27" t="s">
        <v>115</v>
      </c>
      <c r="B115" s="43">
        <f t="shared" ref="B115:I115" si="83">SUM(B116:B124)</f>
        <v>42314397.236279994</v>
      </c>
      <c r="C115" s="43">
        <f t="shared" si="83"/>
        <v>24382926.39322</v>
      </c>
      <c r="D115" s="43">
        <f t="shared" si="83"/>
        <v>68059.07948</v>
      </c>
      <c r="E115" s="38">
        <f t="shared" si="83"/>
        <v>24450985.4727</v>
      </c>
      <c r="F115" s="43">
        <f t="shared" si="83"/>
        <v>665096.05308999994</v>
      </c>
      <c r="G115" s="38">
        <f t="shared" si="83"/>
        <v>25116081.525790002</v>
      </c>
      <c r="H115" s="38">
        <f t="shared" si="83"/>
        <v>17198315.710489988</v>
      </c>
      <c r="I115" s="38">
        <f t="shared" si="83"/>
        <v>17863411.763579991</v>
      </c>
      <c r="J115" s="34">
        <f t="shared" ref="J115:J124" si="84">G115/B115*100</f>
        <v>59.355876879313527</v>
      </c>
      <c r="L115" s="30"/>
    </row>
    <row r="116" spans="1:12" s="25" customFormat="1" ht="11.25" customHeight="1" x14ac:dyDescent="0.2">
      <c r="A116" s="31" t="s">
        <v>43</v>
      </c>
      <c r="B116" s="32">
        <v>31183331.514019988</v>
      </c>
      <c r="C116" s="32">
        <v>16115391.23446</v>
      </c>
      <c r="D116" s="32">
        <v>0</v>
      </c>
      <c r="E116" s="33">
        <f t="shared" ref="E116:E124" si="85">SUM(C116:D116)</f>
        <v>16115391.23446</v>
      </c>
      <c r="F116" s="32">
        <v>443340.35703999997</v>
      </c>
      <c r="G116" s="33">
        <f t="shared" ref="G116:G124" si="86">SUM(E116:F116)</f>
        <v>16558731.591499999</v>
      </c>
      <c r="H116" s="33">
        <f t="shared" ref="H116:H124" si="87">B116-G116</f>
        <v>14624599.922519989</v>
      </c>
      <c r="I116" s="33">
        <f t="shared" ref="I116:I124" si="88">B116-E116</f>
        <v>15067940.279559989</v>
      </c>
      <c r="J116" s="34">
        <f t="shared" si="84"/>
        <v>53.101226801425028</v>
      </c>
      <c r="L116" s="30"/>
    </row>
    <row r="117" spans="1:12" s="25" customFormat="1" ht="11.25" customHeight="1" x14ac:dyDescent="0.2">
      <c r="A117" s="31" t="s">
        <v>116</v>
      </c>
      <c r="B117" s="32">
        <v>48095.178</v>
      </c>
      <c r="C117" s="32">
        <v>39930.112659999999</v>
      </c>
      <c r="D117" s="32">
        <v>0</v>
      </c>
      <c r="E117" s="33">
        <f t="shared" si="85"/>
        <v>39930.112659999999</v>
      </c>
      <c r="F117" s="32">
        <v>141.26657999999998</v>
      </c>
      <c r="G117" s="33">
        <f t="shared" si="86"/>
        <v>40071.379240000002</v>
      </c>
      <c r="H117" s="33">
        <f t="shared" si="87"/>
        <v>8023.7987599999979</v>
      </c>
      <c r="I117" s="33">
        <f t="shared" si="88"/>
        <v>8165.065340000001</v>
      </c>
      <c r="J117" s="34">
        <f t="shared" si="84"/>
        <v>83.316833217666854</v>
      </c>
      <c r="L117" s="30"/>
    </row>
    <row r="118" spans="1:12" s="25" customFormat="1" ht="11.25" customHeight="1" x14ac:dyDescent="0.2">
      <c r="A118" s="31" t="s">
        <v>117</v>
      </c>
      <c r="B118" s="32">
        <v>250143.00999999995</v>
      </c>
      <c r="C118" s="32">
        <v>187492.12907999998</v>
      </c>
      <c r="D118" s="32">
        <v>0</v>
      </c>
      <c r="E118" s="33">
        <f t="shared" si="85"/>
        <v>187492.12907999998</v>
      </c>
      <c r="F118" s="32">
        <v>4019.8037500000005</v>
      </c>
      <c r="G118" s="33">
        <f t="shared" si="86"/>
        <v>191511.93282999998</v>
      </c>
      <c r="H118" s="33">
        <f t="shared" si="87"/>
        <v>58631.077169999975</v>
      </c>
      <c r="I118" s="33">
        <f t="shared" si="88"/>
        <v>62650.880919999967</v>
      </c>
      <c r="J118" s="34">
        <f t="shared" si="84"/>
        <v>76.560977190607886</v>
      </c>
      <c r="L118" s="30"/>
    </row>
    <row r="119" spans="1:12" s="25" customFormat="1" ht="11.25" customHeight="1" x14ac:dyDescent="0.2">
      <c r="A119" s="31" t="s">
        <v>118</v>
      </c>
      <c r="B119" s="32">
        <v>1538167.804</v>
      </c>
      <c r="C119" s="32">
        <v>1242716.95092</v>
      </c>
      <c r="D119" s="32">
        <v>0</v>
      </c>
      <c r="E119" s="33">
        <f t="shared" si="85"/>
        <v>1242716.95092</v>
      </c>
      <c r="F119" s="32">
        <v>23597.126459999996</v>
      </c>
      <c r="G119" s="33">
        <f t="shared" si="86"/>
        <v>1266314.0773799999</v>
      </c>
      <c r="H119" s="33">
        <f t="shared" si="87"/>
        <v>271853.72662000009</v>
      </c>
      <c r="I119" s="33">
        <f t="shared" si="88"/>
        <v>295450.85308000003</v>
      </c>
      <c r="J119" s="34">
        <f t="shared" si="84"/>
        <v>82.326133344291478</v>
      </c>
      <c r="L119" s="30"/>
    </row>
    <row r="120" spans="1:12" s="25" customFormat="1" ht="11.25" customHeight="1" x14ac:dyDescent="0.2">
      <c r="A120" s="31" t="s">
        <v>119</v>
      </c>
      <c r="B120" s="32">
        <v>110152</v>
      </c>
      <c r="C120" s="32">
        <v>14732.639539999998</v>
      </c>
      <c r="D120" s="32">
        <v>68059.07948</v>
      </c>
      <c r="E120" s="33">
        <f t="shared" si="85"/>
        <v>82791.719020000004</v>
      </c>
      <c r="F120" s="32">
        <v>385.81415000000004</v>
      </c>
      <c r="G120" s="33">
        <f t="shared" si="86"/>
        <v>83177.53317000001</v>
      </c>
      <c r="H120" s="33">
        <f t="shared" si="87"/>
        <v>26974.46682999999</v>
      </c>
      <c r="I120" s="33">
        <f t="shared" si="88"/>
        <v>27360.280979999996</v>
      </c>
      <c r="J120" s="34">
        <f t="shared" si="84"/>
        <v>75.511595949233794</v>
      </c>
      <c r="L120" s="30"/>
    </row>
    <row r="121" spans="1:12" s="25" customFormat="1" ht="11.25" customHeight="1" x14ac:dyDescent="0.2">
      <c r="A121" s="31" t="s">
        <v>120</v>
      </c>
      <c r="B121" s="32">
        <v>235170.00026</v>
      </c>
      <c r="C121" s="32">
        <v>169276.44500000004</v>
      </c>
      <c r="D121" s="32">
        <v>0</v>
      </c>
      <c r="E121" s="33">
        <f t="shared" si="85"/>
        <v>169276.44500000004</v>
      </c>
      <c r="F121" s="32">
        <v>2637.5731500000002</v>
      </c>
      <c r="G121" s="33">
        <f t="shared" si="86"/>
        <v>171914.01815000005</v>
      </c>
      <c r="H121" s="33">
        <f t="shared" si="87"/>
        <v>63255.982109999954</v>
      </c>
      <c r="I121" s="33">
        <f t="shared" si="88"/>
        <v>65893.555259999965</v>
      </c>
      <c r="J121" s="34">
        <f t="shared" si="84"/>
        <v>73.102018947967338</v>
      </c>
      <c r="L121" s="30"/>
    </row>
    <row r="122" spans="1:12" s="25" customFormat="1" ht="11.25" customHeight="1" x14ac:dyDescent="0.2">
      <c r="A122" s="31" t="s">
        <v>121</v>
      </c>
      <c r="B122" s="32">
        <v>7059037.4720000001</v>
      </c>
      <c r="C122" s="32">
        <v>5362505.2046999997</v>
      </c>
      <c r="D122" s="32">
        <v>0</v>
      </c>
      <c r="E122" s="33">
        <f t="shared" si="85"/>
        <v>5362505.2046999997</v>
      </c>
      <c r="F122" s="32">
        <v>185997.42794999998</v>
      </c>
      <c r="G122" s="33">
        <f t="shared" si="86"/>
        <v>5548502.63265</v>
      </c>
      <c r="H122" s="33">
        <f t="shared" si="87"/>
        <v>1510534.83935</v>
      </c>
      <c r="I122" s="33">
        <f t="shared" si="88"/>
        <v>1696532.2673000004</v>
      </c>
      <c r="J122" s="34">
        <f t="shared" si="84"/>
        <v>78.60140500257144</v>
      </c>
      <c r="L122" s="30"/>
    </row>
    <row r="123" spans="1:12" s="25" customFormat="1" ht="12" x14ac:dyDescent="0.2">
      <c r="A123" s="31" t="s">
        <v>122</v>
      </c>
      <c r="B123" s="32">
        <v>535973.17799999996</v>
      </c>
      <c r="C123" s="32">
        <v>410593.60063999996</v>
      </c>
      <c r="D123" s="32">
        <v>0</v>
      </c>
      <c r="E123" s="33">
        <f t="shared" si="85"/>
        <v>410593.60063999996</v>
      </c>
      <c r="F123" s="32">
        <v>2165.15735</v>
      </c>
      <c r="G123" s="33">
        <f t="shared" si="86"/>
        <v>412758.75798999995</v>
      </c>
      <c r="H123" s="33">
        <f t="shared" si="87"/>
        <v>123214.42001</v>
      </c>
      <c r="I123" s="33">
        <f t="shared" si="88"/>
        <v>125379.57736</v>
      </c>
      <c r="J123" s="34">
        <f t="shared" si="84"/>
        <v>77.011084683420478</v>
      </c>
      <c r="L123" s="30"/>
    </row>
    <row r="124" spans="1:12" s="25" customFormat="1" ht="11.25" customHeight="1" x14ac:dyDescent="0.2">
      <c r="A124" s="31" t="s">
        <v>123</v>
      </c>
      <c r="B124" s="32">
        <v>1354327.08</v>
      </c>
      <c r="C124" s="32">
        <v>840288.07622000005</v>
      </c>
      <c r="D124" s="32">
        <v>0</v>
      </c>
      <c r="E124" s="33">
        <f t="shared" si="85"/>
        <v>840288.07622000005</v>
      </c>
      <c r="F124" s="32">
        <v>2811.52666</v>
      </c>
      <c r="G124" s="33">
        <f t="shared" si="86"/>
        <v>843099.60288000002</v>
      </c>
      <c r="H124" s="33">
        <f t="shared" si="87"/>
        <v>511227.47712000005</v>
      </c>
      <c r="I124" s="33">
        <f t="shared" si="88"/>
        <v>514039.00378000003</v>
      </c>
      <c r="J124" s="34">
        <f t="shared" si="84"/>
        <v>62.252288633259845</v>
      </c>
      <c r="L124" s="30"/>
    </row>
    <row r="125" spans="1:12" s="25" customFormat="1" ht="11.25" customHeight="1" x14ac:dyDescent="0.2">
      <c r="A125" s="40"/>
      <c r="B125" s="32"/>
      <c r="C125" s="32"/>
      <c r="D125" s="32"/>
      <c r="E125" s="33"/>
      <c r="F125" s="32"/>
      <c r="G125" s="33"/>
      <c r="H125" s="33"/>
      <c r="I125" s="33"/>
      <c r="J125" s="34"/>
      <c r="L125" s="30"/>
    </row>
    <row r="126" spans="1:12" s="25" customFormat="1" ht="11.25" customHeight="1" x14ac:dyDescent="0.2">
      <c r="A126" s="27" t="s">
        <v>124</v>
      </c>
      <c r="B126" s="43">
        <f t="shared" ref="B126:I126" si="89">+B127+B135</f>
        <v>245887412.0232501</v>
      </c>
      <c r="C126" s="43">
        <f t="shared" si="89"/>
        <v>216421584.15974</v>
      </c>
      <c r="D126" s="43">
        <f t="shared" si="89"/>
        <v>137751.74193000002</v>
      </c>
      <c r="E126" s="38">
        <f t="shared" si="89"/>
        <v>216559335.90167001</v>
      </c>
      <c r="F126" s="43">
        <f t="shared" si="89"/>
        <v>1871973.6900000002</v>
      </c>
      <c r="G126" s="38">
        <f t="shared" si="89"/>
        <v>218431309.59167001</v>
      </c>
      <c r="H126" s="38">
        <f t="shared" si="89"/>
        <v>27456102.431580059</v>
      </c>
      <c r="I126" s="38">
        <f t="shared" si="89"/>
        <v>29328076.121580068</v>
      </c>
      <c r="J126" s="34">
        <f t="shared" ref="J126:J138" si="90">G126/B126*100</f>
        <v>88.833872297218704</v>
      </c>
      <c r="L126" s="30"/>
    </row>
    <row r="127" spans="1:12" s="25" customFormat="1" ht="11.25" customHeight="1" x14ac:dyDescent="0.2">
      <c r="A127" s="44" t="s">
        <v>125</v>
      </c>
      <c r="B127" s="45">
        <f t="shared" ref="B127:I127" si="91">SUM(B128:B132)</f>
        <v>15512610.446</v>
      </c>
      <c r="C127" s="45">
        <f t="shared" ref="C127:D127" si="92">SUM(C128:C132)</f>
        <v>14582794.30308</v>
      </c>
      <c r="D127" s="45">
        <f t="shared" si="92"/>
        <v>137751.74193000002</v>
      </c>
      <c r="E127" s="46">
        <f t="shared" si="91"/>
        <v>14720546.04501</v>
      </c>
      <c r="F127" s="45">
        <f t="shared" ref="F127" si="93">SUM(F128:F132)</f>
        <v>127465.02445000001</v>
      </c>
      <c r="G127" s="46">
        <f t="shared" si="91"/>
        <v>14848011.069460001</v>
      </c>
      <c r="H127" s="46">
        <f t="shared" si="91"/>
        <v>664599.37654000032</v>
      </c>
      <c r="I127" s="46">
        <f t="shared" si="91"/>
        <v>792064.40099000104</v>
      </c>
      <c r="J127" s="34">
        <f t="shared" si="90"/>
        <v>95.715747656698426</v>
      </c>
      <c r="L127" s="30"/>
    </row>
    <row r="128" spans="1:12" s="25" customFormat="1" ht="11.25" customHeight="1" x14ac:dyDescent="0.2">
      <c r="A128" s="47" t="s">
        <v>126</v>
      </c>
      <c r="B128" s="32">
        <v>596574.277</v>
      </c>
      <c r="C128" s="32">
        <v>454316.69250999996</v>
      </c>
      <c r="D128" s="32">
        <v>0</v>
      </c>
      <c r="E128" s="33">
        <f t="shared" ref="E128:E134" si="94">SUM(C128:D128)</f>
        <v>454316.69250999996</v>
      </c>
      <c r="F128" s="32">
        <v>2863.5733999999998</v>
      </c>
      <c r="G128" s="33">
        <f t="shared" ref="G128:G134" si="95">SUM(E128:F128)</f>
        <v>457180.26590999996</v>
      </c>
      <c r="H128" s="33">
        <f t="shared" ref="H128:H134" si="96">B128-G128</f>
        <v>139394.01109000004</v>
      </c>
      <c r="I128" s="33">
        <f t="shared" ref="I128:I134" si="97">B128-E128</f>
        <v>142257.58449000004</v>
      </c>
      <c r="J128" s="34">
        <f t="shared" si="90"/>
        <v>76.634257214211061</v>
      </c>
      <c r="L128" s="30"/>
    </row>
    <row r="129" spans="1:12" s="25" customFormat="1" ht="11.25" customHeight="1" x14ac:dyDescent="0.2">
      <c r="A129" s="47" t="s">
        <v>127</v>
      </c>
      <c r="B129" s="32">
        <v>1242132.98</v>
      </c>
      <c r="C129" s="32">
        <v>1107888.0379100002</v>
      </c>
      <c r="D129" s="32">
        <v>0</v>
      </c>
      <c r="E129" s="33">
        <f t="shared" si="94"/>
        <v>1107888.0379100002</v>
      </c>
      <c r="F129" s="32">
        <v>5165.00198</v>
      </c>
      <c r="G129" s="33">
        <f t="shared" si="95"/>
        <v>1113053.0398900001</v>
      </c>
      <c r="H129" s="33">
        <f t="shared" si="96"/>
        <v>129079.94010999985</v>
      </c>
      <c r="I129" s="33">
        <f t="shared" si="97"/>
        <v>134244.94208999979</v>
      </c>
      <c r="J129" s="34">
        <f t="shared" si="90"/>
        <v>89.608202810137144</v>
      </c>
      <c r="L129" s="30"/>
    </row>
    <row r="130" spans="1:12" s="25" customFormat="1" ht="11.25" customHeight="1" x14ac:dyDescent="0.2">
      <c r="A130" s="47" t="s">
        <v>128</v>
      </c>
      <c r="B130" s="32">
        <v>109058.522</v>
      </c>
      <c r="C130" s="32">
        <v>93448.791219999999</v>
      </c>
      <c r="D130" s="32">
        <v>0</v>
      </c>
      <c r="E130" s="33">
        <f t="shared" si="94"/>
        <v>93448.791219999999</v>
      </c>
      <c r="F130" s="32">
        <v>293.38247999999999</v>
      </c>
      <c r="G130" s="33">
        <f t="shared" si="95"/>
        <v>93742.173699999999</v>
      </c>
      <c r="H130" s="33">
        <f t="shared" si="96"/>
        <v>15316.348299999998</v>
      </c>
      <c r="I130" s="33">
        <f t="shared" si="97"/>
        <v>15609.730779999998</v>
      </c>
      <c r="J130" s="34">
        <f t="shared" si="90"/>
        <v>85.955844606073057</v>
      </c>
      <c r="L130" s="30"/>
    </row>
    <row r="131" spans="1:12" s="25" customFormat="1" ht="11.25" customHeight="1" x14ac:dyDescent="0.2">
      <c r="A131" s="47" t="s">
        <v>129</v>
      </c>
      <c r="B131" s="32">
        <v>1930327.4280000003</v>
      </c>
      <c r="C131" s="32">
        <v>1873643.4433900001</v>
      </c>
      <c r="D131" s="32">
        <v>0</v>
      </c>
      <c r="E131" s="33">
        <f t="shared" si="94"/>
        <v>1873643.4433900001</v>
      </c>
      <c r="F131" s="32">
        <v>2840.4388599999997</v>
      </c>
      <c r="G131" s="33">
        <f t="shared" si="95"/>
        <v>1876483.8822500003</v>
      </c>
      <c r="H131" s="33">
        <f t="shared" si="96"/>
        <v>53843.545750000048</v>
      </c>
      <c r="I131" s="33">
        <f t="shared" si="97"/>
        <v>56683.98461000016</v>
      </c>
      <c r="J131" s="34">
        <f t="shared" si="90"/>
        <v>97.210652194597529</v>
      </c>
      <c r="L131" s="30"/>
    </row>
    <row r="132" spans="1:12" s="25" customFormat="1" ht="11.25" hidden="1" customHeight="1" x14ac:dyDescent="0.2">
      <c r="A132" s="44" t="s">
        <v>130</v>
      </c>
      <c r="B132" s="48">
        <v>11634517.239</v>
      </c>
      <c r="C132" s="48">
        <v>11053497.338049999</v>
      </c>
      <c r="D132" s="48">
        <v>137751.74193000002</v>
      </c>
      <c r="E132" s="38">
        <f t="shared" si="94"/>
        <v>11191249.079979999</v>
      </c>
      <c r="F132" s="48">
        <v>116302.62773000001</v>
      </c>
      <c r="G132" s="38">
        <f t="shared" si="95"/>
        <v>11307551.70771</v>
      </c>
      <c r="H132" s="38">
        <f t="shared" si="96"/>
        <v>326965.5312900003</v>
      </c>
      <c r="I132" s="38">
        <f t="shared" si="97"/>
        <v>443268.15902000107</v>
      </c>
      <c r="J132" s="34">
        <f t="shared" si="90"/>
        <v>97.189694040815198</v>
      </c>
      <c r="L132" s="30"/>
    </row>
    <row r="133" spans="1:12" s="25" customFormat="1" ht="11.25" customHeight="1" x14ac:dyDescent="0.2">
      <c r="A133" s="49" t="s">
        <v>130</v>
      </c>
      <c r="B133" s="32">
        <v>9944849</v>
      </c>
      <c r="C133" s="32">
        <v>9684564.6582099982</v>
      </c>
      <c r="D133" s="32">
        <v>137751.74193000002</v>
      </c>
      <c r="E133" s="33">
        <f t="shared" si="94"/>
        <v>9822316.4001399986</v>
      </c>
      <c r="F133" s="32">
        <v>87657.087</v>
      </c>
      <c r="G133" s="33">
        <f t="shared" si="95"/>
        <v>9909973.487139998</v>
      </c>
      <c r="H133" s="33">
        <f t="shared" si="96"/>
        <v>34875.512860001996</v>
      </c>
      <c r="I133" s="33">
        <f t="shared" si="97"/>
        <v>122532.59986000136</v>
      </c>
      <c r="J133" s="34">
        <f t="shared" si="90"/>
        <v>99.649310785312053</v>
      </c>
      <c r="L133" s="30"/>
    </row>
    <row r="134" spans="1:12" s="25" customFormat="1" ht="11.25" customHeight="1" x14ac:dyDescent="0.2">
      <c r="A134" s="49" t="s">
        <v>131</v>
      </c>
      <c r="B134" s="32">
        <v>1689668.2390000003</v>
      </c>
      <c r="C134" s="32">
        <v>1368932.6798399999</v>
      </c>
      <c r="D134" s="32">
        <v>0</v>
      </c>
      <c r="E134" s="33">
        <f t="shared" si="94"/>
        <v>1368932.6798399999</v>
      </c>
      <c r="F134" s="32">
        <v>28645.540730000001</v>
      </c>
      <c r="G134" s="33">
        <f t="shared" si="95"/>
        <v>1397578.2205699999</v>
      </c>
      <c r="H134" s="33">
        <f t="shared" si="96"/>
        <v>292090.0184300004</v>
      </c>
      <c r="I134" s="33">
        <f t="shared" si="97"/>
        <v>320735.55916000041</v>
      </c>
      <c r="J134" s="34">
        <f t="shared" si="90"/>
        <v>82.713173409540531</v>
      </c>
      <c r="L134" s="30"/>
    </row>
    <row r="135" spans="1:12" s="25" customFormat="1" ht="11.25" customHeight="1" x14ac:dyDescent="0.2">
      <c r="A135" s="44" t="s">
        <v>132</v>
      </c>
      <c r="B135" s="50">
        <f t="shared" ref="B135:I135" si="98">SUM(B136:B139)</f>
        <v>230374801.57725009</v>
      </c>
      <c r="C135" s="50">
        <f t="shared" si="98"/>
        <v>201838789.85666001</v>
      </c>
      <c r="D135" s="50">
        <f t="shared" si="98"/>
        <v>0</v>
      </c>
      <c r="E135" s="50">
        <f t="shared" si="98"/>
        <v>201838789.85666001</v>
      </c>
      <c r="F135" s="50">
        <f t="shared" si="98"/>
        <v>1744508.6655500003</v>
      </c>
      <c r="G135" s="50">
        <f t="shared" si="98"/>
        <v>203583298.52221</v>
      </c>
      <c r="H135" s="50">
        <f t="shared" si="98"/>
        <v>26791503.055040058</v>
      </c>
      <c r="I135" s="50">
        <f t="shared" si="98"/>
        <v>28536011.720590066</v>
      </c>
      <c r="J135" s="34">
        <f t="shared" si="90"/>
        <v>88.370471565634205</v>
      </c>
      <c r="L135" s="30"/>
    </row>
    <row r="136" spans="1:12" s="25" customFormat="1" ht="11.25" customHeight="1" x14ac:dyDescent="0.2">
      <c r="A136" s="49" t="s">
        <v>133</v>
      </c>
      <c r="B136" s="32">
        <v>94717963.627580032</v>
      </c>
      <c r="C136" s="32">
        <v>81012498.475360021</v>
      </c>
      <c r="D136" s="32">
        <v>0</v>
      </c>
      <c r="E136" s="33">
        <f t="shared" ref="E136:E138" si="99">SUM(C136:D136)</f>
        <v>81012498.475360021</v>
      </c>
      <c r="F136" s="32">
        <v>1070179.6272500001</v>
      </c>
      <c r="G136" s="33">
        <f t="shared" ref="G136:G138" si="100">SUM(E136:F136)</f>
        <v>82082678.102610022</v>
      </c>
      <c r="H136" s="33">
        <f t="shared" ref="H136:H138" si="101">B136-G136</f>
        <v>12635285.52497001</v>
      </c>
      <c r="I136" s="33">
        <f t="shared" ref="I136:I138" si="102">B136-E136</f>
        <v>13705465.152220011</v>
      </c>
      <c r="J136" s="34">
        <f t="shared" si="90"/>
        <v>86.660095887776393</v>
      </c>
      <c r="L136" s="30"/>
    </row>
    <row r="137" spans="1:12" s="25" customFormat="1" ht="11.25" customHeight="1" x14ac:dyDescent="0.2">
      <c r="A137" s="49" t="s">
        <v>134</v>
      </c>
      <c r="B137" s="32">
        <v>24422765.699630007</v>
      </c>
      <c r="C137" s="32">
        <v>20138459.064369999</v>
      </c>
      <c r="D137" s="32">
        <v>0</v>
      </c>
      <c r="E137" s="33">
        <f t="shared" si="99"/>
        <v>20138459.064369999</v>
      </c>
      <c r="F137" s="32">
        <v>103986.93979999999</v>
      </c>
      <c r="G137" s="33">
        <f t="shared" si="100"/>
        <v>20242446.004170001</v>
      </c>
      <c r="H137" s="33">
        <f t="shared" si="101"/>
        <v>4180319.6954600066</v>
      </c>
      <c r="I137" s="33">
        <f t="shared" si="102"/>
        <v>4284306.6352600083</v>
      </c>
      <c r="J137" s="34">
        <f t="shared" si="90"/>
        <v>82.883512265265949</v>
      </c>
      <c r="L137" s="30"/>
    </row>
    <row r="138" spans="1:12" s="25" customFormat="1" ht="11.25" customHeight="1" x14ac:dyDescent="0.2">
      <c r="A138" s="49" t="s">
        <v>135</v>
      </c>
      <c r="B138" s="32">
        <v>27804399.689250007</v>
      </c>
      <c r="C138" s="32">
        <v>24678508.360879999</v>
      </c>
      <c r="D138" s="32">
        <v>0</v>
      </c>
      <c r="E138" s="33">
        <f t="shared" si="99"/>
        <v>24678508.360879999</v>
      </c>
      <c r="F138" s="32">
        <v>302817.80329999997</v>
      </c>
      <c r="G138" s="33">
        <f t="shared" si="100"/>
        <v>24981326.164179999</v>
      </c>
      <c r="H138" s="33">
        <f t="shared" si="101"/>
        <v>2823073.5250700079</v>
      </c>
      <c r="I138" s="33">
        <f t="shared" si="102"/>
        <v>3125891.3283700086</v>
      </c>
      <c r="J138" s="34">
        <f t="shared" si="90"/>
        <v>89.846666151323191</v>
      </c>
      <c r="L138" s="30"/>
    </row>
    <row r="139" spans="1:12" s="25" customFormat="1" ht="11.25" customHeight="1" x14ac:dyDescent="0.2">
      <c r="A139" s="49" t="s">
        <v>136</v>
      </c>
      <c r="B139" s="38">
        <f t="shared" ref="B139:I139" si="103">SUM(B140)</f>
        <v>83429672.560790032</v>
      </c>
      <c r="C139" s="38">
        <f t="shared" si="103"/>
        <v>76009323.956049994</v>
      </c>
      <c r="D139" s="38">
        <f t="shared" si="103"/>
        <v>0</v>
      </c>
      <c r="E139" s="38">
        <f t="shared" si="103"/>
        <v>76009323.956049994</v>
      </c>
      <c r="F139" s="38">
        <f t="shared" si="103"/>
        <v>267524.29519999999</v>
      </c>
      <c r="G139" s="38">
        <f t="shared" si="103"/>
        <v>76276848.251249999</v>
      </c>
      <c r="H139" s="38">
        <f t="shared" si="103"/>
        <v>7152824.3095400333</v>
      </c>
      <c r="I139" s="38">
        <f t="shared" si="103"/>
        <v>7420348.6047400385</v>
      </c>
      <c r="J139" s="51">
        <f>+J140</f>
        <v>91.426522375083991</v>
      </c>
      <c r="L139" s="30"/>
    </row>
    <row r="140" spans="1:12" s="25" customFormat="1" ht="11.25" customHeight="1" x14ac:dyDescent="0.2">
      <c r="A140" s="49" t="s">
        <v>137</v>
      </c>
      <c r="B140" s="32">
        <v>83429672.560790032</v>
      </c>
      <c r="C140" s="32">
        <v>76009323.956049994</v>
      </c>
      <c r="D140" s="32">
        <v>0</v>
      </c>
      <c r="E140" s="33">
        <f>SUM(C140:D140)</f>
        <v>76009323.956049994</v>
      </c>
      <c r="F140" s="32">
        <v>267524.29519999999</v>
      </c>
      <c r="G140" s="33">
        <f>SUM(E140:F140)</f>
        <v>76276848.251249999</v>
      </c>
      <c r="H140" s="33">
        <f>B140-G140</f>
        <v>7152824.3095400333</v>
      </c>
      <c r="I140" s="33">
        <f>B140-E140</f>
        <v>7420348.6047400385</v>
      </c>
      <c r="J140" s="34">
        <f>G140/B140*100</f>
        <v>91.426522375083991</v>
      </c>
      <c r="L140" s="30"/>
    </row>
    <row r="141" spans="1:12" s="25" customFormat="1" ht="11.25" customHeight="1" x14ac:dyDescent="0.2">
      <c r="A141" s="40"/>
      <c r="B141" s="37"/>
      <c r="C141" s="37"/>
      <c r="D141" s="37"/>
      <c r="E141" s="36"/>
      <c r="F141" s="37"/>
      <c r="G141" s="36"/>
      <c r="H141" s="36"/>
      <c r="I141" s="36"/>
      <c r="J141" s="34"/>
      <c r="L141" s="30"/>
    </row>
    <row r="142" spans="1:12" s="25" customFormat="1" ht="11.25" customHeight="1" x14ac:dyDescent="0.2">
      <c r="A142" s="27" t="s">
        <v>138</v>
      </c>
      <c r="B142" s="32">
        <v>458796260.70550001</v>
      </c>
      <c r="C142" s="32">
        <v>328751051.33938998</v>
      </c>
      <c r="D142" s="32">
        <v>35655321.093299992</v>
      </c>
      <c r="E142" s="33">
        <f>SUM(C142:D142)</f>
        <v>364406372.43268996</v>
      </c>
      <c r="F142" s="32">
        <v>11217968.44344</v>
      </c>
      <c r="G142" s="33">
        <f>SUM(E142:F142)</f>
        <v>375624340.87612998</v>
      </c>
      <c r="H142" s="33">
        <f>B142-G142</f>
        <v>83171919.829370022</v>
      </c>
      <c r="I142" s="33">
        <f>B142-E142</f>
        <v>94389888.272810042</v>
      </c>
      <c r="J142" s="34">
        <f>G142/B142*100</f>
        <v>81.871709306986304</v>
      </c>
      <c r="L142" s="30"/>
    </row>
    <row r="143" spans="1:12" s="25" customFormat="1" ht="11.25" customHeight="1" x14ac:dyDescent="0.2">
      <c r="A143" s="40"/>
      <c r="B143" s="32"/>
      <c r="C143" s="32"/>
      <c r="D143" s="32"/>
      <c r="E143" s="33"/>
      <c r="F143" s="32"/>
      <c r="G143" s="33"/>
      <c r="H143" s="33"/>
      <c r="I143" s="33"/>
      <c r="J143" s="34"/>
      <c r="L143" s="30"/>
    </row>
    <row r="144" spans="1:12" s="25" customFormat="1" ht="11.25" customHeight="1" x14ac:dyDescent="0.2">
      <c r="A144" s="27" t="s">
        <v>139</v>
      </c>
      <c r="B144" s="43">
        <f t="shared" ref="B144:I144" si="104">SUM(B145:B163)</f>
        <v>19668725.453699999</v>
      </c>
      <c r="C144" s="43">
        <f t="shared" ref="C144:D144" si="105">SUM(C145:C163)</f>
        <v>15793266.739190003</v>
      </c>
      <c r="D144" s="43">
        <f t="shared" si="105"/>
        <v>0</v>
      </c>
      <c r="E144" s="38">
        <f t="shared" si="104"/>
        <v>15793266.739190003</v>
      </c>
      <c r="F144" s="43">
        <f t="shared" ref="F144" si="106">SUM(F145:F163)</f>
        <v>390943.34927999985</v>
      </c>
      <c r="G144" s="38">
        <f t="shared" si="104"/>
        <v>16184210.088470004</v>
      </c>
      <c r="H144" s="38">
        <f t="shared" si="104"/>
        <v>3484515.3652299955</v>
      </c>
      <c r="I144" s="38">
        <f t="shared" si="104"/>
        <v>3875458.7145099952</v>
      </c>
      <c r="J144" s="34">
        <f t="shared" ref="J144:J163" si="107">G144/B144*100</f>
        <v>82.283979846927494</v>
      </c>
      <c r="L144" s="30"/>
    </row>
    <row r="145" spans="1:12" s="25" customFormat="1" ht="11.25" customHeight="1" x14ac:dyDescent="0.2">
      <c r="A145" s="52" t="s">
        <v>140</v>
      </c>
      <c r="B145" s="32">
        <v>5248846.5139999976</v>
      </c>
      <c r="C145" s="32">
        <v>4213590.4288100014</v>
      </c>
      <c r="D145" s="32">
        <v>0</v>
      </c>
      <c r="E145" s="33">
        <f t="shared" ref="E145:E163" si="108">SUM(C145:D145)</f>
        <v>4213590.4288100014</v>
      </c>
      <c r="F145" s="32">
        <v>67264.163509999897</v>
      </c>
      <c r="G145" s="33">
        <f t="shared" ref="G145:G163" si="109">SUM(E145:F145)</f>
        <v>4280854.5923200017</v>
      </c>
      <c r="H145" s="33">
        <f t="shared" ref="H145:H163" si="110">B145-G145</f>
        <v>967991.92167999595</v>
      </c>
      <c r="I145" s="33">
        <f t="shared" ref="I145:I163" si="111">B145-E145</f>
        <v>1035256.0851899963</v>
      </c>
      <c r="J145" s="34">
        <f t="shared" si="107"/>
        <v>81.558006714463502</v>
      </c>
      <c r="L145" s="30"/>
    </row>
    <row r="146" spans="1:12" s="25" customFormat="1" ht="11.25" customHeight="1" x14ac:dyDescent="0.2">
      <c r="A146" s="52" t="s">
        <v>141</v>
      </c>
      <c r="B146" s="32">
        <v>344425.02</v>
      </c>
      <c r="C146" s="32">
        <v>315735.09585000004</v>
      </c>
      <c r="D146" s="32">
        <v>0</v>
      </c>
      <c r="E146" s="33">
        <f t="shared" si="108"/>
        <v>315735.09585000004</v>
      </c>
      <c r="F146" s="32">
        <v>649.44159999999999</v>
      </c>
      <c r="G146" s="33">
        <f t="shared" si="109"/>
        <v>316384.53745000006</v>
      </c>
      <c r="H146" s="33">
        <f t="shared" si="110"/>
        <v>28040.482549999957</v>
      </c>
      <c r="I146" s="33">
        <f t="shared" si="111"/>
        <v>28689.924149999977</v>
      </c>
      <c r="J146" s="34">
        <f t="shared" si="107"/>
        <v>91.858755629890084</v>
      </c>
      <c r="L146" s="30"/>
    </row>
    <row r="147" spans="1:12" s="25" customFormat="1" ht="11.25" customHeight="1" x14ac:dyDescent="0.2">
      <c r="A147" s="31" t="s">
        <v>142</v>
      </c>
      <c r="B147" s="32">
        <v>589679</v>
      </c>
      <c r="C147" s="32">
        <v>319159.64370999997</v>
      </c>
      <c r="D147" s="32">
        <v>0</v>
      </c>
      <c r="E147" s="33">
        <f t="shared" si="108"/>
        <v>319159.64370999997</v>
      </c>
      <c r="F147" s="32">
        <v>6274.2809000000007</v>
      </c>
      <c r="G147" s="33">
        <f t="shared" si="109"/>
        <v>325433.92460999999</v>
      </c>
      <c r="H147" s="33">
        <f t="shared" si="110"/>
        <v>264245.07539000001</v>
      </c>
      <c r="I147" s="33">
        <f t="shared" si="111"/>
        <v>270519.35629000003</v>
      </c>
      <c r="J147" s="34">
        <f t="shared" si="107"/>
        <v>55.188318493621104</v>
      </c>
      <c r="L147" s="30"/>
    </row>
    <row r="148" spans="1:12" s="25" customFormat="1" ht="11.25" customHeight="1" x14ac:dyDescent="0.2">
      <c r="A148" s="31" t="s">
        <v>143</v>
      </c>
      <c r="B148" s="32">
        <v>236861.32499999998</v>
      </c>
      <c r="C148" s="32">
        <v>135246.38725999999</v>
      </c>
      <c r="D148" s="32">
        <v>0</v>
      </c>
      <c r="E148" s="33">
        <f t="shared" si="108"/>
        <v>135246.38725999999</v>
      </c>
      <c r="F148" s="32">
        <v>2020.9775400000001</v>
      </c>
      <c r="G148" s="33">
        <f t="shared" si="109"/>
        <v>137267.36479999998</v>
      </c>
      <c r="H148" s="33">
        <f t="shared" si="110"/>
        <v>99593.960200000001</v>
      </c>
      <c r="I148" s="33">
        <f t="shared" si="111"/>
        <v>101614.93773999999</v>
      </c>
      <c r="J148" s="34">
        <f t="shared" si="107"/>
        <v>57.952628948605259</v>
      </c>
      <c r="L148" s="30"/>
    </row>
    <row r="149" spans="1:12" s="25" customFormat="1" ht="11.25" customHeight="1" x14ac:dyDescent="0.2">
      <c r="A149" s="31" t="s">
        <v>144</v>
      </c>
      <c r="B149" s="32">
        <v>518565.40699999989</v>
      </c>
      <c r="C149" s="32">
        <v>405226.75825999997</v>
      </c>
      <c r="D149" s="32">
        <v>0</v>
      </c>
      <c r="E149" s="33">
        <f t="shared" si="108"/>
        <v>405226.75825999997</v>
      </c>
      <c r="F149" s="32">
        <v>6442.7389599999997</v>
      </c>
      <c r="G149" s="33">
        <f t="shared" si="109"/>
        <v>411669.49721999996</v>
      </c>
      <c r="H149" s="33">
        <f t="shared" si="110"/>
        <v>106895.90977999993</v>
      </c>
      <c r="I149" s="33">
        <f t="shared" si="111"/>
        <v>113338.64873999992</v>
      </c>
      <c r="J149" s="34">
        <f t="shared" si="107"/>
        <v>79.386224314804721</v>
      </c>
      <c r="L149" s="30"/>
    </row>
    <row r="150" spans="1:12" s="25" customFormat="1" ht="11.25" customHeight="1" x14ac:dyDescent="0.2">
      <c r="A150" s="31" t="s">
        <v>145</v>
      </c>
      <c r="B150" s="32">
        <v>296319.77</v>
      </c>
      <c r="C150" s="32">
        <v>184878.20128000001</v>
      </c>
      <c r="D150" s="32">
        <v>0</v>
      </c>
      <c r="E150" s="33">
        <f t="shared" si="108"/>
        <v>184878.20128000001</v>
      </c>
      <c r="F150" s="32">
        <v>215.88867999999999</v>
      </c>
      <c r="G150" s="33">
        <f t="shared" si="109"/>
        <v>185094.08996000001</v>
      </c>
      <c r="H150" s="33">
        <f t="shared" si="110"/>
        <v>111225.68004000001</v>
      </c>
      <c r="I150" s="33">
        <f t="shared" si="111"/>
        <v>111441.56872000001</v>
      </c>
      <c r="J150" s="34">
        <f t="shared" si="107"/>
        <v>62.464306704881686</v>
      </c>
      <c r="L150" s="30"/>
    </row>
    <row r="151" spans="1:12" s="25" customFormat="1" ht="11.25" customHeight="1" x14ac:dyDescent="0.2">
      <c r="A151" s="31" t="s">
        <v>146</v>
      </c>
      <c r="B151" s="32">
        <v>105980</v>
      </c>
      <c r="C151" s="32">
        <v>60563.778319999998</v>
      </c>
      <c r="D151" s="32">
        <v>0</v>
      </c>
      <c r="E151" s="33">
        <f t="shared" si="108"/>
        <v>60563.778319999998</v>
      </c>
      <c r="F151" s="32">
        <v>206.96017000000001</v>
      </c>
      <c r="G151" s="33">
        <f t="shared" si="109"/>
        <v>60770.738489999996</v>
      </c>
      <c r="H151" s="33">
        <f t="shared" si="110"/>
        <v>45209.261510000004</v>
      </c>
      <c r="I151" s="33">
        <f t="shared" si="111"/>
        <v>45416.221680000002</v>
      </c>
      <c r="J151" s="34">
        <f t="shared" si="107"/>
        <v>57.341704557463672</v>
      </c>
      <c r="L151" s="30"/>
    </row>
    <row r="152" spans="1:12" s="25" customFormat="1" ht="11.25" customHeight="1" x14ac:dyDescent="0.2">
      <c r="A152" s="52" t="s">
        <v>147</v>
      </c>
      <c r="B152" s="32">
        <v>94683.999999999985</v>
      </c>
      <c r="C152" s="32">
        <v>76524.488719999994</v>
      </c>
      <c r="D152" s="32">
        <v>0</v>
      </c>
      <c r="E152" s="33">
        <f t="shared" si="108"/>
        <v>76524.488719999994</v>
      </c>
      <c r="F152" s="32">
        <v>513.90319</v>
      </c>
      <c r="G152" s="33">
        <f t="shared" si="109"/>
        <v>77038.391909999991</v>
      </c>
      <c r="H152" s="33">
        <f t="shared" si="110"/>
        <v>17645.608089999994</v>
      </c>
      <c r="I152" s="33">
        <f t="shared" si="111"/>
        <v>18159.511279999992</v>
      </c>
      <c r="J152" s="34">
        <f t="shared" si="107"/>
        <v>81.363685427316128</v>
      </c>
      <c r="L152" s="30"/>
    </row>
    <row r="153" spans="1:12" s="25" customFormat="1" ht="11.25" customHeight="1" x14ac:dyDescent="0.2">
      <c r="A153" s="31" t="s">
        <v>148</v>
      </c>
      <c r="B153" s="32">
        <v>1425188.142</v>
      </c>
      <c r="C153" s="32">
        <v>1186935.9487399999</v>
      </c>
      <c r="D153" s="32">
        <v>0</v>
      </c>
      <c r="E153" s="33">
        <f t="shared" si="108"/>
        <v>1186935.9487399999</v>
      </c>
      <c r="F153" s="32">
        <v>19135.387910000001</v>
      </c>
      <c r="G153" s="33">
        <f t="shared" si="109"/>
        <v>1206071.33665</v>
      </c>
      <c r="H153" s="33">
        <f t="shared" si="110"/>
        <v>219116.80535000004</v>
      </c>
      <c r="I153" s="33">
        <f t="shared" si="111"/>
        <v>238252.19326000009</v>
      </c>
      <c r="J153" s="34">
        <f t="shared" si="107"/>
        <v>84.625411979466207</v>
      </c>
      <c r="L153" s="30"/>
    </row>
    <row r="154" spans="1:12" s="25" customFormat="1" ht="11.25" customHeight="1" x14ac:dyDescent="0.2">
      <c r="A154" s="31" t="s">
        <v>149</v>
      </c>
      <c r="B154" s="32">
        <v>1113815</v>
      </c>
      <c r="C154" s="32">
        <v>1030905.3345</v>
      </c>
      <c r="D154" s="32">
        <v>0</v>
      </c>
      <c r="E154" s="33">
        <f t="shared" si="108"/>
        <v>1030905.3345</v>
      </c>
      <c r="F154" s="32">
        <v>1427.96138</v>
      </c>
      <c r="G154" s="33">
        <f t="shared" si="109"/>
        <v>1032333.29588</v>
      </c>
      <c r="H154" s="33">
        <f t="shared" si="110"/>
        <v>81481.704120000009</v>
      </c>
      <c r="I154" s="33">
        <f t="shared" si="111"/>
        <v>82909.665500000003</v>
      </c>
      <c r="J154" s="34">
        <f t="shared" si="107"/>
        <v>92.684449022503728</v>
      </c>
      <c r="L154" s="30"/>
    </row>
    <row r="155" spans="1:12" s="25" customFormat="1" ht="11.25" customHeight="1" x14ac:dyDescent="0.2">
      <c r="A155" s="31" t="s">
        <v>150</v>
      </c>
      <c r="B155" s="32">
        <v>588572</v>
      </c>
      <c r="C155" s="32">
        <v>547873.88422999997</v>
      </c>
      <c r="D155" s="32">
        <v>0</v>
      </c>
      <c r="E155" s="33">
        <f t="shared" si="108"/>
        <v>547873.88422999997</v>
      </c>
      <c r="F155" s="32">
        <v>767.65231000000006</v>
      </c>
      <c r="G155" s="33">
        <f t="shared" si="109"/>
        <v>548641.53654</v>
      </c>
      <c r="H155" s="33">
        <f t="shared" si="110"/>
        <v>39930.463459999999</v>
      </c>
      <c r="I155" s="33">
        <f t="shared" si="111"/>
        <v>40698.115770000033</v>
      </c>
      <c r="J155" s="34">
        <f t="shared" si="107"/>
        <v>93.215704542519859</v>
      </c>
      <c r="L155" s="30"/>
    </row>
    <row r="156" spans="1:12" s="25" customFormat="1" ht="11.25" customHeight="1" x14ac:dyDescent="0.2">
      <c r="A156" s="31" t="s">
        <v>151</v>
      </c>
      <c r="B156" s="32">
        <v>668159.35399999993</v>
      </c>
      <c r="C156" s="32">
        <v>450998.53636000003</v>
      </c>
      <c r="D156" s="32">
        <v>0</v>
      </c>
      <c r="E156" s="33">
        <f t="shared" si="108"/>
        <v>450998.53636000003</v>
      </c>
      <c r="F156" s="32">
        <v>847.93330000000003</v>
      </c>
      <c r="G156" s="33">
        <f t="shared" si="109"/>
        <v>451846.46966</v>
      </c>
      <c r="H156" s="33">
        <f t="shared" si="110"/>
        <v>216312.88433999993</v>
      </c>
      <c r="I156" s="33">
        <f t="shared" si="111"/>
        <v>217160.81763999991</v>
      </c>
      <c r="J156" s="34">
        <f t="shared" si="107"/>
        <v>67.6255547355549</v>
      </c>
      <c r="L156" s="30"/>
    </row>
    <row r="157" spans="1:12" s="25" customFormat="1" ht="11.25" customHeight="1" x14ac:dyDescent="0.2">
      <c r="A157" s="31" t="s">
        <v>152</v>
      </c>
      <c r="B157" s="32">
        <v>533677</v>
      </c>
      <c r="C157" s="32">
        <v>408362.81500999996</v>
      </c>
      <c r="D157" s="32">
        <v>0</v>
      </c>
      <c r="E157" s="33">
        <f t="shared" si="108"/>
        <v>408362.81500999996</v>
      </c>
      <c r="F157" s="32">
        <v>1313.44002</v>
      </c>
      <c r="G157" s="33">
        <f t="shared" si="109"/>
        <v>409676.25502999994</v>
      </c>
      <c r="H157" s="33">
        <f t="shared" si="110"/>
        <v>124000.74497000006</v>
      </c>
      <c r="I157" s="33">
        <f t="shared" si="111"/>
        <v>125314.18499000004</v>
      </c>
      <c r="J157" s="34">
        <f t="shared" si="107"/>
        <v>76.764832479196215</v>
      </c>
      <c r="L157" s="30"/>
    </row>
    <row r="158" spans="1:12" s="25" customFormat="1" ht="11.25" customHeight="1" x14ac:dyDescent="0.2">
      <c r="A158" s="31" t="s">
        <v>153</v>
      </c>
      <c r="B158" s="32">
        <v>419542.48699999996</v>
      </c>
      <c r="C158" s="32">
        <v>254932.58736999999</v>
      </c>
      <c r="D158" s="32">
        <v>0</v>
      </c>
      <c r="E158" s="33">
        <f t="shared" si="108"/>
        <v>254932.58736999999</v>
      </c>
      <c r="F158" s="32">
        <v>737.32015999999999</v>
      </c>
      <c r="G158" s="33">
        <f t="shared" si="109"/>
        <v>255669.90753</v>
      </c>
      <c r="H158" s="33">
        <f t="shared" si="110"/>
        <v>163872.57946999997</v>
      </c>
      <c r="I158" s="33">
        <f t="shared" si="111"/>
        <v>164609.89962999997</v>
      </c>
      <c r="J158" s="34">
        <f t="shared" si="107"/>
        <v>60.940170650702186</v>
      </c>
      <c r="L158" s="30"/>
    </row>
    <row r="159" spans="1:12" s="25" customFormat="1" ht="11.25" customHeight="1" x14ac:dyDescent="0.2">
      <c r="A159" s="31" t="s">
        <v>154</v>
      </c>
      <c r="B159" s="32">
        <v>2619230.8696999988</v>
      </c>
      <c r="C159" s="32">
        <v>2041790.8548199998</v>
      </c>
      <c r="D159" s="32">
        <v>0</v>
      </c>
      <c r="E159" s="33">
        <f t="shared" si="108"/>
        <v>2041790.8548199998</v>
      </c>
      <c r="F159" s="32">
        <v>35066.293909999993</v>
      </c>
      <c r="G159" s="33">
        <f t="shared" si="109"/>
        <v>2076857.1487299998</v>
      </c>
      <c r="H159" s="33">
        <f t="shared" si="110"/>
        <v>542373.72096999898</v>
      </c>
      <c r="I159" s="33">
        <f t="shared" si="111"/>
        <v>577440.01487999898</v>
      </c>
      <c r="J159" s="34">
        <f t="shared" si="107"/>
        <v>79.292634061230288</v>
      </c>
      <c r="L159" s="30"/>
    </row>
    <row r="160" spans="1:12" s="25" customFormat="1" ht="11.25" customHeight="1" x14ac:dyDescent="0.2">
      <c r="A160" s="31" t="s">
        <v>155</v>
      </c>
      <c r="B160" s="32">
        <v>99595.732999999993</v>
      </c>
      <c r="C160" s="32">
        <v>78829.163610000003</v>
      </c>
      <c r="D160" s="32">
        <v>0</v>
      </c>
      <c r="E160" s="33">
        <f t="shared" si="108"/>
        <v>78829.163610000003</v>
      </c>
      <c r="F160" s="32">
        <v>2073.4972499999999</v>
      </c>
      <c r="G160" s="33">
        <f t="shared" si="109"/>
        <v>80902.660860000004</v>
      </c>
      <c r="H160" s="33">
        <f t="shared" si="110"/>
        <v>18693.072139999989</v>
      </c>
      <c r="I160" s="33">
        <f t="shared" si="111"/>
        <v>20766.56938999999</v>
      </c>
      <c r="J160" s="34">
        <f t="shared" si="107"/>
        <v>81.231051193729371</v>
      </c>
      <c r="L160" s="30"/>
    </row>
    <row r="161" spans="1:12" s="25" customFormat="1" ht="11.25" customHeight="1" x14ac:dyDescent="0.2">
      <c r="A161" s="31" t="s">
        <v>156</v>
      </c>
      <c r="B161" s="32">
        <v>4540759.8250000011</v>
      </c>
      <c r="C161" s="32">
        <v>3935908.6005300004</v>
      </c>
      <c r="D161" s="32">
        <v>0</v>
      </c>
      <c r="E161" s="33">
        <f t="shared" si="108"/>
        <v>3935908.6005300004</v>
      </c>
      <c r="F161" s="32">
        <v>242467.62647999998</v>
      </c>
      <c r="G161" s="33">
        <f t="shared" si="109"/>
        <v>4178376.2270100005</v>
      </c>
      <c r="H161" s="33">
        <f t="shared" si="110"/>
        <v>362383.59799000062</v>
      </c>
      <c r="I161" s="33">
        <f t="shared" si="111"/>
        <v>604851.22447000071</v>
      </c>
      <c r="J161" s="34">
        <f t="shared" si="107"/>
        <v>92.019318088685736</v>
      </c>
      <c r="L161" s="30"/>
    </row>
    <row r="162" spans="1:12" s="25" customFormat="1" ht="11.25" customHeight="1" x14ac:dyDescent="0.2">
      <c r="A162" s="31" t="s">
        <v>157</v>
      </c>
      <c r="B162" s="32">
        <v>100515</v>
      </c>
      <c r="C162" s="32">
        <v>63020.197209999998</v>
      </c>
      <c r="D162" s="32">
        <v>0</v>
      </c>
      <c r="E162" s="33">
        <f t="shared" si="108"/>
        <v>63020.197209999998</v>
      </c>
      <c r="F162" s="32">
        <v>2822.5372699999998</v>
      </c>
      <c r="G162" s="33">
        <f t="shared" si="109"/>
        <v>65842.734479999999</v>
      </c>
      <c r="H162" s="33">
        <f t="shared" si="110"/>
        <v>34672.265520000001</v>
      </c>
      <c r="I162" s="33">
        <f t="shared" si="111"/>
        <v>37494.802790000002</v>
      </c>
      <c r="J162" s="34">
        <f t="shared" si="107"/>
        <v>65.505381763915835</v>
      </c>
      <c r="L162" s="30"/>
    </row>
    <row r="163" spans="1:12" s="25" customFormat="1" ht="11.25" customHeight="1" x14ac:dyDescent="0.2">
      <c r="A163" s="31" t="s">
        <v>158</v>
      </c>
      <c r="B163" s="32">
        <v>124309.00700000001</v>
      </c>
      <c r="C163" s="32">
        <v>82784.034599999999</v>
      </c>
      <c r="D163" s="32">
        <v>0</v>
      </c>
      <c r="E163" s="33">
        <f t="shared" si="108"/>
        <v>82784.034599999999</v>
      </c>
      <c r="F163" s="32">
        <v>695.34474</v>
      </c>
      <c r="G163" s="33">
        <f t="shared" si="109"/>
        <v>83479.37934</v>
      </c>
      <c r="H163" s="33">
        <f t="shared" si="110"/>
        <v>40829.627660000013</v>
      </c>
      <c r="I163" s="33">
        <f t="shared" si="111"/>
        <v>41524.972400000013</v>
      </c>
      <c r="J163" s="34">
        <f t="shared" si="107"/>
        <v>67.154731064660496</v>
      </c>
      <c r="L163" s="30"/>
    </row>
    <row r="164" spans="1:12" s="25" customFormat="1" ht="11.25" customHeight="1" x14ac:dyDescent="0.2">
      <c r="A164" s="40"/>
      <c r="B164" s="32"/>
      <c r="C164" s="32"/>
      <c r="D164" s="32"/>
      <c r="E164" s="33"/>
      <c r="F164" s="32"/>
      <c r="G164" s="33"/>
      <c r="H164" s="33"/>
      <c r="I164" s="33"/>
      <c r="J164" s="34"/>
      <c r="L164" s="30"/>
    </row>
    <row r="165" spans="1:12" s="25" customFormat="1" ht="11.25" customHeight="1" x14ac:dyDescent="0.2">
      <c r="A165" s="27" t="s">
        <v>159</v>
      </c>
      <c r="B165" s="43">
        <f t="shared" ref="B165:I165" si="112">SUM(B166:B173)</f>
        <v>442045272.69923985</v>
      </c>
      <c r="C165" s="43">
        <f t="shared" si="112"/>
        <v>315760436.80566001</v>
      </c>
      <c r="D165" s="43">
        <f t="shared" si="112"/>
        <v>0</v>
      </c>
      <c r="E165" s="38">
        <f t="shared" si="112"/>
        <v>315760436.80566001</v>
      </c>
      <c r="F165" s="43">
        <f t="shared" si="112"/>
        <v>1794163.9334900002</v>
      </c>
      <c r="G165" s="38">
        <f t="shared" si="112"/>
        <v>317554600.73914987</v>
      </c>
      <c r="H165" s="38">
        <f t="shared" si="112"/>
        <v>124490671.96008989</v>
      </c>
      <c r="I165" s="38">
        <f t="shared" si="112"/>
        <v>126284835.8935799</v>
      </c>
      <c r="J165" s="34">
        <f t="shared" ref="J165:J173" si="113">G165/B165*100</f>
        <v>71.837574192363022</v>
      </c>
      <c r="L165" s="30"/>
    </row>
    <row r="166" spans="1:12" s="25" customFormat="1" ht="11.25" customHeight="1" x14ac:dyDescent="0.2">
      <c r="A166" s="31" t="s">
        <v>43</v>
      </c>
      <c r="B166" s="32">
        <v>440274744.69923985</v>
      </c>
      <c r="C166" s="32">
        <v>314444625.52493995</v>
      </c>
      <c r="D166" s="32">
        <v>0</v>
      </c>
      <c r="E166" s="33">
        <f t="shared" ref="E166:E173" si="114">SUM(C166:D166)</f>
        <v>314444625.52493995</v>
      </c>
      <c r="F166" s="32">
        <v>1776029.7952900003</v>
      </c>
      <c r="G166" s="33">
        <f t="shared" ref="G166:G173" si="115">SUM(E166:F166)</f>
        <v>316220655.32022995</v>
      </c>
      <c r="H166" s="33">
        <f t="shared" ref="H166:H173" si="116">B166-G166</f>
        <v>124054089.3790099</v>
      </c>
      <c r="I166" s="33">
        <f t="shared" ref="I166:I173" si="117">B166-E166</f>
        <v>125830119.1742999</v>
      </c>
      <c r="J166" s="34">
        <f t="shared" si="113"/>
        <v>71.823482751945349</v>
      </c>
      <c r="L166" s="30"/>
    </row>
    <row r="167" spans="1:12" s="25" customFormat="1" ht="11.25" customHeight="1" x14ac:dyDescent="0.2">
      <c r="A167" s="31" t="s">
        <v>160</v>
      </c>
      <c r="B167" s="32">
        <v>66145</v>
      </c>
      <c r="C167" s="32">
        <v>35457.329010000001</v>
      </c>
      <c r="D167" s="32">
        <v>0</v>
      </c>
      <c r="E167" s="33">
        <f t="shared" si="114"/>
        <v>35457.329010000001</v>
      </c>
      <c r="F167" s="32">
        <v>214.92699999999999</v>
      </c>
      <c r="G167" s="33">
        <f t="shared" si="115"/>
        <v>35672.256010000005</v>
      </c>
      <c r="H167" s="33">
        <f t="shared" si="116"/>
        <v>30472.743989999995</v>
      </c>
      <c r="I167" s="33">
        <f t="shared" si="117"/>
        <v>30687.670989999999</v>
      </c>
      <c r="J167" s="34">
        <f t="shared" si="113"/>
        <v>53.930389311361417</v>
      </c>
      <c r="L167" s="30"/>
    </row>
    <row r="168" spans="1:12" s="25" customFormat="1" ht="11.25" customHeight="1" x14ac:dyDescent="0.2">
      <c r="A168" s="31" t="s">
        <v>161</v>
      </c>
      <c r="B168" s="32">
        <v>61058</v>
      </c>
      <c r="C168" s="32">
        <v>34471.086090000004</v>
      </c>
      <c r="D168" s="32">
        <v>0</v>
      </c>
      <c r="E168" s="33">
        <f t="shared" si="114"/>
        <v>34471.086090000004</v>
      </c>
      <c r="F168" s="32">
        <v>113.3203</v>
      </c>
      <c r="G168" s="33">
        <f t="shared" si="115"/>
        <v>34584.406390000004</v>
      </c>
      <c r="H168" s="33">
        <f t="shared" si="116"/>
        <v>26473.593609999996</v>
      </c>
      <c r="I168" s="33">
        <f t="shared" si="117"/>
        <v>26586.913909999996</v>
      </c>
      <c r="J168" s="34">
        <f t="shared" si="113"/>
        <v>56.641891955190147</v>
      </c>
      <c r="L168" s="30"/>
    </row>
    <row r="169" spans="1:12" s="25" customFormat="1" ht="11.25" customHeight="1" x14ac:dyDescent="0.2">
      <c r="A169" s="31" t="s">
        <v>162</v>
      </c>
      <c r="B169" s="32">
        <v>56927.074000000008</v>
      </c>
      <c r="C169" s="32">
        <v>35338.281609999998</v>
      </c>
      <c r="D169" s="32">
        <v>0</v>
      </c>
      <c r="E169" s="33">
        <f t="shared" si="114"/>
        <v>35338.281609999998</v>
      </c>
      <c r="F169" s="32">
        <v>1729.9525700000002</v>
      </c>
      <c r="G169" s="33">
        <f t="shared" si="115"/>
        <v>37068.234179999999</v>
      </c>
      <c r="H169" s="33">
        <f t="shared" si="116"/>
        <v>19858.839820000008</v>
      </c>
      <c r="I169" s="33">
        <f t="shared" si="117"/>
        <v>21588.79239000001</v>
      </c>
      <c r="J169" s="34">
        <f t="shared" si="113"/>
        <v>65.115298530888822</v>
      </c>
      <c r="L169" s="30"/>
    </row>
    <row r="170" spans="1:12" s="25" customFormat="1" ht="11.25" customHeight="1" x14ac:dyDescent="0.2">
      <c r="A170" s="31" t="s">
        <v>163</v>
      </c>
      <c r="B170" s="32">
        <v>94511.652000000016</v>
      </c>
      <c r="C170" s="32">
        <v>68313.264510000008</v>
      </c>
      <c r="D170" s="32">
        <v>0</v>
      </c>
      <c r="E170" s="33">
        <f t="shared" si="114"/>
        <v>68313.264510000008</v>
      </c>
      <c r="F170" s="32">
        <v>284.65270000000004</v>
      </c>
      <c r="G170" s="33">
        <f t="shared" si="115"/>
        <v>68597.917210000014</v>
      </c>
      <c r="H170" s="33">
        <f t="shared" si="116"/>
        <v>25913.734790000002</v>
      </c>
      <c r="I170" s="33">
        <f t="shared" si="117"/>
        <v>26198.387490000008</v>
      </c>
      <c r="J170" s="34">
        <f t="shared" si="113"/>
        <v>72.581439175351619</v>
      </c>
      <c r="L170" s="30"/>
    </row>
    <row r="171" spans="1:12" s="25" customFormat="1" ht="11.25" customHeight="1" x14ac:dyDescent="0.2">
      <c r="A171" s="31" t="s">
        <v>164</v>
      </c>
      <c r="B171" s="32">
        <v>232522</v>
      </c>
      <c r="C171" s="32">
        <v>180435.34346999999</v>
      </c>
      <c r="D171" s="32">
        <v>0</v>
      </c>
      <c r="E171" s="33">
        <f t="shared" si="114"/>
        <v>180435.34346999999</v>
      </c>
      <c r="F171" s="32">
        <v>1178.8638500000002</v>
      </c>
      <c r="G171" s="33">
        <f t="shared" si="115"/>
        <v>181614.20731999999</v>
      </c>
      <c r="H171" s="33">
        <f t="shared" si="116"/>
        <v>50907.792680000013</v>
      </c>
      <c r="I171" s="33">
        <f t="shared" si="117"/>
        <v>52086.656530000007</v>
      </c>
      <c r="J171" s="34">
        <f t="shared" si="113"/>
        <v>78.106246858361786</v>
      </c>
      <c r="L171" s="30"/>
    </row>
    <row r="172" spans="1:12" s="25" customFormat="1" ht="11.25" customHeight="1" x14ac:dyDescent="0.2">
      <c r="A172" s="31" t="s">
        <v>165</v>
      </c>
      <c r="B172" s="32">
        <v>1064834.5449999999</v>
      </c>
      <c r="C172" s="32">
        <v>830308.01752999995</v>
      </c>
      <c r="D172" s="32">
        <v>0</v>
      </c>
      <c r="E172" s="33">
        <f t="shared" si="114"/>
        <v>830308.01752999995</v>
      </c>
      <c r="F172" s="32">
        <v>14295.973739999999</v>
      </c>
      <c r="G172" s="33">
        <f t="shared" si="115"/>
        <v>844603.99127</v>
      </c>
      <c r="H172" s="33">
        <f t="shared" si="116"/>
        <v>220230.55372999993</v>
      </c>
      <c r="I172" s="33">
        <f t="shared" si="117"/>
        <v>234526.52746999997</v>
      </c>
      <c r="J172" s="34">
        <f t="shared" si="113"/>
        <v>79.317861656150541</v>
      </c>
      <c r="L172" s="30"/>
    </row>
    <row r="173" spans="1:12" s="25" customFormat="1" ht="11.25" customHeight="1" x14ac:dyDescent="0.2">
      <c r="A173" s="31" t="s">
        <v>166</v>
      </c>
      <c r="B173" s="32">
        <v>194529.72899999999</v>
      </c>
      <c r="C173" s="32">
        <v>131487.95850000001</v>
      </c>
      <c r="D173" s="32">
        <v>0</v>
      </c>
      <c r="E173" s="33">
        <f t="shared" si="114"/>
        <v>131487.95850000001</v>
      </c>
      <c r="F173" s="32">
        <v>316.44803999999999</v>
      </c>
      <c r="G173" s="33">
        <f t="shared" si="115"/>
        <v>131804.40654</v>
      </c>
      <c r="H173" s="33">
        <f t="shared" si="116"/>
        <v>62725.322459999996</v>
      </c>
      <c r="I173" s="33">
        <f t="shared" si="117"/>
        <v>63041.770499999984</v>
      </c>
      <c r="J173" s="34">
        <f t="shared" si="113"/>
        <v>67.755405416721686</v>
      </c>
      <c r="L173" s="30"/>
    </row>
    <row r="174" spans="1:12" s="25" customFormat="1" ht="11.25" customHeight="1" x14ac:dyDescent="0.2">
      <c r="A174" s="40"/>
      <c r="B174" s="37"/>
      <c r="C174" s="37"/>
      <c r="D174" s="37"/>
      <c r="E174" s="36"/>
      <c r="F174" s="37"/>
      <c r="G174" s="36"/>
      <c r="H174" s="36"/>
      <c r="I174" s="36"/>
      <c r="J174" s="34"/>
      <c r="L174" s="30"/>
    </row>
    <row r="175" spans="1:12" s="25" customFormat="1" ht="11.25" customHeight="1" x14ac:dyDescent="0.2">
      <c r="A175" s="27" t="s">
        <v>167</v>
      </c>
      <c r="B175" s="43">
        <f t="shared" ref="B175:I175" si="118">SUM(B176:B178)</f>
        <v>2638045.807</v>
      </c>
      <c r="C175" s="43">
        <f t="shared" si="118"/>
        <v>1673110.07388</v>
      </c>
      <c r="D175" s="43">
        <f t="shared" si="118"/>
        <v>0</v>
      </c>
      <c r="E175" s="38">
        <f t="shared" si="118"/>
        <v>1673110.07388</v>
      </c>
      <c r="F175" s="43">
        <f t="shared" si="118"/>
        <v>23467.730479999998</v>
      </c>
      <c r="G175" s="38">
        <f t="shared" si="118"/>
        <v>1696577.80436</v>
      </c>
      <c r="H175" s="38">
        <f t="shared" si="118"/>
        <v>941468.00263999973</v>
      </c>
      <c r="I175" s="38">
        <f t="shared" si="118"/>
        <v>964935.73311999964</v>
      </c>
      <c r="J175" s="34">
        <f>G175/B175*100</f>
        <v>64.311916034898474</v>
      </c>
      <c r="L175" s="30"/>
    </row>
    <row r="176" spans="1:12" s="25" customFormat="1" ht="11.25" customHeight="1" x14ac:dyDescent="0.2">
      <c r="A176" s="31" t="s">
        <v>140</v>
      </c>
      <c r="B176" s="32">
        <v>2350804.9079999998</v>
      </c>
      <c r="C176" s="32">
        <v>1444158.2108800001</v>
      </c>
      <c r="D176" s="32">
        <v>0</v>
      </c>
      <c r="E176" s="33">
        <f t="shared" ref="E176:E178" si="119">SUM(C176:D176)</f>
        <v>1444158.2108800001</v>
      </c>
      <c r="F176" s="32">
        <v>18713.96241</v>
      </c>
      <c r="G176" s="33">
        <f t="shared" ref="G176:G178" si="120">SUM(E176:F176)</f>
        <v>1462872.1732900001</v>
      </c>
      <c r="H176" s="33">
        <f t="shared" ref="H176:H178" si="121">B176-G176</f>
        <v>887932.73470999976</v>
      </c>
      <c r="I176" s="33">
        <f t="shared" ref="I176:I178" si="122">B176-E176</f>
        <v>906646.69711999968</v>
      </c>
      <c r="J176" s="34">
        <f t="shared" ref="J176:J178" si="123">G176/B176*100</f>
        <v>62.228565556916905</v>
      </c>
      <c r="L176" s="30"/>
    </row>
    <row r="177" spans="1:12" s="25" customFormat="1" ht="11.45" customHeight="1" x14ac:dyDescent="0.2">
      <c r="A177" s="31" t="s">
        <v>168</v>
      </c>
      <c r="B177" s="32">
        <v>59649</v>
      </c>
      <c r="C177" s="32">
        <v>40876.419479999997</v>
      </c>
      <c r="D177" s="32">
        <v>0</v>
      </c>
      <c r="E177" s="33">
        <f t="shared" si="119"/>
        <v>40876.419479999997</v>
      </c>
      <c r="F177" s="32">
        <v>1001.02435</v>
      </c>
      <c r="G177" s="33">
        <f t="shared" si="120"/>
        <v>41877.443829999997</v>
      </c>
      <c r="H177" s="33">
        <f t="shared" si="121"/>
        <v>17771.556170000003</v>
      </c>
      <c r="I177" s="33">
        <f t="shared" si="122"/>
        <v>18772.580520000003</v>
      </c>
      <c r="J177" s="34">
        <f t="shared" si="123"/>
        <v>70.206447434156473</v>
      </c>
      <c r="L177" s="30"/>
    </row>
    <row r="178" spans="1:12" s="25" customFormat="1" ht="11.25" customHeight="1" x14ac:dyDescent="0.2">
      <c r="A178" s="31" t="s">
        <v>169</v>
      </c>
      <c r="B178" s="32">
        <v>227591.89899999998</v>
      </c>
      <c r="C178" s="32">
        <v>188075.44352</v>
      </c>
      <c r="D178" s="32">
        <v>0</v>
      </c>
      <c r="E178" s="33">
        <f t="shared" si="119"/>
        <v>188075.44352</v>
      </c>
      <c r="F178" s="32">
        <v>3752.7437200000004</v>
      </c>
      <c r="G178" s="33">
        <f t="shared" si="120"/>
        <v>191828.18724</v>
      </c>
      <c r="H178" s="33">
        <f t="shared" si="121"/>
        <v>35763.711759999976</v>
      </c>
      <c r="I178" s="33">
        <f t="shared" si="122"/>
        <v>39516.455479999975</v>
      </c>
      <c r="J178" s="34">
        <f t="shared" si="123"/>
        <v>84.286034820597905</v>
      </c>
      <c r="L178" s="30"/>
    </row>
    <row r="179" spans="1:12" s="25" customFormat="1" ht="11.25" customHeight="1" x14ac:dyDescent="0.2">
      <c r="A179" s="40" t="s">
        <v>170</v>
      </c>
      <c r="B179" s="36"/>
      <c r="C179" s="36"/>
      <c r="D179" s="36"/>
      <c r="E179" s="36"/>
      <c r="F179" s="36"/>
      <c r="G179" s="36"/>
      <c r="H179" s="36"/>
      <c r="I179" s="36"/>
      <c r="J179" s="29"/>
      <c r="L179" s="30"/>
    </row>
    <row r="180" spans="1:12" s="25" customFormat="1" ht="11.25" customHeight="1" x14ac:dyDescent="0.2">
      <c r="A180" s="27" t="s">
        <v>171</v>
      </c>
      <c r="B180" s="38">
        <f t="shared" ref="B180:I180" si="124">SUM(B181:B187)</f>
        <v>17365086.526900001</v>
      </c>
      <c r="C180" s="38">
        <f t="shared" ref="C180:D180" si="125">SUM(C181:C187)</f>
        <v>12833395.76351</v>
      </c>
      <c r="D180" s="38">
        <f t="shared" si="125"/>
        <v>101447.23837000001</v>
      </c>
      <c r="E180" s="38">
        <f t="shared" si="124"/>
        <v>12934843.001880001</v>
      </c>
      <c r="F180" s="38">
        <f t="shared" ref="F180" si="126">SUM(F181:F187)</f>
        <v>96169.937510000003</v>
      </c>
      <c r="G180" s="38">
        <f t="shared" si="124"/>
        <v>13031012.939390002</v>
      </c>
      <c r="H180" s="38">
        <f t="shared" si="124"/>
        <v>4334073.5875099981</v>
      </c>
      <c r="I180" s="38">
        <f t="shared" si="124"/>
        <v>4430243.5250199977</v>
      </c>
      <c r="J180" s="29">
        <f t="shared" ref="J180:J187" si="127">G180/B180*100</f>
        <v>75.041451243009078</v>
      </c>
      <c r="L180" s="30"/>
    </row>
    <row r="181" spans="1:12" s="25" customFormat="1" ht="11.25" customHeight="1" x14ac:dyDescent="0.2">
      <c r="A181" s="31" t="s">
        <v>140</v>
      </c>
      <c r="B181" s="32">
        <v>4929959.405299997</v>
      </c>
      <c r="C181" s="32">
        <v>4463316.1880700001</v>
      </c>
      <c r="D181" s="32">
        <v>0</v>
      </c>
      <c r="E181" s="33">
        <f t="shared" ref="E181:E187" si="128">SUM(C181:D181)</f>
        <v>4463316.1880700001</v>
      </c>
      <c r="F181" s="32">
        <v>48910.787069999991</v>
      </c>
      <c r="G181" s="33">
        <f t="shared" ref="G181:G187" si="129">SUM(E181:F181)</f>
        <v>4512226.9751399998</v>
      </c>
      <c r="H181" s="33">
        <f t="shared" ref="H181:H187" si="130">B181-G181</f>
        <v>417732.4301599972</v>
      </c>
      <c r="I181" s="33">
        <f t="shared" ref="I181:I187" si="131">B181-E181</f>
        <v>466643.21722999681</v>
      </c>
      <c r="J181" s="34">
        <f t="shared" si="127"/>
        <v>91.52665578319143</v>
      </c>
      <c r="L181" s="30"/>
    </row>
    <row r="182" spans="1:12" s="25" customFormat="1" ht="11.25" customHeight="1" x14ac:dyDescent="0.2">
      <c r="A182" s="31" t="s">
        <v>172</v>
      </c>
      <c r="B182" s="32">
        <v>350244.16099999996</v>
      </c>
      <c r="C182" s="32">
        <v>260808.58446000001</v>
      </c>
      <c r="D182" s="32">
        <v>0</v>
      </c>
      <c r="E182" s="33">
        <f t="shared" si="128"/>
        <v>260808.58446000001</v>
      </c>
      <c r="F182" s="32">
        <v>7244.9799899999998</v>
      </c>
      <c r="G182" s="33">
        <f t="shared" si="129"/>
        <v>268053.56445000001</v>
      </c>
      <c r="H182" s="33">
        <f t="shared" si="130"/>
        <v>82190.596549999958</v>
      </c>
      <c r="I182" s="33">
        <f t="shared" si="131"/>
        <v>89435.576539999951</v>
      </c>
      <c r="J182" s="34">
        <f t="shared" si="127"/>
        <v>76.533342821381126</v>
      </c>
      <c r="L182" s="30"/>
    </row>
    <row r="183" spans="1:12" s="25" customFormat="1" ht="11.25" customHeight="1" x14ac:dyDescent="0.2">
      <c r="A183" s="31" t="s">
        <v>173</v>
      </c>
      <c r="B183" s="32">
        <v>69633.353000000003</v>
      </c>
      <c r="C183" s="32">
        <v>52353.598319999997</v>
      </c>
      <c r="D183" s="32">
        <v>0</v>
      </c>
      <c r="E183" s="33">
        <f t="shared" si="128"/>
        <v>52353.598319999997</v>
      </c>
      <c r="F183" s="32">
        <v>592.71964000000003</v>
      </c>
      <c r="G183" s="33">
        <f t="shared" si="129"/>
        <v>52946.31796</v>
      </c>
      <c r="H183" s="33">
        <f t="shared" si="130"/>
        <v>16687.035040000002</v>
      </c>
      <c r="I183" s="33">
        <f t="shared" si="131"/>
        <v>17279.754680000005</v>
      </c>
      <c r="J183" s="34">
        <f t="shared" si="127"/>
        <v>76.035858793127474</v>
      </c>
      <c r="L183" s="30"/>
    </row>
    <row r="184" spans="1:12" s="25" customFormat="1" ht="11.25" customHeight="1" x14ac:dyDescent="0.2">
      <c r="A184" s="31" t="s">
        <v>174</v>
      </c>
      <c r="B184" s="32">
        <v>90641</v>
      </c>
      <c r="C184" s="32">
        <v>66306.817190000002</v>
      </c>
      <c r="D184" s="32">
        <v>0</v>
      </c>
      <c r="E184" s="33">
        <f t="shared" si="128"/>
        <v>66306.817190000002</v>
      </c>
      <c r="F184" s="32">
        <v>0</v>
      </c>
      <c r="G184" s="33">
        <f t="shared" si="129"/>
        <v>66306.817190000002</v>
      </c>
      <c r="H184" s="33">
        <f t="shared" si="130"/>
        <v>24334.182809999998</v>
      </c>
      <c r="I184" s="33">
        <f t="shared" si="131"/>
        <v>24334.182809999998</v>
      </c>
      <c r="J184" s="34">
        <f t="shared" si="127"/>
        <v>73.153227777716495</v>
      </c>
      <c r="L184" s="30"/>
    </row>
    <row r="185" spans="1:12" s="25" customFormat="1" ht="11.25" customHeight="1" x14ac:dyDescent="0.2">
      <c r="A185" s="31" t="s">
        <v>175</v>
      </c>
      <c r="B185" s="32">
        <v>119721.785</v>
      </c>
      <c r="C185" s="32">
        <v>91836.406069999997</v>
      </c>
      <c r="D185" s="32">
        <v>0</v>
      </c>
      <c r="E185" s="33">
        <f t="shared" si="128"/>
        <v>91836.406069999997</v>
      </c>
      <c r="F185" s="32">
        <v>4984.6509999999998</v>
      </c>
      <c r="G185" s="33">
        <f t="shared" si="129"/>
        <v>96821.057069999995</v>
      </c>
      <c r="H185" s="33">
        <f t="shared" si="130"/>
        <v>22900.727930000008</v>
      </c>
      <c r="I185" s="33">
        <f t="shared" si="131"/>
        <v>27885.378930000006</v>
      </c>
      <c r="J185" s="34">
        <f t="shared" si="127"/>
        <v>80.871711919430538</v>
      </c>
      <c r="L185" s="30"/>
    </row>
    <row r="186" spans="1:12" s="25" customFormat="1" ht="11.25" customHeight="1" x14ac:dyDescent="0.2">
      <c r="A186" s="31" t="s">
        <v>176</v>
      </c>
      <c r="B186" s="32">
        <v>627448.1</v>
      </c>
      <c r="C186" s="32">
        <v>492182.73300000001</v>
      </c>
      <c r="D186" s="32">
        <v>0</v>
      </c>
      <c r="E186" s="33">
        <f t="shared" si="128"/>
        <v>492182.73300000001</v>
      </c>
      <c r="F186" s="32">
        <v>6780.6038499999995</v>
      </c>
      <c r="G186" s="33">
        <f t="shared" si="129"/>
        <v>498963.33685000002</v>
      </c>
      <c r="H186" s="33">
        <f t="shared" si="130"/>
        <v>128484.76314999996</v>
      </c>
      <c r="I186" s="33">
        <f t="shared" si="131"/>
        <v>135265.36699999997</v>
      </c>
      <c r="J186" s="34">
        <f t="shared" si="127"/>
        <v>79.522646869119541</v>
      </c>
      <c r="L186" s="30"/>
    </row>
    <row r="187" spans="1:12" s="25" customFormat="1" ht="11.25" customHeight="1" x14ac:dyDescent="0.2">
      <c r="A187" s="31" t="s">
        <v>177</v>
      </c>
      <c r="B187" s="32">
        <v>11177438.722600004</v>
      </c>
      <c r="C187" s="32">
        <v>7406591.4364000019</v>
      </c>
      <c r="D187" s="32">
        <v>101447.23837000001</v>
      </c>
      <c r="E187" s="33">
        <f t="shared" si="128"/>
        <v>7508038.6747700023</v>
      </c>
      <c r="F187" s="32">
        <v>27656.195960000012</v>
      </c>
      <c r="G187" s="33">
        <f t="shared" si="129"/>
        <v>7535694.8707300024</v>
      </c>
      <c r="H187" s="33">
        <f t="shared" si="130"/>
        <v>3641743.8518700013</v>
      </c>
      <c r="I187" s="33">
        <f t="shared" si="131"/>
        <v>3669400.0478300015</v>
      </c>
      <c r="J187" s="34">
        <f t="shared" si="127"/>
        <v>67.418798328935154</v>
      </c>
      <c r="L187" s="30"/>
    </row>
    <row r="188" spans="1:12" s="25" customFormat="1" ht="11.25" customHeight="1" x14ac:dyDescent="0.2">
      <c r="A188" s="40"/>
      <c r="B188" s="36"/>
      <c r="C188" s="36"/>
      <c r="D188" s="36"/>
      <c r="E188" s="36"/>
      <c r="F188" s="36"/>
      <c r="G188" s="36"/>
      <c r="H188" s="36"/>
      <c r="I188" s="36"/>
      <c r="J188" s="29"/>
      <c r="L188" s="30"/>
    </row>
    <row r="189" spans="1:12" s="25" customFormat="1" ht="11.25" customHeight="1" x14ac:dyDescent="0.2">
      <c r="A189" s="27" t="s">
        <v>178</v>
      </c>
      <c r="B189" s="53">
        <f t="shared" ref="B189:I189" si="132">SUM(B190:B196)</f>
        <v>59945495.331850007</v>
      </c>
      <c r="C189" s="53">
        <f t="shared" si="132"/>
        <v>52004888.293290004</v>
      </c>
      <c r="D189" s="53">
        <f t="shared" si="132"/>
        <v>0</v>
      </c>
      <c r="E189" s="53">
        <f t="shared" si="132"/>
        <v>52004888.293290004</v>
      </c>
      <c r="F189" s="53">
        <f t="shared" si="132"/>
        <v>2257692.4058300005</v>
      </c>
      <c r="G189" s="53">
        <f t="shared" si="132"/>
        <v>54262580.699120007</v>
      </c>
      <c r="H189" s="53">
        <f t="shared" si="132"/>
        <v>5682914.6327299979</v>
      </c>
      <c r="I189" s="53">
        <f t="shared" si="132"/>
        <v>7940607.0385600012</v>
      </c>
      <c r="J189" s="29">
        <f t="shared" ref="J189:J196" si="133">G189/B189*100</f>
        <v>90.519863750778669</v>
      </c>
      <c r="L189" s="30"/>
    </row>
    <row r="190" spans="1:12" s="25" customFormat="1" ht="11.25" customHeight="1" x14ac:dyDescent="0.2">
      <c r="A190" s="54" t="s">
        <v>140</v>
      </c>
      <c r="B190" s="32">
        <v>44219407.235950008</v>
      </c>
      <c r="C190" s="32">
        <v>37807164.987660006</v>
      </c>
      <c r="D190" s="32">
        <v>0</v>
      </c>
      <c r="E190" s="33">
        <f t="shared" ref="E190:E196" si="134">SUM(C190:D190)</f>
        <v>37807164.987660006</v>
      </c>
      <c r="F190" s="32">
        <v>2122849.6573000001</v>
      </c>
      <c r="G190" s="33">
        <f t="shared" ref="G190:G196" si="135">SUM(E190:F190)</f>
        <v>39930014.644960009</v>
      </c>
      <c r="H190" s="33">
        <f t="shared" ref="H190:H196" si="136">B190-G190</f>
        <v>4289392.5909899995</v>
      </c>
      <c r="I190" s="33">
        <f t="shared" ref="I190:I196" si="137">B190-E190</f>
        <v>6412242.2482900023</v>
      </c>
      <c r="J190" s="34">
        <f t="shared" si="133"/>
        <v>90.299751038944819</v>
      </c>
      <c r="L190" s="30"/>
    </row>
    <row r="191" spans="1:12" s="25" customFormat="1" ht="11.25" customHeight="1" x14ac:dyDescent="0.2">
      <c r="A191" s="31" t="s">
        <v>179</v>
      </c>
      <c r="B191" s="32">
        <v>124592.95999999999</v>
      </c>
      <c r="C191" s="32">
        <v>114893.99731000001</v>
      </c>
      <c r="D191" s="32">
        <v>0</v>
      </c>
      <c r="E191" s="33">
        <f t="shared" si="134"/>
        <v>114893.99731000001</v>
      </c>
      <c r="F191" s="32">
        <v>1764.21982</v>
      </c>
      <c r="G191" s="33">
        <f t="shared" si="135"/>
        <v>116658.21713</v>
      </c>
      <c r="H191" s="33">
        <f t="shared" si="136"/>
        <v>7934.7428699999873</v>
      </c>
      <c r="I191" s="33">
        <f t="shared" si="137"/>
        <v>9698.9626899999857</v>
      </c>
      <c r="J191" s="34">
        <f t="shared" si="133"/>
        <v>93.631467724982215</v>
      </c>
      <c r="L191" s="30"/>
    </row>
    <row r="192" spans="1:12" s="25" customFormat="1" ht="11.25" customHeight="1" x14ac:dyDescent="0.2">
      <c r="A192" s="31" t="s">
        <v>180</v>
      </c>
      <c r="B192" s="32">
        <v>696434.34889999987</v>
      </c>
      <c r="C192" s="32">
        <v>596754.43790999998</v>
      </c>
      <c r="D192" s="32">
        <v>0</v>
      </c>
      <c r="E192" s="33">
        <f t="shared" si="134"/>
        <v>596754.43790999998</v>
      </c>
      <c r="F192" s="32">
        <v>5972.5124899999992</v>
      </c>
      <c r="G192" s="33">
        <f t="shared" si="135"/>
        <v>602726.95039999997</v>
      </c>
      <c r="H192" s="33">
        <f t="shared" si="136"/>
        <v>93707.398499999894</v>
      </c>
      <c r="I192" s="33">
        <f t="shared" si="137"/>
        <v>99679.910989999888</v>
      </c>
      <c r="J192" s="34">
        <f t="shared" si="133"/>
        <v>86.544690300240319</v>
      </c>
      <c r="L192" s="30"/>
    </row>
    <row r="193" spans="1:12" s="25" customFormat="1" ht="11.25" customHeight="1" x14ac:dyDescent="0.2">
      <c r="A193" s="31" t="s">
        <v>181</v>
      </c>
      <c r="B193" s="32">
        <v>40410.135999999991</v>
      </c>
      <c r="C193" s="32">
        <v>30996.498059999998</v>
      </c>
      <c r="D193" s="32">
        <v>0</v>
      </c>
      <c r="E193" s="33">
        <f t="shared" si="134"/>
        <v>30996.498059999998</v>
      </c>
      <c r="F193" s="32">
        <v>97.426500000000004</v>
      </c>
      <c r="G193" s="33">
        <f t="shared" si="135"/>
        <v>31093.924559999999</v>
      </c>
      <c r="H193" s="33">
        <f t="shared" si="136"/>
        <v>9316.2114399999919</v>
      </c>
      <c r="I193" s="33">
        <f t="shared" si="137"/>
        <v>9413.6379399999933</v>
      </c>
      <c r="J193" s="34">
        <f t="shared" si="133"/>
        <v>76.945854772673883</v>
      </c>
      <c r="L193" s="30"/>
    </row>
    <row r="194" spans="1:12" s="25" customFormat="1" ht="11.25" customHeight="1" x14ac:dyDescent="0.2">
      <c r="A194" s="31" t="s">
        <v>182</v>
      </c>
      <c r="B194" s="32">
        <v>1125980.108</v>
      </c>
      <c r="C194" s="32">
        <v>990796.55218000012</v>
      </c>
      <c r="D194" s="32">
        <v>0</v>
      </c>
      <c r="E194" s="33">
        <f t="shared" si="134"/>
        <v>990796.55218000012</v>
      </c>
      <c r="F194" s="32">
        <v>1370.13679</v>
      </c>
      <c r="G194" s="33">
        <f t="shared" si="135"/>
        <v>992166.68897000013</v>
      </c>
      <c r="H194" s="33">
        <f t="shared" si="136"/>
        <v>133813.41902999987</v>
      </c>
      <c r="I194" s="33">
        <f t="shared" si="137"/>
        <v>135183.55581999989</v>
      </c>
      <c r="J194" s="34">
        <f t="shared" si="133"/>
        <v>88.115827439644264</v>
      </c>
      <c r="L194" s="30"/>
    </row>
    <row r="195" spans="1:12" s="25" customFormat="1" ht="11.25" customHeight="1" x14ac:dyDescent="0.2">
      <c r="A195" s="31" t="s">
        <v>183</v>
      </c>
      <c r="B195" s="32">
        <v>13704289.542999998</v>
      </c>
      <c r="C195" s="32">
        <v>12439128.856719999</v>
      </c>
      <c r="D195" s="32">
        <v>0</v>
      </c>
      <c r="E195" s="33">
        <f t="shared" si="134"/>
        <v>12439128.856719999</v>
      </c>
      <c r="F195" s="32">
        <v>123861.04201</v>
      </c>
      <c r="G195" s="33">
        <f t="shared" si="135"/>
        <v>12562989.898729999</v>
      </c>
      <c r="H195" s="33">
        <f t="shared" si="136"/>
        <v>1141299.6442699991</v>
      </c>
      <c r="I195" s="33">
        <f t="shared" si="137"/>
        <v>1265160.6862799991</v>
      </c>
      <c r="J195" s="34">
        <f t="shared" si="133"/>
        <v>91.671953218085918</v>
      </c>
      <c r="L195" s="30"/>
    </row>
    <row r="196" spans="1:12" s="25" customFormat="1" ht="11.25" customHeight="1" x14ac:dyDescent="0.2">
      <c r="A196" s="31" t="s">
        <v>184</v>
      </c>
      <c r="B196" s="32">
        <v>34380.999999999993</v>
      </c>
      <c r="C196" s="32">
        <v>25152.963449999999</v>
      </c>
      <c r="D196" s="32">
        <v>0</v>
      </c>
      <c r="E196" s="33">
        <f t="shared" si="134"/>
        <v>25152.963449999999</v>
      </c>
      <c r="F196" s="32">
        <v>1777.41092</v>
      </c>
      <c r="G196" s="33">
        <f t="shared" si="135"/>
        <v>26930.374369999998</v>
      </c>
      <c r="H196" s="33">
        <f t="shared" si="136"/>
        <v>7450.625629999995</v>
      </c>
      <c r="I196" s="33">
        <f t="shared" si="137"/>
        <v>9228.0365499999934</v>
      </c>
      <c r="J196" s="34">
        <f t="shared" si="133"/>
        <v>78.329235246211582</v>
      </c>
      <c r="L196" s="30"/>
    </row>
    <row r="197" spans="1:12" s="25" customFormat="1" ht="11.25" customHeight="1" x14ac:dyDescent="0.2">
      <c r="A197" s="40"/>
      <c r="B197" s="36"/>
      <c r="C197" s="36"/>
      <c r="D197" s="36"/>
      <c r="E197" s="36"/>
      <c r="F197" s="36"/>
      <c r="G197" s="36"/>
      <c r="H197" s="36"/>
      <c r="I197" s="36"/>
      <c r="J197" s="29"/>
      <c r="L197" s="30"/>
    </row>
    <row r="198" spans="1:12" s="25" customFormat="1" ht="11.25" customHeight="1" x14ac:dyDescent="0.2">
      <c r="A198" s="27" t="s">
        <v>185</v>
      </c>
      <c r="B198" s="55">
        <f>SUM(B199:B205)</f>
        <v>13085015.243000004</v>
      </c>
      <c r="C198" s="55">
        <f>SUM(C199:C205)</f>
        <v>9328354.8789499979</v>
      </c>
      <c r="D198" s="55">
        <f>SUM(D199:D205)</f>
        <v>0</v>
      </c>
      <c r="E198" s="55">
        <f t="shared" ref="E198:I198" si="138">SUM(E199:E205)</f>
        <v>9328354.8789499979</v>
      </c>
      <c r="F198" s="55">
        <f>SUM(F199:F205)</f>
        <v>76275.444959999993</v>
      </c>
      <c r="G198" s="55">
        <f t="shared" si="138"/>
        <v>9404630.3239099979</v>
      </c>
      <c r="H198" s="55">
        <f t="shared" si="138"/>
        <v>3680384.9190900042</v>
      </c>
      <c r="I198" s="55">
        <f t="shared" si="138"/>
        <v>3756660.3640500042</v>
      </c>
      <c r="J198" s="34">
        <f t="shared" ref="J198:J205" si="139">G198/B198*100</f>
        <v>71.873285198816447</v>
      </c>
      <c r="L198" s="30"/>
    </row>
    <row r="199" spans="1:12" s="25" customFormat="1" ht="11.25" customHeight="1" x14ac:dyDescent="0.2">
      <c r="A199" s="31" t="s">
        <v>186</v>
      </c>
      <c r="B199" s="32">
        <v>1500616.5469600027</v>
      </c>
      <c r="C199" s="32">
        <v>1264742.6505299995</v>
      </c>
      <c r="D199" s="32">
        <v>0</v>
      </c>
      <c r="E199" s="33">
        <f t="shared" ref="E199:E205" si="140">SUM(C199:D199)</f>
        <v>1264742.6505299995</v>
      </c>
      <c r="F199" s="32">
        <v>10007.69789999999</v>
      </c>
      <c r="G199" s="33">
        <f t="shared" ref="G199:G205" si="141">SUM(E199:F199)</f>
        <v>1274750.3484299995</v>
      </c>
      <c r="H199" s="33">
        <f t="shared" ref="H199:H205" si="142">B199-G199</f>
        <v>225866.1985300032</v>
      </c>
      <c r="I199" s="33">
        <f t="shared" ref="I199:I205" si="143">B199-E199</f>
        <v>235873.89643000322</v>
      </c>
      <c r="J199" s="34">
        <f t="shared" si="139"/>
        <v>84.948440093668822</v>
      </c>
      <c r="L199" s="30"/>
    </row>
    <row r="200" spans="1:12" s="25" customFormat="1" ht="11.25" customHeight="1" x14ac:dyDescent="0.2">
      <c r="A200" s="31" t="s">
        <v>187</v>
      </c>
      <c r="B200" s="32">
        <v>29628</v>
      </c>
      <c r="C200" s="32">
        <v>19848.507450000001</v>
      </c>
      <c r="D200" s="32">
        <v>0</v>
      </c>
      <c r="E200" s="33">
        <f t="shared" si="140"/>
        <v>19848.507450000001</v>
      </c>
      <c r="F200" s="32">
        <v>198.73226</v>
      </c>
      <c r="G200" s="33">
        <f t="shared" si="141"/>
        <v>20047.239710000002</v>
      </c>
      <c r="H200" s="33">
        <f t="shared" si="142"/>
        <v>9580.7602899999983</v>
      </c>
      <c r="I200" s="33">
        <f t="shared" si="143"/>
        <v>9779.492549999999</v>
      </c>
      <c r="J200" s="34">
        <f t="shared" si="139"/>
        <v>67.663155494802226</v>
      </c>
      <c r="L200" s="30"/>
    </row>
    <row r="201" spans="1:12" s="25" customFormat="1" ht="11.25" customHeight="1" x14ac:dyDescent="0.2">
      <c r="A201" s="31" t="s">
        <v>188</v>
      </c>
      <c r="B201" s="32">
        <v>183613.22099999999</v>
      </c>
      <c r="C201" s="32">
        <v>141847.82431999999</v>
      </c>
      <c r="D201" s="32">
        <v>0</v>
      </c>
      <c r="E201" s="33">
        <f t="shared" si="140"/>
        <v>141847.82431999999</v>
      </c>
      <c r="F201" s="32">
        <v>3451.9927900000002</v>
      </c>
      <c r="G201" s="33">
        <f t="shared" si="141"/>
        <v>145299.81710999997</v>
      </c>
      <c r="H201" s="33">
        <f t="shared" si="142"/>
        <v>38313.403890000016</v>
      </c>
      <c r="I201" s="33">
        <f t="shared" si="143"/>
        <v>41765.396680000005</v>
      </c>
      <c r="J201" s="34">
        <f t="shared" si="139"/>
        <v>79.133635540329621</v>
      </c>
      <c r="L201" s="30"/>
    </row>
    <row r="202" spans="1:12" s="25" customFormat="1" ht="11.25" customHeight="1" x14ac:dyDescent="0.2">
      <c r="A202" s="31" t="s">
        <v>189</v>
      </c>
      <c r="B202" s="32">
        <v>56751.112000000001</v>
      </c>
      <c r="C202" s="32">
        <v>39341.209310000006</v>
      </c>
      <c r="D202" s="32">
        <v>0</v>
      </c>
      <c r="E202" s="33">
        <f t="shared" si="140"/>
        <v>39341.209310000006</v>
      </c>
      <c r="F202" s="32">
        <v>839.17065000000002</v>
      </c>
      <c r="G202" s="33">
        <f t="shared" si="141"/>
        <v>40180.379960000006</v>
      </c>
      <c r="H202" s="33">
        <f t="shared" si="142"/>
        <v>16570.732039999995</v>
      </c>
      <c r="I202" s="33">
        <f t="shared" si="143"/>
        <v>17409.902689999995</v>
      </c>
      <c r="J202" s="34">
        <f t="shared" si="139"/>
        <v>70.801044321387053</v>
      </c>
      <c r="L202" s="30"/>
    </row>
    <row r="203" spans="1:12" s="25" customFormat="1" ht="11.25" customHeight="1" x14ac:dyDescent="0.2">
      <c r="A203" s="31" t="s">
        <v>190</v>
      </c>
      <c r="B203" s="32">
        <v>78177.519</v>
      </c>
      <c r="C203" s="32">
        <v>63856.258350000004</v>
      </c>
      <c r="D203" s="32">
        <v>0</v>
      </c>
      <c r="E203" s="33">
        <f t="shared" si="140"/>
        <v>63856.258350000004</v>
      </c>
      <c r="F203" s="32">
        <v>187.09407999999999</v>
      </c>
      <c r="G203" s="33">
        <f t="shared" si="141"/>
        <v>64043.352430000006</v>
      </c>
      <c r="H203" s="33">
        <f t="shared" si="142"/>
        <v>14134.166569999994</v>
      </c>
      <c r="I203" s="33">
        <f t="shared" si="143"/>
        <v>14321.260649999997</v>
      </c>
      <c r="J203" s="34">
        <f t="shared" si="139"/>
        <v>81.920420664667049</v>
      </c>
      <c r="L203" s="30"/>
    </row>
    <row r="204" spans="1:12" s="25" customFormat="1" ht="11.25" customHeight="1" x14ac:dyDescent="0.2">
      <c r="A204" s="31" t="s">
        <v>191</v>
      </c>
      <c r="B204" s="32">
        <v>10646978.615</v>
      </c>
      <c r="C204" s="32">
        <v>7307055.8350799996</v>
      </c>
      <c r="D204" s="32">
        <v>0</v>
      </c>
      <c r="E204" s="33">
        <f t="shared" si="140"/>
        <v>7307055.8350799996</v>
      </c>
      <c r="F204" s="32">
        <v>54099.447500000002</v>
      </c>
      <c r="G204" s="33">
        <f t="shared" si="141"/>
        <v>7361155.2825799994</v>
      </c>
      <c r="H204" s="33">
        <f t="shared" si="142"/>
        <v>3285823.3324200008</v>
      </c>
      <c r="I204" s="33">
        <f t="shared" si="143"/>
        <v>3339922.7799200006</v>
      </c>
      <c r="J204" s="34">
        <f t="shared" si="139"/>
        <v>69.138443390965705</v>
      </c>
      <c r="L204" s="30"/>
    </row>
    <row r="205" spans="1:12" s="25" customFormat="1" ht="11.25" customHeight="1" x14ac:dyDescent="0.2">
      <c r="A205" s="31" t="s">
        <v>192</v>
      </c>
      <c r="B205" s="32">
        <v>589250.22904000024</v>
      </c>
      <c r="C205" s="32">
        <v>491662.59391000005</v>
      </c>
      <c r="D205" s="32">
        <v>0</v>
      </c>
      <c r="E205" s="33">
        <f t="shared" si="140"/>
        <v>491662.59391000005</v>
      </c>
      <c r="F205" s="32">
        <v>7491.3097800000005</v>
      </c>
      <c r="G205" s="33">
        <f t="shared" si="141"/>
        <v>499153.90369000006</v>
      </c>
      <c r="H205" s="33">
        <f t="shared" si="142"/>
        <v>90096.325350000174</v>
      </c>
      <c r="I205" s="33">
        <f t="shared" si="143"/>
        <v>97587.635130000184</v>
      </c>
      <c r="J205" s="34">
        <f t="shared" si="139"/>
        <v>84.710005883784874</v>
      </c>
      <c r="L205" s="30"/>
    </row>
    <row r="206" spans="1:12" s="25" customFormat="1" ht="11.25" customHeight="1" x14ac:dyDescent="0.2">
      <c r="A206" s="40"/>
      <c r="B206" s="36"/>
      <c r="C206" s="36"/>
      <c r="D206" s="36"/>
      <c r="E206" s="36"/>
      <c r="F206" s="36"/>
      <c r="G206" s="36"/>
      <c r="H206" s="36"/>
      <c r="I206" s="36"/>
      <c r="J206" s="29"/>
      <c r="L206" s="30"/>
    </row>
    <row r="207" spans="1:12" s="25" customFormat="1" ht="11.25" customHeight="1" x14ac:dyDescent="0.2">
      <c r="A207" s="27" t="s">
        <v>193</v>
      </c>
      <c r="B207" s="53">
        <f t="shared" ref="B207:I207" si="144">SUM(B208:B214)</f>
        <v>1506368.4540000004</v>
      </c>
      <c r="C207" s="53">
        <f t="shared" si="144"/>
        <v>1140036.2874400001</v>
      </c>
      <c r="D207" s="53">
        <f t="shared" si="144"/>
        <v>0</v>
      </c>
      <c r="E207" s="53">
        <f t="shared" si="144"/>
        <v>1140036.2874400001</v>
      </c>
      <c r="F207" s="53">
        <f t="shared" si="144"/>
        <v>7937.3277100000005</v>
      </c>
      <c r="G207" s="53">
        <f t="shared" si="144"/>
        <v>1147973.6151500002</v>
      </c>
      <c r="H207" s="53">
        <f t="shared" si="144"/>
        <v>358394.83885000012</v>
      </c>
      <c r="I207" s="53">
        <f t="shared" si="144"/>
        <v>366332.1665600001</v>
      </c>
      <c r="J207" s="29">
        <f t="shared" ref="J207:J214" si="145">G207/B207*100</f>
        <v>76.208022818167692</v>
      </c>
      <c r="L207" s="30"/>
    </row>
    <row r="208" spans="1:12" s="25" customFormat="1" ht="11.25" customHeight="1" x14ac:dyDescent="0.2">
      <c r="A208" s="31" t="s">
        <v>194</v>
      </c>
      <c r="B208" s="32">
        <v>338114.17200000025</v>
      </c>
      <c r="C208" s="32">
        <v>271475.33863000019</v>
      </c>
      <c r="D208" s="32">
        <v>0</v>
      </c>
      <c r="E208" s="33">
        <f t="shared" ref="E208:E214" si="146">SUM(C208:D208)</f>
        <v>271475.33863000019</v>
      </c>
      <c r="F208" s="32">
        <v>187.94597000000022</v>
      </c>
      <c r="G208" s="33">
        <f t="shared" ref="G208:G214" si="147">SUM(E208:F208)</f>
        <v>271663.28460000019</v>
      </c>
      <c r="H208" s="33">
        <f t="shared" ref="H208:H214" si="148">B208-G208</f>
        <v>66450.887400000065</v>
      </c>
      <c r="I208" s="33">
        <f t="shared" ref="I208:I214" si="149">B208-E208</f>
        <v>66638.833370000066</v>
      </c>
      <c r="J208" s="34">
        <f t="shared" si="145"/>
        <v>80.346612800364952</v>
      </c>
      <c r="L208" s="30"/>
    </row>
    <row r="209" spans="1:12" s="25" customFormat="1" ht="11.25" customHeight="1" x14ac:dyDescent="0.2">
      <c r="A209" s="31" t="s">
        <v>195</v>
      </c>
      <c r="B209" s="32">
        <v>390127.85400000005</v>
      </c>
      <c r="C209" s="32">
        <v>342927.17830000003</v>
      </c>
      <c r="D209" s="32">
        <v>0</v>
      </c>
      <c r="E209" s="33">
        <f t="shared" si="146"/>
        <v>342927.17830000003</v>
      </c>
      <c r="F209" s="32">
        <v>4078.9001499999999</v>
      </c>
      <c r="G209" s="33">
        <f t="shared" si="147"/>
        <v>347006.07845000003</v>
      </c>
      <c r="H209" s="33">
        <f t="shared" si="148"/>
        <v>43121.77555000002</v>
      </c>
      <c r="I209" s="33">
        <f t="shared" si="149"/>
        <v>47200.675700000022</v>
      </c>
      <c r="J209" s="34">
        <f t="shared" si="145"/>
        <v>88.946758067164311</v>
      </c>
      <c r="L209" s="30"/>
    </row>
    <row r="210" spans="1:12" s="25" customFormat="1" ht="11.25" customHeight="1" x14ac:dyDescent="0.2">
      <c r="A210" s="31" t="s">
        <v>196</v>
      </c>
      <c r="B210" s="32">
        <v>63758.113999999994</v>
      </c>
      <c r="C210" s="32">
        <v>47487.460299999999</v>
      </c>
      <c r="D210" s="32">
        <v>0</v>
      </c>
      <c r="E210" s="33">
        <f t="shared" si="146"/>
        <v>47487.460299999999</v>
      </c>
      <c r="F210" s="32">
        <v>47.912510000000005</v>
      </c>
      <c r="G210" s="33">
        <f t="shared" si="147"/>
        <v>47535.372810000001</v>
      </c>
      <c r="H210" s="33">
        <f t="shared" si="148"/>
        <v>16222.741189999993</v>
      </c>
      <c r="I210" s="33">
        <f t="shared" si="149"/>
        <v>16270.653699999995</v>
      </c>
      <c r="J210" s="34">
        <f t="shared" si="145"/>
        <v>74.55580133690907</v>
      </c>
      <c r="L210" s="30"/>
    </row>
    <row r="211" spans="1:12" s="25" customFormat="1" ht="11.25" customHeight="1" x14ac:dyDescent="0.2">
      <c r="A211" s="31" t="s">
        <v>197</v>
      </c>
      <c r="B211" s="32">
        <v>16250</v>
      </c>
      <c r="C211" s="32">
        <v>0</v>
      </c>
      <c r="D211" s="32">
        <v>0</v>
      </c>
      <c r="E211" s="33">
        <f t="shared" si="146"/>
        <v>0</v>
      </c>
      <c r="F211" s="32">
        <v>0</v>
      </c>
      <c r="G211" s="33">
        <f t="shared" si="147"/>
        <v>0</v>
      </c>
      <c r="H211" s="33">
        <f t="shared" si="148"/>
        <v>16250</v>
      </c>
      <c r="I211" s="33">
        <f t="shared" si="149"/>
        <v>16250</v>
      </c>
      <c r="J211" s="34">
        <f t="shared" si="145"/>
        <v>0</v>
      </c>
      <c r="L211" s="30"/>
    </row>
    <row r="212" spans="1:12" s="25" customFormat="1" ht="11.25" customHeight="1" x14ac:dyDescent="0.2">
      <c r="A212" s="31" t="s">
        <v>198</v>
      </c>
      <c r="B212" s="32">
        <v>118340.056</v>
      </c>
      <c r="C212" s="32">
        <v>96590.261370000007</v>
      </c>
      <c r="D212" s="32">
        <v>0</v>
      </c>
      <c r="E212" s="33">
        <f t="shared" si="146"/>
        <v>96590.261370000007</v>
      </c>
      <c r="F212" s="32">
        <v>2076.0745900000002</v>
      </c>
      <c r="G212" s="33">
        <f t="shared" si="147"/>
        <v>98666.335960000011</v>
      </c>
      <c r="H212" s="33">
        <f t="shared" si="148"/>
        <v>19673.720039999986</v>
      </c>
      <c r="I212" s="33">
        <f t="shared" si="149"/>
        <v>21749.794629999989</v>
      </c>
      <c r="J212" s="34">
        <f t="shared" si="145"/>
        <v>83.37526556519461</v>
      </c>
      <c r="L212" s="30"/>
    </row>
    <row r="213" spans="1:12" s="25" customFormat="1" ht="11.25" customHeight="1" x14ac:dyDescent="0.2">
      <c r="A213" s="31" t="s">
        <v>199</v>
      </c>
      <c r="B213" s="32">
        <v>371300.25800000003</v>
      </c>
      <c r="C213" s="32">
        <v>282077.78145000001</v>
      </c>
      <c r="D213" s="32">
        <v>0</v>
      </c>
      <c r="E213" s="33">
        <f t="shared" si="146"/>
        <v>282077.78145000001</v>
      </c>
      <c r="F213" s="32">
        <v>105.9789</v>
      </c>
      <c r="G213" s="33">
        <f t="shared" si="147"/>
        <v>282183.76035</v>
      </c>
      <c r="H213" s="33">
        <f t="shared" si="148"/>
        <v>89116.497650000034</v>
      </c>
      <c r="I213" s="33">
        <f t="shared" si="149"/>
        <v>89222.476550000021</v>
      </c>
      <c r="J213" s="34">
        <f t="shared" si="145"/>
        <v>75.998805352297921</v>
      </c>
      <c r="L213" s="30"/>
    </row>
    <row r="214" spans="1:12" s="25" customFormat="1" ht="11.25" customHeight="1" x14ac:dyDescent="0.2">
      <c r="A214" s="31" t="s">
        <v>200</v>
      </c>
      <c r="B214" s="32">
        <v>208478</v>
      </c>
      <c r="C214" s="32">
        <v>99478.267389999994</v>
      </c>
      <c r="D214" s="32">
        <v>0</v>
      </c>
      <c r="E214" s="33">
        <f t="shared" si="146"/>
        <v>99478.267389999994</v>
      </c>
      <c r="F214" s="32">
        <v>1440.51559</v>
      </c>
      <c r="G214" s="33">
        <f t="shared" si="147"/>
        <v>100918.78297999999</v>
      </c>
      <c r="H214" s="33">
        <f t="shared" si="148"/>
        <v>107559.21702000001</v>
      </c>
      <c r="I214" s="33">
        <f t="shared" si="149"/>
        <v>108999.73261000001</v>
      </c>
      <c r="J214" s="34">
        <f t="shared" si="145"/>
        <v>48.407401730638242</v>
      </c>
      <c r="L214" s="30"/>
    </row>
    <row r="215" spans="1:12" s="25" customFormat="1" ht="11.25" customHeight="1" x14ac:dyDescent="0.2">
      <c r="A215" s="40"/>
      <c r="B215" s="32"/>
      <c r="C215" s="32"/>
      <c r="D215" s="32"/>
      <c r="E215" s="33"/>
      <c r="F215" s="32"/>
      <c r="G215" s="33"/>
      <c r="H215" s="33"/>
      <c r="I215" s="33"/>
      <c r="J215" s="34"/>
      <c r="L215" s="30"/>
    </row>
    <row r="216" spans="1:12" s="25" customFormat="1" ht="11.25" customHeight="1" x14ac:dyDescent="0.2">
      <c r="A216" s="27" t="s">
        <v>201</v>
      </c>
      <c r="B216" s="55">
        <f t="shared" ref="B216:I216" si="150">SUM(B217:B229)+SUM(B234:B245)</f>
        <v>55629805.070829988</v>
      </c>
      <c r="C216" s="55">
        <f t="shared" si="150"/>
        <v>39546631.497789979</v>
      </c>
      <c r="D216" s="55">
        <f t="shared" si="150"/>
        <v>38445.603589999992</v>
      </c>
      <c r="E216" s="55">
        <f t="shared" si="150"/>
        <v>39585077.101379983</v>
      </c>
      <c r="F216" s="55">
        <f t="shared" si="150"/>
        <v>1374212.5530699994</v>
      </c>
      <c r="G216" s="55">
        <f t="shared" si="150"/>
        <v>40959289.654449984</v>
      </c>
      <c r="H216" s="55">
        <f t="shared" si="150"/>
        <v>14670515.416380003</v>
      </c>
      <c r="I216" s="55">
        <f t="shared" si="150"/>
        <v>16044727.969450001</v>
      </c>
      <c r="J216" s="34">
        <f t="shared" ref="J216:J245" si="151">G216/B216*100</f>
        <v>73.628317773716915</v>
      </c>
      <c r="L216" s="30"/>
    </row>
    <row r="217" spans="1:12" s="25" customFormat="1" ht="11.25" customHeight="1" x14ac:dyDescent="0.2">
      <c r="A217" s="31" t="s">
        <v>202</v>
      </c>
      <c r="B217" s="32">
        <v>123706</v>
      </c>
      <c r="C217" s="32">
        <v>41995.688900000001</v>
      </c>
      <c r="D217" s="32">
        <v>0</v>
      </c>
      <c r="E217" s="33">
        <f t="shared" ref="E217:E228" si="152">SUM(C217:D217)</f>
        <v>41995.688900000001</v>
      </c>
      <c r="F217" s="32">
        <v>187.49999</v>
      </c>
      <c r="G217" s="33">
        <f t="shared" ref="G217:G228" si="153">SUM(E217:F217)</f>
        <v>42183.188889999998</v>
      </c>
      <c r="H217" s="33">
        <f t="shared" ref="H217:H228" si="154">B217-G217</f>
        <v>81522.81111000001</v>
      </c>
      <c r="I217" s="33">
        <f t="shared" ref="I217:I228" si="155">B217-E217</f>
        <v>81710.311099999992</v>
      </c>
      <c r="J217" s="34">
        <f t="shared" si="151"/>
        <v>34.099549649976559</v>
      </c>
      <c r="L217" s="30"/>
    </row>
    <row r="218" spans="1:12" s="25" customFormat="1" ht="11.25" customHeight="1" x14ac:dyDescent="0.2">
      <c r="A218" s="31" t="s">
        <v>203</v>
      </c>
      <c r="B218" s="32">
        <v>131204.462</v>
      </c>
      <c r="C218" s="32">
        <v>104550.92421</v>
      </c>
      <c r="D218" s="32">
        <v>0</v>
      </c>
      <c r="E218" s="33">
        <f t="shared" si="152"/>
        <v>104550.92421</v>
      </c>
      <c r="F218" s="32">
        <v>4530.1349700000001</v>
      </c>
      <c r="G218" s="33">
        <f t="shared" si="153"/>
        <v>109081.05918</v>
      </c>
      <c r="H218" s="33">
        <f t="shared" si="154"/>
        <v>22123.402820000003</v>
      </c>
      <c r="I218" s="33">
        <f t="shared" si="155"/>
        <v>26653.537790000002</v>
      </c>
      <c r="J218" s="34">
        <f t="shared" si="151"/>
        <v>83.138223744250411</v>
      </c>
      <c r="L218" s="30"/>
    </row>
    <row r="219" spans="1:12" s="25" customFormat="1" ht="11.25" customHeight="1" x14ac:dyDescent="0.2">
      <c r="A219" s="31" t="s">
        <v>204</v>
      </c>
      <c r="B219" s="32">
        <v>121962.66</v>
      </c>
      <c r="C219" s="32">
        <v>95137.447280000008</v>
      </c>
      <c r="D219" s="32">
        <v>0</v>
      </c>
      <c r="E219" s="33">
        <f t="shared" si="152"/>
        <v>95137.447280000008</v>
      </c>
      <c r="F219" s="32">
        <v>4226.0986800000001</v>
      </c>
      <c r="G219" s="33">
        <f t="shared" si="153"/>
        <v>99363.545960000003</v>
      </c>
      <c r="H219" s="33">
        <f t="shared" si="154"/>
        <v>22599.11404</v>
      </c>
      <c r="I219" s="33">
        <f t="shared" si="155"/>
        <v>26825.212719999996</v>
      </c>
      <c r="J219" s="34">
        <f t="shared" si="151"/>
        <v>81.470464779958064</v>
      </c>
      <c r="L219" s="30"/>
    </row>
    <row r="220" spans="1:12" s="25" customFormat="1" ht="11.25" customHeight="1" x14ac:dyDescent="0.2">
      <c r="A220" s="31" t="s">
        <v>205</v>
      </c>
      <c r="B220" s="32">
        <v>43571064.840139985</v>
      </c>
      <c r="C220" s="32">
        <v>30863331.087989986</v>
      </c>
      <c r="D220" s="32">
        <v>-1.4901161193847657E-11</v>
      </c>
      <c r="E220" s="33">
        <f t="shared" si="152"/>
        <v>30863331.087989986</v>
      </c>
      <c r="F220" s="32">
        <v>994308.60845999967</v>
      </c>
      <c r="G220" s="33">
        <f t="shared" si="153"/>
        <v>31857639.696449984</v>
      </c>
      <c r="H220" s="33">
        <f t="shared" si="154"/>
        <v>11713425.143690001</v>
      </c>
      <c r="I220" s="33">
        <f t="shared" si="155"/>
        <v>12707733.752149999</v>
      </c>
      <c r="J220" s="34">
        <f t="shared" si="151"/>
        <v>73.11650475684732</v>
      </c>
      <c r="L220" s="30"/>
    </row>
    <row r="221" spans="1:12" s="25" customFormat="1" ht="11.25" customHeight="1" x14ac:dyDescent="0.2">
      <c r="A221" s="31" t="s">
        <v>206</v>
      </c>
      <c r="B221" s="32">
        <v>69663.917999999991</v>
      </c>
      <c r="C221" s="32">
        <v>46291.709790000001</v>
      </c>
      <c r="D221" s="32">
        <v>0</v>
      </c>
      <c r="E221" s="33">
        <f t="shared" si="152"/>
        <v>46291.709790000001</v>
      </c>
      <c r="F221" s="32">
        <v>29.965910000000001</v>
      </c>
      <c r="G221" s="33">
        <f t="shared" si="153"/>
        <v>46321.6757</v>
      </c>
      <c r="H221" s="33">
        <f t="shared" si="154"/>
        <v>23342.242299999991</v>
      </c>
      <c r="I221" s="33">
        <f t="shared" si="155"/>
        <v>23372.20820999999</v>
      </c>
      <c r="J221" s="34">
        <f t="shared" si="151"/>
        <v>66.49306704225279</v>
      </c>
      <c r="L221" s="30"/>
    </row>
    <row r="222" spans="1:12" s="25" customFormat="1" ht="11.25" customHeight="1" x14ac:dyDescent="0.2">
      <c r="A222" s="31" t="s">
        <v>207</v>
      </c>
      <c r="B222" s="32">
        <v>375870.82100000005</v>
      </c>
      <c r="C222" s="32">
        <v>162735.48866</v>
      </c>
      <c r="D222" s="32">
        <v>0</v>
      </c>
      <c r="E222" s="33">
        <f t="shared" si="152"/>
        <v>162735.48866</v>
      </c>
      <c r="F222" s="32">
        <v>11866.745620000002</v>
      </c>
      <c r="G222" s="33">
        <f t="shared" si="153"/>
        <v>174602.23428</v>
      </c>
      <c r="H222" s="33">
        <f t="shared" si="154"/>
        <v>201268.58672000005</v>
      </c>
      <c r="I222" s="33">
        <f t="shared" si="155"/>
        <v>213135.33234000005</v>
      </c>
      <c r="J222" s="34">
        <f t="shared" si="151"/>
        <v>46.452723788314493</v>
      </c>
      <c r="L222" s="30"/>
    </row>
    <row r="223" spans="1:12" s="25" customFormat="1" ht="11.25" customHeight="1" x14ac:dyDescent="0.2">
      <c r="A223" s="31" t="s">
        <v>208</v>
      </c>
      <c r="B223" s="32">
        <v>537545.22199999983</v>
      </c>
      <c r="C223" s="32">
        <v>418304.37076999998</v>
      </c>
      <c r="D223" s="32">
        <v>0</v>
      </c>
      <c r="E223" s="33">
        <f t="shared" si="152"/>
        <v>418304.37076999998</v>
      </c>
      <c r="F223" s="32">
        <v>2904.7428599999998</v>
      </c>
      <c r="G223" s="33">
        <f t="shared" si="153"/>
        <v>421209.11362999998</v>
      </c>
      <c r="H223" s="33">
        <f t="shared" si="154"/>
        <v>116336.10836999986</v>
      </c>
      <c r="I223" s="33">
        <f t="shared" si="155"/>
        <v>119240.85122999985</v>
      </c>
      <c r="J223" s="34">
        <f t="shared" si="151"/>
        <v>78.357893697360424</v>
      </c>
      <c r="L223" s="30"/>
    </row>
    <row r="224" spans="1:12" s="25" customFormat="1" ht="11.25" customHeight="1" x14ac:dyDescent="0.2">
      <c r="A224" s="31" t="s">
        <v>209</v>
      </c>
      <c r="B224" s="32">
        <v>276030.68699999998</v>
      </c>
      <c r="C224" s="32">
        <v>188764.33405</v>
      </c>
      <c r="D224" s="32">
        <v>0</v>
      </c>
      <c r="E224" s="33">
        <f t="shared" si="152"/>
        <v>188764.33405</v>
      </c>
      <c r="F224" s="32">
        <v>29512.351979999999</v>
      </c>
      <c r="G224" s="33">
        <f t="shared" si="153"/>
        <v>218276.68603000001</v>
      </c>
      <c r="H224" s="33">
        <f t="shared" si="154"/>
        <v>57754.000969999965</v>
      </c>
      <c r="I224" s="33">
        <f t="shared" si="155"/>
        <v>87266.352949999971</v>
      </c>
      <c r="J224" s="34">
        <f t="shared" si="151"/>
        <v>79.076963652957915</v>
      </c>
      <c r="L224" s="30"/>
    </row>
    <row r="225" spans="1:12" s="25" customFormat="1" ht="11.25" customHeight="1" x14ac:dyDescent="0.2">
      <c r="A225" s="31" t="s">
        <v>210</v>
      </c>
      <c r="B225" s="32">
        <v>117811.747</v>
      </c>
      <c r="C225" s="32">
        <v>83123.787079999995</v>
      </c>
      <c r="D225" s="32">
        <v>0</v>
      </c>
      <c r="E225" s="33">
        <f t="shared" si="152"/>
        <v>83123.787079999995</v>
      </c>
      <c r="F225" s="32">
        <v>1188.8387499999999</v>
      </c>
      <c r="G225" s="33">
        <f t="shared" si="153"/>
        <v>84312.62582999999</v>
      </c>
      <c r="H225" s="33">
        <f t="shared" si="154"/>
        <v>33499.121170000013</v>
      </c>
      <c r="I225" s="33">
        <f t="shared" si="155"/>
        <v>34687.959920000008</v>
      </c>
      <c r="J225" s="34">
        <f t="shared" si="151"/>
        <v>71.565550954778729</v>
      </c>
      <c r="L225" s="30"/>
    </row>
    <row r="226" spans="1:12" s="25" customFormat="1" ht="11.25" customHeight="1" x14ac:dyDescent="0.2">
      <c r="A226" s="31" t="s">
        <v>211</v>
      </c>
      <c r="B226" s="32">
        <v>167032.245</v>
      </c>
      <c r="C226" s="32">
        <v>141119.62899</v>
      </c>
      <c r="D226" s="32">
        <v>0</v>
      </c>
      <c r="E226" s="33">
        <f t="shared" si="152"/>
        <v>141119.62899</v>
      </c>
      <c r="F226" s="32">
        <v>1535.3413499999999</v>
      </c>
      <c r="G226" s="33">
        <f t="shared" si="153"/>
        <v>142654.97034</v>
      </c>
      <c r="H226" s="33">
        <f t="shared" si="154"/>
        <v>24377.274659999995</v>
      </c>
      <c r="I226" s="33">
        <f t="shared" si="155"/>
        <v>25912.616009999998</v>
      </c>
      <c r="J226" s="34">
        <f t="shared" si="151"/>
        <v>85.405647478425493</v>
      </c>
      <c r="L226" s="30"/>
    </row>
    <row r="227" spans="1:12" s="25" customFormat="1" ht="11.25" customHeight="1" x14ac:dyDescent="0.2">
      <c r="A227" s="31" t="s">
        <v>212</v>
      </c>
      <c r="B227" s="32">
        <v>157197.99400000001</v>
      </c>
      <c r="C227" s="32">
        <v>131896.20518000002</v>
      </c>
      <c r="D227" s="32">
        <v>0</v>
      </c>
      <c r="E227" s="33">
        <f t="shared" si="152"/>
        <v>131896.20518000002</v>
      </c>
      <c r="F227" s="32">
        <v>1095.14014</v>
      </c>
      <c r="G227" s="33">
        <f t="shared" si="153"/>
        <v>132991.34532000002</v>
      </c>
      <c r="H227" s="33">
        <f t="shared" si="154"/>
        <v>24206.648679999984</v>
      </c>
      <c r="I227" s="33">
        <f t="shared" si="155"/>
        <v>25301.788819999987</v>
      </c>
      <c r="J227" s="34">
        <f t="shared" si="151"/>
        <v>84.601172022589566</v>
      </c>
      <c r="L227" s="30"/>
    </row>
    <row r="228" spans="1:12" s="25" customFormat="1" ht="11.25" customHeight="1" x14ac:dyDescent="0.2">
      <c r="A228" s="31" t="s">
        <v>213</v>
      </c>
      <c r="B228" s="32">
        <v>100678.38</v>
      </c>
      <c r="C228" s="32">
        <v>11164.794109999999</v>
      </c>
      <c r="D228" s="32">
        <v>38445.603590000006</v>
      </c>
      <c r="E228" s="33">
        <f t="shared" si="152"/>
        <v>49610.397700000001</v>
      </c>
      <c r="F228" s="32">
        <v>1794.81377</v>
      </c>
      <c r="G228" s="33">
        <f t="shared" si="153"/>
        <v>51405.211470000002</v>
      </c>
      <c r="H228" s="33">
        <f t="shared" si="154"/>
        <v>49273.168530000003</v>
      </c>
      <c r="I228" s="33">
        <f t="shared" si="155"/>
        <v>51067.982300000003</v>
      </c>
      <c r="J228" s="34">
        <f t="shared" si="151"/>
        <v>51.058838521239615</v>
      </c>
      <c r="L228" s="30"/>
    </row>
    <row r="229" spans="1:12" s="25" customFormat="1" ht="11.25" customHeight="1" x14ac:dyDescent="0.2">
      <c r="A229" s="31" t="s">
        <v>214</v>
      </c>
      <c r="B229" s="43">
        <f t="shared" ref="B229:I229" si="156">SUM(B230:B233)</f>
        <v>1461169.0846899999</v>
      </c>
      <c r="C229" s="43">
        <f t="shared" si="156"/>
        <v>997176.37560000003</v>
      </c>
      <c r="D229" s="43">
        <f t="shared" si="156"/>
        <v>0</v>
      </c>
      <c r="E229" s="38">
        <f t="shared" si="156"/>
        <v>997176.37560000003</v>
      </c>
      <c r="F229" s="43">
        <f t="shared" si="156"/>
        <v>14001.448559999999</v>
      </c>
      <c r="G229" s="38">
        <f t="shared" si="156"/>
        <v>1011177.82416</v>
      </c>
      <c r="H229" s="38">
        <f t="shared" si="156"/>
        <v>449991.26053000003</v>
      </c>
      <c r="I229" s="38">
        <f t="shared" si="156"/>
        <v>463992.70909000002</v>
      </c>
      <c r="J229" s="34">
        <f t="shared" si="151"/>
        <v>69.20334099284139</v>
      </c>
      <c r="L229" s="30"/>
    </row>
    <row r="230" spans="1:12" s="25" customFormat="1" ht="11.25" customHeight="1" x14ac:dyDescent="0.2">
      <c r="A230" s="31" t="s">
        <v>215</v>
      </c>
      <c r="B230" s="32">
        <v>711496.53000000014</v>
      </c>
      <c r="C230" s="32">
        <v>438825.42852999998</v>
      </c>
      <c r="D230" s="32">
        <v>0</v>
      </c>
      <c r="E230" s="33">
        <f t="shared" ref="E230:E245" si="157">SUM(C230:D230)</f>
        <v>438825.42852999998</v>
      </c>
      <c r="F230" s="32">
        <v>7041.1353099999997</v>
      </c>
      <c r="G230" s="33">
        <f t="shared" ref="G230:G245" si="158">SUM(E230:F230)</f>
        <v>445866.56383999996</v>
      </c>
      <c r="H230" s="33">
        <f t="shared" ref="H230:H245" si="159">B230-G230</f>
        <v>265629.96616000019</v>
      </c>
      <c r="I230" s="33">
        <f t="shared" ref="I230:I245" si="160">B230-E230</f>
        <v>272671.10147000017</v>
      </c>
      <c r="J230" s="34">
        <f t="shared" si="151"/>
        <v>62.666020850446017</v>
      </c>
      <c r="L230" s="30"/>
    </row>
    <row r="231" spans="1:12" s="25" customFormat="1" ht="11.25" customHeight="1" x14ac:dyDescent="0.2">
      <c r="A231" s="31" t="s">
        <v>216</v>
      </c>
      <c r="B231" s="32">
        <v>338150.20068999997</v>
      </c>
      <c r="C231" s="32">
        <v>296790.25088000001</v>
      </c>
      <c r="D231" s="32">
        <v>0</v>
      </c>
      <c r="E231" s="33">
        <f t="shared" si="157"/>
        <v>296790.25088000001</v>
      </c>
      <c r="F231" s="32">
        <v>4269.2544699999999</v>
      </c>
      <c r="G231" s="33">
        <f t="shared" si="158"/>
        <v>301059.50534999999</v>
      </c>
      <c r="H231" s="33">
        <f t="shared" si="159"/>
        <v>37090.695339999977</v>
      </c>
      <c r="I231" s="33">
        <f t="shared" si="160"/>
        <v>41359.949809999962</v>
      </c>
      <c r="J231" s="34">
        <f t="shared" si="151"/>
        <v>89.031295777936563</v>
      </c>
      <c r="L231" s="30"/>
    </row>
    <row r="232" spans="1:12" s="25" customFormat="1" ht="11.25" customHeight="1" x14ac:dyDescent="0.2">
      <c r="A232" s="31" t="s">
        <v>217</v>
      </c>
      <c r="B232" s="32">
        <v>181039.06799999997</v>
      </c>
      <c r="C232" s="32">
        <v>147272.48015000002</v>
      </c>
      <c r="D232" s="32">
        <v>0</v>
      </c>
      <c r="E232" s="33">
        <f t="shared" si="157"/>
        <v>147272.48015000002</v>
      </c>
      <c r="F232" s="32">
        <v>1496.7626399999999</v>
      </c>
      <c r="G232" s="33">
        <f t="shared" si="158"/>
        <v>148769.24279000002</v>
      </c>
      <c r="H232" s="33">
        <f t="shared" si="159"/>
        <v>32269.825209999952</v>
      </c>
      <c r="I232" s="33">
        <f t="shared" si="160"/>
        <v>33766.587849999953</v>
      </c>
      <c r="J232" s="34">
        <f t="shared" si="151"/>
        <v>82.175214683495852</v>
      </c>
      <c r="L232" s="30"/>
    </row>
    <row r="233" spans="1:12" s="25" customFormat="1" ht="11.25" customHeight="1" x14ac:dyDescent="0.2">
      <c r="A233" s="31" t="s">
        <v>218</v>
      </c>
      <c r="B233" s="32">
        <v>230483.28599999996</v>
      </c>
      <c r="C233" s="32">
        <v>114288.21604</v>
      </c>
      <c r="D233" s="32">
        <v>0</v>
      </c>
      <c r="E233" s="33">
        <f t="shared" si="157"/>
        <v>114288.21604</v>
      </c>
      <c r="F233" s="32">
        <v>1194.2961399999999</v>
      </c>
      <c r="G233" s="33">
        <f t="shared" si="158"/>
        <v>115482.51218000001</v>
      </c>
      <c r="H233" s="33">
        <f t="shared" si="159"/>
        <v>115000.77381999996</v>
      </c>
      <c r="I233" s="33">
        <f t="shared" si="160"/>
        <v>116195.06995999996</v>
      </c>
      <c r="J233" s="34">
        <f t="shared" si="151"/>
        <v>50.104506137594726</v>
      </c>
      <c r="L233" s="30"/>
    </row>
    <row r="234" spans="1:12" s="25" customFormat="1" ht="11.25" customHeight="1" x14ac:dyDescent="0.2">
      <c r="A234" s="31" t="s">
        <v>219</v>
      </c>
      <c r="B234" s="32">
        <v>1028122.351</v>
      </c>
      <c r="C234" s="32">
        <v>851218.4458300001</v>
      </c>
      <c r="D234" s="32">
        <v>0</v>
      </c>
      <c r="E234" s="33">
        <f t="shared" si="157"/>
        <v>851218.4458300001</v>
      </c>
      <c r="F234" s="32">
        <v>53817.676209999998</v>
      </c>
      <c r="G234" s="33">
        <f t="shared" si="158"/>
        <v>905036.12204000005</v>
      </c>
      <c r="H234" s="33">
        <f t="shared" si="159"/>
        <v>123086.22895999998</v>
      </c>
      <c r="I234" s="33">
        <f t="shared" si="160"/>
        <v>176903.90516999993</v>
      </c>
      <c r="J234" s="34">
        <f t="shared" si="151"/>
        <v>88.028056306695362</v>
      </c>
      <c r="L234" s="30"/>
    </row>
    <row r="235" spans="1:12" s="25" customFormat="1" ht="11.25" customHeight="1" x14ac:dyDescent="0.2">
      <c r="A235" s="31" t="s">
        <v>220</v>
      </c>
      <c r="B235" s="32">
        <v>396961.30099999998</v>
      </c>
      <c r="C235" s="32">
        <v>308792.27111000003</v>
      </c>
      <c r="D235" s="32">
        <v>0</v>
      </c>
      <c r="E235" s="33">
        <f t="shared" si="157"/>
        <v>308792.27111000003</v>
      </c>
      <c r="F235" s="32">
        <v>6943.9413800000002</v>
      </c>
      <c r="G235" s="33">
        <f t="shared" si="158"/>
        <v>315736.21249000001</v>
      </c>
      <c r="H235" s="33">
        <f t="shared" si="159"/>
        <v>81225.088509999972</v>
      </c>
      <c r="I235" s="33">
        <f t="shared" si="160"/>
        <v>88169.029889999947</v>
      </c>
      <c r="J235" s="34">
        <f t="shared" si="151"/>
        <v>79.538285393215205</v>
      </c>
      <c r="L235" s="30"/>
    </row>
    <row r="236" spans="1:12" s="25" customFormat="1" ht="11.25" customHeight="1" x14ac:dyDescent="0.2">
      <c r="A236" s="31" t="s">
        <v>221</v>
      </c>
      <c r="B236" s="32">
        <v>1544856.0010000002</v>
      </c>
      <c r="C236" s="32">
        <v>851360.51520999998</v>
      </c>
      <c r="D236" s="32">
        <v>0</v>
      </c>
      <c r="E236" s="33">
        <f t="shared" si="157"/>
        <v>851360.51520999998</v>
      </c>
      <c r="F236" s="32">
        <v>101376.53955</v>
      </c>
      <c r="G236" s="33">
        <f t="shared" si="158"/>
        <v>952737.05475999997</v>
      </c>
      <c r="H236" s="33">
        <f t="shared" si="159"/>
        <v>592118.94624000019</v>
      </c>
      <c r="I236" s="33">
        <f t="shared" si="160"/>
        <v>693495.48579000018</v>
      </c>
      <c r="J236" s="34">
        <f t="shared" si="151"/>
        <v>61.671576777595071</v>
      </c>
      <c r="L236" s="30"/>
    </row>
    <row r="237" spans="1:12" s="25" customFormat="1" ht="11.25" customHeight="1" x14ac:dyDescent="0.2">
      <c r="A237" s="31" t="s">
        <v>222</v>
      </c>
      <c r="B237" s="32">
        <v>65966.093999999997</v>
      </c>
      <c r="C237" s="32">
        <v>44673.47565</v>
      </c>
      <c r="D237" s="32">
        <v>0</v>
      </c>
      <c r="E237" s="33">
        <f t="shared" si="157"/>
        <v>44673.47565</v>
      </c>
      <c r="F237" s="32">
        <v>654.19692000000009</v>
      </c>
      <c r="G237" s="33">
        <f t="shared" si="158"/>
        <v>45327.672570000002</v>
      </c>
      <c r="H237" s="33">
        <f t="shared" si="159"/>
        <v>20638.421429999995</v>
      </c>
      <c r="I237" s="33">
        <f t="shared" si="160"/>
        <v>21292.618349999997</v>
      </c>
      <c r="J237" s="34">
        <f t="shared" si="151"/>
        <v>68.713591818851668</v>
      </c>
      <c r="L237" s="30"/>
    </row>
    <row r="238" spans="1:12" s="25" customFormat="1" ht="11.25" customHeight="1" x14ac:dyDescent="0.2">
      <c r="A238" s="31" t="s">
        <v>48</v>
      </c>
      <c r="B238" s="32">
        <v>388247.17200000002</v>
      </c>
      <c r="C238" s="32">
        <v>275169.0343</v>
      </c>
      <c r="D238" s="32">
        <v>0</v>
      </c>
      <c r="E238" s="33">
        <f t="shared" si="157"/>
        <v>275169.0343</v>
      </c>
      <c r="F238" s="32">
        <v>1982.8680300000001</v>
      </c>
      <c r="G238" s="33">
        <f t="shared" si="158"/>
        <v>277151.90233000001</v>
      </c>
      <c r="H238" s="33">
        <f t="shared" si="159"/>
        <v>111095.26967000001</v>
      </c>
      <c r="I238" s="33">
        <f t="shared" si="160"/>
        <v>113078.13770000002</v>
      </c>
      <c r="J238" s="34">
        <f t="shared" si="151"/>
        <v>71.385427201514801</v>
      </c>
      <c r="L238" s="30"/>
    </row>
    <row r="239" spans="1:12" s="25" customFormat="1" ht="11.25" customHeight="1" x14ac:dyDescent="0.2">
      <c r="A239" s="31" t="s">
        <v>223</v>
      </c>
      <c r="B239" s="32">
        <v>2832858.3250000002</v>
      </c>
      <c r="C239" s="32">
        <v>2359137.0248400001</v>
      </c>
      <c r="D239" s="32">
        <v>0</v>
      </c>
      <c r="E239" s="33">
        <f t="shared" si="157"/>
        <v>2359137.0248400001</v>
      </c>
      <c r="F239" s="32">
        <v>4047.1178</v>
      </c>
      <c r="G239" s="33">
        <f t="shared" si="158"/>
        <v>2363184.1426400002</v>
      </c>
      <c r="H239" s="33">
        <f t="shared" si="159"/>
        <v>469674.18235999998</v>
      </c>
      <c r="I239" s="33">
        <f t="shared" si="160"/>
        <v>473721.3001600001</v>
      </c>
      <c r="J239" s="34">
        <f t="shared" si="151"/>
        <v>83.420484596242559</v>
      </c>
      <c r="L239" s="30"/>
    </row>
    <row r="240" spans="1:12" s="25" customFormat="1" ht="11.25" customHeight="1" x14ac:dyDescent="0.2">
      <c r="A240" s="31" t="s">
        <v>224</v>
      </c>
      <c r="B240" s="32">
        <v>148279</v>
      </c>
      <c r="C240" s="32">
        <v>106405.46542000001</v>
      </c>
      <c r="D240" s="32">
        <v>0</v>
      </c>
      <c r="E240" s="33">
        <f t="shared" si="157"/>
        <v>106405.46542000001</v>
      </c>
      <c r="F240" s="32">
        <v>3046.24656</v>
      </c>
      <c r="G240" s="33">
        <f t="shared" si="158"/>
        <v>109451.71198000001</v>
      </c>
      <c r="H240" s="33">
        <f t="shared" si="159"/>
        <v>38827.288019999993</v>
      </c>
      <c r="I240" s="33">
        <f t="shared" si="160"/>
        <v>41873.534579999992</v>
      </c>
      <c r="J240" s="34">
        <f t="shared" si="151"/>
        <v>73.814708745000985</v>
      </c>
      <c r="L240" s="30"/>
    </row>
    <row r="241" spans="1:12" s="25" customFormat="1" ht="11.25" customHeight="1" x14ac:dyDescent="0.2">
      <c r="A241" s="31" t="s">
        <v>225</v>
      </c>
      <c r="B241" s="32">
        <v>12726.906000000001</v>
      </c>
      <c r="C241" s="32">
        <v>3381.1648100000002</v>
      </c>
      <c r="D241" s="32">
        <v>0</v>
      </c>
      <c r="E241" s="33">
        <f t="shared" si="157"/>
        <v>3381.1648100000002</v>
      </c>
      <c r="F241" s="32">
        <v>0</v>
      </c>
      <c r="G241" s="33">
        <f t="shared" si="158"/>
        <v>3381.1648100000002</v>
      </c>
      <c r="H241" s="33">
        <f t="shared" si="159"/>
        <v>9345.7411900000006</v>
      </c>
      <c r="I241" s="33">
        <f t="shared" si="160"/>
        <v>9345.7411900000006</v>
      </c>
      <c r="J241" s="34">
        <f t="shared" si="151"/>
        <v>26.567060446584584</v>
      </c>
      <c r="L241" s="30"/>
    </row>
    <row r="242" spans="1:12" s="25" customFormat="1" ht="11.25" customHeight="1" x14ac:dyDescent="0.2">
      <c r="A242" s="31" t="s">
        <v>226</v>
      </c>
      <c r="B242" s="32">
        <v>1171704.6189999999</v>
      </c>
      <c r="C242" s="32">
        <v>900177.08143000002</v>
      </c>
      <c r="D242" s="32">
        <v>0</v>
      </c>
      <c r="E242" s="33">
        <f t="shared" si="157"/>
        <v>900177.08143000002</v>
      </c>
      <c r="F242" s="32">
        <v>81879.167450000008</v>
      </c>
      <c r="G242" s="33">
        <f t="shared" si="158"/>
        <v>982056.24888000009</v>
      </c>
      <c r="H242" s="33">
        <f t="shared" si="159"/>
        <v>189648.37011999986</v>
      </c>
      <c r="I242" s="33">
        <f t="shared" si="160"/>
        <v>271527.53756999993</v>
      </c>
      <c r="J242" s="34">
        <f t="shared" si="151"/>
        <v>83.814319151369673</v>
      </c>
      <c r="L242" s="30"/>
    </row>
    <row r="243" spans="1:12" s="25" customFormat="1" ht="11.25" customHeight="1" x14ac:dyDescent="0.2">
      <c r="A243" s="31" t="s">
        <v>227</v>
      </c>
      <c r="B243" s="32">
        <v>85952.862000000008</v>
      </c>
      <c r="C243" s="32">
        <v>69337.875419999997</v>
      </c>
      <c r="D243" s="32">
        <v>0</v>
      </c>
      <c r="E243" s="33">
        <f t="shared" si="157"/>
        <v>69337.875419999997</v>
      </c>
      <c r="F243" s="32">
        <v>891.58591000000001</v>
      </c>
      <c r="G243" s="33">
        <f t="shared" si="158"/>
        <v>70229.461329999991</v>
      </c>
      <c r="H243" s="33">
        <f t="shared" si="159"/>
        <v>15723.400670000017</v>
      </c>
      <c r="I243" s="33">
        <f t="shared" si="160"/>
        <v>16614.986580000012</v>
      </c>
      <c r="J243" s="34">
        <f t="shared" si="151"/>
        <v>81.706949246204246</v>
      </c>
      <c r="L243" s="30"/>
    </row>
    <row r="244" spans="1:12" s="25" customFormat="1" ht="11.25" customHeight="1" x14ac:dyDescent="0.2">
      <c r="A244" s="31" t="s">
        <v>228</v>
      </c>
      <c r="B244" s="32">
        <v>616257.03499999992</v>
      </c>
      <c r="C244" s="32">
        <v>437195.26011999999</v>
      </c>
      <c r="D244" s="32">
        <v>0</v>
      </c>
      <c r="E244" s="33">
        <f t="shared" si="157"/>
        <v>437195.26011999999</v>
      </c>
      <c r="F244" s="32">
        <v>51388.827219999999</v>
      </c>
      <c r="G244" s="33">
        <f t="shared" si="158"/>
        <v>488584.08733999997</v>
      </c>
      <c r="H244" s="33">
        <f t="shared" si="159"/>
        <v>127672.94765999995</v>
      </c>
      <c r="I244" s="33">
        <f t="shared" si="160"/>
        <v>179061.77487999992</v>
      </c>
      <c r="J244" s="34">
        <f t="shared" si="151"/>
        <v>79.282516805670227</v>
      </c>
      <c r="L244" s="30"/>
    </row>
    <row r="245" spans="1:12" s="25" customFormat="1" ht="11.25" customHeight="1" x14ac:dyDescent="0.2">
      <c r="A245" s="31" t="s">
        <v>229</v>
      </c>
      <c r="B245" s="32">
        <v>126935.34400000001</v>
      </c>
      <c r="C245" s="32">
        <v>54192.041039999996</v>
      </c>
      <c r="D245" s="32">
        <v>0</v>
      </c>
      <c r="E245" s="33">
        <f t="shared" si="157"/>
        <v>54192.041039999996</v>
      </c>
      <c r="F245" s="32">
        <v>1002.655</v>
      </c>
      <c r="G245" s="33">
        <f t="shared" si="158"/>
        <v>55194.696039999995</v>
      </c>
      <c r="H245" s="33">
        <f t="shared" si="159"/>
        <v>71740.647960000017</v>
      </c>
      <c r="I245" s="33">
        <f t="shared" si="160"/>
        <v>72743.302960000015</v>
      </c>
      <c r="J245" s="34">
        <f t="shared" si="151"/>
        <v>43.482527640213419</v>
      </c>
      <c r="L245" s="30"/>
    </row>
    <row r="246" spans="1:12" s="25" customFormat="1" ht="11.25" customHeight="1" x14ac:dyDescent="0.2">
      <c r="A246" s="40"/>
      <c r="B246" s="32"/>
      <c r="C246" s="32"/>
      <c r="D246" s="32"/>
      <c r="E246" s="33"/>
      <c r="F246" s="32"/>
      <c r="G246" s="33"/>
      <c r="H246" s="33"/>
      <c r="I246" s="33"/>
      <c r="J246" s="34"/>
      <c r="L246" s="30"/>
    </row>
    <row r="247" spans="1:12" s="25" customFormat="1" ht="11.25" customHeight="1" x14ac:dyDescent="0.2">
      <c r="A247" s="27" t="s">
        <v>230</v>
      </c>
      <c r="B247" s="32">
        <f>'[2]as of Nov_all banks'!B300</f>
        <v>3919.232</v>
      </c>
      <c r="C247" s="32">
        <f>'[2]as of Nov_all banks'!C300</f>
        <v>3000.2768999999998</v>
      </c>
      <c r="D247" s="32">
        <f>'[2]as of Nov_all banks'!D300</f>
        <v>0</v>
      </c>
      <c r="E247" s="32">
        <f>'[2]as of Nov_all banks'!E300</f>
        <v>3000.2768999999998</v>
      </c>
      <c r="F247" s="32">
        <v>55.008510000000001</v>
      </c>
      <c r="G247" s="33">
        <f>SUM(E247:F247)</f>
        <v>3055.28541</v>
      </c>
      <c r="H247" s="33">
        <f>B247-G247</f>
        <v>863.94659000000001</v>
      </c>
      <c r="I247" s="33">
        <f>B247-E247</f>
        <v>918.95510000000013</v>
      </c>
      <c r="J247" s="34">
        <f>G247/B247*100</f>
        <v>77.95622739353017</v>
      </c>
      <c r="L247" s="30"/>
    </row>
    <row r="248" spans="1:12" s="25" customFormat="1" ht="11.25" customHeight="1" x14ac:dyDescent="0.2">
      <c r="A248" s="40"/>
      <c r="B248" s="37"/>
      <c r="C248" s="37"/>
      <c r="D248" s="37"/>
      <c r="E248" s="36"/>
      <c r="F248" s="37"/>
      <c r="G248" s="36"/>
      <c r="H248" s="36"/>
      <c r="I248" s="36"/>
      <c r="J248" s="34"/>
      <c r="L248" s="30"/>
    </row>
    <row r="249" spans="1:12" s="25" customFormat="1" ht="11.25" customHeight="1" x14ac:dyDescent="0.2">
      <c r="A249" s="27" t="s">
        <v>231</v>
      </c>
      <c r="B249" s="43">
        <f t="shared" ref="B249:I249" si="161">SUM(B250:B254)</f>
        <v>40654726.390000001</v>
      </c>
      <c r="C249" s="43">
        <f t="shared" ref="C249:D249" si="162">SUM(C250:C254)</f>
        <v>33337231.489029989</v>
      </c>
      <c r="D249" s="43">
        <f t="shared" si="162"/>
        <v>0</v>
      </c>
      <c r="E249" s="38">
        <f t="shared" si="161"/>
        <v>33337231.489029989</v>
      </c>
      <c r="F249" s="43">
        <f t="shared" ref="F249" si="163">SUM(F250:F254)</f>
        <v>127424.65545999999</v>
      </c>
      <c r="G249" s="38">
        <f t="shared" si="161"/>
        <v>33464656.144489992</v>
      </c>
      <c r="H249" s="38">
        <f t="shared" si="161"/>
        <v>7190070.2455100128</v>
      </c>
      <c r="I249" s="38">
        <f t="shared" si="161"/>
        <v>7317494.9009700119</v>
      </c>
      <c r="J249" s="34">
        <f t="shared" ref="J249:J254" si="164">G249/B249*100</f>
        <v>82.314306640424036</v>
      </c>
      <c r="L249" s="30"/>
    </row>
    <row r="250" spans="1:12" s="25" customFormat="1" ht="11.25" customHeight="1" x14ac:dyDescent="0.2">
      <c r="A250" s="31" t="s">
        <v>232</v>
      </c>
      <c r="B250" s="32">
        <v>35555930.230000004</v>
      </c>
      <c r="C250" s="32">
        <v>29532471.664859992</v>
      </c>
      <c r="D250" s="32">
        <v>0</v>
      </c>
      <c r="E250" s="32">
        <f>'[2]as of Nov_all banks'!E303</f>
        <v>29532471.664859992</v>
      </c>
      <c r="F250" s="32">
        <v>118826.21420999998</v>
      </c>
      <c r="G250" s="33">
        <f t="shared" ref="G250:G254" si="165">SUM(E250:F250)</f>
        <v>29651297.879069991</v>
      </c>
      <c r="H250" s="33">
        <f t="shared" ref="H250:H254" si="166">B250-G250</f>
        <v>5904632.3509300128</v>
      </c>
      <c r="I250" s="33">
        <f t="shared" ref="I250:I254" si="167">B250-E250</f>
        <v>6023458.5651400127</v>
      </c>
      <c r="J250" s="34">
        <f t="shared" si="164"/>
        <v>83.393396508726326</v>
      </c>
      <c r="L250" s="30"/>
    </row>
    <row r="251" spans="1:12" s="25" customFormat="1" ht="11.25" customHeight="1" x14ac:dyDescent="0.2">
      <c r="A251" s="31" t="s">
        <v>233</v>
      </c>
      <c r="B251" s="32">
        <v>143974.69000000003</v>
      </c>
      <c r="C251" s="32">
        <v>118241.15829000001</v>
      </c>
      <c r="D251" s="32">
        <v>0</v>
      </c>
      <c r="E251" s="32">
        <f>'[2]as of Nov_all banks'!E304</f>
        <v>118241.15829000001</v>
      </c>
      <c r="F251" s="32">
        <v>956.81594999999993</v>
      </c>
      <c r="G251" s="33">
        <f t="shared" si="165"/>
        <v>119197.97424000001</v>
      </c>
      <c r="H251" s="33">
        <f t="shared" si="166"/>
        <v>24776.715760000021</v>
      </c>
      <c r="I251" s="33">
        <f t="shared" si="167"/>
        <v>25733.531710000025</v>
      </c>
      <c r="J251" s="34">
        <f t="shared" si="164"/>
        <v>82.790922654530448</v>
      </c>
      <c r="L251" s="30"/>
    </row>
    <row r="252" spans="1:12" s="25" customFormat="1" ht="11.25" customHeight="1" x14ac:dyDescent="0.2">
      <c r="A252" s="31" t="s">
        <v>234</v>
      </c>
      <c r="B252" s="32">
        <v>1343973.0800000003</v>
      </c>
      <c r="C252" s="32">
        <v>1051519.98431</v>
      </c>
      <c r="D252" s="32">
        <v>0</v>
      </c>
      <c r="E252" s="32">
        <f>'[2]as of Nov_all banks'!E305</f>
        <v>1051519.98431</v>
      </c>
      <c r="F252" s="32">
        <v>1770.35529</v>
      </c>
      <c r="G252" s="33">
        <f t="shared" si="165"/>
        <v>1053290.3396000001</v>
      </c>
      <c r="H252" s="33">
        <f t="shared" si="166"/>
        <v>290682.74040000024</v>
      </c>
      <c r="I252" s="33">
        <f t="shared" si="167"/>
        <v>292453.09569000034</v>
      </c>
      <c r="J252" s="34">
        <f t="shared" si="164"/>
        <v>78.371386694739442</v>
      </c>
      <c r="L252" s="30"/>
    </row>
    <row r="253" spans="1:12" s="25" customFormat="1" ht="11.25" customHeight="1" x14ac:dyDescent="0.2">
      <c r="A253" s="31" t="s">
        <v>235</v>
      </c>
      <c r="B253" s="32">
        <v>3041190.39</v>
      </c>
      <c r="C253" s="32">
        <v>2154602.3489200003</v>
      </c>
      <c r="D253" s="32">
        <v>0</v>
      </c>
      <c r="E253" s="32">
        <f>'[2]as of Nov_all banks'!E306</f>
        <v>2154602.3489200003</v>
      </c>
      <c r="F253" s="32">
        <v>5030.6395300000004</v>
      </c>
      <c r="G253" s="33">
        <f t="shared" si="165"/>
        <v>2159632.9884500001</v>
      </c>
      <c r="H253" s="33">
        <f t="shared" si="166"/>
        <v>881557.40155000007</v>
      </c>
      <c r="I253" s="33">
        <f t="shared" si="167"/>
        <v>886588.04107999988</v>
      </c>
      <c r="J253" s="34">
        <f t="shared" si="164"/>
        <v>71.012751965522298</v>
      </c>
      <c r="L253" s="30"/>
    </row>
    <row r="254" spans="1:12" s="25" customFormat="1" ht="11.25" customHeight="1" x14ac:dyDescent="0.2">
      <c r="A254" s="31" t="s">
        <v>236</v>
      </c>
      <c r="B254" s="32">
        <v>569658</v>
      </c>
      <c r="C254" s="32">
        <v>480396.33265</v>
      </c>
      <c r="D254" s="32">
        <v>0</v>
      </c>
      <c r="E254" s="32">
        <f>'[2]as of Nov_all banks'!E307</f>
        <v>480396.33265</v>
      </c>
      <c r="F254" s="32">
        <v>840.63048000000003</v>
      </c>
      <c r="G254" s="33">
        <f t="shared" si="165"/>
        <v>481236.96312999999</v>
      </c>
      <c r="H254" s="33">
        <f t="shared" si="166"/>
        <v>88421.036870000011</v>
      </c>
      <c r="I254" s="33">
        <f t="shared" si="167"/>
        <v>89261.667350000003</v>
      </c>
      <c r="J254" s="34">
        <f t="shared" si="164"/>
        <v>84.478224325823561</v>
      </c>
      <c r="L254" s="30"/>
    </row>
    <row r="255" spans="1:12" s="25" customFormat="1" ht="11.25" customHeight="1" x14ac:dyDescent="0.2">
      <c r="A255" s="31"/>
      <c r="B255" s="32"/>
      <c r="C255" s="32"/>
      <c r="D255" s="32"/>
      <c r="E255" s="33"/>
      <c r="F255" s="32"/>
      <c r="G255" s="33"/>
      <c r="H255" s="33"/>
      <c r="I255" s="33"/>
      <c r="J255" s="29"/>
      <c r="L255" s="30"/>
    </row>
    <row r="256" spans="1:12" s="25" customFormat="1" ht="11.25" customHeight="1" x14ac:dyDescent="0.2">
      <c r="A256" s="27" t="s">
        <v>237</v>
      </c>
      <c r="B256" s="38">
        <f t="shared" ref="B256:I256" si="168">+B257+B258</f>
        <v>1799002.8330000003</v>
      </c>
      <c r="C256" s="38">
        <f t="shared" si="168"/>
        <v>1522167.52578</v>
      </c>
      <c r="D256" s="38">
        <f t="shared" si="168"/>
        <v>0</v>
      </c>
      <c r="E256" s="38">
        <f t="shared" si="168"/>
        <v>1522167.52578</v>
      </c>
      <c r="F256" s="38">
        <f t="shared" si="168"/>
        <v>13591.217339999999</v>
      </c>
      <c r="G256" s="38">
        <f t="shared" si="168"/>
        <v>1535758.74312</v>
      </c>
      <c r="H256" s="38">
        <f t="shared" si="168"/>
        <v>263244.08988000033</v>
      </c>
      <c r="I256" s="38">
        <f t="shared" si="168"/>
        <v>276835.30722000031</v>
      </c>
      <c r="J256" s="29">
        <f>G256/B256*100</f>
        <v>85.367222049282887</v>
      </c>
      <c r="L256" s="30"/>
    </row>
    <row r="257" spans="1:15" s="25" customFormat="1" ht="11.25" customHeight="1" x14ac:dyDescent="0.2">
      <c r="A257" s="31" t="s">
        <v>238</v>
      </c>
      <c r="B257" s="32">
        <v>1726975.9790000003</v>
      </c>
      <c r="C257" s="32">
        <v>1474982.71425</v>
      </c>
      <c r="D257" s="32">
        <v>0</v>
      </c>
      <c r="E257" s="32">
        <f>'[2]as of Nov_all banks'!E310</f>
        <v>1474982.71425</v>
      </c>
      <c r="F257" s="32">
        <v>11636.97444</v>
      </c>
      <c r="G257" s="33">
        <f t="shared" ref="G257:G258" si="169">SUM(E257:F257)</f>
        <v>1486619.68869</v>
      </c>
      <c r="H257" s="33">
        <f t="shared" ref="H257:H258" si="170">B257-G257</f>
        <v>240356.2903100003</v>
      </c>
      <c r="I257" s="33">
        <f t="shared" ref="I257:I258" si="171">B257-E257</f>
        <v>251993.26475000032</v>
      </c>
      <c r="J257" s="34">
        <f t="shared" ref="J257:J258" si="172">G257/B257*100</f>
        <v>86.082244731094775</v>
      </c>
      <c r="L257" s="30"/>
    </row>
    <row r="258" spans="1:15" s="25" customFormat="1" ht="11.25" customHeight="1" x14ac:dyDescent="0.2">
      <c r="A258" s="31" t="s">
        <v>239</v>
      </c>
      <c r="B258" s="32">
        <v>72026.854000000007</v>
      </c>
      <c r="C258" s="32">
        <v>47184.811529999999</v>
      </c>
      <c r="D258" s="32">
        <v>0</v>
      </c>
      <c r="E258" s="32">
        <f>'[2]as of Nov_all banks'!E311</f>
        <v>47184.811529999999</v>
      </c>
      <c r="F258" s="32">
        <v>1954.2429</v>
      </c>
      <c r="G258" s="33">
        <f t="shared" si="169"/>
        <v>49139.054429999997</v>
      </c>
      <c r="H258" s="33">
        <f t="shared" si="170"/>
        <v>22887.79957000001</v>
      </c>
      <c r="I258" s="33">
        <f t="shared" si="171"/>
        <v>24842.042470000008</v>
      </c>
      <c r="J258" s="34">
        <f t="shared" si="172"/>
        <v>68.223241334405628</v>
      </c>
      <c r="L258" s="30"/>
    </row>
    <row r="259" spans="1:15" s="25" customFormat="1" ht="12" x14ac:dyDescent="0.2">
      <c r="A259" s="40"/>
      <c r="B259" s="36"/>
      <c r="C259" s="36"/>
      <c r="D259" s="36"/>
      <c r="E259" s="36"/>
      <c r="F259" s="36"/>
      <c r="G259" s="36"/>
      <c r="H259" s="36"/>
      <c r="I259" s="36"/>
      <c r="J259" s="29"/>
      <c r="L259" s="30"/>
    </row>
    <row r="260" spans="1:15" s="25" customFormat="1" ht="11.25" customHeight="1" x14ac:dyDescent="0.2">
      <c r="A260" s="56" t="s">
        <v>240</v>
      </c>
      <c r="B260" s="32">
        <v>12317770.165999999</v>
      </c>
      <c r="C260" s="32">
        <v>10337129.376009999</v>
      </c>
      <c r="D260" s="32">
        <v>12112.35334</v>
      </c>
      <c r="E260" s="32">
        <f>'[2]as of Nov_all banks'!E314</f>
        <v>10349241.729349999</v>
      </c>
      <c r="F260" s="32">
        <v>10432.373750000001</v>
      </c>
      <c r="G260" s="33">
        <f t="shared" ref="G260" si="173">SUM(E260:F260)</f>
        <v>10359674.103099998</v>
      </c>
      <c r="H260" s="33">
        <f t="shared" ref="H260" si="174">B260-G260</f>
        <v>1958096.0629000012</v>
      </c>
      <c r="I260" s="33">
        <f t="shared" ref="I260" si="175">B260-E260</f>
        <v>1968528.4366500005</v>
      </c>
      <c r="J260" s="34">
        <f t="shared" ref="J260" si="176">G260/B260*100</f>
        <v>84.103485967737768</v>
      </c>
      <c r="L260" s="30"/>
    </row>
    <row r="261" spans="1:15" s="25" customFormat="1" ht="11.25" customHeight="1" x14ac:dyDescent="0.2">
      <c r="A261" s="40"/>
      <c r="B261" s="36"/>
      <c r="C261" s="36"/>
      <c r="D261" s="36"/>
      <c r="E261" s="36"/>
      <c r="F261" s="36"/>
      <c r="G261" s="36"/>
      <c r="H261" s="36"/>
      <c r="I261" s="36"/>
      <c r="J261" s="29"/>
      <c r="L261" s="30"/>
    </row>
    <row r="262" spans="1:15" s="25" customFormat="1" ht="11.25" customHeight="1" x14ac:dyDescent="0.2">
      <c r="A262" s="27" t="s">
        <v>241</v>
      </c>
      <c r="B262" s="32">
        <v>3887140.6319999993</v>
      </c>
      <c r="C262" s="32">
        <v>3533106.6594499997</v>
      </c>
      <c r="D262" s="32">
        <v>0</v>
      </c>
      <c r="E262" s="32">
        <f>'[2]as of Nov_all banks'!E317</f>
        <v>3533106.6594499997</v>
      </c>
      <c r="F262" s="32">
        <v>2952.3633</v>
      </c>
      <c r="G262" s="33">
        <f t="shared" ref="G262" si="177">SUM(E262:F262)</f>
        <v>3536059.0227499995</v>
      </c>
      <c r="H262" s="33">
        <f t="shared" ref="H262" si="178">B262-G262</f>
        <v>351081.60924999975</v>
      </c>
      <c r="I262" s="33">
        <f t="shared" ref="I262" si="179">B262-E262</f>
        <v>354033.9725499996</v>
      </c>
      <c r="J262" s="34">
        <f t="shared" ref="J262" si="180">G262/B262*100</f>
        <v>90.968126896161138</v>
      </c>
      <c r="L262" s="30"/>
    </row>
    <row r="263" spans="1:15" s="25" customFormat="1" ht="11.25" customHeight="1" x14ac:dyDescent="0.2">
      <c r="A263" s="40"/>
      <c r="B263" s="36"/>
      <c r="C263" s="36"/>
      <c r="D263" s="36"/>
      <c r="E263" s="36"/>
      <c r="F263" s="36"/>
      <c r="G263" s="36"/>
      <c r="H263" s="36"/>
      <c r="I263" s="36"/>
      <c r="J263" s="29"/>
      <c r="L263" s="30"/>
    </row>
    <row r="264" spans="1:15" s="25" customFormat="1" ht="11.25" customHeight="1" x14ac:dyDescent="0.2">
      <c r="A264" s="27" t="s">
        <v>242</v>
      </c>
      <c r="B264" s="32">
        <v>3977184.7539999997</v>
      </c>
      <c r="C264" s="32">
        <v>2502524.4460500004</v>
      </c>
      <c r="D264" s="32">
        <v>0</v>
      </c>
      <c r="E264" s="32">
        <f>'[2]as of Nov_all banks'!E320</f>
        <v>2502524.4460500004</v>
      </c>
      <c r="F264" s="32">
        <v>214510.04452000002</v>
      </c>
      <c r="G264" s="33">
        <f t="shared" ref="G264" si="181">SUM(E264:F264)</f>
        <v>2717034.4905700004</v>
      </c>
      <c r="H264" s="33">
        <f t="shared" ref="H264" si="182">B264-G264</f>
        <v>1260150.2634299994</v>
      </c>
      <c r="I264" s="33">
        <f t="shared" ref="I264" si="183">B264-E264</f>
        <v>1474660.3079499993</v>
      </c>
      <c r="J264" s="34">
        <f t="shared" ref="J264" si="184">G264/B264*100</f>
        <v>68.315521119238426</v>
      </c>
      <c r="L264" s="30"/>
    </row>
    <row r="265" spans="1:15" s="25" customFormat="1" ht="11.25" customHeight="1" x14ac:dyDescent="0.2">
      <c r="A265" s="57"/>
      <c r="B265" s="32"/>
      <c r="C265" s="32"/>
      <c r="D265" s="32"/>
      <c r="E265" s="32"/>
      <c r="F265" s="32"/>
      <c r="G265" s="32"/>
      <c r="H265" s="32"/>
      <c r="I265" s="32"/>
      <c r="J265" s="58"/>
      <c r="K265" s="30"/>
      <c r="L265" s="30"/>
      <c r="M265" s="30"/>
      <c r="N265" s="30"/>
      <c r="O265" s="30"/>
    </row>
    <row r="266" spans="1:15" s="25" customFormat="1" ht="11.25" customHeight="1" x14ac:dyDescent="0.2">
      <c r="A266" s="59" t="s">
        <v>243</v>
      </c>
      <c r="B266" s="43">
        <f t="shared" ref="B266:I266" si="185">+B267+B268</f>
        <v>808554.97699999984</v>
      </c>
      <c r="C266" s="43">
        <f t="shared" si="185"/>
        <v>708230.5401000001</v>
      </c>
      <c r="D266" s="43">
        <f t="shared" si="185"/>
        <v>0</v>
      </c>
      <c r="E266" s="43">
        <f t="shared" si="185"/>
        <v>708230.5401000001</v>
      </c>
      <c r="F266" s="43">
        <f t="shared" si="185"/>
        <v>35462.633439999998</v>
      </c>
      <c r="G266" s="43">
        <f t="shared" si="185"/>
        <v>743693.17354000011</v>
      </c>
      <c r="H266" s="43">
        <f t="shared" si="185"/>
        <v>64861.803459999697</v>
      </c>
      <c r="I266" s="43">
        <f t="shared" si="185"/>
        <v>100324.43689999968</v>
      </c>
      <c r="J266" s="58">
        <f>G266/B266*100</f>
        <v>91.978058968771919</v>
      </c>
      <c r="L266" s="30"/>
    </row>
    <row r="267" spans="1:15" s="25" customFormat="1" ht="11.25" customHeight="1" x14ac:dyDescent="0.2">
      <c r="A267" s="52" t="s">
        <v>244</v>
      </c>
      <c r="B267" s="32">
        <v>778304.20199999982</v>
      </c>
      <c r="C267" s="32">
        <v>687341.02905000013</v>
      </c>
      <c r="D267" s="32">
        <v>0</v>
      </c>
      <c r="E267" s="32">
        <f>'[2]as of Nov_all banks'!E323</f>
        <v>687341.02905000013</v>
      </c>
      <c r="F267" s="32">
        <v>34382.939699999995</v>
      </c>
      <c r="G267" s="33">
        <f t="shared" ref="G267:G268" si="186">SUM(E267:F267)</f>
        <v>721723.96875000012</v>
      </c>
      <c r="H267" s="33">
        <f t="shared" ref="H267:H268" si="187">B267-G267</f>
        <v>56580.233249999699</v>
      </c>
      <c r="I267" s="33">
        <f t="shared" ref="I267:I268" si="188">B267-E267</f>
        <v>90963.172949999687</v>
      </c>
      <c r="J267" s="34">
        <f t="shared" ref="J267:J268" si="189">G267/B267*100</f>
        <v>92.730318928690593</v>
      </c>
      <c r="L267" s="30"/>
    </row>
    <row r="268" spans="1:15" s="25" customFormat="1" ht="11.25" customHeight="1" x14ac:dyDescent="0.2">
      <c r="A268" s="52" t="s">
        <v>245</v>
      </c>
      <c r="B268" s="32">
        <v>30250.774999999998</v>
      </c>
      <c r="C268" s="32">
        <v>20889.511050000001</v>
      </c>
      <c r="D268" s="32">
        <v>0</v>
      </c>
      <c r="E268" s="32">
        <f>'[2]as of Nov_all banks'!E324</f>
        <v>20889.511050000001</v>
      </c>
      <c r="F268" s="32">
        <v>1079.6937399999999</v>
      </c>
      <c r="G268" s="33">
        <f t="shared" si="186"/>
        <v>21969.20479</v>
      </c>
      <c r="H268" s="33">
        <f t="shared" si="187"/>
        <v>8281.570209999998</v>
      </c>
      <c r="I268" s="33">
        <f t="shared" si="188"/>
        <v>9361.2639499999968</v>
      </c>
      <c r="J268" s="34">
        <f t="shared" si="189"/>
        <v>72.623609775286752</v>
      </c>
      <c r="L268" s="30"/>
    </row>
    <row r="269" spans="1:15" s="25" customFormat="1" ht="12" customHeight="1" x14ac:dyDescent="0.2">
      <c r="A269" s="60"/>
      <c r="B269" s="32"/>
      <c r="C269" s="32"/>
      <c r="D269" s="32"/>
      <c r="E269" s="32"/>
      <c r="F269" s="32"/>
      <c r="G269" s="32"/>
      <c r="H269" s="32"/>
      <c r="I269" s="32"/>
      <c r="J269" s="58"/>
      <c r="L269" s="30"/>
    </row>
    <row r="270" spans="1:15" s="25" customFormat="1" ht="11.25" customHeight="1" x14ac:dyDescent="0.2">
      <c r="A270" s="61" t="s">
        <v>246</v>
      </c>
      <c r="B270" s="62">
        <f>B10+B17+B19+B21+B23+B35+B39+B47+B49+B51+B59+B71+B77+B81+B85+B91+B103+B115+B126+B142+B144+B165+B175+B180+B189+B198+B207+B216+B247+B249+B256+B260+B262+B264+B266</f>
        <v>2705358367.0202403</v>
      </c>
      <c r="C270" s="62">
        <f t="shared" ref="C270:I270" si="190">C10+C17+C19+C21+C23+C35+C39+C47+C49+C51+C59+C71+C77+C81+C85+C91+C103+C115+C126+C142+C144+C165+C175+C180+C189+C198+C207+C216+C247+C249+C256+C260+C262+C264+C266</f>
        <v>2024036545.7176101</v>
      </c>
      <c r="D270" s="62">
        <f t="shared" si="190"/>
        <v>130673328.45957999</v>
      </c>
      <c r="E270" s="62">
        <f t="shared" si="190"/>
        <v>2154709874.1771898</v>
      </c>
      <c r="F270" s="62">
        <f t="shared" si="190"/>
        <v>34643248.850550003</v>
      </c>
      <c r="G270" s="62">
        <f t="shared" si="190"/>
        <v>2189353123.0277395</v>
      </c>
      <c r="H270" s="62">
        <f t="shared" si="190"/>
        <v>516005243.99250013</v>
      </c>
      <c r="I270" s="62">
        <f t="shared" si="190"/>
        <v>550648492.84305024</v>
      </c>
      <c r="J270" s="63">
        <f>G270/B270*100</f>
        <v>80.926547466580416</v>
      </c>
      <c r="L270" s="30"/>
    </row>
    <row r="271" spans="1:15" s="25" customFormat="1" ht="11.25" customHeight="1" x14ac:dyDescent="0.2">
      <c r="A271" s="64"/>
      <c r="B271" s="33"/>
      <c r="C271" s="33"/>
      <c r="D271" s="33"/>
      <c r="E271" s="33"/>
      <c r="F271" s="33"/>
      <c r="G271" s="33"/>
      <c r="H271" s="33"/>
      <c r="I271" s="33"/>
      <c r="J271" s="29"/>
      <c r="L271" s="30"/>
    </row>
    <row r="272" spans="1:15" s="25" customFormat="1" ht="11.25" customHeight="1" x14ac:dyDescent="0.2">
      <c r="A272" s="26" t="s">
        <v>247</v>
      </c>
      <c r="B272" s="33"/>
      <c r="C272" s="33"/>
      <c r="D272" s="33"/>
      <c r="E272" s="33"/>
      <c r="F272" s="33"/>
      <c r="G272" s="33"/>
      <c r="H272" s="33"/>
      <c r="I272" s="33"/>
      <c r="J272" s="34"/>
      <c r="L272" s="30"/>
    </row>
    <row r="273" spans="1:12" s="25" customFormat="1" ht="11.25" customHeight="1" x14ac:dyDescent="0.2">
      <c r="A273" s="31" t="s">
        <v>248</v>
      </c>
      <c r="B273" s="32">
        <v>221933557.285</v>
      </c>
      <c r="C273" s="32">
        <v>189677077.35888001</v>
      </c>
      <c r="D273" s="32">
        <v>1463.4</v>
      </c>
      <c r="E273" s="32">
        <f>'[2]as of Nov_all banks'!E328</f>
        <v>189678540.75888002</v>
      </c>
      <c r="F273" s="32">
        <v>10447.45463</v>
      </c>
      <c r="G273" s="33">
        <f t="shared" ref="G273" si="191">SUM(E273:F273)</f>
        <v>189688988.21351001</v>
      </c>
      <c r="H273" s="33">
        <f t="shared" ref="H273" si="192">B273-G273</f>
        <v>32244569.07148999</v>
      </c>
      <c r="I273" s="33">
        <f t="shared" ref="I273" si="193">B273-E273</f>
        <v>32255016.526119977</v>
      </c>
      <c r="J273" s="34">
        <f t="shared" ref="J273" si="194">G273/B273*100</f>
        <v>85.471070952067635</v>
      </c>
      <c r="L273" s="30"/>
    </row>
    <row r="274" spans="1:12" s="25" customFormat="1" ht="12" x14ac:dyDescent="0.2">
      <c r="A274" s="65"/>
      <c r="B274" s="33"/>
      <c r="C274" s="33"/>
      <c r="D274" s="33"/>
      <c r="E274" s="33"/>
      <c r="F274" s="33"/>
      <c r="G274" s="33"/>
      <c r="H274" s="33"/>
      <c r="I274" s="33"/>
      <c r="J274" s="34"/>
      <c r="L274" s="30"/>
    </row>
    <row r="275" spans="1:12" s="25" customFormat="1" ht="12" x14ac:dyDescent="0.2">
      <c r="A275" s="31" t="s">
        <v>249</v>
      </c>
      <c r="B275" s="33">
        <f t="shared" ref="B275:I275" si="195">SUM(B276:B281)</f>
        <v>800858525.43267012</v>
      </c>
      <c r="C275" s="33">
        <f t="shared" ref="C275:D275" si="196">SUM(C276:C281)</f>
        <v>614319425.81490004</v>
      </c>
      <c r="D275" s="33">
        <f t="shared" si="196"/>
        <v>129140237.16605002</v>
      </c>
      <c r="E275" s="33">
        <f t="shared" si="195"/>
        <v>743459662.98095</v>
      </c>
      <c r="F275" s="33">
        <f t="shared" ref="F275" si="197">SUM(F276:F281)</f>
        <v>182086.94765000002</v>
      </c>
      <c r="G275" s="33">
        <f t="shared" si="195"/>
        <v>743641749.92859995</v>
      </c>
      <c r="H275" s="33">
        <f t="shared" si="195"/>
        <v>57216775.504070193</v>
      </c>
      <c r="I275" s="33">
        <f t="shared" si="195"/>
        <v>57398862.451720141</v>
      </c>
      <c r="J275" s="29">
        <f t="shared" ref="J275:J281" si="198">G275/B275*100</f>
        <v>92.855570155395625</v>
      </c>
      <c r="L275" s="30"/>
    </row>
    <row r="276" spans="1:12" s="25" customFormat="1" ht="12" x14ac:dyDescent="0.2">
      <c r="A276" s="31" t="s">
        <v>250</v>
      </c>
      <c r="B276" s="32">
        <v>798014062.98867011</v>
      </c>
      <c r="C276" s="32">
        <v>611610792.87571001</v>
      </c>
      <c r="D276" s="32">
        <v>129140237.16605002</v>
      </c>
      <c r="E276" s="32">
        <f>'[2]as of Nov_all banks'!E330</f>
        <v>740751030.04175997</v>
      </c>
      <c r="F276" s="32">
        <v>158872.63471000001</v>
      </c>
      <c r="G276" s="33">
        <f t="shared" ref="G276:G281" si="199">SUM(E276:F276)</f>
        <v>740909902.67646992</v>
      </c>
      <c r="H276" s="33">
        <f t="shared" ref="H276:H281" si="200">B276-G276</f>
        <v>57104160.312200189</v>
      </c>
      <c r="I276" s="33">
        <f t="shared" ref="I276:I281" si="201">B276-E276</f>
        <v>57263032.946910143</v>
      </c>
      <c r="J276" s="34">
        <f t="shared" si="198"/>
        <v>92.844216291334831</v>
      </c>
      <c r="L276" s="30"/>
    </row>
    <row r="277" spans="1:12" s="25" customFormat="1" ht="11.25" hidden="1" customHeight="1" x14ac:dyDescent="0.2">
      <c r="A277" s="66" t="s">
        <v>251</v>
      </c>
      <c r="B277" s="67"/>
      <c r="C277" s="67"/>
      <c r="D277" s="67"/>
      <c r="E277" s="67">
        <f t="shared" ref="E277:E280" si="202">SUM(C277:D277)</f>
        <v>0</v>
      </c>
      <c r="F277" s="67"/>
      <c r="G277" s="67">
        <f t="shared" si="199"/>
        <v>0</v>
      </c>
      <c r="H277" s="67">
        <f t="shared" si="200"/>
        <v>0</v>
      </c>
      <c r="I277" s="67">
        <f t="shared" si="201"/>
        <v>0</v>
      </c>
      <c r="J277" s="68" t="e">
        <f t="shared" si="198"/>
        <v>#DIV/0!</v>
      </c>
      <c r="L277" s="30"/>
    </row>
    <row r="278" spans="1:12" s="25" customFormat="1" ht="12" hidden="1" customHeight="1" x14ac:dyDescent="0.2">
      <c r="A278" s="66" t="s">
        <v>252</v>
      </c>
      <c r="B278" s="67"/>
      <c r="C278" s="67"/>
      <c r="D278" s="67"/>
      <c r="E278" s="67">
        <f t="shared" si="202"/>
        <v>0</v>
      </c>
      <c r="F278" s="67"/>
      <c r="G278" s="67">
        <f t="shared" si="199"/>
        <v>0</v>
      </c>
      <c r="H278" s="67">
        <f t="shared" si="200"/>
        <v>0</v>
      </c>
      <c r="I278" s="67">
        <f t="shared" si="201"/>
        <v>0</v>
      </c>
      <c r="J278" s="69" t="e">
        <f t="shared" si="198"/>
        <v>#DIV/0!</v>
      </c>
      <c r="L278" s="30"/>
    </row>
    <row r="279" spans="1:12" s="25" customFormat="1" ht="11.25" hidden="1" customHeight="1" x14ac:dyDescent="0.2">
      <c r="A279" s="70" t="s">
        <v>253</v>
      </c>
      <c r="B279" s="67"/>
      <c r="C279" s="67"/>
      <c r="D279" s="67"/>
      <c r="E279" s="67">
        <f t="shared" si="202"/>
        <v>0</v>
      </c>
      <c r="F279" s="67"/>
      <c r="G279" s="67">
        <f t="shared" si="199"/>
        <v>0</v>
      </c>
      <c r="H279" s="67">
        <f t="shared" si="200"/>
        <v>0</v>
      </c>
      <c r="I279" s="67">
        <f t="shared" si="201"/>
        <v>0</v>
      </c>
      <c r="J279" s="71" t="e">
        <f t="shared" si="198"/>
        <v>#DIV/0!</v>
      </c>
      <c r="L279" s="30"/>
    </row>
    <row r="280" spans="1:12" s="25" customFormat="1" ht="11.25" hidden="1" customHeight="1" x14ac:dyDescent="0.2">
      <c r="A280" s="72" t="s">
        <v>254</v>
      </c>
      <c r="B280" s="67"/>
      <c r="C280" s="67"/>
      <c r="D280" s="67"/>
      <c r="E280" s="67">
        <f t="shared" si="202"/>
        <v>0</v>
      </c>
      <c r="F280" s="67"/>
      <c r="G280" s="67">
        <f t="shared" si="199"/>
        <v>0</v>
      </c>
      <c r="H280" s="67">
        <f t="shared" si="200"/>
        <v>0</v>
      </c>
      <c r="I280" s="67">
        <f t="shared" si="201"/>
        <v>0</v>
      </c>
      <c r="J280" s="69" t="e">
        <f t="shared" si="198"/>
        <v>#DIV/0!</v>
      </c>
      <c r="L280" s="30"/>
    </row>
    <row r="281" spans="1:12" s="25" customFormat="1" ht="12" x14ac:dyDescent="0.2">
      <c r="A281" s="73" t="s">
        <v>255</v>
      </c>
      <c r="B281" s="32">
        <v>2844462.4440000001</v>
      </c>
      <c r="C281" s="32">
        <v>2708632.9391899998</v>
      </c>
      <c r="D281" s="32">
        <v>0</v>
      </c>
      <c r="E281" s="32">
        <f>'[2]as of Nov_all banks'!E332</f>
        <v>2708632.9391899998</v>
      </c>
      <c r="F281" s="32">
        <v>23214.31294</v>
      </c>
      <c r="G281" s="33">
        <f t="shared" si="199"/>
        <v>2731847.2521299999</v>
      </c>
      <c r="H281" s="33">
        <f t="shared" si="200"/>
        <v>112615.19187000021</v>
      </c>
      <c r="I281" s="33">
        <f t="shared" si="201"/>
        <v>135829.5048100003</v>
      </c>
      <c r="J281" s="29">
        <f t="shared" si="198"/>
        <v>96.040897213899015</v>
      </c>
      <c r="L281" s="30"/>
    </row>
    <row r="282" spans="1:12" s="25" customFormat="1" ht="11.25" hidden="1" customHeight="1" x14ac:dyDescent="0.2">
      <c r="A282" s="73"/>
      <c r="B282" s="33"/>
      <c r="C282" s="33"/>
      <c r="D282" s="33"/>
      <c r="E282" s="33"/>
      <c r="F282" s="33"/>
      <c r="G282" s="33"/>
      <c r="H282" s="33"/>
      <c r="I282" s="33"/>
      <c r="J282" s="34"/>
      <c r="L282" s="30"/>
    </row>
    <row r="283" spans="1:12" s="25" customFormat="1" ht="11.25" hidden="1" customHeight="1" x14ac:dyDescent="0.2">
      <c r="A283" s="31" t="s">
        <v>256</v>
      </c>
      <c r="B283" s="33"/>
      <c r="C283" s="33"/>
      <c r="D283" s="33"/>
      <c r="E283" s="33">
        <f>SUM(C283:D283)</f>
        <v>0</v>
      </c>
      <c r="F283" s="33"/>
      <c r="G283" s="33">
        <f>SUM(E283:F283)</f>
        <v>0</v>
      </c>
      <c r="H283" s="33">
        <f>B283-G283</f>
        <v>0</v>
      </c>
      <c r="I283" s="33">
        <f>B283-E283</f>
        <v>0</v>
      </c>
      <c r="J283" s="34" t="e">
        <f>G283/B283*100</f>
        <v>#DIV/0!</v>
      </c>
      <c r="L283" s="30"/>
    </row>
    <row r="284" spans="1:12" s="25" customFormat="1" ht="11.25" hidden="1" customHeight="1" x14ac:dyDescent="0.2">
      <c r="A284" s="31"/>
      <c r="B284" s="33"/>
      <c r="C284" s="33"/>
      <c r="D284" s="33"/>
      <c r="E284" s="33"/>
      <c r="F284" s="33"/>
      <c r="G284" s="33"/>
      <c r="H284" s="33"/>
      <c r="I284" s="33"/>
      <c r="J284" s="34"/>
      <c r="L284" s="30"/>
    </row>
    <row r="285" spans="1:12" s="25" customFormat="1" ht="11.25" hidden="1" customHeight="1" x14ac:dyDescent="0.2">
      <c r="A285" s="74" t="s">
        <v>257</v>
      </c>
      <c r="B285" s="33"/>
      <c r="C285" s="33"/>
      <c r="D285" s="33"/>
      <c r="E285" s="33">
        <f>SUM(C285:D285)</f>
        <v>0</v>
      </c>
      <c r="F285" s="33"/>
      <c r="G285" s="33">
        <f>SUM(E285:F285)</f>
        <v>0</v>
      </c>
      <c r="H285" s="33">
        <f>B285-G285</f>
        <v>0</v>
      </c>
      <c r="I285" s="33">
        <f>B285-E285</f>
        <v>0</v>
      </c>
      <c r="J285" s="34" t="e">
        <f>G285/B285*100</f>
        <v>#DIV/0!</v>
      </c>
      <c r="L285" s="30"/>
    </row>
    <row r="286" spans="1:12" s="25" customFormat="1" ht="12" hidden="1" customHeight="1" x14ac:dyDescent="0.2">
      <c r="A286" s="31"/>
      <c r="B286" s="33"/>
      <c r="C286" s="33"/>
      <c r="D286" s="33"/>
      <c r="E286" s="33"/>
      <c r="F286" s="33"/>
      <c r="G286" s="33"/>
      <c r="H286" s="33"/>
      <c r="I286" s="33"/>
      <c r="J286" s="34"/>
      <c r="L286" s="30"/>
    </row>
    <row r="287" spans="1:12" s="25" customFormat="1" ht="11.25" hidden="1" customHeight="1" x14ac:dyDescent="0.2">
      <c r="A287" s="31" t="s">
        <v>258</v>
      </c>
      <c r="B287" s="33"/>
      <c r="C287" s="33"/>
      <c r="D287" s="33"/>
      <c r="E287" s="33">
        <f>SUM(C287:D287)</f>
        <v>0</v>
      </c>
      <c r="F287" s="33"/>
      <c r="G287" s="33">
        <f>SUM(E287:F287)</f>
        <v>0</v>
      </c>
      <c r="H287" s="33">
        <f>B287-G287</f>
        <v>0</v>
      </c>
      <c r="I287" s="33">
        <f>B287-E287</f>
        <v>0</v>
      </c>
      <c r="J287" s="29" t="e">
        <f>G287/B287*100</f>
        <v>#DIV/0!</v>
      </c>
      <c r="L287" s="30"/>
    </row>
    <row r="288" spans="1:12" s="25" customFormat="1" ht="11.25" hidden="1" customHeight="1" x14ac:dyDescent="0.2">
      <c r="A288" s="31"/>
      <c r="B288" s="33"/>
      <c r="C288" s="33"/>
      <c r="D288" s="33"/>
      <c r="E288" s="33"/>
      <c r="F288" s="33"/>
      <c r="G288" s="33"/>
      <c r="H288" s="33"/>
      <c r="I288" s="33"/>
      <c r="J288" s="34"/>
      <c r="L288" s="30"/>
    </row>
    <row r="289" spans="1:12" s="25" customFormat="1" ht="12" hidden="1" customHeight="1" x14ac:dyDescent="0.2">
      <c r="A289" s="74" t="s">
        <v>259</v>
      </c>
      <c r="B289" s="33"/>
      <c r="C289" s="33"/>
      <c r="D289" s="33"/>
      <c r="E289" s="33">
        <f>SUM(C289:D289)</f>
        <v>0</v>
      </c>
      <c r="F289" s="33"/>
      <c r="G289" s="33">
        <f>SUM(E289:F289)</f>
        <v>0</v>
      </c>
      <c r="H289" s="33">
        <f>B289-G289</f>
        <v>0</v>
      </c>
      <c r="I289" s="33">
        <f>B289-E289</f>
        <v>0</v>
      </c>
      <c r="J289" s="29" t="e">
        <f>G289/B289*100</f>
        <v>#DIV/0!</v>
      </c>
      <c r="L289" s="30"/>
    </row>
    <row r="290" spans="1:12" s="25" customFormat="1" ht="11.25" hidden="1" customHeight="1" x14ac:dyDescent="0.2">
      <c r="A290" s="31"/>
      <c r="B290" s="33"/>
      <c r="C290" s="33"/>
      <c r="D290" s="33"/>
      <c r="E290" s="33"/>
      <c r="F290" s="33"/>
      <c r="G290" s="33"/>
      <c r="H290" s="33"/>
      <c r="I290" s="33"/>
      <c r="J290" s="34"/>
      <c r="L290" s="30"/>
    </row>
    <row r="291" spans="1:12" s="25" customFormat="1" ht="11.25" hidden="1" customHeight="1" x14ac:dyDescent="0.2">
      <c r="A291" s="31" t="s">
        <v>260</v>
      </c>
      <c r="B291" s="33"/>
      <c r="C291" s="33"/>
      <c r="D291" s="33"/>
      <c r="E291" s="33">
        <f>SUM(C291:D291)</f>
        <v>0</v>
      </c>
      <c r="F291" s="33"/>
      <c r="G291" s="33">
        <f>SUM(E291:F291)</f>
        <v>0</v>
      </c>
      <c r="H291" s="33">
        <f>B291-G291</f>
        <v>0</v>
      </c>
      <c r="I291" s="33">
        <f>B291-E291</f>
        <v>0</v>
      </c>
      <c r="J291" s="29" t="e">
        <f>G291/B291*100</f>
        <v>#DIV/0!</v>
      </c>
      <c r="L291" s="30"/>
    </row>
    <row r="292" spans="1:12" s="25" customFormat="1" ht="12" hidden="1" customHeight="1" x14ac:dyDescent="0.2">
      <c r="A292" s="31"/>
      <c r="B292" s="33"/>
      <c r="C292" s="33"/>
      <c r="D292" s="33"/>
      <c r="E292" s="33"/>
      <c r="F292" s="33"/>
      <c r="G292" s="33"/>
      <c r="H292" s="33"/>
      <c r="I292" s="33"/>
      <c r="J292" s="34"/>
      <c r="L292" s="30"/>
    </row>
    <row r="293" spans="1:12" s="25" customFormat="1" ht="11.25" hidden="1" customHeight="1" x14ac:dyDescent="0.2">
      <c r="A293" s="31" t="s">
        <v>261</v>
      </c>
      <c r="B293" s="36"/>
      <c r="C293" s="36"/>
      <c r="D293" s="36"/>
      <c r="E293" s="36">
        <f>SUM(C293:D293)</f>
        <v>0</v>
      </c>
      <c r="F293" s="36"/>
      <c r="G293" s="36">
        <f>SUM(E293:F293)</f>
        <v>0</v>
      </c>
      <c r="H293" s="36">
        <f>B293-G293</f>
        <v>0</v>
      </c>
      <c r="I293" s="36">
        <f>B293-E293</f>
        <v>0</v>
      </c>
      <c r="J293" s="29" t="e">
        <f>G293/B293*100</f>
        <v>#DIV/0!</v>
      </c>
      <c r="L293" s="30"/>
    </row>
    <row r="294" spans="1:12" s="25" customFormat="1" ht="11.25" hidden="1" customHeight="1" x14ac:dyDescent="0.2">
      <c r="A294" s="31"/>
      <c r="B294" s="36"/>
      <c r="C294" s="36"/>
      <c r="D294" s="36"/>
      <c r="E294" s="36"/>
      <c r="F294" s="36"/>
      <c r="G294" s="36"/>
      <c r="H294" s="36"/>
      <c r="I294" s="36"/>
      <c r="J294" s="29"/>
      <c r="L294" s="30"/>
    </row>
    <row r="295" spans="1:12" s="25" customFormat="1" ht="11.25" hidden="1" customHeight="1" x14ac:dyDescent="0.2">
      <c r="A295" s="31" t="s">
        <v>262</v>
      </c>
      <c r="B295" s="75"/>
      <c r="C295" s="75"/>
      <c r="D295" s="75"/>
      <c r="E295" s="75">
        <f>SUM(C295:D295)</f>
        <v>0</v>
      </c>
      <c r="F295" s="75"/>
      <c r="G295" s="75">
        <f>SUM(E295:F295)</f>
        <v>0</v>
      </c>
      <c r="H295" s="75">
        <f>B295-G295</f>
        <v>0</v>
      </c>
      <c r="I295" s="75">
        <f>B295-E295</f>
        <v>0</v>
      </c>
      <c r="J295" s="29" t="e">
        <f>G295/B295*100</f>
        <v>#DIV/0!</v>
      </c>
      <c r="L295" s="30"/>
    </row>
    <row r="296" spans="1:12" s="25" customFormat="1" ht="11.25" hidden="1" customHeight="1" x14ac:dyDescent="0.2">
      <c r="A296" s="31"/>
      <c r="B296" s="75"/>
      <c r="C296" s="75"/>
      <c r="D296" s="75"/>
      <c r="E296" s="75"/>
      <c r="F296" s="75"/>
      <c r="G296" s="75"/>
      <c r="H296" s="75"/>
      <c r="I296" s="75"/>
      <c r="J296" s="29"/>
      <c r="L296" s="30"/>
    </row>
    <row r="297" spans="1:12" s="25" customFormat="1" ht="11.25" hidden="1" customHeight="1" x14ac:dyDescent="0.2">
      <c r="A297" s="74" t="s">
        <v>263</v>
      </c>
      <c r="B297" s="36"/>
      <c r="C297" s="36"/>
      <c r="D297" s="36"/>
      <c r="E297" s="36">
        <f>SUM(C297:D297)</f>
        <v>0</v>
      </c>
      <c r="F297" s="36"/>
      <c r="G297" s="36">
        <f>SUM(E297:F297)</f>
        <v>0</v>
      </c>
      <c r="H297" s="36">
        <f>B297-G297</f>
        <v>0</v>
      </c>
      <c r="I297" s="36">
        <f>B297-E297</f>
        <v>0</v>
      </c>
      <c r="J297" s="29" t="e">
        <f>G297/B297*100</f>
        <v>#DIV/0!</v>
      </c>
      <c r="L297" s="30"/>
    </row>
    <row r="298" spans="1:12" s="25" customFormat="1" ht="11.25" hidden="1" customHeight="1" x14ac:dyDescent="0.2">
      <c r="A298" s="31"/>
      <c r="B298" s="36"/>
      <c r="C298" s="36"/>
      <c r="D298" s="36"/>
      <c r="E298" s="36"/>
      <c r="F298" s="36"/>
      <c r="G298" s="36"/>
      <c r="H298" s="36"/>
      <c r="I298" s="36"/>
      <c r="J298" s="29"/>
      <c r="L298" s="30"/>
    </row>
    <row r="299" spans="1:12" s="25" customFormat="1" ht="11.25" hidden="1" customHeight="1" x14ac:dyDescent="0.2">
      <c r="A299" s="31" t="s">
        <v>264</v>
      </c>
      <c r="B299" s="36"/>
      <c r="C299" s="36"/>
      <c r="D299" s="36"/>
      <c r="E299" s="36">
        <f>SUM(C299:D299)</f>
        <v>0</v>
      </c>
      <c r="F299" s="36"/>
      <c r="G299" s="36">
        <f>SUM(E299:F299)</f>
        <v>0</v>
      </c>
      <c r="H299" s="36">
        <f>B299-G299</f>
        <v>0</v>
      </c>
      <c r="I299" s="36">
        <f>B299-E299</f>
        <v>0</v>
      </c>
      <c r="J299" s="29" t="e">
        <f>G299/B299*100</f>
        <v>#DIV/0!</v>
      </c>
      <c r="L299" s="30"/>
    </row>
    <row r="300" spans="1:12" s="25" customFormat="1" ht="11.25" hidden="1" customHeight="1" x14ac:dyDescent="0.2">
      <c r="A300" s="31"/>
      <c r="B300" s="36"/>
      <c r="C300" s="36"/>
      <c r="D300" s="36"/>
      <c r="E300" s="36"/>
      <c r="F300" s="36"/>
      <c r="G300" s="36"/>
      <c r="H300" s="36"/>
      <c r="I300" s="36"/>
      <c r="J300" s="29"/>
      <c r="L300" s="30"/>
    </row>
    <row r="301" spans="1:12" s="25" customFormat="1" ht="11.25" hidden="1" customHeight="1" x14ac:dyDescent="0.2">
      <c r="A301" s="31" t="s">
        <v>265</v>
      </c>
      <c r="B301" s="33"/>
      <c r="C301" s="33"/>
      <c r="D301" s="33"/>
      <c r="E301" s="33"/>
      <c r="F301" s="33"/>
      <c r="G301" s="33"/>
      <c r="H301" s="33"/>
      <c r="I301" s="33"/>
      <c r="J301" s="34"/>
      <c r="L301" s="30"/>
    </row>
    <row r="302" spans="1:12" s="25" customFormat="1" ht="11.25" hidden="1" customHeight="1" x14ac:dyDescent="0.2">
      <c r="A302" s="31"/>
      <c r="B302" s="36"/>
      <c r="C302" s="36"/>
      <c r="D302" s="36"/>
      <c r="E302" s="33"/>
      <c r="F302" s="36"/>
      <c r="G302" s="33"/>
      <c r="H302" s="33"/>
      <c r="I302" s="33"/>
      <c r="J302" s="34"/>
      <c r="L302" s="30"/>
    </row>
    <row r="303" spans="1:12" s="25" customFormat="1" ht="11.25" hidden="1" customHeight="1" x14ac:dyDescent="0.2">
      <c r="A303" s="74" t="s">
        <v>266</v>
      </c>
      <c r="B303" s="33"/>
      <c r="C303" s="33"/>
      <c r="D303" s="33"/>
      <c r="E303" s="33">
        <f>SUM(C303:D303)</f>
        <v>0</v>
      </c>
      <c r="F303" s="33"/>
      <c r="G303" s="33">
        <f>SUM(E303:F303)</f>
        <v>0</v>
      </c>
      <c r="H303" s="33">
        <f>B303-G303</f>
        <v>0</v>
      </c>
      <c r="I303" s="33">
        <f>B303-E303</f>
        <v>0</v>
      </c>
      <c r="J303" s="34" t="e">
        <f>G303/B303*100</f>
        <v>#DIV/0!</v>
      </c>
      <c r="L303" s="30"/>
    </row>
    <row r="304" spans="1:12" s="25" customFormat="1" ht="11.25" hidden="1" customHeight="1" x14ac:dyDescent="0.2">
      <c r="A304" s="31"/>
      <c r="B304" s="33"/>
      <c r="C304" s="33"/>
      <c r="D304" s="33"/>
      <c r="E304" s="33"/>
      <c r="F304" s="33"/>
      <c r="G304" s="33"/>
      <c r="H304" s="33"/>
      <c r="I304" s="33"/>
      <c r="J304" s="34"/>
      <c r="L304" s="30"/>
    </row>
    <row r="305" spans="1:12" s="25" customFormat="1" ht="11.25" customHeight="1" x14ac:dyDescent="0.2">
      <c r="A305" s="73"/>
      <c r="B305" s="33"/>
      <c r="C305" s="33"/>
      <c r="D305" s="33"/>
      <c r="E305" s="33"/>
      <c r="F305" s="33"/>
      <c r="G305" s="33"/>
      <c r="H305" s="33"/>
      <c r="I305" s="33"/>
      <c r="J305" s="34"/>
      <c r="L305" s="30"/>
    </row>
    <row r="306" spans="1:12" s="25" customFormat="1" ht="11.25" customHeight="1" x14ac:dyDescent="0.2">
      <c r="A306" s="26" t="s">
        <v>267</v>
      </c>
      <c r="B306" s="76">
        <f t="shared" ref="B306:I306" si="203">SUM(B283:B303)+B273+B275</f>
        <v>1022792082.7176701</v>
      </c>
      <c r="C306" s="76">
        <f t="shared" ref="C306:D306" si="204">SUM(C283:C303)+C273+C275</f>
        <v>803996503.17378008</v>
      </c>
      <c r="D306" s="76">
        <f t="shared" si="204"/>
        <v>129141700.56605002</v>
      </c>
      <c r="E306" s="76">
        <f t="shared" si="203"/>
        <v>933138203.73983002</v>
      </c>
      <c r="F306" s="76">
        <f t="shared" ref="F306" si="205">SUM(F283:F303)+F273+F275</f>
        <v>192534.40228000001</v>
      </c>
      <c r="G306" s="76">
        <f t="shared" si="203"/>
        <v>933330738.14210999</v>
      </c>
      <c r="H306" s="76">
        <f t="shared" si="203"/>
        <v>89461344.575560182</v>
      </c>
      <c r="I306" s="76">
        <f t="shared" si="203"/>
        <v>89653878.977840126</v>
      </c>
      <c r="J306" s="34">
        <f>G306/B306*100</f>
        <v>91.253222811634245</v>
      </c>
      <c r="L306" s="30"/>
    </row>
    <row r="307" spans="1:12" s="25" customFormat="1" ht="11.25" hidden="1" customHeight="1" x14ac:dyDescent="0.2">
      <c r="A307" s="31"/>
      <c r="B307" s="33"/>
      <c r="C307" s="33"/>
      <c r="D307" s="33"/>
      <c r="E307" s="33"/>
      <c r="F307" s="33"/>
      <c r="G307" s="33"/>
      <c r="H307" s="33"/>
      <c r="I307" s="33"/>
      <c r="J307" s="34"/>
      <c r="L307" s="30"/>
    </row>
    <row r="308" spans="1:12" s="25" customFormat="1" ht="11.25" hidden="1" customHeight="1" x14ac:dyDescent="0.2">
      <c r="A308" s="65" t="s">
        <v>268</v>
      </c>
      <c r="B308" s="38">
        <f t="shared" ref="B308:I308" si="206">+B306+B270</f>
        <v>3728150449.7379103</v>
      </c>
      <c r="C308" s="38">
        <f t="shared" si="206"/>
        <v>2828033048.8913903</v>
      </c>
      <c r="D308" s="38">
        <f t="shared" si="206"/>
        <v>259815029.02563</v>
      </c>
      <c r="E308" s="38">
        <f t="shared" si="206"/>
        <v>3087848077.9170198</v>
      </c>
      <c r="F308" s="38">
        <f t="shared" si="206"/>
        <v>34835783.252830006</v>
      </c>
      <c r="G308" s="38">
        <f t="shared" si="206"/>
        <v>3122683861.1698494</v>
      </c>
      <c r="H308" s="38">
        <f t="shared" si="206"/>
        <v>605466588.56806028</v>
      </c>
      <c r="I308" s="38">
        <f t="shared" si="206"/>
        <v>640302371.82089043</v>
      </c>
      <c r="J308" s="77">
        <f>G308/B308*100</f>
        <v>83.759598848522188</v>
      </c>
      <c r="L308" s="30"/>
    </row>
    <row r="309" spans="1:12" s="25" customFormat="1" ht="12" hidden="1" customHeight="1" x14ac:dyDescent="0.2">
      <c r="A309" s="31"/>
      <c r="B309" s="33"/>
      <c r="C309" s="33"/>
      <c r="D309" s="33"/>
      <c r="E309" s="36"/>
      <c r="F309" s="33"/>
      <c r="G309" s="36"/>
      <c r="H309" s="36"/>
      <c r="I309" s="36"/>
      <c r="J309" s="29"/>
      <c r="L309" s="30"/>
    </row>
    <row r="310" spans="1:12" s="25" customFormat="1" ht="12" hidden="1" customHeight="1" x14ac:dyDescent="0.2">
      <c r="A310" s="65" t="s">
        <v>269</v>
      </c>
      <c r="B310" s="36"/>
      <c r="C310" s="36"/>
      <c r="D310" s="36"/>
      <c r="E310" s="36"/>
      <c r="F310" s="36"/>
      <c r="G310" s="36"/>
      <c r="H310" s="36"/>
      <c r="I310" s="36"/>
      <c r="J310" s="29"/>
      <c r="L310" s="30"/>
    </row>
    <row r="311" spans="1:12" s="25" customFormat="1" ht="11.25" hidden="1" customHeight="1" x14ac:dyDescent="0.2">
      <c r="A311" s="65" t="s">
        <v>270</v>
      </c>
      <c r="B311" s="36"/>
      <c r="C311" s="36"/>
      <c r="D311" s="36"/>
      <c r="E311" s="36"/>
      <c r="F311" s="36"/>
      <c r="G311" s="36"/>
      <c r="H311" s="36"/>
      <c r="I311" s="36"/>
      <c r="J311" s="29"/>
      <c r="L311" s="30"/>
    </row>
    <row r="312" spans="1:12" s="79" customFormat="1" ht="16.5" hidden="1" customHeight="1" x14ac:dyDescent="0.2">
      <c r="A312" s="52" t="s">
        <v>271</v>
      </c>
      <c r="B312" s="37"/>
      <c r="C312" s="37"/>
      <c r="D312" s="37"/>
      <c r="E312" s="37">
        <f t="shared" ref="E312:E320" si="207">SUM(C312:D312)</f>
        <v>0</v>
      </c>
      <c r="F312" s="37"/>
      <c r="G312" s="37">
        <f t="shared" ref="G312:G320" si="208">SUM(E312:F312)</f>
        <v>0</v>
      </c>
      <c r="H312" s="37">
        <f t="shared" ref="H312:H320" si="209">B312-G312</f>
        <v>0</v>
      </c>
      <c r="I312" s="37">
        <f t="shared" ref="I312:I320" si="210">B312-E312</f>
        <v>0</v>
      </c>
      <c r="J312" s="78" t="e">
        <f t="shared" ref="J312:J321" si="211">G312/B312*100</f>
        <v>#DIV/0!</v>
      </c>
      <c r="L312" s="30"/>
    </row>
    <row r="313" spans="1:12" ht="12" hidden="1" x14ac:dyDescent="0.2">
      <c r="A313" s="80" t="s">
        <v>272</v>
      </c>
      <c r="B313" s="81"/>
      <c r="C313" s="81"/>
      <c r="D313" s="81"/>
      <c r="E313" s="81">
        <f t="shared" si="207"/>
        <v>0</v>
      </c>
      <c r="F313" s="81"/>
      <c r="G313" s="81">
        <f t="shared" si="208"/>
        <v>0</v>
      </c>
      <c r="H313" s="81">
        <f t="shared" si="209"/>
        <v>0</v>
      </c>
      <c r="I313" s="81">
        <f t="shared" si="210"/>
        <v>0</v>
      </c>
      <c r="J313" s="82" t="e">
        <f t="shared" si="211"/>
        <v>#DIV/0!</v>
      </c>
      <c r="L313" s="30"/>
    </row>
    <row r="314" spans="1:12" ht="23.25" hidden="1" customHeight="1" x14ac:dyDescent="0.2">
      <c r="A314" s="84" t="s">
        <v>273</v>
      </c>
      <c r="B314" s="85"/>
      <c r="C314" s="85"/>
      <c r="D314" s="85"/>
      <c r="E314" s="86">
        <f t="shared" si="207"/>
        <v>0</v>
      </c>
      <c r="F314" s="85"/>
      <c r="G314" s="86">
        <f t="shared" si="208"/>
        <v>0</v>
      </c>
      <c r="H314" s="86">
        <f t="shared" si="209"/>
        <v>0</v>
      </c>
      <c r="I314" s="86">
        <f t="shared" si="210"/>
        <v>0</v>
      </c>
      <c r="J314" s="87" t="e">
        <f t="shared" si="211"/>
        <v>#DIV/0!</v>
      </c>
      <c r="L314" s="30"/>
    </row>
    <row r="315" spans="1:12" ht="21" hidden="1" customHeight="1" x14ac:dyDescent="0.2">
      <c r="A315" s="88" t="s">
        <v>274</v>
      </c>
      <c r="B315" s="89"/>
      <c r="C315" s="89"/>
      <c r="D315" s="89"/>
      <c r="E315" s="86">
        <f t="shared" si="207"/>
        <v>0</v>
      </c>
      <c r="F315" s="89"/>
      <c r="G315" s="86">
        <f t="shared" si="208"/>
        <v>0</v>
      </c>
      <c r="H315" s="86">
        <f t="shared" si="209"/>
        <v>0</v>
      </c>
      <c r="I315" s="86">
        <f t="shared" si="210"/>
        <v>0</v>
      </c>
      <c r="J315" s="87" t="e">
        <f t="shared" si="211"/>
        <v>#DIV/0!</v>
      </c>
      <c r="L315" s="30"/>
    </row>
    <row r="316" spans="1:12" ht="12.75" hidden="1" customHeight="1" x14ac:dyDescent="0.2">
      <c r="A316" s="84" t="s">
        <v>275</v>
      </c>
      <c r="B316" s="85"/>
      <c r="C316" s="85"/>
      <c r="D316" s="85"/>
      <c r="E316" s="86">
        <f t="shared" si="207"/>
        <v>0</v>
      </c>
      <c r="F316" s="85"/>
      <c r="G316" s="86">
        <f t="shared" si="208"/>
        <v>0</v>
      </c>
      <c r="H316" s="86">
        <f t="shared" si="209"/>
        <v>0</v>
      </c>
      <c r="I316" s="86">
        <f t="shared" si="210"/>
        <v>0</v>
      </c>
      <c r="J316" s="87" t="e">
        <f t="shared" si="211"/>
        <v>#DIV/0!</v>
      </c>
      <c r="L316" s="30"/>
    </row>
    <row r="317" spans="1:12" ht="21.75" hidden="1" customHeight="1" x14ac:dyDescent="0.2">
      <c r="A317" s="88" t="s">
        <v>276</v>
      </c>
      <c r="B317" s="89"/>
      <c r="C317" s="89"/>
      <c r="D317" s="89"/>
      <c r="E317" s="86">
        <f t="shared" si="207"/>
        <v>0</v>
      </c>
      <c r="F317" s="89"/>
      <c r="G317" s="86">
        <f t="shared" si="208"/>
        <v>0</v>
      </c>
      <c r="H317" s="86">
        <f t="shared" si="209"/>
        <v>0</v>
      </c>
      <c r="I317" s="86">
        <f t="shared" si="210"/>
        <v>0</v>
      </c>
      <c r="J317" s="87" t="e">
        <f t="shared" si="211"/>
        <v>#DIV/0!</v>
      </c>
      <c r="L317" s="30"/>
    </row>
    <row r="318" spans="1:12" ht="12" hidden="1" x14ac:dyDescent="0.2">
      <c r="A318" s="84" t="s">
        <v>277</v>
      </c>
      <c r="B318" s="85"/>
      <c r="C318" s="85"/>
      <c r="D318" s="85"/>
      <c r="E318" s="86">
        <f t="shared" si="207"/>
        <v>0</v>
      </c>
      <c r="F318" s="85"/>
      <c r="G318" s="86">
        <f t="shared" si="208"/>
        <v>0</v>
      </c>
      <c r="H318" s="86">
        <f t="shared" si="209"/>
        <v>0</v>
      </c>
      <c r="I318" s="86">
        <f t="shared" si="210"/>
        <v>0</v>
      </c>
      <c r="J318" s="87" t="e">
        <f t="shared" si="211"/>
        <v>#DIV/0!</v>
      </c>
      <c r="L318" s="30"/>
    </row>
    <row r="319" spans="1:12" ht="12" hidden="1" x14ac:dyDescent="0.2">
      <c r="A319" s="84" t="s">
        <v>278</v>
      </c>
      <c r="B319" s="85"/>
      <c r="C319" s="85"/>
      <c r="D319" s="85"/>
      <c r="E319" s="86">
        <f t="shared" si="207"/>
        <v>0</v>
      </c>
      <c r="F319" s="85"/>
      <c r="G319" s="86">
        <f t="shared" si="208"/>
        <v>0</v>
      </c>
      <c r="H319" s="86">
        <f t="shared" si="209"/>
        <v>0</v>
      </c>
      <c r="I319" s="86">
        <f t="shared" si="210"/>
        <v>0</v>
      </c>
      <c r="J319" s="87" t="e">
        <f t="shared" si="211"/>
        <v>#DIV/0!</v>
      </c>
      <c r="L319" s="30"/>
    </row>
    <row r="320" spans="1:12" ht="12" hidden="1" x14ac:dyDescent="0.2">
      <c r="A320" s="84" t="s">
        <v>279</v>
      </c>
      <c r="B320" s="90"/>
      <c r="C320" s="90"/>
      <c r="D320" s="90"/>
      <c r="E320" s="91">
        <f t="shared" si="207"/>
        <v>0</v>
      </c>
      <c r="F320" s="90"/>
      <c r="G320" s="91">
        <f t="shared" si="208"/>
        <v>0</v>
      </c>
      <c r="H320" s="91">
        <f t="shared" si="209"/>
        <v>0</v>
      </c>
      <c r="I320" s="91">
        <f t="shared" si="210"/>
        <v>0</v>
      </c>
      <c r="J320" s="92" t="e">
        <f t="shared" si="211"/>
        <v>#DIV/0!</v>
      </c>
      <c r="L320" s="30"/>
    </row>
    <row r="321" spans="1:12" ht="22.5" hidden="1" x14ac:dyDescent="0.2">
      <c r="A321" s="93" t="s">
        <v>280</v>
      </c>
      <c r="B321" s="91">
        <f t="shared" ref="B321:I321" si="212">SUM(B312:B320)</f>
        <v>0</v>
      </c>
      <c r="C321" s="91">
        <f t="shared" si="212"/>
        <v>0</v>
      </c>
      <c r="D321" s="91">
        <f t="shared" si="212"/>
        <v>0</v>
      </c>
      <c r="E321" s="91">
        <f t="shared" si="212"/>
        <v>0</v>
      </c>
      <c r="F321" s="91">
        <f t="shared" si="212"/>
        <v>0</v>
      </c>
      <c r="G321" s="91">
        <f t="shared" si="212"/>
        <v>0</v>
      </c>
      <c r="H321" s="91">
        <f t="shared" si="212"/>
        <v>0</v>
      </c>
      <c r="I321" s="91">
        <f t="shared" si="212"/>
        <v>0</v>
      </c>
      <c r="J321" s="92" t="e">
        <f t="shared" si="211"/>
        <v>#DIV/0!</v>
      </c>
      <c r="L321" s="30"/>
    </row>
    <row r="322" spans="1:12" ht="12" x14ac:dyDescent="0.2">
      <c r="A322" s="94"/>
      <c r="B322" s="85"/>
      <c r="C322" s="85"/>
      <c r="D322" s="85"/>
      <c r="E322" s="85"/>
      <c r="F322" s="85"/>
      <c r="G322" s="85"/>
      <c r="H322" s="85"/>
      <c r="I322" s="85"/>
      <c r="J322" s="95"/>
      <c r="L322" s="30"/>
    </row>
    <row r="323" spans="1:12" ht="12.75" thickBot="1" x14ac:dyDescent="0.25">
      <c r="A323" s="96" t="s">
        <v>281</v>
      </c>
      <c r="B323" s="97">
        <f t="shared" ref="B323:I323" si="213">+B321+B308</f>
        <v>3728150449.7379103</v>
      </c>
      <c r="C323" s="97">
        <f t="shared" si="213"/>
        <v>2828033048.8913903</v>
      </c>
      <c r="D323" s="97">
        <f t="shared" si="213"/>
        <v>259815029.02563</v>
      </c>
      <c r="E323" s="97">
        <f t="shared" si="213"/>
        <v>3087848077.9170198</v>
      </c>
      <c r="F323" s="97">
        <f t="shared" si="213"/>
        <v>34835783.252830006</v>
      </c>
      <c r="G323" s="98">
        <f t="shared" si="213"/>
        <v>3122683861.1698494</v>
      </c>
      <c r="H323" s="97">
        <f t="shared" si="213"/>
        <v>605466588.56806028</v>
      </c>
      <c r="I323" s="99">
        <f t="shared" si="213"/>
        <v>640302371.82089043</v>
      </c>
      <c r="J323" s="100">
        <f>G323/B323*100</f>
        <v>83.759598848522188</v>
      </c>
      <c r="L323" s="30"/>
    </row>
    <row r="324" spans="1:12" ht="12" thickTop="1" x14ac:dyDescent="0.2">
      <c r="I324" s="102"/>
    </row>
    <row r="325" spans="1:12" x14ac:dyDescent="0.2">
      <c r="A325" s="103" t="s">
        <v>282</v>
      </c>
    </row>
    <row r="326" spans="1:12" x14ac:dyDescent="0.2">
      <c r="A326" s="25" t="s">
        <v>283</v>
      </c>
    </row>
    <row r="327" spans="1:12" x14ac:dyDescent="0.2">
      <c r="A327" s="94" t="s">
        <v>284</v>
      </c>
    </row>
    <row r="328" spans="1:12" x14ac:dyDescent="0.2">
      <c r="A328" s="25" t="s">
        <v>285</v>
      </c>
    </row>
    <row r="329" spans="1:12" x14ac:dyDescent="0.2">
      <c r="A329" s="25" t="s">
        <v>286</v>
      </c>
    </row>
    <row r="330" spans="1:12" x14ac:dyDescent="0.2">
      <c r="A330" s="25" t="s">
        <v>287</v>
      </c>
    </row>
    <row r="331" spans="1:12" x14ac:dyDescent="0.2">
      <c r="A331" s="25" t="s">
        <v>288</v>
      </c>
    </row>
    <row r="332" spans="1:12" x14ac:dyDescent="0.2">
      <c r="I332" s="102"/>
    </row>
    <row r="333" spans="1:12" x14ac:dyDescent="0.2">
      <c r="B333" s="104"/>
      <c r="C333" s="104"/>
      <c r="D333" s="104"/>
      <c r="E333" s="104"/>
      <c r="F333" s="104"/>
      <c r="G333" s="104"/>
      <c r="H333" s="104"/>
      <c r="I333" s="105"/>
      <c r="K333" s="15"/>
    </row>
    <row r="334" spans="1:12" x14ac:dyDescent="0.2">
      <c r="B334" s="30"/>
      <c r="C334" s="30"/>
      <c r="D334" s="30"/>
      <c r="E334" s="30"/>
      <c r="F334" s="30"/>
      <c r="G334" s="30"/>
      <c r="H334" s="30"/>
      <c r="I334" s="30"/>
      <c r="K334" s="15"/>
    </row>
    <row r="335" spans="1:12" x14ac:dyDescent="0.2">
      <c r="G335" s="25"/>
      <c r="H335" s="25"/>
      <c r="I335" s="101"/>
      <c r="K335" s="15"/>
    </row>
    <row r="336" spans="1:12" x14ac:dyDescent="0.2">
      <c r="G336" s="25"/>
      <c r="H336" s="25"/>
      <c r="I336" s="101"/>
      <c r="K336" s="15"/>
    </row>
    <row r="337" spans="7:11" x14ac:dyDescent="0.2">
      <c r="G337" s="25"/>
      <c r="H337" s="25"/>
      <c r="I337" s="101"/>
      <c r="K337" s="15"/>
    </row>
    <row r="338" spans="7:11" x14ac:dyDescent="0.2">
      <c r="G338" s="25"/>
      <c r="H338" s="25"/>
      <c r="I338" s="101"/>
      <c r="K338" s="15"/>
    </row>
    <row r="339" spans="7:11" x14ac:dyDescent="0.2">
      <c r="G339" s="25"/>
      <c r="H339" s="25"/>
      <c r="I339" s="101"/>
      <c r="K339" s="15"/>
    </row>
    <row r="340" spans="7:11" x14ac:dyDescent="0.2">
      <c r="G340" s="25"/>
      <c r="H340" s="25"/>
      <c r="I340" s="101"/>
      <c r="K340" s="15"/>
    </row>
    <row r="341" spans="7:11" x14ac:dyDescent="0.2">
      <c r="G341" s="25"/>
      <c r="H341" s="25"/>
      <c r="I341" s="101"/>
      <c r="K341" s="15"/>
    </row>
    <row r="342" spans="7:11" x14ac:dyDescent="0.2">
      <c r="G342" s="25"/>
      <c r="H342" s="25"/>
      <c r="I342" s="101"/>
      <c r="K342" s="15"/>
    </row>
    <row r="343" spans="7:11" x14ac:dyDescent="0.2">
      <c r="G343" s="25"/>
      <c r="H343" s="25"/>
      <c r="I343" s="101"/>
      <c r="K343" s="15"/>
    </row>
    <row r="344" spans="7:11" x14ac:dyDescent="0.2">
      <c r="G344" s="25"/>
      <c r="H344" s="25"/>
      <c r="I344" s="101"/>
      <c r="K344" s="15"/>
    </row>
    <row r="345" spans="7:11" x14ac:dyDescent="0.2">
      <c r="G345" s="25"/>
      <c r="H345" s="25"/>
      <c r="I345" s="101"/>
      <c r="K345" s="15"/>
    </row>
    <row r="346" spans="7:11" x14ac:dyDescent="0.2">
      <c r="G346" s="25"/>
      <c r="H346" s="25"/>
      <c r="I346" s="101"/>
      <c r="K346" s="15"/>
    </row>
    <row r="347" spans="7:11" x14ac:dyDescent="0.2">
      <c r="G347" s="25"/>
      <c r="H347" s="25"/>
      <c r="I347" s="101"/>
      <c r="K347" s="15"/>
    </row>
    <row r="348" spans="7:11" x14ac:dyDescent="0.2">
      <c r="G348" s="25"/>
      <c r="H348" s="25"/>
      <c r="I348" s="101"/>
      <c r="K348" s="15"/>
    </row>
    <row r="349" spans="7:11" x14ac:dyDescent="0.2">
      <c r="G349" s="25"/>
      <c r="H349" s="25"/>
      <c r="I349" s="101"/>
      <c r="K349" s="15"/>
    </row>
    <row r="350" spans="7:11" x14ac:dyDescent="0.2">
      <c r="G350" s="25"/>
      <c r="H350" s="25"/>
      <c r="I350" s="101"/>
      <c r="K350" s="15"/>
    </row>
    <row r="351" spans="7:11" x14ac:dyDescent="0.2">
      <c r="G351" s="25"/>
      <c r="H351" s="25"/>
      <c r="I351" s="101"/>
      <c r="K351" s="15"/>
    </row>
    <row r="352" spans="7:11" x14ac:dyDescent="0.2">
      <c r="G352" s="25"/>
      <c r="H352" s="25"/>
      <c r="I352" s="101"/>
      <c r="K352" s="15"/>
    </row>
    <row r="353" spans="7:11" x14ac:dyDescent="0.2">
      <c r="G353" s="25"/>
      <c r="H353" s="25"/>
      <c r="I353" s="101"/>
      <c r="K353" s="15"/>
    </row>
    <row r="354" spans="7:11" x14ac:dyDescent="0.2">
      <c r="G354" s="25"/>
      <c r="H354" s="25"/>
      <c r="I354" s="101"/>
      <c r="K354" s="15"/>
    </row>
    <row r="355" spans="7:11" x14ac:dyDescent="0.2">
      <c r="G355" s="25"/>
      <c r="H355" s="25"/>
      <c r="I355" s="101"/>
      <c r="K355" s="15"/>
    </row>
    <row r="356" spans="7:11" x14ac:dyDescent="0.2">
      <c r="G356" s="25"/>
      <c r="H356" s="25"/>
      <c r="I356" s="101"/>
      <c r="K356" s="15"/>
    </row>
    <row r="357" spans="7:11" x14ac:dyDescent="0.2">
      <c r="G357" s="25"/>
      <c r="H357" s="25"/>
      <c r="I357" s="101"/>
      <c r="K357" s="15"/>
    </row>
    <row r="358" spans="7:11" x14ac:dyDescent="0.2">
      <c r="G358" s="25"/>
      <c r="H358" s="25"/>
      <c r="I358" s="101"/>
      <c r="K358" s="15"/>
    </row>
    <row r="359" spans="7:11" x14ac:dyDescent="0.2">
      <c r="G359" s="25"/>
      <c r="H359" s="25"/>
      <c r="I359" s="101"/>
      <c r="K359" s="15"/>
    </row>
    <row r="360" spans="7:11" x14ac:dyDescent="0.2">
      <c r="G360" s="25"/>
      <c r="H360" s="25"/>
      <c r="I360" s="101"/>
      <c r="K360" s="15"/>
    </row>
    <row r="361" spans="7:11" x14ac:dyDescent="0.2">
      <c r="G361" s="25"/>
      <c r="H361" s="25"/>
      <c r="I361" s="101"/>
      <c r="K361" s="15"/>
    </row>
    <row r="362" spans="7:11" x14ac:dyDescent="0.2">
      <c r="G362" s="25"/>
      <c r="H362" s="25"/>
      <c r="I362" s="101"/>
      <c r="K362" s="15"/>
    </row>
    <row r="363" spans="7:11" x14ac:dyDescent="0.2">
      <c r="G363" s="25"/>
      <c r="H363" s="25"/>
      <c r="I363" s="101"/>
      <c r="K363" s="15"/>
    </row>
    <row r="364" spans="7:11" x14ac:dyDescent="0.2">
      <c r="G364" s="25"/>
      <c r="H364" s="25"/>
      <c r="I364" s="101"/>
      <c r="K364" s="15"/>
    </row>
    <row r="365" spans="7:11" x14ac:dyDescent="0.2">
      <c r="G365" s="25"/>
      <c r="H365" s="25"/>
      <c r="I365" s="101"/>
      <c r="K365" s="15"/>
    </row>
    <row r="366" spans="7:11" x14ac:dyDescent="0.2">
      <c r="G366" s="25"/>
      <c r="H366" s="25"/>
      <c r="I366" s="101"/>
      <c r="K366" s="15"/>
    </row>
    <row r="367" spans="7:11" x14ac:dyDescent="0.2">
      <c r="G367" s="25"/>
      <c r="H367" s="25"/>
      <c r="I367" s="101"/>
      <c r="K367" s="15"/>
    </row>
    <row r="368" spans="7:11" x14ac:dyDescent="0.2">
      <c r="G368" s="25"/>
      <c r="H368" s="25"/>
      <c r="I368" s="101"/>
      <c r="K368" s="15"/>
    </row>
    <row r="369" spans="7:11" x14ac:dyDescent="0.2">
      <c r="G369" s="25"/>
      <c r="H369" s="25"/>
      <c r="I369" s="101"/>
      <c r="K369" s="15"/>
    </row>
    <row r="370" spans="7:11" x14ac:dyDescent="0.2">
      <c r="G370" s="25"/>
      <c r="H370" s="25"/>
      <c r="I370" s="101"/>
      <c r="K370" s="15"/>
    </row>
    <row r="371" spans="7:11" x14ac:dyDescent="0.2">
      <c r="G371" s="25"/>
      <c r="H371" s="25"/>
      <c r="I371" s="101"/>
      <c r="K371" s="15"/>
    </row>
    <row r="372" spans="7:11" x14ac:dyDescent="0.2">
      <c r="G372" s="25"/>
      <c r="H372" s="25"/>
      <c r="I372" s="101"/>
      <c r="K372" s="15"/>
    </row>
  </sheetData>
  <mergeCells count="6">
    <mergeCell ref="J5:J7"/>
    <mergeCell ref="A5:A7"/>
    <mergeCell ref="B5:B7"/>
    <mergeCell ref="C5:G6"/>
    <mergeCell ref="H5:H7"/>
    <mergeCell ref="I5:I7"/>
  </mergeCells>
  <printOptions horizontalCentered="1"/>
  <pageMargins left="0.35" right="0.35" top="0.5" bottom="0.5" header="0.3" footer="0.3"/>
  <pageSetup paperSize="9" scale="71" orientation="portrait" r:id="rId1"/>
  <rowBreaks count="2" manualBreakCount="2">
    <brk id="182" max="9" man="1"/>
    <brk id="2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
  <sheetViews>
    <sheetView view="pageBreakPreview" topLeftCell="A3" zoomScale="60" zoomScaleNormal="85" workbookViewId="0">
      <selection activeCell="A50" sqref="A50"/>
    </sheetView>
  </sheetViews>
  <sheetFormatPr defaultRowHeight="12.75" x14ac:dyDescent="0.2"/>
  <cols>
    <col min="1" max="1" width="38.7109375" customWidth="1"/>
    <col min="2" max="2" width="11.7109375" bestFit="1" customWidth="1"/>
    <col min="3" max="3" width="10.140625" bestFit="1" customWidth="1"/>
    <col min="4" max="4" width="10" customWidth="1"/>
    <col min="5" max="5" width="12.5703125" bestFit="1" customWidth="1"/>
    <col min="6" max="9" width="10" customWidth="1"/>
    <col min="10" max="12" width="12.5703125" customWidth="1"/>
    <col min="13" max="13" width="15.5703125" customWidth="1"/>
    <col min="15" max="15" width="9.85546875" bestFit="1" customWidth="1"/>
    <col min="16" max="16" width="10.42578125" bestFit="1" customWidth="1"/>
    <col min="17" max="17" width="9.85546875" bestFit="1" customWidth="1"/>
    <col min="18" max="18" width="11.5703125" bestFit="1" customWidth="1"/>
    <col min="19" max="25" width="11" customWidth="1"/>
  </cols>
  <sheetData>
    <row r="1" spans="1:25" x14ac:dyDescent="0.2">
      <c r="A1" t="s">
        <v>18</v>
      </c>
    </row>
    <row r="2" spans="1:25" x14ac:dyDescent="0.2">
      <c r="A2" t="s">
        <v>0</v>
      </c>
    </row>
    <row r="3" spans="1:25" x14ac:dyDescent="0.2">
      <c r="A3" t="s">
        <v>1</v>
      </c>
      <c r="O3" t="s">
        <v>2</v>
      </c>
    </row>
    <row r="4" spans="1:25" x14ac:dyDescent="0.2">
      <c r="B4" s="1" t="s">
        <v>3</v>
      </c>
      <c r="C4" s="1" t="s">
        <v>4</v>
      </c>
      <c r="D4" s="1" t="s">
        <v>5</v>
      </c>
      <c r="E4" s="1" t="s">
        <v>6</v>
      </c>
      <c r="F4" s="1" t="s">
        <v>9</v>
      </c>
      <c r="G4" s="1" t="s">
        <v>10</v>
      </c>
      <c r="H4" s="1" t="s">
        <v>11</v>
      </c>
      <c r="I4" s="1" t="s">
        <v>13</v>
      </c>
      <c r="J4" s="1" t="s">
        <v>14</v>
      </c>
      <c r="K4" s="1" t="s">
        <v>15</v>
      </c>
      <c r="L4" s="1" t="s">
        <v>16</v>
      </c>
      <c r="M4" s="1" t="s">
        <v>17</v>
      </c>
      <c r="O4" s="1" t="s">
        <v>3</v>
      </c>
      <c r="P4" s="1" t="s">
        <v>4</v>
      </c>
      <c r="Q4" s="1" t="s">
        <v>5</v>
      </c>
      <c r="R4" s="1" t="s">
        <v>6</v>
      </c>
      <c r="S4" s="1" t="s">
        <v>9</v>
      </c>
      <c r="T4" s="1" t="s">
        <v>10</v>
      </c>
      <c r="U4" s="1" t="s">
        <v>11</v>
      </c>
      <c r="V4" s="1" t="s">
        <v>13</v>
      </c>
      <c r="W4" s="1" t="s">
        <v>14</v>
      </c>
      <c r="X4" s="1" t="s">
        <v>15</v>
      </c>
      <c r="Y4" s="1" t="s">
        <v>16</v>
      </c>
    </row>
    <row r="5" spans="1:25" x14ac:dyDescent="0.2">
      <c r="A5" t="s">
        <v>7</v>
      </c>
      <c r="B5" s="2">
        <v>197280.37433063</v>
      </c>
      <c r="C5" s="2">
        <v>218551.98042208</v>
      </c>
      <c r="D5" s="2">
        <v>234979.63878392999</v>
      </c>
      <c r="E5" s="2">
        <v>1075614.4966295001</v>
      </c>
      <c r="F5" s="2">
        <v>94082.130662809999</v>
      </c>
      <c r="G5" s="2">
        <v>32038.674463660001</v>
      </c>
      <c r="H5" s="2">
        <v>756312.93344558997</v>
      </c>
      <c r="I5" s="2">
        <v>84282.483245059993</v>
      </c>
      <c r="J5" s="2">
        <v>30049.258071759901</v>
      </c>
      <c r="K5" s="2">
        <v>879809.11386668996</v>
      </c>
      <c r="L5" s="2">
        <v>125149.36581592</v>
      </c>
      <c r="M5" s="2">
        <f>SUM(B5:L5)</f>
        <v>3728150.4497376294</v>
      </c>
      <c r="N5" s="2"/>
      <c r="O5" s="2">
        <f>B5</f>
        <v>197280.37433063</v>
      </c>
      <c r="P5" s="2">
        <f t="shared" ref="P5:Y6" si="0">+O5+C5</f>
        <v>415832.35475270997</v>
      </c>
      <c r="Q5" s="2">
        <f t="shared" si="0"/>
        <v>650811.99353663996</v>
      </c>
      <c r="R5" s="2">
        <f t="shared" si="0"/>
        <v>1726426.49016614</v>
      </c>
      <c r="S5" s="2">
        <f t="shared" si="0"/>
        <v>1820508.6208289501</v>
      </c>
      <c r="T5" s="2">
        <f t="shared" si="0"/>
        <v>1852547.2952926101</v>
      </c>
      <c r="U5" s="2">
        <f t="shared" si="0"/>
        <v>2608860.2287381999</v>
      </c>
      <c r="V5" s="2">
        <f t="shared" si="0"/>
        <v>2693142.7119832598</v>
      </c>
      <c r="W5" s="2">
        <f t="shared" si="0"/>
        <v>2723191.9700550195</v>
      </c>
      <c r="X5" s="2">
        <f t="shared" si="0"/>
        <v>3603001.0839217096</v>
      </c>
      <c r="Y5" s="2">
        <f t="shared" si="0"/>
        <v>3728150.4497376294</v>
      </c>
    </row>
    <row r="6" spans="1:25" x14ac:dyDescent="0.2">
      <c r="A6" t="s">
        <v>8</v>
      </c>
      <c r="B6" s="2">
        <v>145576.10467393001</v>
      </c>
      <c r="C6" s="2">
        <v>217009.91467150999</v>
      </c>
      <c r="D6" s="2">
        <v>278567.46296278998</v>
      </c>
      <c r="E6" s="2">
        <v>445894.35907906003</v>
      </c>
      <c r="F6" s="2">
        <v>333061.39329525002</v>
      </c>
      <c r="G6" s="2">
        <v>298626.9295654</v>
      </c>
      <c r="H6" s="2">
        <v>276177.53929603001</v>
      </c>
      <c r="I6" s="2">
        <v>250170.73219578</v>
      </c>
      <c r="J6" s="2">
        <v>309878.51815909997</v>
      </c>
      <c r="K6" s="2">
        <v>227412.30314541</v>
      </c>
      <c r="L6" s="2">
        <v>340308.60412559001</v>
      </c>
      <c r="M6" s="2">
        <f>SUM(B6:L6)</f>
        <v>3122683.86116985</v>
      </c>
      <c r="N6" s="2"/>
      <c r="O6" s="2">
        <f>B6</f>
        <v>145576.10467393001</v>
      </c>
      <c r="P6" s="2">
        <f t="shared" si="0"/>
        <v>362586.01934543997</v>
      </c>
      <c r="Q6" s="2">
        <f t="shared" si="0"/>
        <v>641153.4823082299</v>
      </c>
      <c r="R6" s="2">
        <f t="shared" si="0"/>
        <v>1087047.84138729</v>
      </c>
      <c r="S6" s="2">
        <f t="shared" si="0"/>
        <v>1420109.2346825399</v>
      </c>
      <c r="T6" s="2">
        <f t="shared" si="0"/>
        <v>1718736.1642479398</v>
      </c>
      <c r="U6" s="2">
        <f t="shared" si="0"/>
        <v>1994913.7035439699</v>
      </c>
      <c r="V6" s="2">
        <f t="shared" si="0"/>
        <v>2245084.43573975</v>
      </c>
      <c r="W6" s="2">
        <f t="shared" si="0"/>
        <v>2554962.9538988499</v>
      </c>
      <c r="X6" s="2">
        <f t="shared" si="0"/>
        <v>2782375.2570442599</v>
      </c>
      <c r="Y6" s="2">
        <f t="shared" si="0"/>
        <v>3122683.86116985</v>
      </c>
    </row>
    <row r="7" spans="1:25" x14ac:dyDescent="0.2">
      <c r="A7" t="s">
        <v>12</v>
      </c>
      <c r="B7" s="4">
        <f t="shared" ref="B7:K7" si="1">O7</f>
        <v>73.791478330202892</v>
      </c>
      <c r="C7" s="4">
        <f t="shared" si="1"/>
        <v>87.195239908896724</v>
      </c>
      <c r="D7" s="4">
        <f t="shared" si="1"/>
        <v>98.515929127869356</v>
      </c>
      <c r="E7" s="4">
        <f t="shared" si="1"/>
        <v>62.965197045990628</v>
      </c>
      <c r="F7" s="4">
        <f t="shared" si="1"/>
        <v>78.006180164964434</v>
      </c>
      <c r="G7" s="4">
        <f t="shared" si="1"/>
        <v>92.776911478336388</v>
      </c>
      <c r="H7" s="4">
        <f t="shared" si="1"/>
        <v>76.466867851668269</v>
      </c>
      <c r="I7" s="4">
        <f t="shared" si="1"/>
        <v>83.362995423530492</v>
      </c>
      <c r="J7" s="4">
        <f t="shared" si="1"/>
        <v>93.822359275215888</v>
      </c>
      <c r="K7" s="4">
        <f t="shared" si="1"/>
        <v>77.223825145668997</v>
      </c>
      <c r="L7" s="4">
        <f>Y7</f>
        <v>83.759598848528512</v>
      </c>
      <c r="M7" s="4"/>
      <c r="N7" s="3"/>
      <c r="O7" s="3">
        <f>+O6/O5*100</f>
        <v>73.791478330202892</v>
      </c>
      <c r="P7" s="3">
        <f>+P6/P5*100</f>
        <v>87.195239908896724</v>
      </c>
      <c r="Q7" s="3">
        <f t="shared" ref="Q7:Y7" si="2">+Q6/Q5*100</f>
        <v>98.515929127869356</v>
      </c>
      <c r="R7" s="3">
        <f t="shared" si="2"/>
        <v>62.965197045990628</v>
      </c>
      <c r="S7" s="3">
        <f t="shared" si="2"/>
        <v>78.006180164964434</v>
      </c>
      <c r="T7" s="3">
        <f t="shared" si="2"/>
        <v>92.776911478336388</v>
      </c>
      <c r="U7" s="3">
        <f t="shared" si="2"/>
        <v>76.466867851668269</v>
      </c>
      <c r="V7" s="3">
        <f t="shared" si="2"/>
        <v>83.362995423530492</v>
      </c>
      <c r="W7" s="3">
        <f t="shared" si="2"/>
        <v>93.822359275215888</v>
      </c>
      <c r="X7" s="3">
        <f t="shared" si="2"/>
        <v>77.223825145668997</v>
      </c>
      <c r="Y7" s="3">
        <f t="shared" si="2"/>
        <v>83.759598848528512</v>
      </c>
    </row>
    <row r="19" spans="18:18" x14ac:dyDescent="0.2">
      <c r="R19" s="2"/>
    </row>
  </sheetData>
  <phoneticPr fontId="20" type="noConversion"/>
  <printOptions horizontalCentered="1"/>
  <pageMargins left="0.25" right="0.25" top="1" bottom="0.47" header="0.5" footer="0.5"/>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By Department</vt:lpstr>
      <vt:lpstr>By Agency</vt:lpstr>
      <vt:lpstr>Graph</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Dianne M. Cruz</cp:lastModifiedBy>
  <cp:lastPrinted>2020-12-14T05:50:31Z</cp:lastPrinted>
  <dcterms:created xsi:type="dcterms:W3CDTF">2014-06-18T02:22:11Z</dcterms:created>
  <dcterms:modified xsi:type="dcterms:W3CDTF">2020-12-15T05:34:00Z</dcterms:modified>
</cp:coreProperties>
</file>