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20\WEBSITE\For website\May 2020\"/>
    </mc:Choice>
  </mc:AlternateContent>
  <bookViews>
    <workbookView xWindow="240" yWindow="75" windowWidth="20955" windowHeight="10740" activeTab="1"/>
  </bookViews>
  <sheets>
    <sheet name="By Department" sheetId="13" r:id="rId1"/>
    <sheet name="By Agency" sheetId="14" r:id="rId2"/>
    <sheet name="Graph" sheetId="3" r:id="rId3"/>
  </sheets>
  <externalReferences>
    <externalReference r:id="rId4"/>
  </externalReferences>
  <definedNames>
    <definedName name="_xlnm.Print_Area" localSheetId="1">'By Agency'!$A$1:$H$295</definedName>
    <definedName name="_xlnm.Print_Area" localSheetId="0">'By Department'!$A$1:$Q$64</definedName>
    <definedName name="_xlnm.Print_Area" localSheetId="2">Graph!$A$9:$J$49</definedName>
    <definedName name="_xlnm.Print_Titles" localSheetId="1">'By Agency'!$1:$8</definedName>
    <definedName name="Z_149BABA1_3CBB_4AB5_8307_CDFFE2416884_.wvu.PrintArea" localSheetId="1" hidden="1">'By Agency'!$A$1:$F$302</definedName>
    <definedName name="Z_149BABA1_3CBB_4AB5_8307_CDFFE2416884_.wvu.PrintTitles" localSheetId="1" hidden="1">'By Agency'!$1:$8</definedName>
    <definedName name="Z_149BABA1_3CBB_4AB5_8307_CDFFE2416884_.wvu.Rows" localSheetId="1" hidden="1">'By Agency'!$135:$135,'By Agency'!#REF!,'By Agency'!$281:$285,'By Agency'!$286:$292</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Agency'!$A$1:$H$303</definedName>
    <definedName name="Z_63CE5467_86C0_4816_A6C7_6C3632652BD9_.wvu.PrintTitles" localSheetId="1" hidden="1">'By Agency'!$1:$8</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97AE4AC2_2269_476F_89AE_42BE1A190109_.wvu.PrintArea" localSheetId="1" hidden="1">'By Agency'!$A$1:$H$303</definedName>
    <definedName name="Z_97AE4AC2_2269_476F_89AE_42BE1A190109_.wvu.PrintTitles" localSheetId="1" hidden="1">'By Agency'!$1:$8</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PrintArea" localSheetId="1" hidden="1">'By Agency'!$A$1:$F$302</definedName>
    <definedName name="Z_E72949E6_F470_4685_A8B8_FC40C2B684D5_.wvu.PrintTitles" localSheetId="1" hidden="1">'By Agency'!$1:$8</definedName>
    <definedName name="Z_E72949E6_F470_4685_A8B8_FC40C2B684D5_.wvu.Rows" localSheetId="1" hidden="1">'By Agency'!$135:$135</definedName>
  </definedNames>
  <calcPr calcId="152511"/>
</workbook>
</file>

<file path=xl/calcChain.xml><?xml version="1.0" encoding="utf-8"?>
<calcChain xmlns="http://schemas.openxmlformats.org/spreadsheetml/2006/main">
  <c r="C286" i="14" l="1"/>
  <c r="D286" i="14"/>
  <c r="E286" i="14"/>
  <c r="F286" i="14"/>
  <c r="G286" i="14"/>
  <c r="B286" i="14"/>
  <c r="C132" i="14" l="1"/>
  <c r="D132" i="14"/>
  <c r="D127" i="14" s="1"/>
  <c r="E280" i="14"/>
  <c r="H280" i="14" s="1"/>
  <c r="G279" i="14"/>
  <c r="E279" i="14"/>
  <c r="H279" i="14" s="1"/>
  <c r="G278" i="14"/>
  <c r="G277" i="14"/>
  <c r="E277" i="14"/>
  <c r="H277" i="14" s="1"/>
  <c r="G276" i="14"/>
  <c r="D274" i="14"/>
  <c r="D282" i="14" s="1"/>
  <c r="B274" i="14"/>
  <c r="B282" i="14" s="1"/>
  <c r="D265" i="14"/>
  <c r="E266" i="14"/>
  <c r="H266" i="14" s="1"/>
  <c r="C265" i="14"/>
  <c r="B265" i="14"/>
  <c r="E263" i="14"/>
  <c r="H263" i="14" s="1"/>
  <c r="E261" i="14"/>
  <c r="H261" i="14" s="1"/>
  <c r="E259" i="14"/>
  <c r="H259" i="14" s="1"/>
  <c r="E257" i="14"/>
  <c r="H257" i="14" s="1"/>
  <c r="D255" i="14"/>
  <c r="B255" i="14"/>
  <c r="E253" i="14"/>
  <c r="H253" i="14" s="1"/>
  <c r="E252" i="14"/>
  <c r="H252" i="14" s="1"/>
  <c r="E251" i="14"/>
  <c r="H251" i="14" s="1"/>
  <c r="E250" i="14"/>
  <c r="H250" i="14" s="1"/>
  <c r="D248" i="14"/>
  <c r="B248" i="14"/>
  <c r="E246" i="14"/>
  <c r="H246" i="14" s="1"/>
  <c r="E244" i="14"/>
  <c r="H244" i="14" s="1"/>
  <c r="E243" i="14"/>
  <c r="H243" i="14" s="1"/>
  <c r="E242" i="14"/>
  <c r="H242" i="14" s="1"/>
  <c r="E241" i="14"/>
  <c r="H241" i="14" s="1"/>
  <c r="E240" i="14"/>
  <c r="H240" i="14" s="1"/>
  <c r="E239" i="14"/>
  <c r="H239" i="14" s="1"/>
  <c r="E238" i="14"/>
  <c r="H238" i="14" s="1"/>
  <c r="E237" i="14"/>
  <c r="H237" i="14" s="1"/>
  <c r="E236" i="14"/>
  <c r="H236" i="14" s="1"/>
  <c r="E235" i="14"/>
  <c r="H235" i="14" s="1"/>
  <c r="E234" i="14"/>
  <c r="H234" i="14" s="1"/>
  <c r="E233" i="14"/>
  <c r="H233" i="14" s="1"/>
  <c r="E232" i="14"/>
  <c r="H232" i="14" s="1"/>
  <c r="E231" i="14"/>
  <c r="H231" i="14" s="1"/>
  <c r="D229" i="14"/>
  <c r="B229" i="14"/>
  <c r="E228" i="14"/>
  <c r="H228" i="14" s="1"/>
  <c r="E227" i="14"/>
  <c r="H227" i="14" s="1"/>
  <c r="E225" i="14"/>
  <c r="H225" i="14" s="1"/>
  <c r="E223" i="14"/>
  <c r="H223" i="14" s="1"/>
  <c r="E221" i="14"/>
  <c r="H221" i="14" s="1"/>
  <c r="E220" i="14"/>
  <c r="H220" i="14" s="1"/>
  <c r="E219" i="14"/>
  <c r="H219" i="14" s="1"/>
  <c r="E218" i="14"/>
  <c r="H218" i="14" s="1"/>
  <c r="D216" i="14"/>
  <c r="B216" i="14"/>
  <c r="E214" i="14"/>
  <c r="H214" i="14" s="1"/>
  <c r="E213" i="14"/>
  <c r="H213" i="14" s="1"/>
  <c r="E212" i="14"/>
  <c r="H212" i="14" s="1"/>
  <c r="E211" i="14"/>
  <c r="H211" i="14" s="1"/>
  <c r="E210" i="14"/>
  <c r="H210" i="14" s="1"/>
  <c r="E209" i="14"/>
  <c r="H209" i="14" s="1"/>
  <c r="D207" i="14"/>
  <c r="B207" i="14"/>
  <c r="E205" i="14"/>
  <c r="H205" i="14" s="1"/>
  <c r="E204" i="14"/>
  <c r="H204" i="14" s="1"/>
  <c r="E203" i="14"/>
  <c r="H203" i="14" s="1"/>
  <c r="E202" i="14"/>
  <c r="H202" i="14" s="1"/>
  <c r="E201" i="14"/>
  <c r="H201" i="14" s="1"/>
  <c r="E200" i="14"/>
  <c r="H200" i="14" s="1"/>
  <c r="D198" i="14"/>
  <c r="B198" i="14"/>
  <c r="E196" i="14"/>
  <c r="H196" i="14" s="1"/>
  <c r="E195" i="14"/>
  <c r="H195" i="14" s="1"/>
  <c r="E194" i="14"/>
  <c r="H194" i="14" s="1"/>
  <c r="E193" i="14"/>
  <c r="H193" i="14" s="1"/>
  <c r="E192" i="14"/>
  <c r="H192" i="14" s="1"/>
  <c r="E191" i="14"/>
  <c r="H191" i="14" s="1"/>
  <c r="D189" i="14"/>
  <c r="B189" i="14"/>
  <c r="E187" i="14"/>
  <c r="H187" i="14" s="1"/>
  <c r="E186" i="14"/>
  <c r="H186" i="14" s="1"/>
  <c r="E185" i="14"/>
  <c r="H185" i="14" s="1"/>
  <c r="E184" i="14"/>
  <c r="H184" i="14" s="1"/>
  <c r="E183" i="14"/>
  <c r="H183" i="14" s="1"/>
  <c r="E182" i="14"/>
  <c r="H182" i="14" s="1"/>
  <c r="D180" i="14"/>
  <c r="B180" i="14"/>
  <c r="E178" i="14"/>
  <c r="H178" i="14" s="1"/>
  <c r="E177" i="14"/>
  <c r="H177" i="14" s="1"/>
  <c r="D175" i="14"/>
  <c r="B175" i="14"/>
  <c r="E173" i="14"/>
  <c r="H173" i="14" s="1"/>
  <c r="E172" i="14"/>
  <c r="H172" i="14" s="1"/>
  <c r="E171" i="14"/>
  <c r="H171" i="14" s="1"/>
  <c r="E170" i="14"/>
  <c r="H170" i="14" s="1"/>
  <c r="E169" i="14"/>
  <c r="H169" i="14" s="1"/>
  <c r="E168" i="14"/>
  <c r="H168" i="14" s="1"/>
  <c r="E167" i="14"/>
  <c r="H167" i="14" s="1"/>
  <c r="D165" i="14"/>
  <c r="B165" i="14"/>
  <c r="E162" i="14"/>
  <c r="H162" i="14" s="1"/>
  <c r="E160" i="14"/>
  <c r="H160" i="14" s="1"/>
  <c r="E158" i="14"/>
  <c r="H158" i="14" s="1"/>
  <c r="E156" i="14"/>
  <c r="H156" i="14" s="1"/>
  <c r="E154" i="14"/>
  <c r="H154" i="14" s="1"/>
  <c r="E152" i="14"/>
  <c r="H152" i="14" s="1"/>
  <c r="E151" i="14"/>
  <c r="H151" i="14" s="1"/>
  <c r="E150" i="14"/>
  <c r="H150" i="14" s="1"/>
  <c r="E149" i="14"/>
  <c r="H149" i="14" s="1"/>
  <c r="E148" i="14"/>
  <c r="H148" i="14" s="1"/>
  <c r="E147" i="14"/>
  <c r="H147" i="14" s="1"/>
  <c r="E146" i="14"/>
  <c r="H146" i="14" s="1"/>
  <c r="D144" i="14"/>
  <c r="B144" i="14"/>
  <c r="E142" i="14"/>
  <c r="H142" i="14" s="1"/>
  <c r="D139" i="14"/>
  <c r="B139" i="14"/>
  <c r="E138" i="14"/>
  <c r="H138" i="14" s="1"/>
  <c r="E137" i="14"/>
  <c r="H137" i="14" s="1"/>
  <c r="D135" i="14"/>
  <c r="B135" i="14"/>
  <c r="E134" i="14"/>
  <c r="H134" i="14" s="1"/>
  <c r="E133" i="14"/>
  <c r="H133" i="14" s="1"/>
  <c r="B132" i="14"/>
  <c r="E131" i="14"/>
  <c r="H131" i="14" s="1"/>
  <c r="E130" i="14"/>
  <c r="H130" i="14" s="1"/>
  <c r="E129" i="14"/>
  <c r="H129" i="14" s="1"/>
  <c r="B127" i="14"/>
  <c r="E124" i="14"/>
  <c r="H124" i="14" s="1"/>
  <c r="E123" i="14"/>
  <c r="H123" i="14" s="1"/>
  <c r="E122" i="14"/>
  <c r="H122" i="14" s="1"/>
  <c r="E121" i="14"/>
  <c r="H121" i="14" s="1"/>
  <c r="E120" i="14"/>
  <c r="H120" i="14" s="1"/>
  <c r="E119" i="14"/>
  <c r="H119" i="14" s="1"/>
  <c r="E118" i="14"/>
  <c r="H118" i="14" s="1"/>
  <c r="E117" i="14"/>
  <c r="H117" i="14" s="1"/>
  <c r="D115" i="14"/>
  <c r="B115" i="14"/>
  <c r="E113" i="14"/>
  <c r="H113" i="14" s="1"/>
  <c r="E112" i="14"/>
  <c r="H112" i="14" s="1"/>
  <c r="E111" i="14"/>
  <c r="H111" i="14" s="1"/>
  <c r="E110" i="14"/>
  <c r="H110" i="14" s="1"/>
  <c r="E109" i="14"/>
  <c r="H109" i="14" s="1"/>
  <c r="E108" i="14"/>
  <c r="H108" i="14" s="1"/>
  <c r="E107" i="14"/>
  <c r="H107" i="14" s="1"/>
  <c r="E106" i="14"/>
  <c r="H106" i="14" s="1"/>
  <c r="E105" i="14"/>
  <c r="H105" i="14" s="1"/>
  <c r="D103" i="14"/>
  <c r="B103" i="14"/>
  <c r="E101" i="14"/>
  <c r="H101" i="14" s="1"/>
  <c r="E100" i="14"/>
  <c r="H100" i="14" s="1"/>
  <c r="E99" i="14"/>
  <c r="H99" i="14" s="1"/>
  <c r="E98" i="14"/>
  <c r="H98" i="14" s="1"/>
  <c r="E97" i="14"/>
  <c r="H97" i="14" s="1"/>
  <c r="E96" i="14"/>
  <c r="H96" i="14" s="1"/>
  <c r="E95" i="14"/>
  <c r="H95" i="14" s="1"/>
  <c r="E94" i="14"/>
  <c r="H94" i="14" s="1"/>
  <c r="E93" i="14"/>
  <c r="H93" i="14" s="1"/>
  <c r="B91" i="14"/>
  <c r="D91" i="14"/>
  <c r="E89" i="14"/>
  <c r="H89" i="14" s="1"/>
  <c r="E87" i="14"/>
  <c r="H87" i="14" s="1"/>
  <c r="D85" i="14"/>
  <c r="B85" i="14"/>
  <c r="D81" i="14"/>
  <c r="E79" i="14"/>
  <c r="H79" i="14" s="1"/>
  <c r="D77" i="14"/>
  <c r="B77" i="14"/>
  <c r="E74" i="14"/>
  <c r="H74" i="14" s="1"/>
  <c r="D71" i="14"/>
  <c r="E69" i="14"/>
  <c r="H69" i="14" s="1"/>
  <c r="E67" i="14"/>
  <c r="H67" i="14" s="1"/>
  <c r="E65" i="14"/>
  <c r="H65" i="14" s="1"/>
  <c r="E64" i="14"/>
  <c r="H64" i="14" s="1"/>
  <c r="E63" i="14"/>
  <c r="H63" i="14" s="1"/>
  <c r="E62" i="14"/>
  <c r="H62" i="14" s="1"/>
  <c r="E61" i="14"/>
  <c r="H61" i="14" s="1"/>
  <c r="D59" i="14"/>
  <c r="B59" i="14"/>
  <c r="E57" i="14"/>
  <c r="H57" i="14" s="1"/>
  <c r="E56" i="14"/>
  <c r="H56" i="14" s="1"/>
  <c r="E55" i="14"/>
  <c r="H55" i="14" s="1"/>
  <c r="E54" i="14"/>
  <c r="H54" i="14" s="1"/>
  <c r="E53" i="14"/>
  <c r="H53" i="14" s="1"/>
  <c r="D51" i="14"/>
  <c r="B51" i="14"/>
  <c r="E49" i="14"/>
  <c r="H49" i="14" s="1"/>
  <c r="E47" i="14"/>
  <c r="H47" i="14" s="1"/>
  <c r="E45" i="14"/>
  <c r="H45" i="14" s="1"/>
  <c r="E44" i="14"/>
  <c r="H44" i="14" s="1"/>
  <c r="E43" i="14"/>
  <c r="H43" i="14" s="1"/>
  <c r="E42" i="14"/>
  <c r="H42" i="14" s="1"/>
  <c r="E41" i="14"/>
  <c r="H41" i="14" s="1"/>
  <c r="D39" i="14"/>
  <c r="B39" i="14"/>
  <c r="E37" i="14"/>
  <c r="H37" i="14" s="1"/>
  <c r="D35" i="14"/>
  <c r="B35" i="14"/>
  <c r="E33" i="14"/>
  <c r="H33" i="14" s="1"/>
  <c r="E32" i="14"/>
  <c r="H32" i="14" s="1"/>
  <c r="E31" i="14"/>
  <c r="H31" i="14" s="1"/>
  <c r="E30" i="14"/>
  <c r="H30" i="14" s="1"/>
  <c r="E29" i="14"/>
  <c r="H29" i="14" s="1"/>
  <c r="E28" i="14"/>
  <c r="H28" i="14" s="1"/>
  <c r="E27" i="14"/>
  <c r="H27" i="14" s="1"/>
  <c r="E26" i="14"/>
  <c r="H26" i="14" s="1"/>
  <c r="E25" i="14"/>
  <c r="H25" i="14" s="1"/>
  <c r="D23" i="14"/>
  <c r="B23" i="14"/>
  <c r="E21" i="14"/>
  <c r="H21" i="14" s="1"/>
  <c r="E19" i="14"/>
  <c r="H19" i="14" s="1"/>
  <c r="E17" i="14"/>
  <c r="H17" i="14" s="1"/>
  <c r="E15" i="14"/>
  <c r="H15" i="14" s="1"/>
  <c r="E14" i="14"/>
  <c r="H14" i="14" s="1"/>
  <c r="E13" i="14"/>
  <c r="H13" i="14" s="1"/>
  <c r="E12" i="14"/>
  <c r="H12" i="14" s="1"/>
  <c r="D10" i="14"/>
  <c r="B10" i="14"/>
  <c r="F25" i="13"/>
  <c r="J25" i="13"/>
  <c r="K25" i="13"/>
  <c r="L25" i="13"/>
  <c r="M25" i="13"/>
  <c r="O25" i="13"/>
  <c r="B126" i="14" l="1"/>
  <c r="F74" i="14"/>
  <c r="E132" i="14"/>
  <c r="H132" i="14" s="1"/>
  <c r="D126" i="14"/>
  <c r="D269" i="14" s="1"/>
  <c r="D284" i="14" s="1"/>
  <c r="N25" i="13"/>
  <c r="Q25" i="13"/>
  <c r="C10" i="14"/>
  <c r="E11" i="14"/>
  <c r="F11" i="14" s="1"/>
  <c r="E40" i="14"/>
  <c r="F40" i="14" s="1"/>
  <c r="C39" i="14"/>
  <c r="G12" i="14"/>
  <c r="F13" i="14"/>
  <c r="G14" i="14"/>
  <c r="F15" i="14"/>
  <c r="G17" i="14"/>
  <c r="F19" i="14"/>
  <c r="G21" i="14"/>
  <c r="G24" i="14"/>
  <c r="F25" i="14"/>
  <c r="G26" i="14"/>
  <c r="F27" i="14"/>
  <c r="G28" i="14"/>
  <c r="F29" i="14"/>
  <c r="G30" i="14"/>
  <c r="F31" i="14"/>
  <c r="G32" i="14"/>
  <c r="F33" i="14"/>
  <c r="G37" i="14"/>
  <c r="G40" i="14"/>
  <c r="F41" i="14"/>
  <c r="G42" i="14"/>
  <c r="F43" i="14"/>
  <c r="G44" i="14"/>
  <c r="F45" i="14"/>
  <c r="G47" i="14"/>
  <c r="F49" i="14"/>
  <c r="G53" i="14"/>
  <c r="F54" i="14"/>
  <c r="G55" i="14"/>
  <c r="F56" i="14"/>
  <c r="G57" i="14"/>
  <c r="G60" i="14"/>
  <c r="F61" i="14"/>
  <c r="G62" i="14"/>
  <c r="F63" i="14"/>
  <c r="G64" i="14"/>
  <c r="F65" i="14"/>
  <c r="F67" i="14"/>
  <c r="F69" i="14"/>
  <c r="C71" i="14"/>
  <c r="E72" i="14"/>
  <c r="G73" i="14"/>
  <c r="E73" i="14"/>
  <c r="H73" i="14" s="1"/>
  <c r="G75" i="14"/>
  <c r="E75" i="14"/>
  <c r="H75" i="14" s="1"/>
  <c r="F79" i="14"/>
  <c r="C81" i="14"/>
  <c r="E82" i="14"/>
  <c r="G83" i="14"/>
  <c r="E83" i="14"/>
  <c r="H83" i="14" s="1"/>
  <c r="F87" i="14"/>
  <c r="F89" i="14"/>
  <c r="E24" i="14"/>
  <c r="F24" i="14" s="1"/>
  <c r="C23" i="14"/>
  <c r="C35" i="14"/>
  <c r="E36" i="14"/>
  <c r="C51" i="14"/>
  <c r="E52" i="14"/>
  <c r="F52" i="14" s="1"/>
  <c r="E60" i="14"/>
  <c r="F60" i="14" s="1"/>
  <c r="C59" i="14"/>
  <c r="G66" i="14"/>
  <c r="E66" i="14"/>
  <c r="H66" i="14" s="1"/>
  <c r="G68" i="14"/>
  <c r="E68" i="14"/>
  <c r="H68" i="14" s="1"/>
  <c r="F72" i="14"/>
  <c r="G78" i="14"/>
  <c r="E78" i="14"/>
  <c r="C77" i="14"/>
  <c r="F82" i="14"/>
  <c r="G86" i="14"/>
  <c r="E86" i="14"/>
  <c r="F86" i="14" s="1"/>
  <c r="C85" i="14"/>
  <c r="G88" i="14"/>
  <c r="E88" i="14"/>
  <c r="H88" i="14" s="1"/>
  <c r="E92" i="14"/>
  <c r="C91" i="14"/>
  <c r="G11" i="14"/>
  <c r="F12" i="14"/>
  <c r="G13" i="14"/>
  <c r="F14" i="14"/>
  <c r="G15" i="14"/>
  <c r="F17" i="14"/>
  <c r="G19" i="14"/>
  <c r="F21" i="14"/>
  <c r="G25" i="14"/>
  <c r="F26" i="14"/>
  <c r="G27" i="14"/>
  <c r="F28" i="14"/>
  <c r="G29" i="14"/>
  <c r="F30" i="14"/>
  <c r="G31" i="14"/>
  <c r="F32" i="14"/>
  <c r="G33" i="14"/>
  <c r="G36" i="14"/>
  <c r="G35" i="14" s="1"/>
  <c r="F37" i="14"/>
  <c r="G41" i="14"/>
  <c r="F42" i="14"/>
  <c r="G43" i="14"/>
  <c r="F44" i="14"/>
  <c r="G45" i="14"/>
  <c r="F47" i="14"/>
  <c r="G49" i="14"/>
  <c r="G52" i="14"/>
  <c r="F53" i="14"/>
  <c r="G54" i="14"/>
  <c r="F55" i="14"/>
  <c r="G56" i="14"/>
  <c r="F57" i="14"/>
  <c r="G61" i="14"/>
  <c r="F62" i="14"/>
  <c r="G63" i="14"/>
  <c r="F64" i="14"/>
  <c r="G65" i="14"/>
  <c r="G67" i="14"/>
  <c r="G69" i="14"/>
  <c r="B71" i="14"/>
  <c r="G72" i="14"/>
  <c r="G74" i="14"/>
  <c r="G79" i="14"/>
  <c r="B81" i="14"/>
  <c r="G82" i="14"/>
  <c r="G87" i="14"/>
  <c r="G89" i="14"/>
  <c r="F93" i="14"/>
  <c r="G94" i="14"/>
  <c r="F95" i="14"/>
  <c r="G96" i="14"/>
  <c r="F97" i="14"/>
  <c r="G98" i="14"/>
  <c r="F99" i="14"/>
  <c r="G100" i="14"/>
  <c r="F101" i="14"/>
  <c r="G105" i="14"/>
  <c r="F106" i="14"/>
  <c r="G107" i="14"/>
  <c r="F108" i="14"/>
  <c r="G109" i="14"/>
  <c r="F110" i="14"/>
  <c r="G111" i="14"/>
  <c r="F112" i="14"/>
  <c r="G113" i="14"/>
  <c r="G116" i="14"/>
  <c r="F117" i="14"/>
  <c r="G118" i="14"/>
  <c r="F119" i="14"/>
  <c r="G120" i="14"/>
  <c r="F121" i="14"/>
  <c r="G122" i="14"/>
  <c r="F123" i="14"/>
  <c r="G124" i="14"/>
  <c r="G129" i="14"/>
  <c r="F130" i="14"/>
  <c r="G131" i="14"/>
  <c r="G133" i="14"/>
  <c r="F134" i="14"/>
  <c r="G137" i="14"/>
  <c r="F138" i="14"/>
  <c r="G142" i="14"/>
  <c r="G145" i="14"/>
  <c r="F146" i="14"/>
  <c r="G147" i="14"/>
  <c r="F148" i="14"/>
  <c r="G149" i="14"/>
  <c r="F150" i="14"/>
  <c r="G151" i="14"/>
  <c r="F152" i="14"/>
  <c r="F154" i="14"/>
  <c r="F156" i="14"/>
  <c r="F158" i="14"/>
  <c r="F160" i="14"/>
  <c r="F162" i="14"/>
  <c r="G92" i="14"/>
  <c r="F92" i="14"/>
  <c r="C103" i="14"/>
  <c r="E104" i="14"/>
  <c r="E116" i="14"/>
  <c r="F116" i="14" s="1"/>
  <c r="C115" i="14"/>
  <c r="C127" i="14"/>
  <c r="E128" i="14"/>
  <c r="F128" i="14" s="1"/>
  <c r="E136" i="14"/>
  <c r="C139" i="14"/>
  <c r="C135" i="14" s="1"/>
  <c r="E140" i="14"/>
  <c r="F140" i="14" s="1"/>
  <c r="F139" i="14" s="1"/>
  <c r="E145" i="14"/>
  <c r="F145" i="14" s="1"/>
  <c r="C144" i="14"/>
  <c r="G153" i="14"/>
  <c r="E153" i="14"/>
  <c r="H153" i="14" s="1"/>
  <c r="G155" i="14"/>
  <c r="E155" i="14"/>
  <c r="H155" i="14" s="1"/>
  <c r="G157" i="14"/>
  <c r="E157" i="14"/>
  <c r="H157" i="14" s="1"/>
  <c r="G159" i="14"/>
  <c r="E159" i="14"/>
  <c r="H159" i="14" s="1"/>
  <c r="G161" i="14"/>
  <c r="E161" i="14"/>
  <c r="H161" i="14" s="1"/>
  <c r="G163" i="14"/>
  <c r="E163" i="14"/>
  <c r="H163" i="14" s="1"/>
  <c r="G93" i="14"/>
  <c r="F94" i="14"/>
  <c r="G95" i="14"/>
  <c r="F96" i="14"/>
  <c r="G97" i="14"/>
  <c r="F98" i="14"/>
  <c r="G99" i="14"/>
  <c r="F100" i="14"/>
  <c r="G101" i="14"/>
  <c r="G104" i="14"/>
  <c r="F105" i="14"/>
  <c r="G106" i="14"/>
  <c r="F107" i="14"/>
  <c r="G108" i="14"/>
  <c r="F109" i="14"/>
  <c r="G110" i="14"/>
  <c r="F111" i="14"/>
  <c r="G112" i="14"/>
  <c r="F113" i="14"/>
  <c r="G117" i="14"/>
  <c r="F118" i="14"/>
  <c r="G119" i="14"/>
  <c r="F120" i="14"/>
  <c r="G121" i="14"/>
  <c r="F122" i="14"/>
  <c r="G123" i="14"/>
  <c r="F124" i="14"/>
  <c r="G128" i="14"/>
  <c r="F129" i="14"/>
  <c r="G130" i="14"/>
  <c r="F131" i="14"/>
  <c r="G132" i="14"/>
  <c r="F133" i="14"/>
  <c r="G134" i="14"/>
  <c r="G136" i="14"/>
  <c r="F137" i="14"/>
  <c r="G138" i="14"/>
  <c r="G140" i="14"/>
  <c r="G139" i="14" s="1"/>
  <c r="F142" i="14"/>
  <c r="G146" i="14"/>
  <c r="F147" i="14"/>
  <c r="G148" i="14"/>
  <c r="F149" i="14"/>
  <c r="G150" i="14"/>
  <c r="F151" i="14"/>
  <c r="G152" i="14"/>
  <c r="G154" i="14"/>
  <c r="G156" i="14"/>
  <c r="G158" i="14"/>
  <c r="G160" i="14"/>
  <c r="G162" i="14"/>
  <c r="G166" i="14"/>
  <c r="F167" i="14"/>
  <c r="G168" i="14"/>
  <c r="F169" i="14"/>
  <c r="G170" i="14"/>
  <c r="F171" i="14"/>
  <c r="G172" i="14"/>
  <c r="F173" i="14"/>
  <c r="G177" i="14"/>
  <c r="F178" i="14"/>
  <c r="G182" i="14"/>
  <c r="F183" i="14"/>
  <c r="G184" i="14"/>
  <c r="F185" i="14"/>
  <c r="G186" i="14"/>
  <c r="F187" i="14"/>
  <c r="G191" i="14"/>
  <c r="F192" i="14"/>
  <c r="G193" i="14"/>
  <c r="F194" i="14"/>
  <c r="G195" i="14"/>
  <c r="F196" i="14"/>
  <c r="G200" i="14"/>
  <c r="F201" i="14"/>
  <c r="G202" i="14"/>
  <c r="F203" i="14"/>
  <c r="G204" i="14"/>
  <c r="F205" i="14"/>
  <c r="G209" i="14"/>
  <c r="F210" i="14"/>
  <c r="G211" i="14"/>
  <c r="F212" i="14"/>
  <c r="G213" i="14"/>
  <c r="F214" i="14"/>
  <c r="G218" i="14"/>
  <c r="F219" i="14"/>
  <c r="G220" i="14"/>
  <c r="F221" i="14"/>
  <c r="F223" i="14"/>
  <c r="F225" i="14"/>
  <c r="F227" i="14"/>
  <c r="E166" i="14"/>
  <c r="F166" i="14" s="1"/>
  <c r="C165" i="14"/>
  <c r="C175" i="14"/>
  <c r="E176" i="14"/>
  <c r="F176" i="14" s="1"/>
  <c r="C180" i="14"/>
  <c r="E181" i="14"/>
  <c r="C189" i="14"/>
  <c r="E190" i="14"/>
  <c r="F190" i="14" s="1"/>
  <c r="C198" i="14"/>
  <c r="E199" i="14"/>
  <c r="C207" i="14"/>
  <c r="E208" i="14"/>
  <c r="F208" i="14" s="1"/>
  <c r="E217" i="14"/>
  <c r="G222" i="14"/>
  <c r="E222" i="14"/>
  <c r="H222" i="14" s="1"/>
  <c r="G224" i="14"/>
  <c r="E224" i="14"/>
  <c r="H224" i="14" s="1"/>
  <c r="G226" i="14"/>
  <c r="E226" i="14"/>
  <c r="H226" i="14" s="1"/>
  <c r="G167" i="14"/>
  <c r="F168" i="14"/>
  <c r="G169" i="14"/>
  <c r="F170" i="14"/>
  <c r="G171" i="14"/>
  <c r="F172" i="14"/>
  <c r="G173" i="14"/>
  <c r="G176" i="14"/>
  <c r="F177" i="14"/>
  <c r="G178" i="14"/>
  <c r="G181" i="14"/>
  <c r="F182" i="14"/>
  <c r="G183" i="14"/>
  <c r="F184" i="14"/>
  <c r="G185" i="14"/>
  <c r="F186" i="14"/>
  <c r="G187" i="14"/>
  <c r="G190" i="14"/>
  <c r="F191" i="14"/>
  <c r="G192" i="14"/>
  <c r="F193" i="14"/>
  <c r="G194" i="14"/>
  <c r="F195" i="14"/>
  <c r="G196" i="14"/>
  <c r="G199" i="14"/>
  <c r="F200" i="14"/>
  <c r="G201" i="14"/>
  <c r="F202" i="14"/>
  <c r="G203" i="14"/>
  <c r="F204" i="14"/>
  <c r="G205" i="14"/>
  <c r="G208" i="14"/>
  <c r="F209" i="14"/>
  <c r="G210" i="14"/>
  <c r="F211" i="14"/>
  <c r="G212" i="14"/>
  <c r="F213" i="14"/>
  <c r="G214" i="14"/>
  <c r="G217" i="14"/>
  <c r="F218" i="14"/>
  <c r="G219" i="14"/>
  <c r="F220" i="14"/>
  <c r="G221" i="14"/>
  <c r="G223" i="14"/>
  <c r="G225" i="14"/>
  <c r="G227" i="14"/>
  <c r="G228" i="14"/>
  <c r="F228" i="14"/>
  <c r="G230" i="14"/>
  <c r="F231" i="14"/>
  <c r="G232" i="14"/>
  <c r="F233" i="14"/>
  <c r="G234" i="14"/>
  <c r="F235" i="14"/>
  <c r="G236" i="14"/>
  <c r="F237" i="14"/>
  <c r="G238" i="14"/>
  <c r="F239" i="14"/>
  <c r="G240" i="14"/>
  <c r="F241" i="14"/>
  <c r="G242" i="14"/>
  <c r="F243" i="14"/>
  <c r="G244" i="14"/>
  <c r="F246" i="14"/>
  <c r="G250" i="14"/>
  <c r="F251" i="14"/>
  <c r="G252" i="14"/>
  <c r="F253" i="14"/>
  <c r="G257" i="14"/>
  <c r="F259" i="14"/>
  <c r="G261" i="14"/>
  <c r="F263" i="14"/>
  <c r="E230" i="14"/>
  <c r="C229" i="14"/>
  <c r="C216" i="14" s="1"/>
  <c r="C248" i="14"/>
  <c r="E249" i="14"/>
  <c r="F249" i="14" s="1"/>
  <c r="C255" i="14"/>
  <c r="E256" i="14"/>
  <c r="F230" i="14"/>
  <c r="G231" i="14"/>
  <c r="F232" i="14"/>
  <c r="G233" i="14"/>
  <c r="F234" i="14"/>
  <c r="G235" i="14"/>
  <c r="F236" i="14"/>
  <c r="G237" i="14"/>
  <c r="F238" i="14"/>
  <c r="G239" i="14"/>
  <c r="F240" i="14"/>
  <c r="G241" i="14"/>
  <c r="F242" i="14"/>
  <c r="G243" i="14"/>
  <c r="F244" i="14"/>
  <c r="G246" i="14"/>
  <c r="G249" i="14"/>
  <c r="F250" i="14"/>
  <c r="G251" i="14"/>
  <c r="F252" i="14"/>
  <c r="G253" i="14"/>
  <c r="G256" i="14"/>
  <c r="F257" i="14"/>
  <c r="G259" i="14"/>
  <c r="F261" i="14"/>
  <c r="G263" i="14"/>
  <c r="G266" i="14"/>
  <c r="F266" i="14"/>
  <c r="G280" i="14"/>
  <c r="G267" i="14"/>
  <c r="E267" i="14"/>
  <c r="H267" i="14" s="1"/>
  <c r="C274" i="14"/>
  <c r="C282" i="14" s="1"/>
  <c r="E275" i="14"/>
  <c r="F275" i="14" s="1"/>
  <c r="G272" i="14"/>
  <c r="G275" i="14"/>
  <c r="F280" i="14"/>
  <c r="E276" i="14"/>
  <c r="F277" i="14"/>
  <c r="E278" i="14"/>
  <c r="F279" i="14"/>
  <c r="P25" i="13"/>
  <c r="G81" i="14" l="1"/>
  <c r="F75" i="14"/>
  <c r="F83" i="14"/>
  <c r="F81" i="14" s="1"/>
  <c r="G274" i="14"/>
  <c r="G282" i="14" s="1"/>
  <c r="F132" i="14"/>
  <c r="F73" i="14"/>
  <c r="F71" i="14" s="1"/>
  <c r="E265" i="14"/>
  <c r="H265" i="14" s="1"/>
  <c r="F207" i="14"/>
  <c r="F189" i="14"/>
  <c r="F175" i="14"/>
  <c r="F163" i="14"/>
  <c r="F161" i="14"/>
  <c r="F159" i="14"/>
  <c r="F157" i="14"/>
  <c r="F155" i="14"/>
  <c r="F153" i="14"/>
  <c r="F115" i="14"/>
  <c r="B269" i="14"/>
  <c r="B284" i="14" s="1"/>
  <c r="F68" i="14"/>
  <c r="F66" i="14"/>
  <c r="H278" i="14"/>
  <c r="F278" i="14"/>
  <c r="H276" i="14"/>
  <c r="F276" i="14"/>
  <c r="E272" i="14"/>
  <c r="H275" i="14"/>
  <c r="E274" i="14"/>
  <c r="H274" i="14" s="1"/>
  <c r="F267" i="14"/>
  <c r="F265" i="14" s="1"/>
  <c r="G265" i="14"/>
  <c r="G255" i="14"/>
  <c r="H256" i="14"/>
  <c r="E255" i="14"/>
  <c r="H255" i="14" s="1"/>
  <c r="H249" i="14"/>
  <c r="E248" i="14"/>
  <c r="H248" i="14" s="1"/>
  <c r="F256" i="14"/>
  <c r="F255" i="14" s="1"/>
  <c r="G207" i="14"/>
  <c r="G189" i="14"/>
  <c r="G175" i="14"/>
  <c r="F165" i="14"/>
  <c r="H166" i="14"/>
  <c r="E165" i="14"/>
  <c r="H165" i="14" s="1"/>
  <c r="F226" i="14"/>
  <c r="F224" i="14"/>
  <c r="F222" i="14"/>
  <c r="G165" i="14"/>
  <c r="G135" i="14"/>
  <c r="G103" i="14"/>
  <c r="H140" i="14"/>
  <c r="H139" i="14" s="1"/>
  <c r="E139" i="14"/>
  <c r="H136" i="14"/>
  <c r="E135" i="14"/>
  <c r="H135" i="14" s="1"/>
  <c r="H128" i="14"/>
  <c r="E127" i="14"/>
  <c r="H104" i="14"/>
  <c r="E103" i="14"/>
  <c r="H103" i="14" s="1"/>
  <c r="F91" i="14"/>
  <c r="F136" i="14"/>
  <c r="F135" i="14" s="1"/>
  <c r="G115" i="14"/>
  <c r="F104" i="14"/>
  <c r="F103" i="14" s="1"/>
  <c r="G71" i="14"/>
  <c r="H92" i="14"/>
  <c r="E91" i="14"/>
  <c r="H91" i="14" s="1"/>
  <c r="H86" i="14"/>
  <c r="E85" i="14"/>
  <c r="H85" i="14" s="1"/>
  <c r="G77" i="14"/>
  <c r="H52" i="14"/>
  <c r="E51" i="14"/>
  <c r="H51" i="14" s="1"/>
  <c r="H36" i="14"/>
  <c r="E35" i="14"/>
  <c r="H35" i="14" s="1"/>
  <c r="H82" i="14"/>
  <c r="E81" i="14"/>
  <c r="H81" i="14" s="1"/>
  <c r="H72" i="14"/>
  <c r="E71" i="14"/>
  <c r="H71" i="14" s="1"/>
  <c r="H11" i="14"/>
  <c r="E10" i="14"/>
  <c r="F274" i="14"/>
  <c r="G248" i="14"/>
  <c r="F229" i="14"/>
  <c r="H230" i="14"/>
  <c r="E229" i="14"/>
  <c r="H229" i="14" s="1"/>
  <c r="F248" i="14"/>
  <c r="G229" i="14"/>
  <c r="G216" i="14" s="1"/>
  <c r="G198" i="14"/>
  <c r="G180" i="14"/>
  <c r="H217" i="14"/>
  <c r="E216" i="14"/>
  <c r="H216" i="14" s="1"/>
  <c r="H208" i="14"/>
  <c r="E207" i="14"/>
  <c r="H207" i="14" s="1"/>
  <c r="H199" i="14"/>
  <c r="E198" i="14"/>
  <c r="H198" i="14" s="1"/>
  <c r="H190" i="14"/>
  <c r="E189" i="14"/>
  <c r="H189" i="14" s="1"/>
  <c r="H181" i="14"/>
  <c r="E180" i="14"/>
  <c r="H180" i="14" s="1"/>
  <c r="H176" i="14"/>
  <c r="E175" i="14"/>
  <c r="H175" i="14" s="1"/>
  <c r="F217" i="14"/>
  <c r="F199" i="14"/>
  <c r="F198" i="14" s="1"/>
  <c r="F181" i="14"/>
  <c r="F180" i="14" s="1"/>
  <c r="G127" i="14"/>
  <c r="H145" i="14"/>
  <c r="E144" i="14"/>
  <c r="H144" i="14" s="1"/>
  <c r="C126" i="14"/>
  <c r="H116" i="14"/>
  <c r="E115" i="14"/>
  <c r="H115" i="14" s="1"/>
  <c r="G91" i="14"/>
  <c r="G144" i="14"/>
  <c r="F127" i="14"/>
  <c r="F126" i="14" s="1"/>
  <c r="G51" i="14"/>
  <c r="F39" i="14"/>
  <c r="F23" i="14"/>
  <c r="G10" i="14"/>
  <c r="G85" i="14"/>
  <c r="H78" i="14"/>
  <c r="E77" i="14"/>
  <c r="H77" i="14" s="1"/>
  <c r="H60" i="14"/>
  <c r="E59" i="14"/>
  <c r="H59" i="14" s="1"/>
  <c r="H24" i="14"/>
  <c r="E23" i="14"/>
  <c r="H23" i="14" s="1"/>
  <c r="F88" i="14"/>
  <c r="F85" i="14" s="1"/>
  <c r="F78" i="14"/>
  <c r="F77" i="14" s="1"/>
  <c r="G59" i="14"/>
  <c r="F51" i="14"/>
  <c r="G39" i="14"/>
  <c r="F36" i="14"/>
  <c r="F35" i="14" s="1"/>
  <c r="G23" i="14"/>
  <c r="F10" i="14"/>
  <c r="H40" i="14"/>
  <c r="E39" i="14"/>
  <c r="H39" i="14" s="1"/>
  <c r="C269" i="14"/>
  <c r="G126" i="14" l="1"/>
  <c r="G269" i="14" s="1"/>
  <c r="G284" i="14" s="1"/>
  <c r="E282" i="14"/>
  <c r="F59" i="14"/>
  <c r="F144" i="14"/>
  <c r="F216" i="14"/>
  <c r="F269" i="14" s="1"/>
  <c r="H272" i="14"/>
  <c r="F272" i="14"/>
  <c r="F282" i="14" s="1"/>
  <c r="H10" i="14"/>
  <c r="H127" i="14"/>
  <c r="E126" i="14"/>
  <c r="H126" i="14" s="1"/>
  <c r="C284" i="14"/>
  <c r="F284" i="14" l="1"/>
  <c r="H282" i="14"/>
  <c r="E269" i="14"/>
  <c r="H269" i="14" s="1"/>
  <c r="E284" i="14" l="1"/>
  <c r="H284" i="14" l="1"/>
  <c r="H286" i="14"/>
  <c r="Y53" i="13" l="1"/>
  <c r="W53" i="13"/>
  <c r="U53" i="13"/>
  <c r="S53" i="13"/>
  <c r="Y52" i="13"/>
  <c r="W52" i="13"/>
  <c r="U52" i="13"/>
  <c r="S52" i="13"/>
  <c r="Y50" i="13"/>
  <c r="W50" i="13"/>
  <c r="U50" i="13"/>
  <c r="S50" i="13"/>
  <c r="I48" i="13"/>
  <c r="H48" i="13"/>
  <c r="G48" i="13"/>
  <c r="E48" i="13"/>
  <c r="D48" i="13"/>
  <c r="C48" i="13"/>
  <c r="Y46" i="13"/>
  <c r="W46" i="13"/>
  <c r="U46" i="13"/>
  <c r="S46" i="13"/>
  <c r="Y45" i="13"/>
  <c r="W45" i="13"/>
  <c r="U45" i="13"/>
  <c r="S45" i="13"/>
  <c r="Y44" i="13"/>
  <c r="W44" i="13"/>
  <c r="U44" i="13"/>
  <c r="S44" i="13"/>
  <c r="Y43" i="13"/>
  <c r="W43" i="13"/>
  <c r="U43" i="13"/>
  <c r="S43" i="13"/>
  <c r="Y42" i="13"/>
  <c r="W42" i="13"/>
  <c r="U42" i="13"/>
  <c r="S42" i="13"/>
  <c r="Y41" i="13"/>
  <c r="W41" i="13"/>
  <c r="U41" i="13"/>
  <c r="S41" i="13"/>
  <c r="Y40" i="13"/>
  <c r="X40" i="13"/>
  <c r="U40" i="13"/>
  <c r="T40" i="13"/>
  <c r="Y39" i="13"/>
  <c r="X39" i="13"/>
  <c r="U39" i="13"/>
  <c r="T39" i="13"/>
  <c r="Y38" i="13"/>
  <c r="X38" i="13"/>
  <c r="U38" i="13"/>
  <c r="T38" i="13"/>
  <c r="Y37" i="13"/>
  <c r="X37" i="13"/>
  <c r="U37" i="13"/>
  <c r="T37" i="13"/>
  <c r="Y36" i="13"/>
  <c r="X36" i="13"/>
  <c r="U36" i="13"/>
  <c r="T36" i="13"/>
  <c r="Y35" i="13"/>
  <c r="X35" i="13"/>
  <c r="U35" i="13"/>
  <c r="T35" i="13"/>
  <c r="Y34" i="13"/>
  <c r="X34" i="13"/>
  <c r="U34" i="13"/>
  <c r="T34" i="13"/>
  <c r="Y33" i="13"/>
  <c r="X33" i="13"/>
  <c r="U33" i="13"/>
  <c r="T33" i="13"/>
  <c r="Y32" i="13"/>
  <c r="X32" i="13"/>
  <c r="U32" i="13"/>
  <c r="T32" i="13"/>
  <c r="Y31" i="13"/>
  <c r="X31" i="13"/>
  <c r="U31" i="13"/>
  <c r="T31" i="13"/>
  <c r="Y30" i="13"/>
  <c r="X30" i="13"/>
  <c r="U30" i="13"/>
  <c r="T30" i="13"/>
  <c r="Y29" i="13"/>
  <c r="X29" i="13"/>
  <c r="U29" i="13"/>
  <c r="T29" i="13"/>
  <c r="Y28" i="13"/>
  <c r="U28" i="13"/>
  <c r="S28" i="13"/>
  <c r="X27" i="13"/>
  <c r="T27" i="13"/>
  <c r="S26" i="13"/>
  <c r="Y24" i="13"/>
  <c r="X24" i="13"/>
  <c r="W24" i="13"/>
  <c r="U24" i="13"/>
  <c r="T24" i="13"/>
  <c r="S24" i="13"/>
  <c r="Y23" i="13"/>
  <c r="X23" i="13"/>
  <c r="W23" i="13"/>
  <c r="U23" i="13"/>
  <c r="T23" i="13"/>
  <c r="S23" i="13"/>
  <c r="Y22" i="13"/>
  <c r="W22" i="13"/>
  <c r="U22" i="13"/>
  <c r="T22" i="13"/>
  <c r="S22" i="13"/>
  <c r="Y21" i="13"/>
  <c r="W21" i="13"/>
  <c r="U21" i="13"/>
  <c r="T21" i="13"/>
  <c r="S21" i="13"/>
  <c r="Y20" i="13"/>
  <c r="W20" i="13"/>
  <c r="U20" i="13"/>
  <c r="T20" i="13"/>
  <c r="S20" i="13"/>
  <c r="Y19" i="13"/>
  <c r="W19" i="13"/>
  <c r="U19" i="13"/>
  <c r="T19" i="13"/>
  <c r="S19" i="13"/>
  <c r="Y18" i="13"/>
  <c r="W18" i="13"/>
  <c r="U18" i="13"/>
  <c r="T18" i="13"/>
  <c r="S18" i="13"/>
  <c r="Y17" i="13"/>
  <c r="W17" i="13"/>
  <c r="U17" i="13"/>
  <c r="T17" i="13"/>
  <c r="S17" i="13"/>
  <c r="Y16" i="13"/>
  <c r="W16" i="13"/>
  <c r="U16" i="13"/>
  <c r="T16" i="13"/>
  <c r="S16" i="13"/>
  <c r="Y15" i="13"/>
  <c r="W15" i="13"/>
  <c r="U15" i="13"/>
  <c r="T15" i="13"/>
  <c r="S15" i="13"/>
  <c r="Y14" i="13"/>
  <c r="W14" i="13"/>
  <c r="U14" i="13"/>
  <c r="T14" i="13"/>
  <c r="S14" i="13"/>
  <c r="Y13" i="13"/>
  <c r="W13" i="13"/>
  <c r="U13" i="13"/>
  <c r="T13" i="13"/>
  <c r="S13" i="13"/>
  <c r="Y12" i="13"/>
  <c r="W12" i="13"/>
  <c r="U12" i="13"/>
  <c r="T12" i="13"/>
  <c r="S12" i="13"/>
  <c r="G5" i="3"/>
  <c r="J12" i="13" l="1"/>
  <c r="P17" i="13"/>
  <c r="P19" i="13"/>
  <c r="J20" i="13"/>
  <c r="P26" i="13"/>
  <c r="P27" i="13"/>
  <c r="P28" i="13"/>
  <c r="P29" i="13"/>
  <c r="P30" i="13"/>
  <c r="P31" i="13"/>
  <c r="P32" i="13"/>
  <c r="P33" i="13"/>
  <c r="J34" i="13"/>
  <c r="P35" i="13"/>
  <c r="J36" i="13"/>
  <c r="Z36" i="13" s="1"/>
  <c r="P37" i="13"/>
  <c r="J38" i="13"/>
  <c r="P39" i="13"/>
  <c r="J40" i="13"/>
  <c r="P48" i="13"/>
  <c r="P13" i="13"/>
  <c r="P15" i="13"/>
  <c r="P21" i="13"/>
  <c r="P23" i="13"/>
  <c r="P34" i="13"/>
  <c r="P36" i="13"/>
  <c r="P38" i="13"/>
  <c r="P40" i="13"/>
  <c r="P42" i="13"/>
  <c r="P44" i="13"/>
  <c r="P46" i="13"/>
  <c r="P50" i="13"/>
  <c r="P53" i="13"/>
  <c r="J16" i="13"/>
  <c r="P12" i="13"/>
  <c r="P14" i="13"/>
  <c r="P16" i="13"/>
  <c r="P18" i="13"/>
  <c r="P20" i="13"/>
  <c r="P22" i="13"/>
  <c r="P24" i="13"/>
  <c r="P41" i="13"/>
  <c r="P43" i="13"/>
  <c r="P45" i="13"/>
  <c r="P52" i="13"/>
  <c r="J14" i="13"/>
  <c r="Z14" i="13" s="1"/>
  <c r="J18" i="13"/>
  <c r="Z18" i="13" s="1"/>
  <c r="J22" i="13"/>
  <c r="Z22" i="13" s="1"/>
  <c r="J30" i="13"/>
  <c r="J32" i="13"/>
  <c r="Z32" i="13" s="1"/>
  <c r="D10" i="13"/>
  <c r="D8" i="13" s="1"/>
  <c r="T8" i="13" s="1"/>
  <c r="J13" i="13"/>
  <c r="Z13" i="13" s="1"/>
  <c r="J15" i="13"/>
  <c r="J17" i="13"/>
  <c r="Z17" i="13" s="1"/>
  <c r="J19" i="13"/>
  <c r="J21" i="13"/>
  <c r="Z21" i="13" s="1"/>
  <c r="M26" i="13"/>
  <c r="F27" i="13"/>
  <c r="V27" i="13" s="1"/>
  <c r="F29" i="13"/>
  <c r="V29" i="13" s="1"/>
  <c r="F31" i="13"/>
  <c r="V31" i="13" s="1"/>
  <c r="F33" i="13"/>
  <c r="V33" i="13" s="1"/>
  <c r="F35" i="13"/>
  <c r="V35" i="13" s="1"/>
  <c r="F37" i="13"/>
  <c r="V37" i="13" s="1"/>
  <c r="F39" i="13"/>
  <c r="V39" i="13" s="1"/>
  <c r="L12" i="13"/>
  <c r="L13" i="13"/>
  <c r="L14" i="13"/>
  <c r="L15" i="13"/>
  <c r="L16" i="13"/>
  <c r="L17" i="13"/>
  <c r="L18" i="13"/>
  <c r="L19" i="13"/>
  <c r="L20" i="13"/>
  <c r="L21" i="13"/>
  <c r="L22" i="13"/>
  <c r="E10" i="13"/>
  <c r="E8" i="13" s="1"/>
  <c r="U8" i="13" s="1"/>
  <c r="H10" i="13"/>
  <c r="F12" i="13"/>
  <c r="V12" i="13" s="1"/>
  <c r="X12" i="13"/>
  <c r="F13" i="13"/>
  <c r="V13" i="13" s="1"/>
  <c r="X13" i="13"/>
  <c r="F14" i="13"/>
  <c r="V14" i="13" s="1"/>
  <c r="X14" i="13"/>
  <c r="F15" i="13"/>
  <c r="V15" i="13" s="1"/>
  <c r="X15" i="13"/>
  <c r="F16" i="13"/>
  <c r="V16" i="13" s="1"/>
  <c r="X16" i="13"/>
  <c r="F17" i="13"/>
  <c r="V17" i="13" s="1"/>
  <c r="X17" i="13"/>
  <c r="F18" i="13"/>
  <c r="V18" i="13" s="1"/>
  <c r="X18" i="13"/>
  <c r="F19" i="13"/>
  <c r="V19" i="13" s="1"/>
  <c r="X19" i="13"/>
  <c r="F20" i="13"/>
  <c r="V20" i="13" s="1"/>
  <c r="X20" i="13"/>
  <c r="F21" i="13"/>
  <c r="V21" i="13" s="1"/>
  <c r="X21" i="13"/>
  <c r="F22" i="13"/>
  <c r="V22" i="13" s="1"/>
  <c r="X22" i="13"/>
  <c r="L26" i="13"/>
  <c r="O26" i="13"/>
  <c r="J27" i="13"/>
  <c r="Q27" i="13" s="1"/>
  <c r="I10" i="13"/>
  <c r="I8" i="13" s="1"/>
  <c r="J28" i="13"/>
  <c r="Z28" i="13" s="1"/>
  <c r="J29" i="13"/>
  <c r="Z29" i="13" s="1"/>
  <c r="F30" i="13"/>
  <c r="V30" i="13" s="1"/>
  <c r="J31" i="13"/>
  <c r="Z31" i="13" s="1"/>
  <c r="F32" i="13"/>
  <c r="V32" i="13" s="1"/>
  <c r="J33" i="13"/>
  <c r="Z33" i="13" s="1"/>
  <c r="F34" i="13"/>
  <c r="V34" i="13" s="1"/>
  <c r="J35" i="13"/>
  <c r="Z35" i="13" s="1"/>
  <c r="F36" i="13"/>
  <c r="V36" i="13" s="1"/>
  <c r="J37" i="13"/>
  <c r="Z37" i="13" s="1"/>
  <c r="F38" i="13"/>
  <c r="V38" i="13" s="1"/>
  <c r="J39" i="13"/>
  <c r="Z39" i="13" s="1"/>
  <c r="F40" i="13"/>
  <c r="V40" i="13" s="1"/>
  <c r="O48" i="13"/>
  <c r="Z12" i="13"/>
  <c r="Q13" i="13"/>
  <c r="Z16" i="13"/>
  <c r="Z19" i="13"/>
  <c r="Z20" i="13"/>
  <c r="Q21" i="13"/>
  <c r="F23" i="13"/>
  <c r="V23" i="13" s="1"/>
  <c r="J23" i="13"/>
  <c r="L23" i="13"/>
  <c r="F24" i="13"/>
  <c r="V24" i="13" s="1"/>
  <c r="J24" i="13"/>
  <c r="L24" i="13"/>
  <c r="F26" i="13"/>
  <c r="J26" i="13"/>
  <c r="K27" i="13"/>
  <c r="M27" i="13"/>
  <c r="O27" i="13"/>
  <c r="S27" i="13"/>
  <c r="U27" i="13"/>
  <c r="W27" i="13"/>
  <c r="Y27" i="13"/>
  <c r="M28" i="13"/>
  <c r="M29" i="13"/>
  <c r="M30" i="13"/>
  <c r="M31" i="13"/>
  <c r="M32" i="13"/>
  <c r="Q33" i="13"/>
  <c r="M33" i="13"/>
  <c r="Z34" i="13"/>
  <c r="M34" i="13"/>
  <c r="M35" i="13"/>
  <c r="M36" i="13"/>
  <c r="M37" i="13"/>
  <c r="Z38" i="13"/>
  <c r="M38" i="13"/>
  <c r="M39" i="13"/>
  <c r="M40" i="13"/>
  <c r="Z40" i="13"/>
  <c r="T41" i="13"/>
  <c r="L41" i="13"/>
  <c r="F41" i="13"/>
  <c r="V41" i="13" s="1"/>
  <c r="X41" i="13"/>
  <c r="J41" i="13"/>
  <c r="T42" i="13"/>
  <c r="L42" i="13"/>
  <c r="F42" i="13"/>
  <c r="V42" i="13" s="1"/>
  <c r="X42" i="13"/>
  <c r="J42" i="13"/>
  <c r="T43" i="13"/>
  <c r="L43" i="13"/>
  <c r="F43" i="13"/>
  <c r="V43" i="13" s="1"/>
  <c r="X43" i="13"/>
  <c r="J43" i="13"/>
  <c r="T44" i="13"/>
  <c r="L44" i="13"/>
  <c r="F44" i="13"/>
  <c r="V44" i="13" s="1"/>
  <c r="X44" i="13"/>
  <c r="J44" i="13"/>
  <c r="T45" i="13"/>
  <c r="L45" i="13"/>
  <c r="F45" i="13"/>
  <c r="V45" i="13" s="1"/>
  <c r="X45" i="13"/>
  <c r="J45" i="13"/>
  <c r="T46" i="13"/>
  <c r="L46" i="13"/>
  <c r="F46" i="13"/>
  <c r="V46" i="13" s="1"/>
  <c r="X46" i="13"/>
  <c r="J46" i="13"/>
  <c r="T50" i="13"/>
  <c r="L50" i="13"/>
  <c r="F50" i="13"/>
  <c r="X50" i="13"/>
  <c r="J50" i="13"/>
  <c r="T52" i="13"/>
  <c r="L52" i="13"/>
  <c r="F52" i="13"/>
  <c r="V52" i="13" s="1"/>
  <c r="X52" i="13"/>
  <c r="J52" i="13"/>
  <c r="T53" i="13"/>
  <c r="L53" i="13"/>
  <c r="F53" i="13"/>
  <c r="V53" i="13" s="1"/>
  <c r="X53" i="13"/>
  <c r="J53" i="13"/>
  <c r="C10" i="13"/>
  <c r="C8" i="13" s="1"/>
  <c r="S8" i="13" s="1"/>
  <c r="G10" i="13"/>
  <c r="K12" i="13"/>
  <c r="M12" i="13"/>
  <c r="O12" i="13"/>
  <c r="K13" i="13"/>
  <c r="M13" i="13"/>
  <c r="O13" i="13"/>
  <c r="K14" i="13"/>
  <c r="M14" i="13"/>
  <c r="O14" i="13"/>
  <c r="K15" i="13"/>
  <c r="M15" i="13"/>
  <c r="O15" i="13"/>
  <c r="K16" i="13"/>
  <c r="M16" i="13"/>
  <c r="O16" i="13"/>
  <c r="K17" i="13"/>
  <c r="M17" i="13"/>
  <c r="O17" i="13"/>
  <c r="K18" i="13"/>
  <c r="M18" i="13"/>
  <c r="O18" i="13"/>
  <c r="K19" i="13"/>
  <c r="M19" i="13"/>
  <c r="O19" i="13"/>
  <c r="K20" i="13"/>
  <c r="M20" i="13"/>
  <c r="O20" i="13"/>
  <c r="K21" i="13"/>
  <c r="M21" i="13"/>
  <c r="O21" i="13"/>
  <c r="K22" i="13"/>
  <c r="M22" i="13"/>
  <c r="O22" i="13"/>
  <c r="K23" i="13"/>
  <c r="M23" i="13"/>
  <c r="O23" i="13"/>
  <c r="K24" i="13"/>
  <c r="M24" i="13"/>
  <c r="O24" i="13"/>
  <c r="K26" i="13"/>
  <c r="L27" i="13"/>
  <c r="T28" i="13"/>
  <c r="L28" i="13"/>
  <c r="F28" i="13"/>
  <c r="V28" i="13" s="1"/>
  <c r="X28" i="13"/>
  <c r="K28" i="13"/>
  <c r="O28" i="13"/>
  <c r="W28" i="13"/>
  <c r="K29" i="13"/>
  <c r="O29" i="13"/>
  <c r="S29" i="13"/>
  <c r="W29" i="13"/>
  <c r="K30" i="13"/>
  <c r="O30" i="13"/>
  <c r="S30" i="13"/>
  <c r="W30" i="13"/>
  <c r="K31" i="13"/>
  <c r="O31" i="13"/>
  <c r="S31" i="13"/>
  <c r="W31" i="13"/>
  <c r="K32" i="13"/>
  <c r="O32" i="13"/>
  <c r="S32" i="13"/>
  <c r="W32" i="13"/>
  <c r="K33" i="13"/>
  <c r="O33" i="13"/>
  <c r="S33" i="13"/>
  <c r="W33" i="13"/>
  <c r="K34" i="13"/>
  <c r="O34" i="13"/>
  <c r="S34" i="13"/>
  <c r="W34" i="13"/>
  <c r="K35" i="13"/>
  <c r="O35" i="13"/>
  <c r="S35" i="13"/>
  <c r="W35" i="13"/>
  <c r="K36" i="13"/>
  <c r="O36" i="13"/>
  <c r="S36" i="13"/>
  <c r="W36" i="13"/>
  <c r="K37" i="13"/>
  <c r="O37" i="13"/>
  <c r="S37" i="13"/>
  <c r="W37" i="13"/>
  <c r="K38" i="13"/>
  <c r="O38" i="13"/>
  <c r="S38" i="13"/>
  <c r="W38" i="13"/>
  <c r="K39" i="13"/>
  <c r="O39" i="13"/>
  <c r="S39" i="13"/>
  <c r="W39" i="13"/>
  <c r="K40" i="13"/>
  <c r="O40" i="13"/>
  <c r="S40" i="13"/>
  <c r="W40" i="13"/>
  <c r="L29" i="13"/>
  <c r="L30" i="13"/>
  <c r="L31" i="13"/>
  <c r="L32" i="13"/>
  <c r="L33" i="13"/>
  <c r="L34" i="13"/>
  <c r="L35" i="13"/>
  <c r="L36" i="13"/>
  <c r="L37" i="13"/>
  <c r="L38" i="13"/>
  <c r="L39" i="13"/>
  <c r="L40" i="13"/>
  <c r="K41" i="13"/>
  <c r="M41" i="13"/>
  <c r="O41" i="13"/>
  <c r="K42" i="13"/>
  <c r="M42" i="13"/>
  <c r="O42" i="13"/>
  <c r="K43" i="13"/>
  <c r="M43" i="13"/>
  <c r="O43" i="13"/>
  <c r="K44" i="13"/>
  <c r="M44" i="13"/>
  <c r="O44" i="13"/>
  <c r="K45" i="13"/>
  <c r="M45" i="13"/>
  <c r="O45" i="13"/>
  <c r="K46" i="13"/>
  <c r="M46" i="13"/>
  <c r="O46" i="13"/>
  <c r="K50" i="13"/>
  <c r="M50" i="13"/>
  <c r="O50" i="13"/>
  <c r="K52" i="13"/>
  <c r="M52" i="13"/>
  <c r="O52" i="13"/>
  <c r="K53" i="13"/>
  <c r="M53" i="13"/>
  <c r="O53" i="13"/>
  <c r="Q17" i="13" l="1"/>
  <c r="Q19" i="13"/>
  <c r="Q15" i="13"/>
  <c r="Q30" i="13"/>
  <c r="P10" i="13"/>
  <c r="Q37" i="13"/>
  <c r="Z30" i="13"/>
  <c r="Q29" i="13"/>
  <c r="Q38" i="13"/>
  <c r="Q34" i="13"/>
  <c r="Z27" i="13"/>
  <c r="Z15" i="13"/>
  <c r="N53" i="13"/>
  <c r="N52" i="13"/>
  <c r="N46" i="13"/>
  <c r="N45" i="13"/>
  <c r="N44" i="13"/>
  <c r="N43" i="13"/>
  <c r="N42" i="13"/>
  <c r="N41" i="13"/>
  <c r="Q39" i="13"/>
  <c r="Q36" i="13"/>
  <c r="Q35" i="13"/>
  <c r="Q32" i="13"/>
  <c r="Q31" i="13"/>
  <c r="Q22" i="13"/>
  <c r="Q20" i="13"/>
  <c r="Q18" i="13"/>
  <c r="Q16" i="13"/>
  <c r="Q14" i="13"/>
  <c r="Q12" i="13"/>
  <c r="H8" i="13"/>
  <c r="N26" i="13"/>
  <c r="Q40" i="13"/>
  <c r="K48" i="13"/>
  <c r="N50" i="13"/>
  <c r="N48" i="13" s="1"/>
  <c r="N40" i="13"/>
  <c r="N39" i="13"/>
  <c r="N38" i="13"/>
  <c r="N37" i="13"/>
  <c r="N36" i="13"/>
  <c r="N35" i="13"/>
  <c r="N34" i="13"/>
  <c r="N33" i="13"/>
  <c r="N32" i="13"/>
  <c r="N31" i="13"/>
  <c r="N30" i="13"/>
  <c r="N29" i="13"/>
  <c r="M10" i="13"/>
  <c r="O10" i="13"/>
  <c r="G8" i="13"/>
  <c r="Z53" i="13"/>
  <c r="Q53" i="13"/>
  <c r="Z52" i="13"/>
  <c r="Q52" i="13"/>
  <c r="Z50" i="13"/>
  <c r="Q50" i="13"/>
  <c r="J48" i="13"/>
  <c r="L48" i="13"/>
  <c r="Z46" i="13"/>
  <c r="Q46" i="13"/>
  <c r="Z45" i="13"/>
  <c r="Q45" i="13"/>
  <c r="Z44" i="13"/>
  <c r="Q44" i="13"/>
  <c r="Z43" i="13"/>
  <c r="Q43" i="13"/>
  <c r="Z42" i="13"/>
  <c r="Q42" i="13"/>
  <c r="Z41" i="13"/>
  <c r="Q41" i="13"/>
  <c r="N27" i="13"/>
  <c r="L10" i="13"/>
  <c r="L8" i="13" s="1"/>
  <c r="J10" i="13"/>
  <c r="M48" i="13"/>
  <c r="N28" i="13"/>
  <c r="N24" i="13"/>
  <c r="N23" i="13"/>
  <c r="N22" i="13"/>
  <c r="N21" i="13"/>
  <c r="N20" i="13"/>
  <c r="N19" i="13"/>
  <c r="N18" i="13"/>
  <c r="N17" i="13"/>
  <c r="N16" i="13"/>
  <c r="N15" i="13"/>
  <c r="N14" i="13"/>
  <c r="N13" i="13"/>
  <c r="K10" i="13"/>
  <c r="K8" i="13" s="1"/>
  <c r="N12" i="13"/>
  <c r="V50" i="13"/>
  <c r="F48" i="13"/>
  <c r="Q28" i="13"/>
  <c r="Q26" i="13"/>
  <c r="Z24" i="13"/>
  <c r="Q24" i="13"/>
  <c r="Z23" i="13"/>
  <c r="Q23" i="13"/>
  <c r="Y8" i="13"/>
  <c r="F10" i="13"/>
  <c r="P8" i="13" l="1"/>
  <c r="X8" i="13"/>
  <c r="F8" i="13"/>
  <c r="V8" i="13" s="1"/>
  <c r="W8" i="13"/>
  <c r="O8" i="13"/>
  <c r="M8" i="13"/>
  <c r="N10" i="13"/>
  <c r="N8" i="13" s="1"/>
  <c r="Q10" i="13"/>
  <c r="J8" i="13"/>
  <c r="Q48" i="13"/>
  <c r="Z8" i="13" l="1"/>
  <c r="Q8" i="13"/>
  <c r="I6" i="3" l="1"/>
  <c r="J6" i="3" s="1"/>
  <c r="K6" i="3" s="1"/>
  <c r="I5" i="3"/>
  <c r="J5" i="3" s="1"/>
  <c r="K5" i="3" s="1"/>
  <c r="L5" i="3" s="1"/>
  <c r="M5" i="3" s="1"/>
  <c r="G6" i="3"/>
  <c r="K7" i="3" l="1"/>
  <c r="D7" i="3" s="1"/>
  <c r="L6" i="3"/>
  <c r="J7" i="3"/>
  <c r="C7" i="3" s="1"/>
  <c r="I7" i="3"/>
  <c r="B7" i="3" s="1"/>
  <c r="M6" i="3" l="1"/>
  <c r="M7" i="3" s="1"/>
  <c r="F7" i="3" s="1"/>
  <c r="L7" i="3"/>
  <c r="E7" i="3" s="1"/>
</calcChain>
</file>

<file path=xl/sharedStrings.xml><?xml version="1.0" encoding="utf-8"?>
<sst xmlns="http://schemas.openxmlformats.org/spreadsheetml/2006/main" count="355" uniqueCount="326">
  <si>
    <t>All Departments</t>
  </si>
  <si>
    <t>in millions</t>
  </si>
  <si>
    <t>CUMULATIVE</t>
  </si>
  <si>
    <t>JAN</t>
  </si>
  <si>
    <t>FEB</t>
  </si>
  <si>
    <t>MAR</t>
  </si>
  <si>
    <t>APR</t>
  </si>
  <si>
    <t>Monthly NCA Credited</t>
  </si>
  <si>
    <t>Monthly NCA Utilized</t>
  </si>
  <si>
    <t>MAY</t>
  </si>
  <si>
    <t>AS OF MAY</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</si>
  <si>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</si>
  <si>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</si>
  <si>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</si>
  <si>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</si>
  <si>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</si>
  <si>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</si>
  <si>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Q1</t>
  </si>
  <si>
    <t>April</t>
  </si>
  <si>
    <t>May</t>
  </si>
  <si>
    <t>As of end        May</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</si>
  <si>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</si>
  <si>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</si>
  <si>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</si>
  <si>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</si>
  <si>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</si>
  <si>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</si>
  <si>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</si>
  <si>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</si>
  <si>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</si>
  <si>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</si>
  <si>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</si>
  <si>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</si>
  <si>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</si>
  <si>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</si>
  <si>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Interior and Local Government</t>
  </si>
  <si>
    <t>Department of Justice</t>
  </si>
  <si>
    <t>Department of Labor and Employment</t>
  </si>
  <si>
    <t>Department of National Defense</t>
  </si>
  <si>
    <t>Department of Public Works and Highways</t>
  </si>
  <si>
    <t>Department of Science and Technology</t>
  </si>
  <si>
    <t>Department of Tourism</t>
  </si>
  <si>
    <t>Department of Trade and Industry</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</si>
  <si>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</si>
  <si>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</si>
  <si>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</si>
  <si>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</si>
  <si>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</si>
  <si>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</si>
  <si>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</si>
  <si>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</si>
  <si>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</si>
  <si>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</si>
  <si>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</si>
  <si>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</si>
  <si>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</si>
  <si>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</si>
  <si>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</si>
  <si>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</si>
  <si>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</si>
  <si>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</si>
  <si>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</si>
  <si>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</si>
  <si>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</si>
  <si>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/6</t>
  </si>
  <si>
    <t>Percent of NCAs utilized over NCA releases</t>
  </si>
  <si>
    <t>/7</t>
  </si>
  <si>
    <t>BSGC: Total budget support covered by NCA releases (i.e. subsidy and equity). Details to be coordinated with Bureau of Treasury</t>
  </si>
  <si>
    <t>Department of Info and Communication Technology</t>
  </si>
  <si>
    <t>Department of Budget and Management</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</si>
  <si>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</si>
  <si>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</si>
  <si>
    <t>NCAs CREDITED VS NCA UTILIZATION, JANUARY-MAY 2020</t>
  </si>
  <si>
    <t>AS OF MAY 31, 2020</t>
  </si>
  <si>
    <r>
      <t xml:space="preserve">UNUSED NCAs </t>
    </r>
    <r>
      <rPr>
        <vertAlign val="superscript"/>
        <sz val="10"/>
        <rFont val="Arial"/>
        <family val="2"/>
      </rPr>
      <t>/5</t>
    </r>
  </si>
  <si>
    <t>Source: Report of MDS-Government Servicing Banks as of May 2020</t>
  </si>
  <si>
    <t>ALGU: inclusive of IRA, special shares for LGUs, MMDA, BARMM and other transfers to LGUs</t>
  </si>
  <si>
    <t>As of end April</t>
  </si>
  <si>
    <t>UTILIZATION RATIO (%)</t>
  </si>
  <si>
    <t>Department of Human Settlements and Urban Development</t>
  </si>
  <si>
    <t>STATUS OF NCA UTILIZATION (Net Trust and Working Fund), as of May 31, 2020</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</si>
  <si>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</si>
  <si>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</si>
  <si>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</si>
  <si>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</si>
  <si>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</si>
  <si>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</si>
  <si>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</si>
  <si>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</si>
  <si>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</si>
  <si>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</si>
  <si>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</si>
  <si>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</si>
  <si>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</si>
  <si>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</si>
  <si>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</si>
  <si>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</si>
  <si>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</si>
  <si>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</si>
  <si>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</si>
  <si>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</si>
  <si>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</si>
  <si>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</si>
  <si>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</si>
  <si>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</si>
  <si>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</si>
  <si>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</si>
  <si>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</si>
  <si>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</si>
  <si>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</si>
  <si>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</si>
  <si>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   NFRDI</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</si>
  <si>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</si>
  <si>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</si>
  <si>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</si>
  <si>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</si>
  <si>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</si>
  <si>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</si>
  <si>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</si>
  <si>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</si>
  <si>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</si>
  <si>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</si>
  <si>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</si>
  <si>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</si>
  <si>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</si>
  <si>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</si>
  <si>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</si>
  <si>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</si>
  <si>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</si>
  <si>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</si>
  <si>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</si>
  <si>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</si>
  <si>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</si>
  <si>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</si>
  <si>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</si>
  <si>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</si>
  <si>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</si>
  <si>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</si>
  <si>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</si>
  <si>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</si>
  <si>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</si>
  <si>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</si>
  <si>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</si>
  <si>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</si>
  <si>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</si>
  <si>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</si>
  <si>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</si>
  <si>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NNC</t>
  </si>
  <si>
    <t>DHSUD</t>
  </si>
  <si>
    <t xml:space="preserve">   HSAC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</si>
  <si>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</si>
  <si>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</si>
  <si>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</si>
  <si>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</si>
  <si>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</si>
  <si>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</si>
  <si>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</si>
  <si>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</si>
  <si>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</si>
  <si>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</si>
  <si>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</si>
  <si>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 xml:space="preserve">   NCMF</t>
  </si>
  <si>
    <t xml:space="preserve">   PCW</t>
  </si>
  <si>
    <t xml:space="preserve">   NYC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</si>
  <si>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</si>
  <si>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</si>
  <si>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</si>
  <si>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</si>
  <si>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</si>
  <si>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</si>
  <si>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</si>
  <si>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</si>
  <si>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</si>
  <si>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</si>
  <si>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</si>
  <si>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</si>
  <si>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</si>
  <si>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</si>
  <si>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</si>
  <si>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</si>
  <si>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</si>
  <si>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</si>
  <si>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</si>
  <si>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</si>
  <si>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</si>
  <si>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</si>
  <si>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</si>
  <si>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</si>
  <si>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</si>
  <si>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</si>
  <si>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</si>
  <si>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</si>
  <si>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</si>
  <si>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</si>
  <si>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</si>
  <si>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</si>
  <si>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</si>
  <si>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</si>
  <si>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</si>
  <si>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</si>
  <si>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</si>
  <si>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</si>
  <si>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</si>
  <si>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</si>
  <si>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</si>
  <si>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</si>
  <si>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</si>
  <si>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</si>
  <si>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</si>
  <si>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</si>
  <si>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</si>
  <si>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</si>
  <si>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</si>
  <si>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</si>
  <si>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</si>
  <si>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</si>
  <si>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</si>
  <si>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</si>
  <si>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</si>
  <si>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</si>
  <si>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</si>
  <si>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</si>
  <si>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</si>
  <si>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 xml:space="preserve">   NAPC</t>
  </si>
  <si>
    <t xml:space="preserve">   NCIP</t>
  </si>
  <si>
    <t xml:space="preserve">   PCUP</t>
  </si>
  <si>
    <t>DOT</t>
  </si>
  <si>
    <t xml:space="preserve">    IA</t>
  </si>
  <si>
    <t xml:space="preserve">    NPDC</t>
  </si>
  <si>
    <t xml:space="preserve"> </t>
  </si>
  <si>
    <t>DTI</t>
  </si>
  <si>
    <t xml:space="preserve">    BOI</t>
  </si>
  <si>
    <t xml:space="preserve">    PTTC</t>
  </si>
  <si>
    <t xml:space="preserve">    DCP</t>
  </si>
  <si>
    <t xml:space="preserve">    CIAP</t>
  </si>
  <si>
    <t xml:space="preserve">    CDA</t>
  </si>
  <si>
    <t xml:space="preserve">    TESDA</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</si>
  <si>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</si>
  <si>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</si>
  <si>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</si>
  <si>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</si>
  <si>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</si>
  <si>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</si>
  <si>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</si>
  <si>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</si>
  <si>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</si>
  <si>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</si>
  <si>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</si>
  <si>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</si>
  <si>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</si>
  <si>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</si>
  <si>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 xml:space="preserve">    CPD</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</si>
  <si>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</si>
  <si>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</si>
  <si>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</si>
  <si>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</si>
  <si>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</si>
  <si>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</si>
  <si>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</si>
  <si>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</si>
  <si>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</si>
  <si>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</si>
  <si>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</si>
  <si>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</si>
  <si>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</si>
  <si>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CFL</t>
  </si>
  <si>
    <t xml:space="preserve">    DDB</t>
  </si>
  <si>
    <t xml:space="preserve">    ERC</t>
  </si>
  <si>
    <t xml:space="preserve">    FDCP</t>
  </si>
  <si>
    <t xml:space="preserve">    GAB</t>
  </si>
  <si>
    <t xml:space="preserve">    GCGOCC</t>
  </si>
  <si>
    <t xml:space="preserve">    MDA</t>
  </si>
  <si>
    <t xml:space="preserve">    MTRCB</t>
  </si>
  <si>
    <t xml:space="preserve">    NCCA</t>
  </si>
  <si>
    <t xml:space="preserve">     NCCA-Proper</t>
  </si>
  <si>
    <t xml:space="preserve">     NHCP (NHI)</t>
  </si>
  <si>
    <t xml:space="preserve">     NLP</t>
  </si>
  <si>
    <t xml:space="preserve">     NAP (RMAO) </t>
  </si>
  <si>
    <t xml:space="preserve">   NICA</t>
  </si>
  <si>
    <t xml:space="preserve">   NSC  </t>
  </si>
  <si>
    <t xml:space="preserve">   OPAPP</t>
  </si>
  <si>
    <t xml:space="preserve">   OMB (VRB)</t>
  </si>
  <si>
    <t xml:space="preserve">   PDEA</t>
  </si>
  <si>
    <t xml:space="preserve">   PHILRACOM</t>
  </si>
  <si>
    <t xml:space="preserve">   PSC  </t>
  </si>
  <si>
    <t xml:space="preserve">   PLLO</t>
  </si>
  <si>
    <t xml:space="preserve">   PMS</t>
  </si>
  <si>
    <t xml:space="preserve">   ARTA</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</si>
  <si>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</si>
  <si>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</si>
  <si>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</si>
  <si>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</si>
  <si>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</si>
  <si>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</si>
  <si>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</si>
  <si>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</si>
  <si>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</si>
  <si>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</si>
  <si>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</si>
  <si>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</si>
  <si>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</si>
  <si>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</si>
  <si>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</si>
  <si>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</si>
  <si>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</si>
  <si>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</si>
  <si>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</si>
  <si>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</si>
  <si>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LGUs</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</si>
  <si>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</si>
  <si>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</si>
  <si>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</si>
  <si>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</si>
  <si>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</si>
  <si>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</si>
  <si>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</si>
  <si>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</si>
  <si>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</si>
  <si>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</si>
  <si>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</si>
  <si>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</si>
  <si>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</si>
  <si>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</si>
  <si>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</si>
  <si>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Department of Social Welfare and Development</t>
  </si>
  <si>
    <t xml:space="preserve">Department of Transportation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</si>
</sst>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8"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vertAlign val="superscript"/>
      <sz val="10"/>
      <name val="Arial"/>
      <family val="2"/>
    </font>
    <font>
      <i/>
      <sz val="10"/>
      <name val="Arial"/>
      <family val="2"/>
    </font>
    <font>
      <b/>
      <sz val="10"/>
      <name val="Arial"/>
      <family val="2"/>
    </font>
    <font>
      <b/>
      <i/>
      <sz val="10"/>
      <name val="Arial"/>
      <family val="2"/>
    </font>
    <font>
      <u val="singleAccounting"/>
      <sz val="10"/>
      <name val="Arial"/>
      <family val="2"/>
    </font>
    <font>
      <b/>
      <sz val="9"/>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27">
    <xf numFmtId="0" fontId="0" fillId="0" borderId="0" xfId="0"/>
    <xf numFmtId="0" fontId="0" fillId="0" borderId="0" xfId="0" applyAlignment="1">
      <alignment horizontal="center"/>
    </xf>
    <xf numFmtId="41" fontId="0" fillId="0" borderId="0" xfId="0" applyNumberFormat="1"/>
    <xf numFmtId="0" fontId="14" fillId="0" borderId="0" xfId="0" applyFont="1"/>
    <xf numFmtId="0" fontId="14" fillId="0" borderId="0" xfId="43" applyNumberFormat="1" applyFont="1"/>
    <xf numFmtId="165" fontId="0" fillId="0" borderId="0" xfId="0" applyNumberFormat="1"/>
    <xf numFmtId="0" fontId="14" fillId="0" borderId="0" xfId="37" applyNumberFormat="1" applyFont="1" applyAlignment="1"/>
    <xf numFmtId="0" fontId="14" fillId="0" borderId="0" xfId="37" applyFont="1"/>
    <xf numFmtId="0" fontId="14" fillId="0" borderId="0" xfId="37" applyNumberFormat="1" applyFont="1"/>
    <xf numFmtId="0" fontId="14" fillId="0" borderId="0" xfId="37" applyFont="1" applyAlignment="1">
      <alignment horizontal="center" wrapText="1"/>
    </xf>
    <xf numFmtId="0" fontId="14" fillId="0" borderId="11" xfId="37" applyFont="1" applyBorder="1" applyAlignment="1">
      <alignment horizontal="center" wrapText="1"/>
    </xf>
    <xf numFmtId="0" fontId="14" fillId="0" borderId="0" xfId="37" applyNumberFormat="1" applyFont="1" applyAlignment="1">
      <alignment horizontal="center"/>
    </xf>
    <xf numFmtId="41" fontId="14" fillId="0" borderId="0" xfId="37" applyNumberFormat="1" applyFont="1"/>
    <xf numFmtId="43" fontId="14" fillId="0" borderId="0" xfId="37" applyNumberFormat="1" applyFont="1"/>
    <xf numFmtId="0" fontId="22" fillId="0" borderId="0" xfId="37" applyNumberFormat="1" applyFont="1"/>
    <xf numFmtId="41" fontId="22" fillId="0" borderId="0" xfId="37" applyNumberFormat="1" applyFont="1"/>
    <xf numFmtId="0" fontId="22" fillId="0" borderId="0" xfId="37" applyFont="1"/>
    <xf numFmtId="41" fontId="24" fillId="0" borderId="0" xfId="37" applyNumberFormat="1" applyFont="1"/>
    <xf numFmtId="0" fontId="14" fillId="0" borderId="0" xfId="37" applyNumberFormat="1" applyFont="1" applyFill="1"/>
    <xf numFmtId="0" fontId="14" fillId="0" borderId="0" xfId="37" applyNumberFormat="1" applyFont="1" applyAlignment="1">
      <alignment wrapText="1"/>
    </xf>
    <xf numFmtId="164" fontId="14" fillId="0" borderId="0" xfId="37" applyNumberFormat="1" applyFont="1"/>
    <xf numFmtId="0" fontId="14" fillId="0" borderId="10" xfId="37" applyNumberFormat="1" applyFont="1" applyBorder="1"/>
    <xf numFmtId="41" fontId="14" fillId="0" borderId="10" xfId="37" applyNumberFormat="1" applyFont="1" applyBorder="1"/>
    <xf numFmtId="164" fontId="14" fillId="0" borderId="10" xfId="37" applyNumberFormat="1" applyFont="1" applyBorder="1"/>
    <xf numFmtId="0" fontId="14" fillId="0" borderId="0" xfId="37" applyNumberFormat="1" applyFont="1" applyBorder="1"/>
    <xf numFmtId="41" fontId="14" fillId="0" borderId="0" xfId="37" applyNumberFormat="1" applyFont="1" applyBorder="1"/>
    <xf numFmtId="164" fontId="14" fillId="0" borderId="0" xfId="37" applyNumberFormat="1" applyFont="1" applyBorder="1"/>
    <xf numFmtId="0" fontId="14" fillId="0" borderId="0" xfId="37" applyNumberFormat="1" applyFont="1" applyBorder="1" applyAlignment="1"/>
    <xf numFmtId="0" fontId="14" fillId="0" borderId="0" xfId="37" applyNumberFormat="1" applyFont="1" applyBorder="1" applyAlignment="1">
      <alignment wrapText="1"/>
    </xf>
    <xf numFmtId="0" fontId="14" fillId="0" borderId="0" xfId="37" applyFont="1" applyBorder="1"/>
    <xf numFmtId="165" fontId="23" fillId="0" borderId="0" xfId="37" applyNumberFormat="1" applyFont="1"/>
    <xf numFmtId="165" fontId="21" fillId="0" borderId="0" xfId="37" applyNumberFormat="1" applyFont="1"/>
    <xf numFmtId="0" fontId="25" fillId="24" borderId="0" xfId="0" applyFont="1" applyFill="1" applyAlignment="1"/>
    <xf numFmtId="0" fontId="19" fillId="24" borderId="0" xfId="0" applyFont="1" applyFill="1"/>
    <xf numFmtId="165" fontId="19" fillId="24" borderId="0" xfId="43" applyNumberFormat="1" applyFont="1" applyFill="1" applyBorder="1"/>
    <xf numFmtId="0" fontId="19" fillId="0" borderId="0" xfId="0" applyFont="1" applyFill="1"/>
    <xf numFmtId="0" fontId="26" fillId="24" borderId="0" xfId="0" applyFont="1" applyFill="1" applyBorder="1" applyAlignment="1">
      <alignment horizontal="left"/>
    </xf>
    <xf numFmtId="41" fontId="19" fillId="24" borderId="0" xfId="0" applyNumberFormat="1" applyFont="1" applyFill="1" applyBorder="1" applyAlignment="1">
      <alignment horizontal="left"/>
    </xf>
    <xf numFmtId="0" fontId="19" fillId="0" borderId="0" xfId="0" applyFont="1" applyFill="1" applyBorder="1"/>
    <xf numFmtId="0" fontId="27" fillId="24" borderId="0" xfId="0" applyFont="1" applyFill="1" applyBorder="1" applyAlignment="1">
      <alignment horizontal="left"/>
    </xf>
    <xf numFmtId="41" fontId="19" fillId="24" borderId="0" xfId="0" applyNumberFormat="1" applyFont="1" applyFill="1"/>
    <xf numFmtId="0" fontId="27" fillId="24" borderId="0" xfId="0" applyFont="1" applyFill="1" applyBorder="1"/>
    <xf numFmtId="41" fontId="19" fillId="24" borderId="0" xfId="0" applyNumberFormat="1" applyFont="1" applyFill="1" applyBorder="1"/>
    <xf numFmtId="165" fontId="27" fillId="25" borderId="12" xfId="43" applyNumberFormat="1" applyFont="1" applyFill="1" applyBorder="1" applyAlignment="1"/>
    <xf numFmtId="165" fontId="27" fillId="25" borderId="14" xfId="43" applyNumberFormat="1" applyFont="1" applyFill="1" applyBorder="1" applyAlignment="1"/>
    <xf numFmtId="0" fontId="27" fillId="25" borderId="11" xfId="0" applyFont="1" applyFill="1" applyBorder="1" applyAlignment="1">
      <alignment horizontal="center" vertical="center" wrapText="1"/>
    </xf>
    <xf numFmtId="0" fontId="27" fillId="0" borderId="0" xfId="0" applyFont="1" applyAlignment="1">
      <alignment horizontal="center"/>
    </xf>
    <xf numFmtId="165" fontId="19" fillId="0" borderId="0" xfId="43" applyNumberFormat="1" applyFont="1" applyBorder="1"/>
    <xf numFmtId="0" fontId="19" fillId="0" borderId="0" xfId="0" applyFont="1"/>
    <xf numFmtId="0" fontId="27" fillId="0" borderId="0" xfId="0" applyFont="1" applyAlignment="1">
      <alignment horizontal="left"/>
    </xf>
    <xf numFmtId="0" fontId="33" fillId="0" borderId="0" xfId="0" applyFont="1" applyAlignment="1">
      <alignment horizontal="left" indent="1"/>
    </xf>
    <xf numFmtId="165" fontId="34" fillId="0" borderId="10" xfId="43" applyNumberFormat="1" applyFont="1" applyBorder="1" applyAlignment="1">
      <alignment horizontal="right"/>
    </xf>
    <xf numFmtId="165" fontId="35" fillId="0" borderId="0" xfId="43" applyNumberFormat="1" applyFont="1" applyBorder="1" applyAlignment="1"/>
    <xf numFmtId="165" fontId="19" fillId="0" borderId="0" xfId="0" applyNumberFormat="1" applyFont="1"/>
    <xf numFmtId="0" fontId="19" fillId="0" borderId="0" xfId="0" applyFont="1" applyAlignment="1">
      <alignment horizontal="left" indent="1"/>
    </xf>
    <xf numFmtId="165" fontId="34" fillId="0" borderId="0" xfId="43" applyNumberFormat="1" applyFont="1" applyFill="1"/>
    <xf numFmtId="165" fontId="34" fillId="0" borderId="0" xfId="43" applyNumberFormat="1" applyFont="1"/>
    <xf numFmtId="165" fontId="35" fillId="0" borderId="0" xfId="43" applyNumberFormat="1" applyFont="1" applyAlignment="1"/>
    <xf numFmtId="0" fontId="19" fillId="0" borderId="0" xfId="0" applyFont="1" applyAlignment="1" applyProtection="1">
      <alignment horizontal="left" indent="1"/>
      <protection locked="0"/>
    </xf>
    <xf numFmtId="165" fontId="34" fillId="0" borderId="0" xfId="43" applyNumberFormat="1" applyFont="1" applyBorder="1"/>
    <xf numFmtId="165" fontId="34" fillId="0" borderId="0" xfId="43" applyNumberFormat="1" applyFont="1" applyFill="1" applyBorder="1"/>
    <xf numFmtId="165" fontId="34" fillId="0" borderId="10" xfId="43" applyNumberFormat="1" applyFont="1" applyBorder="1"/>
    <xf numFmtId="0" fontId="19" fillId="0" borderId="0" xfId="0" quotePrefix="1" applyFont="1" applyAlignment="1">
      <alignment horizontal="left" indent="1"/>
    </xf>
    <xf numFmtId="0" fontId="36" fillId="0" borderId="0" xfId="0" applyFont="1" applyAlignment="1">
      <alignment horizontal="left" indent="1"/>
    </xf>
    <xf numFmtId="37" fontId="34" fillId="0" borderId="10" xfId="43" applyNumberFormat="1" applyFont="1" applyBorder="1" applyAlignment="1">
      <alignment horizontal="right"/>
    </xf>
    <xf numFmtId="0" fontId="14" fillId="0" borderId="0" xfId="45" applyFont="1" applyFill="1" applyAlignment="1">
      <alignment horizontal="left" indent="2"/>
    </xf>
    <xf numFmtId="165" fontId="34" fillId="0" borderId="10" xfId="43" applyNumberFormat="1" applyFont="1" applyFill="1" applyBorder="1"/>
    <xf numFmtId="0" fontId="19" fillId="0" borderId="0" xfId="0" applyFont="1" applyAlignment="1">
      <alignment horizontal="left" wrapText="1" indent="2"/>
    </xf>
    <xf numFmtId="37" fontId="34" fillId="0" borderId="21" xfId="43" applyNumberFormat="1" applyFont="1" applyFill="1" applyBorder="1"/>
    <xf numFmtId="37" fontId="34" fillId="0" borderId="21" xfId="43" applyNumberFormat="1" applyFont="1" applyBorder="1"/>
    <xf numFmtId="0" fontId="19" fillId="0" borderId="0" xfId="0" applyFont="1" applyAlignment="1">
      <alignment horizontal="left" indent="2"/>
    </xf>
    <xf numFmtId="37" fontId="34" fillId="0" borderId="10" xfId="43" applyNumberFormat="1" applyFont="1" applyFill="1" applyBorder="1"/>
    <xf numFmtId="0" fontId="19" fillId="0" borderId="0" xfId="0" applyFont="1" applyAlignment="1">
      <alignment horizontal="left" indent="3"/>
    </xf>
    <xf numFmtId="37" fontId="34" fillId="0" borderId="10" xfId="43" applyNumberFormat="1" applyFont="1" applyBorder="1"/>
    <xf numFmtId="0" fontId="36" fillId="0" borderId="0" xfId="0" applyFont="1" applyAlignment="1">
      <alignment horizontal="left" indent="3"/>
    </xf>
    <xf numFmtId="0" fontId="36" fillId="0" borderId="0" xfId="0" applyFont="1" applyAlignment="1">
      <alignment horizontal="left" wrapText="1" indent="3"/>
    </xf>
    <xf numFmtId="37" fontId="35" fillId="0" borderId="0" xfId="43" applyNumberFormat="1" applyFont="1" applyBorder="1" applyAlignment="1"/>
    <xf numFmtId="0" fontId="19" fillId="0" borderId="0" xfId="0" applyFont="1" applyFill="1" applyAlignment="1">
      <alignment horizontal="left" indent="1"/>
    </xf>
    <xf numFmtId="165" fontId="34" fillId="0" borderId="10" xfId="43" applyNumberFormat="1" applyFont="1" applyBorder="1" applyAlignment="1"/>
    <xf numFmtId="165" fontId="34" fillId="0" borderId="10" xfId="43" applyNumberFormat="1" applyFont="1" applyFill="1" applyBorder="1" applyAlignment="1">
      <alignment horizontal="right" vertical="top"/>
    </xf>
    <xf numFmtId="0" fontId="36" fillId="0" borderId="0" xfId="0" applyFont="1" applyAlignment="1">
      <alignment horizontal="left" vertical="top" indent="1"/>
    </xf>
    <xf numFmtId="0" fontId="33" fillId="0" borderId="0" xfId="0" applyFont="1" applyAlignment="1">
      <alignment horizontal="left" vertical="top" indent="1"/>
    </xf>
    <xf numFmtId="0" fontId="36" fillId="0" borderId="0" xfId="0" applyFont="1" applyFill="1" applyAlignment="1">
      <alignment horizontal="left" indent="1"/>
    </xf>
    <xf numFmtId="165" fontId="35" fillId="0" borderId="0" xfId="43" applyNumberFormat="1" applyFont="1" applyFill="1" applyAlignment="1"/>
    <xf numFmtId="0" fontId="33" fillId="0" borderId="0" xfId="0" applyFont="1" applyFill="1" applyAlignment="1">
      <alignment horizontal="left" indent="1"/>
    </xf>
    <xf numFmtId="0" fontId="19" fillId="0" borderId="0" xfId="0" applyFont="1" applyFill="1" applyAlignment="1"/>
    <xf numFmtId="0" fontId="27" fillId="0" borderId="0" xfId="0" applyFont="1" applyFill="1" applyAlignment="1">
      <alignment wrapText="1"/>
    </xf>
    <xf numFmtId="165" fontId="34" fillId="0" borderId="21" xfId="43" applyNumberFormat="1" applyFont="1" applyFill="1" applyBorder="1"/>
    <xf numFmtId="165" fontId="35" fillId="0" borderId="10" xfId="43" applyNumberFormat="1" applyFont="1" applyFill="1" applyBorder="1" applyAlignment="1"/>
    <xf numFmtId="0" fontId="19" fillId="0" borderId="0" xfId="0" applyFont="1" applyAlignment="1"/>
    <xf numFmtId="0" fontId="27" fillId="0" borderId="0" xfId="0" applyFont="1" applyAlignment="1">
      <alignment horizontal="left" indent="1"/>
    </xf>
    <xf numFmtId="0" fontId="19" fillId="26" borderId="0" xfId="0" applyFont="1" applyFill="1" applyAlignment="1">
      <alignment horizontal="left" indent="1"/>
    </xf>
    <xf numFmtId="165" fontId="34" fillId="26" borderId="0" xfId="43" applyNumberFormat="1" applyFont="1" applyFill="1"/>
    <xf numFmtId="41" fontId="35" fillId="26" borderId="0" xfId="43" applyNumberFormat="1" applyFont="1" applyFill="1" applyBorder="1" applyAlignment="1"/>
    <xf numFmtId="165" fontId="35" fillId="26" borderId="0" xfId="43" applyNumberFormat="1" applyFont="1" applyFill="1" applyAlignment="1"/>
    <xf numFmtId="0" fontId="19" fillId="26" borderId="0" xfId="0" applyFont="1" applyFill="1" applyAlignment="1">
      <alignment horizontal="left"/>
    </xf>
    <xf numFmtId="165" fontId="35" fillId="26" borderId="0" xfId="43" applyNumberFormat="1" applyFont="1" applyFill="1" applyBorder="1" applyAlignment="1"/>
    <xf numFmtId="0" fontId="19" fillId="26" borderId="0" xfId="0" applyFont="1" applyFill="1" applyAlignment="1">
      <alignment horizontal="left" wrapText="1"/>
    </xf>
    <xf numFmtId="0" fontId="19" fillId="0" borderId="0" xfId="0" applyFont="1" applyAlignment="1">
      <alignment horizontal="left"/>
    </xf>
    <xf numFmtId="165" fontId="34" fillId="0" borderId="21" xfId="43" applyNumberFormat="1" applyFont="1" applyBorder="1" applyAlignment="1">
      <alignment horizontal="right" vertical="top"/>
    </xf>
    <xf numFmtId="165" fontId="35" fillId="0" borderId="10" xfId="43" applyNumberFormat="1" applyFont="1" applyBorder="1" applyAlignment="1"/>
    <xf numFmtId="0" fontId="19" fillId="0" borderId="0" xfId="0" applyFont="1" applyBorder="1"/>
    <xf numFmtId="0" fontId="19" fillId="0" borderId="0" xfId="0" applyFont="1" applyAlignment="1">
      <alignment horizontal="left" vertical="top"/>
    </xf>
    <xf numFmtId="0" fontId="27" fillId="0" borderId="0" xfId="0" applyFont="1" applyAlignment="1">
      <alignment horizontal="left" vertical="top"/>
    </xf>
    <xf numFmtId="165" fontId="25" fillId="0" borderId="22" xfId="0" applyNumberFormat="1" applyFont="1" applyBorder="1"/>
    <xf numFmtId="165" fontId="37" fillId="0" borderId="0" xfId="0" applyNumberFormat="1" applyFont="1" applyBorder="1"/>
    <xf numFmtId="0" fontId="36" fillId="0" borderId="0" xfId="0" applyFont="1" applyBorder="1"/>
    <xf numFmtId="0" fontId="36" fillId="0" borderId="0" xfId="0" applyFont="1" applyFill="1" applyBorder="1"/>
    <xf numFmtId="0" fontId="19" fillId="0" borderId="0" xfId="0" applyFont="1" applyAlignment="1">
      <alignment vertical="top"/>
    </xf>
    <xf numFmtId="0" fontId="14" fillId="0" borderId="11" xfId="37" applyNumberFormat="1" applyFont="1" applyBorder="1" applyAlignment="1">
      <alignment horizontal="center" wrapText="1"/>
    </xf>
    <xf numFmtId="0" fontId="14" fillId="0" borderId="11" xfId="37" applyFont="1" applyBorder="1" applyAlignment="1">
      <alignment horizontal="center" wrapText="1"/>
    </xf>
    <xf numFmtId="165" fontId="31" fillId="25" borderId="15" xfId="43" applyNumberFormat="1" applyFont="1" applyFill="1" applyBorder="1" applyAlignment="1">
      <alignment horizontal="center" vertical="center" wrapText="1"/>
    </xf>
    <xf numFmtId="165" fontId="31" fillId="25" borderId="20" xfId="43" applyNumberFormat="1" applyFont="1" applyFill="1" applyBorder="1" applyAlignment="1">
      <alignment horizontal="center" vertical="center" wrapText="1"/>
    </xf>
    <xf numFmtId="165" fontId="27" fillId="25" borderId="16" xfId="43" applyNumberFormat="1" applyFont="1" applyFill="1" applyBorder="1" applyAlignment="1">
      <alignment horizontal="center"/>
    </xf>
    <xf numFmtId="165" fontId="27" fillId="25" borderId="10" xfId="43" applyNumberFormat="1" applyFont="1" applyFill="1" applyBorder="1" applyAlignment="1">
      <alignment horizontal="center"/>
    </xf>
    <xf numFmtId="165" fontId="27" fillId="25" borderId="17" xfId="43" applyNumberFormat="1" applyFont="1" applyFill="1" applyBorder="1" applyAlignment="1">
      <alignment horizontal="center"/>
    </xf>
    <xf numFmtId="0" fontId="27" fillId="25" borderId="12" xfId="0" applyFont="1" applyFill="1" applyBorder="1" applyAlignment="1">
      <alignment horizontal="center" vertical="center"/>
    </xf>
    <xf numFmtId="0" fontId="27" fillId="25" borderId="15" xfId="0" applyFont="1" applyFill="1" applyBorder="1" applyAlignment="1">
      <alignment horizontal="center" vertical="center"/>
    </xf>
    <xf numFmtId="0" fontId="27" fillId="25" borderId="19" xfId="0" applyFont="1" applyFill="1" applyBorder="1" applyAlignment="1">
      <alignment horizontal="center" vertical="center"/>
    </xf>
    <xf numFmtId="165" fontId="27" fillId="25" borderId="13" xfId="43" applyNumberFormat="1" applyFont="1" applyFill="1" applyBorder="1" applyAlignment="1">
      <alignment horizontal="center"/>
    </xf>
    <xf numFmtId="165" fontId="27" fillId="25" borderId="14" xfId="43" applyNumberFormat="1" applyFont="1" applyFill="1" applyBorder="1" applyAlignment="1">
      <alignment horizontal="center"/>
    </xf>
    <xf numFmtId="0" fontId="28" fillId="25" borderId="15" xfId="0" applyFont="1" applyFill="1" applyBorder="1" applyAlignment="1">
      <alignment horizontal="center" vertical="center" wrapText="1"/>
    </xf>
    <xf numFmtId="0" fontId="0" fillId="0" borderId="20" xfId="0" applyBorder="1"/>
    <xf numFmtId="0" fontId="27" fillId="25" borderId="15" xfId="0" applyFont="1" applyFill="1" applyBorder="1" applyAlignment="1">
      <alignment horizontal="center" vertical="center" wrapText="1"/>
    </xf>
    <xf numFmtId="0" fontId="27" fillId="25" borderId="20" xfId="0" applyFont="1" applyFill="1" applyBorder="1" applyAlignment="1">
      <alignment horizontal="center" vertical="center" wrapText="1"/>
    </xf>
    <xf numFmtId="0" fontId="27" fillId="25" borderId="18" xfId="0" applyFont="1" applyFill="1" applyBorder="1" applyAlignment="1">
      <alignment horizontal="center" vertical="center" wrapText="1"/>
    </xf>
    <xf numFmtId="0" fontId="27" fillId="25" borderId="17" xfId="0" applyFont="1" applyFill="1" applyBorder="1" applyAlignment="1">
      <alignment horizontal="center" vertical="center" wrapText="1"/>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 - MAY 2020</a:t>
            </a:r>
          </a:p>
        </c:rich>
      </c:tx>
      <c:layout>
        <c:manualLayout>
          <c:xMode val="edge"/>
          <c:yMode val="edge"/>
          <c:x val="0.34311531324692329"/>
          <c:y val="3.6866414750166138E-2"/>
        </c:manualLayout>
      </c:layout>
      <c:overlay val="0"/>
      <c:spPr>
        <a:solidFill>
          <a:srgbClr val="FFFFFF"/>
        </a:solidFill>
        <a:ln w="25400">
          <a:noFill/>
        </a:ln>
      </c:spPr>
    </c:title>
    <c:autoTitleDeleted val="0"/>
    <c:plotArea>
      <c:layout>
        <c:manualLayout>
          <c:layoutTarget val="inner"/>
          <c:xMode val="edge"/>
          <c:yMode val="edge"/>
          <c:x val="0.32957128772401845"/>
          <c:y val="0.1597544639173866"/>
          <c:w val="0.6049664733564174"/>
          <c:h val="0.5898626360026582"/>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Graph!$B$5:$F$5</c:f>
              <c:numCache>
                <c:formatCode>_(* #,##0_);_(* \(#,##0\);_(* "-"_);_(@_)</c:formatCode>
                <c:ptCount val="5"/>
                <c:pt idx="0">
                  <c:v>197280.37400000001</c:v>
                </c:pt>
                <c:pt idx="1">
                  <c:v>218551.98</c:v>
                </c:pt>
                <c:pt idx="2">
                  <c:v>234979.63800000001</c:v>
                </c:pt>
                <c:pt idx="3">
                  <c:v>1075614.496</c:v>
                </c:pt>
                <c:pt idx="4">
                  <c:v>94082.13</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Graph!$B$4:$F$4</c:f>
              <c:strCache>
                <c:ptCount val="5"/>
                <c:pt idx="0">
                  <c:v>JAN</c:v>
                </c:pt>
                <c:pt idx="1">
                  <c:v>FEB</c:v>
                </c:pt>
                <c:pt idx="2">
                  <c:v>MAR</c:v>
                </c:pt>
                <c:pt idx="3">
                  <c:v>APR</c:v>
                </c:pt>
                <c:pt idx="4">
                  <c:v>MAY</c:v>
                </c:pt>
              </c:strCache>
            </c:strRef>
          </c:cat>
          <c:val>
            <c:numRef>
              <c:f>Graph!$B$6:$F$6</c:f>
              <c:numCache>
                <c:formatCode>_(* #,##0_);_(* \(#,##0\);_(* "-"_);_(@_)</c:formatCode>
                <c:ptCount val="5"/>
                <c:pt idx="0">
                  <c:v>145576.10399999999</c:v>
                </c:pt>
                <c:pt idx="1">
                  <c:v>217009.91399999999</c:v>
                </c:pt>
                <c:pt idx="2">
                  <c:v>278567.462</c:v>
                </c:pt>
                <c:pt idx="3">
                  <c:v>445894.359</c:v>
                </c:pt>
                <c:pt idx="4">
                  <c:v>333061.39299999998</c:v>
                </c:pt>
              </c:numCache>
            </c:numRef>
          </c:val>
        </c:ser>
        <c:dLbls>
          <c:showLegendKey val="0"/>
          <c:showVal val="0"/>
          <c:showCatName val="0"/>
          <c:showSerName val="0"/>
          <c:showPercent val="0"/>
          <c:showBubbleSize val="0"/>
        </c:dLbls>
        <c:gapWidth val="150"/>
        <c:axId val="272975360"/>
        <c:axId val="272977600"/>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Graph!$B$4:$F$4</c:f>
              <c:strCache>
                <c:ptCount val="5"/>
                <c:pt idx="0">
                  <c:v>JAN</c:v>
                </c:pt>
                <c:pt idx="1">
                  <c:v>FEB</c:v>
                </c:pt>
                <c:pt idx="2">
                  <c:v>MAR</c:v>
                </c:pt>
                <c:pt idx="3">
                  <c:v>APR</c:v>
                </c:pt>
                <c:pt idx="4">
                  <c:v>MAY</c:v>
                </c:pt>
              </c:strCache>
            </c:strRef>
          </c:cat>
          <c:val>
            <c:numRef>
              <c:f>Graph!$B$7:$F$7</c:f>
              <c:numCache>
                <c:formatCode>_(* #,##0_);_(* \(#,##0\);_(* "-"??_);_(@_)</c:formatCode>
                <c:ptCount val="5"/>
                <c:pt idx="0">
                  <c:v>73.791478112262695</c:v>
                </c:pt>
                <c:pt idx="1">
                  <c:v>87.195239743177837</c:v>
                </c:pt>
                <c:pt idx="2">
                  <c:v>98.515929005807251</c:v>
                </c:pt>
                <c:pt idx="3">
                  <c:v>62.965196986713515</c:v>
                </c:pt>
                <c:pt idx="4">
                  <c:v>78.006180138829734</c:v>
                </c:pt>
              </c:numCache>
            </c:numRef>
          </c:val>
          <c:smooth val="0"/>
        </c:ser>
        <c:dLbls>
          <c:showLegendKey val="0"/>
          <c:showVal val="0"/>
          <c:showCatName val="0"/>
          <c:showSerName val="0"/>
          <c:showPercent val="0"/>
          <c:showBubbleSize val="0"/>
        </c:dLbls>
        <c:marker val="1"/>
        <c:smooth val="0"/>
        <c:axId val="272978720"/>
        <c:axId val="272979280"/>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Graph!$B$4:$F$4</c15:sqref>
                        </c15:formulaRef>
                      </c:ext>
                    </c:extLst>
                    <c:strCache>
                      <c:ptCount val="5"/>
                      <c:pt idx="0">
                        <c:v>JAN</c:v>
                      </c:pt>
                      <c:pt idx="1">
                        <c:v>FEB</c:v>
                      </c:pt>
                      <c:pt idx="2">
                        <c:v>MAR</c:v>
                      </c:pt>
                      <c:pt idx="3">
                        <c:v>APR</c:v>
                      </c:pt>
                      <c:pt idx="4">
                        <c:v>MAY</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27297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977600"/>
        <c:crossesAt val="0"/>
        <c:auto val="0"/>
        <c:lblAlgn val="ctr"/>
        <c:lblOffset val="100"/>
        <c:tickLblSkip val="1"/>
        <c:tickMarkSkip val="1"/>
        <c:noMultiLvlLbl val="0"/>
      </c:catAx>
      <c:valAx>
        <c:axId val="272977600"/>
        <c:scaling>
          <c:orientation val="minMax"/>
          <c:max val="111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0.24379244355177948"/>
              <c:y val="0.34255040700557582"/>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975360"/>
        <c:crosses val="autoZero"/>
        <c:crossBetween val="between"/>
        <c:majorUnit val="50000"/>
        <c:minorUnit val="10000"/>
      </c:valAx>
      <c:catAx>
        <c:axId val="272978720"/>
        <c:scaling>
          <c:orientation val="minMax"/>
        </c:scaling>
        <c:delete val="1"/>
        <c:axPos val="b"/>
        <c:numFmt formatCode="General" sourceLinked="1"/>
        <c:majorTickMark val="out"/>
        <c:minorTickMark val="none"/>
        <c:tickLblPos val="nextTo"/>
        <c:crossAx val="272979280"/>
        <c:crossesAt val="85"/>
        <c:auto val="0"/>
        <c:lblAlgn val="ctr"/>
        <c:lblOffset val="100"/>
        <c:noMultiLvlLbl val="0"/>
      </c:catAx>
      <c:valAx>
        <c:axId val="272979280"/>
        <c:scaling>
          <c:orientation val="minMax"/>
          <c:max val="4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7328866058785546"/>
              <c:y val="0.31797283404090615"/>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272978720"/>
        <c:crosses val="max"/>
        <c:crossBetween val="between"/>
        <c:majorUnit val="2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9</xdr:col>
      <xdr:colOff>485775</xdr:colOff>
      <xdr:row>47</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ACTUAL%20DISBURSEMENT%20(BANK)/bank%20reports/2020/WEBSITE/2020%20REPORT%20ON%20NCA%20RELEASES%20AND%20UTILIZATION%20(posted%20in%20DBM%20websi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December"/>
      <sheetName val="As of November"/>
      <sheetName val="As of October (2)"/>
      <sheetName val="As of October"/>
      <sheetName val="As of September"/>
      <sheetName val="As of August"/>
      <sheetName val="As of July"/>
      <sheetName val="As of June"/>
      <sheetName val="As of May"/>
      <sheetName val="As of April"/>
      <sheetName val="As of March"/>
      <sheetName val="As of February"/>
      <sheetName val="As of January"/>
      <sheetName val="NCA RELEASES (2)"/>
      <sheetName val="all(net trust &amp;W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H8">
            <v>10333693.548</v>
          </cell>
        </row>
        <row r="9">
          <cell r="H9">
            <v>3691742.6120000002</v>
          </cell>
        </row>
        <row r="10">
          <cell r="H10">
            <v>337927.598</v>
          </cell>
        </row>
        <row r="11">
          <cell r="H11">
            <v>3664629</v>
          </cell>
        </row>
        <row r="12">
          <cell r="H12">
            <v>30973401.298130002</v>
          </cell>
        </row>
        <row r="13">
          <cell r="H13">
            <v>14159883.021</v>
          </cell>
        </row>
        <row r="14">
          <cell r="H14">
            <v>255732764.73063001</v>
          </cell>
        </row>
        <row r="15">
          <cell r="H15">
            <v>33585063.972999997</v>
          </cell>
        </row>
        <row r="16">
          <cell r="H16">
            <v>1146596</v>
          </cell>
        </row>
        <row r="17">
          <cell r="H17">
            <v>9946239.2512000017</v>
          </cell>
        </row>
        <row r="18">
          <cell r="H18">
            <v>8020111.2476499844</v>
          </cell>
        </row>
        <row r="19">
          <cell r="H19">
            <v>10094269.846999999</v>
          </cell>
        </row>
        <row r="20">
          <cell r="H20">
            <v>94247365.954999998</v>
          </cell>
        </row>
        <row r="23">
          <cell r="H23">
            <v>137375022.15864</v>
          </cell>
        </row>
        <row r="24">
          <cell r="H24">
            <v>11449673.427999999</v>
          </cell>
        </row>
        <row r="25">
          <cell r="H25">
            <v>14765084.477</v>
          </cell>
        </row>
        <row r="26">
          <cell r="H26">
            <v>115615585.038</v>
          </cell>
        </row>
        <row r="27">
          <cell r="H27">
            <v>182682289.80484003</v>
          </cell>
        </row>
        <row r="28">
          <cell r="H28">
            <v>10469518.525</v>
          </cell>
        </row>
        <row r="29">
          <cell r="H29">
            <v>261664374.87905997</v>
          </cell>
        </row>
        <row r="30">
          <cell r="H30">
            <v>1340989.0190000001</v>
          </cell>
        </row>
        <row r="31">
          <cell r="H31">
            <v>7086806.2869999995</v>
          </cell>
        </row>
        <row r="32">
          <cell r="H32">
            <v>27936652.757629998</v>
          </cell>
        </row>
        <row r="33">
          <cell r="H33">
            <v>5263124.4220000003</v>
          </cell>
        </row>
        <row r="34">
          <cell r="H34">
            <v>857433.37600000005</v>
          </cell>
        </row>
        <row r="35">
          <cell r="H35">
            <v>14759734.989499999</v>
          </cell>
        </row>
        <row r="36">
          <cell r="H36">
            <v>1964.232</v>
          </cell>
        </row>
        <row r="37">
          <cell r="H37">
            <v>19933228.695999999</v>
          </cell>
        </row>
        <row r="38">
          <cell r="H38">
            <v>848941.245</v>
          </cell>
        </row>
        <row r="39">
          <cell r="H39">
            <v>5393686.7479999997</v>
          </cell>
        </row>
        <row r="40">
          <cell r="H40">
            <v>2816038</v>
          </cell>
        </row>
        <row r="41">
          <cell r="H41">
            <v>1731409.3929999999</v>
          </cell>
        </row>
        <row r="42">
          <cell r="H42">
            <v>424629.57400000002</v>
          </cell>
        </row>
        <row r="43">
          <cell r="H43">
            <v>118631647.193</v>
          </cell>
        </row>
        <row r="44">
          <cell r="H44">
            <v>400478616.12467003</v>
          </cell>
        </row>
        <row r="45">
          <cell r="H45">
            <v>1079486.0049999999</v>
          </cell>
        </row>
        <row r="46">
          <cell r="H46">
            <v>1820508620.8289499</v>
          </cell>
        </row>
        <row r="51">
          <cell r="F51">
            <v>4241996.5480000004</v>
          </cell>
          <cell r="G51">
            <v>6091697</v>
          </cell>
          <cell r="H51">
            <v>0</v>
          </cell>
        </row>
        <row r="52">
          <cell r="F52">
            <v>1729483.612</v>
          </cell>
          <cell r="G52">
            <v>1962259.0000000002</v>
          </cell>
          <cell r="H52">
            <v>0</v>
          </cell>
        </row>
        <row r="53">
          <cell r="F53">
            <v>161033.598</v>
          </cell>
          <cell r="G53">
            <v>176894</v>
          </cell>
          <cell r="H53">
            <v>0</v>
          </cell>
        </row>
        <row r="54">
          <cell r="F54">
            <v>1403258</v>
          </cell>
          <cell r="G54">
            <v>2238651</v>
          </cell>
          <cell r="H54">
            <v>22720</v>
          </cell>
        </row>
        <row r="55">
          <cell r="F55">
            <v>7556260.9649999999</v>
          </cell>
          <cell r="G55">
            <v>21659675.325070001</v>
          </cell>
          <cell r="H55">
            <v>1757465.0080600008</v>
          </cell>
        </row>
        <row r="56">
          <cell r="F56">
            <v>707854.76100000006</v>
          </cell>
          <cell r="G56">
            <v>13435615.26</v>
          </cell>
          <cell r="H56">
            <v>16413</v>
          </cell>
        </row>
        <row r="57">
          <cell r="F57">
            <v>100416620.873</v>
          </cell>
          <cell r="G57">
            <v>130846368.88048002</v>
          </cell>
          <cell r="H57">
            <v>24469774.977149993</v>
          </cell>
        </row>
        <row r="58">
          <cell r="F58">
            <v>14022061.888</v>
          </cell>
          <cell r="G58">
            <v>17438344.202</v>
          </cell>
          <cell r="H58">
            <v>2124657.8829999976</v>
          </cell>
        </row>
        <row r="59">
          <cell r="F59">
            <v>785477</v>
          </cell>
          <cell r="G59">
            <v>361119</v>
          </cell>
          <cell r="H59">
            <v>0</v>
          </cell>
        </row>
        <row r="60">
          <cell r="F60">
            <v>4409525.4689999996</v>
          </cell>
          <cell r="G60">
            <v>5425569.7822000021</v>
          </cell>
          <cell r="H60">
            <v>111144</v>
          </cell>
        </row>
        <row r="61">
          <cell r="F61">
            <v>3803629.2400000305</v>
          </cell>
          <cell r="G61">
            <v>4149557.0732799587</v>
          </cell>
          <cell r="H61">
            <v>66924.934369995259</v>
          </cell>
        </row>
        <row r="62">
          <cell r="F62">
            <v>4041524.9279999998</v>
          </cell>
          <cell r="G62">
            <v>6020659.75</v>
          </cell>
          <cell r="H62">
            <v>32085.168999999762</v>
          </cell>
        </row>
        <row r="63">
          <cell r="F63">
            <v>18734729.881999999</v>
          </cell>
          <cell r="G63">
            <v>71531603.859999999</v>
          </cell>
          <cell r="H63">
            <v>3981032.2129999995</v>
          </cell>
        </row>
        <row r="65">
          <cell r="F65">
            <v>735179.57499999995</v>
          </cell>
        </row>
        <row r="66">
          <cell r="F66">
            <v>60848357.60943</v>
          </cell>
          <cell r="G66">
            <v>74986789.414329991</v>
          </cell>
          <cell r="H66">
            <v>1539875.1348800063</v>
          </cell>
        </row>
        <row r="67">
          <cell r="F67">
            <v>5212403.8389999997</v>
          </cell>
          <cell r="G67">
            <v>5848006.6640000008</v>
          </cell>
          <cell r="H67">
            <v>389262.92499999888</v>
          </cell>
        </row>
        <row r="68">
          <cell r="F68">
            <v>3208976.88</v>
          </cell>
          <cell r="G68">
            <v>10546089.723000001</v>
          </cell>
          <cell r="H68">
            <v>1010017.8739999998</v>
          </cell>
        </row>
        <row r="69">
          <cell r="F69">
            <v>57342850.369000003</v>
          </cell>
          <cell r="G69">
            <v>56151414.023000002</v>
          </cell>
          <cell r="H69">
            <v>2121320.6459999979</v>
          </cell>
        </row>
        <row r="70">
          <cell r="F70">
            <v>82875541.784079999</v>
          </cell>
          <cell r="G70">
            <v>95600609.349410027</v>
          </cell>
          <cell r="H70">
            <v>4206138.6713500023</v>
          </cell>
        </row>
        <row r="71">
          <cell r="F71">
            <v>4311303.3550000004</v>
          </cell>
          <cell r="G71">
            <v>5954072.3159999996</v>
          </cell>
          <cell r="H71">
            <v>204142.85400000028</v>
          </cell>
        </row>
        <row r="72">
          <cell r="F72">
            <v>28580149.884500004</v>
          </cell>
          <cell r="G72">
            <v>233085387.22455996</v>
          </cell>
          <cell r="H72">
            <v>-1162.2299999892712</v>
          </cell>
        </row>
        <row r="73">
          <cell r="F73">
            <v>473387.01899999997</v>
          </cell>
          <cell r="G73">
            <v>867602.00000000012</v>
          </cell>
          <cell r="H73">
            <v>0</v>
          </cell>
        </row>
        <row r="74">
          <cell r="F74">
            <v>2940426.923</v>
          </cell>
          <cell r="G74">
            <v>4053258.787</v>
          </cell>
          <cell r="H74">
            <v>93120.576999999583</v>
          </cell>
        </row>
        <row r="75">
          <cell r="F75">
            <v>14433800.260629999</v>
          </cell>
          <cell r="G75">
            <v>13313485.388999997</v>
          </cell>
          <cell r="H75">
            <v>189367.1080000028</v>
          </cell>
        </row>
        <row r="76">
          <cell r="F76">
            <v>1201932.787</v>
          </cell>
          <cell r="G76">
            <v>4060805.6350000002</v>
          </cell>
          <cell r="H76">
            <v>386</v>
          </cell>
        </row>
        <row r="77">
          <cell r="F77">
            <v>360693.72499999998</v>
          </cell>
          <cell r="G77">
            <v>490010.05599999998</v>
          </cell>
          <cell r="H77">
            <v>6729.5950000000885</v>
          </cell>
        </row>
        <row r="78">
          <cell r="F78">
            <v>6418194.7510000002</v>
          </cell>
          <cell r="G78">
            <v>7888179.9924999997</v>
          </cell>
          <cell r="H78">
            <v>453360.24599999934</v>
          </cell>
        </row>
        <row r="79">
          <cell r="F79">
            <v>881.23199999999997</v>
          </cell>
          <cell r="G79">
            <v>1083</v>
          </cell>
          <cell r="H79">
            <v>0</v>
          </cell>
        </row>
        <row r="80">
          <cell r="F80">
            <v>8415437.8599999994</v>
          </cell>
          <cell r="G80">
            <v>11393332.142999999</v>
          </cell>
          <cell r="H80">
            <v>124458.69299999997</v>
          </cell>
        </row>
        <row r="81">
          <cell r="F81">
            <v>369649.97399999999</v>
          </cell>
          <cell r="G81">
            <v>479291.27100000001</v>
          </cell>
          <cell r="H81">
            <v>0</v>
          </cell>
        </row>
        <row r="82">
          <cell r="F82">
            <v>1599583.7479999999</v>
          </cell>
          <cell r="G82">
            <v>3792863</v>
          </cell>
          <cell r="H82">
            <v>1240</v>
          </cell>
        </row>
        <row r="83">
          <cell r="F83">
            <v>2124330</v>
          </cell>
          <cell r="G83">
            <v>691708</v>
          </cell>
          <cell r="H83">
            <v>0</v>
          </cell>
        </row>
        <row r="84">
          <cell r="F84">
            <v>673296.94900000002</v>
          </cell>
          <cell r="G84">
            <v>1056136</v>
          </cell>
          <cell r="H84">
            <v>1976.4439999999013</v>
          </cell>
        </row>
        <row r="85">
          <cell r="F85">
            <v>182660.326</v>
          </cell>
          <cell r="G85">
            <v>240640.41899999999</v>
          </cell>
          <cell r="H85">
            <v>1328.829000000027</v>
          </cell>
        </row>
        <row r="86">
          <cell r="F86">
            <v>15666822.481000001</v>
          </cell>
          <cell r="G86">
            <v>68216007.26699999</v>
          </cell>
          <cell r="H86">
            <v>34748817.445000008</v>
          </cell>
        </row>
        <row r="87">
          <cell r="F87">
            <v>190087777.39599997</v>
          </cell>
          <cell r="G87">
            <v>194199342.06267005</v>
          </cell>
          <cell r="H87">
            <v>16191496.666000009</v>
          </cell>
        </row>
        <row r="88">
          <cell r="F88">
            <v>643409.005</v>
          </cell>
          <cell r="G88">
            <v>218041</v>
          </cell>
          <cell r="H88">
            <v>218035.99999999988</v>
          </cell>
        </row>
        <row r="89">
          <cell r="F89">
            <v>650811993.53664005</v>
          </cell>
          <cell r="G89">
            <v>1075614496.6294997</v>
          </cell>
          <cell r="H89">
            <v>94082130.662810013</v>
          </cell>
        </row>
      </sheetData>
      <sheetData sheetId="14">
        <row r="8">
          <cell r="H8">
            <v>7667927.6585100004</v>
          </cell>
        </row>
        <row r="9">
          <cell r="H9">
            <v>2578045.5396099999</v>
          </cell>
        </row>
        <row r="10">
          <cell r="H10">
            <v>237034.20052000001</v>
          </cell>
        </row>
        <row r="11">
          <cell r="H11">
            <v>2619571.84485</v>
          </cell>
        </row>
        <row r="12">
          <cell r="H12">
            <v>14806726.226909997</v>
          </cell>
        </row>
        <row r="13">
          <cell r="H13">
            <v>9205927.6942399982</v>
          </cell>
        </row>
        <row r="14">
          <cell r="H14">
            <v>209322669.42002004</v>
          </cell>
        </row>
        <row r="15">
          <cell r="H15">
            <v>25131758.641029999</v>
          </cell>
        </row>
        <row r="16">
          <cell r="H16">
            <v>472984.30771000002</v>
          </cell>
        </row>
        <row r="17">
          <cell r="H17">
            <v>6484041.1399599994</v>
          </cell>
        </row>
        <row r="18">
          <cell r="H18">
            <v>5006402.7253999636</v>
          </cell>
        </row>
        <row r="19">
          <cell r="H19">
            <v>4762458.6378800003</v>
          </cell>
        </row>
        <row r="20">
          <cell r="H20">
            <v>72264203.465530008</v>
          </cell>
        </row>
        <row r="23">
          <cell r="H23">
            <v>111777795.74423</v>
          </cell>
        </row>
        <row r="24">
          <cell r="H24">
            <v>8880947.8638499994</v>
          </cell>
        </row>
        <row r="25">
          <cell r="H25">
            <v>11095712.316430001</v>
          </cell>
        </row>
        <row r="26">
          <cell r="H26">
            <v>98010491.101860002</v>
          </cell>
        </row>
        <row r="27">
          <cell r="H27">
            <v>136606922.72710001</v>
          </cell>
        </row>
        <row r="28">
          <cell r="H28">
            <v>7120347.7849599998</v>
          </cell>
        </row>
        <row r="29">
          <cell r="H29">
            <v>158406174.32795998</v>
          </cell>
        </row>
        <row r="30">
          <cell r="H30">
            <v>805381.45762999996</v>
          </cell>
        </row>
        <row r="31">
          <cell r="H31">
            <v>4609598.4789399989</v>
          </cell>
        </row>
        <row r="32">
          <cell r="H32">
            <v>18642227.2487</v>
          </cell>
        </row>
        <row r="33">
          <cell r="H33">
            <v>2076665.01119</v>
          </cell>
        </row>
        <row r="34">
          <cell r="H34">
            <v>549862.89602999995</v>
          </cell>
        </row>
        <row r="35">
          <cell r="H35">
            <v>10921344.86413</v>
          </cell>
        </row>
        <row r="36">
          <cell r="H36">
            <v>1393.0914599999999</v>
          </cell>
        </row>
        <row r="37">
          <cell r="H37">
            <v>12711590.23686</v>
          </cell>
        </row>
        <row r="38">
          <cell r="H38">
            <v>637123.50983</v>
          </cell>
        </row>
        <row r="39">
          <cell r="H39">
            <v>3302463.54311</v>
          </cell>
        </row>
        <row r="40">
          <cell r="H40">
            <v>2374371.87316</v>
          </cell>
        </row>
        <row r="41">
          <cell r="H41">
            <v>947449.60916999995</v>
          </cell>
        </row>
        <row r="42">
          <cell r="H42">
            <v>357924.09655999998</v>
          </cell>
        </row>
        <row r="43">
          <cell r="H43">
            <v>80414553.628440008</v>
          </cell>
        </row>
        <row r="44">
          <cell r="H44">
            <v>387209403.52347004</v>
          </cell>
        </row>
        <row r="45">
          <cell r="H45">
            <v>1033717.56043</v>
          </cell>
        </row>
        <row r="46">
          <cell r="H46">
            <v>1420109234.6825404</v>
          </cell>
        </row>
        <row r="51">
          <cell r="F51">
            <v>4232779.6836299999</v>
          </cell>
          <cell r="G51">
            <v>1246305.0508599998</v>
          </cell>
          <cell r="H51">
            <v>2188842.9240200007</v>
          </cell>
        </row>
        <row r="52">
          <cell r="F52">
            <v>1642027.4916999999</v>
          </cell>
          <cell r="G52">
            <v>432020.71240000008</v>
          </cell>
          <cell r="H52">
            <v>503997.33550999989</v>
          </cell>
        </row>
        <row r="53">
          <cell r="F53">
            <v>152074.82163000002</v>
          </cell>
          <cell r="G53">
            <v>58743.120309999998</v>
          </cell>
          <cell r="H53">
            <v>26216.258579999994</v>
          </cell>
        </row>
        <row r="54">
          <cell r="F54">
            <v>1401338.7392400003</v>
          </cell>
          <cell r="G54">
            <v>502054.92407999979</v>
          </cell>
          <cell r="H54">
            <v>716178.18152999994</v>
          </cell>
        </row>
        <row r="55">
          <cell r="F55">
            <v>7437293.4021500014</v>
          </cell>
          <cell r="G55">
            <v>4740219.7678099992</v>
          </cell>
          <cell r="H55">
            <v>2629213.0569499973</v>
          </cell>
        </row>
        <row r="56">
          <cell r="F56">
            <v>570564.09005</v>
          </cell>
          <cell r="G56">
            <v>4274818.6293799998</v>
          </cell>
          <cell r="H56">
            <v>4360544.9748099986</v>
          </cell>
        </row>
        <row r="57">
          <cell r="F57">
            <v>100197092.29682</v>
          </cell>
          <cell r="G57">
            <v>47450215.246869996</v>
          </cell>
          <cell r="H57">
            <v>61675361.876330048</v>
          </cell>
        </row>
        <row r="58">
          <cell r="F58">
            <v>13837721.088700002</v>
          </cell>
          <cell r="G58">
            <v>4589044.263799997</v>
          </cell>
          <cell r="H58">
            <v>6704993.2885299996</v>
          </cell>
        </row>
        <row r="59">
          <cell r="F59">
            <v>290285.11934999994</v>
          </cell>
          <cell r="G59">
            <v>49709.786640000122</v>
          </cell>
          <cell r="H59">
            <v>132989.40171999997</v>
          </cell>
        </row>
        <row r="60">
          <cell r="F60">
            <v>4260560.5420000004</v>
          </cell>
          <cell r="G60">
            <v>790208.13928999938</v>
          </cell>
          <cell r="H60">
            <v>1433272.4586699996</v>
          </cell>
        </row>
        <row r="61">
          <cell r="F61">
            <v>2962155.8509099982</v>
          </cell>
          <cell r="G61">
            <v>742743.93659000937</v>
          </cell>
          <cell r="H61">
            <v>1301502.937899956</v>
          </cell>
        </row>
        <row r="62">
          <cell r="F62">
            <v>3935907.5446800003</v>
          </cell>
          <cell r="G62">
            <v>59843.913549999241</v>
          </cell>
          <cell r="H62">
            <v>766707.17965000076</v>
          </cell>
        </row>
        <row r="63">
          <cell r="F63">
            <v>18496794.246929999</v>
          </cell>
          <cell r="G63">
            <v>40297668.935610011</v>
          </cell>
          <cell r="H63">
            <v>13469740.282990001</v>
          </cell>
        </row>
        <row r="66">
          <cell r="F66">
            <v>60671212.195050001</v>
          </cell>
          <cell r="G66">
            <v>24213997.761150002</v>
          </cell>
          <cell r="H66">
            <v>26892585.788029999</v>
          </cell>
        </row>
        <row r="67">
          <cell r="F67">
            <v>4908433.6491</v>
          </cell>
          <cell r="G67">
            <v>1398322.1518799998</v>
          </cell>
          <cell r="H67">
            <v>2574192.0628699996</v>
          </cell>
        </row>
        <row r="68">
          <cell r="F68">
            <v>3112875.0704600001</v>
          </cell>
          <cell r="G68">
            <v>5070888.52984</v>
          </cell>
          <cell r="H68">
            <v>2911948.7161300005</v>
          </cell>
        </row>
        <row r="69">
          <cell r="F69">
            <v>57295265.661700003</v>
          </cell>
          <cell r="G69">
            <v>16461758.069090001</v>
          </cell>
          <cell r="H69">
            <v>24253467.371069998</v>
          </cell>
        </row>
        <row r="70">
          <cell r="F70">
            <v>81450303.843530014</v>
          </cell>
          <cell r="G70">
            <v>24423120.068209991</v>
          </cell>
          <cell r="H70">
            <v>30733498.81536001</v>
          </cell>
        </row>
        <row r="71">
          <cell r="F71">
            <v>4253733.6106599998</v>
          </cell>
          <cell r="G71">
            <v>1277816.1948899999</v>
          </cell>
          <cell r="H71">
            <v>1588797.9794100001</v>
          </cell>
        </row>
        <row r="72">
          <cell r="F72">
            <v>26585689.727790002</v>
          </cell>
          <cell r="G72">
            <v>105693986.96104001</v>
          </cell>
          <cell r="H72">
            <v>26126497.639129981</v>
          </cell>
        </row>
        <row r="73">
          <cell r="F73">
            <v>464358.08440000005</v>
          </cell>
          <cell r="G73">
            <v>260597.07738999999</v>
          </cell>
          <cell r="H73">
            <v>80426.295839999919</v>
          </cell>
        </row>
        <row r="74">
          <cell r="F74">
            <v>2748332.7865200005</v>
          </cell>
          <cell r="G74">
            <v>806200.06831999915</v>
          </cell>
          <cell r="H74">
            <v>1055065.6240999992</v>
          </cell>
        </row>
        <row r="75">
          <cell r="F75">
            <v>13576110.507020002</v>
          </cell>
          <cell r="G75">
            <v>2330719.9878599998</v>
          </cell>
          <cell r="H75">
            <v>2735396.7538199984</v>
          </cell>
        </row>
        <row r="76">
          <cell r="F76">
            <v>1179451.5404999999</v>
          </cell>
          <cell r="G76">
            <v>446788.13053999981</v>
          </cell>
          <cell r="H76">
            <v>450425.34015000029</v>
          </cell>
        </row>
        <row r="77">
          <cell r="F77">
            <v>326216.51912999997</v>
          </cell>
          <cell r="G77">
            <v>74706.285580000025</v>
          </cell>
          <cell r="H77">
            <v>148940.09131999995</v>
          </cell>
        </row>
        <row r="78">
          <cell r="F78">
            <v>5975282.4953999994</v>
          </cell>
          <cell r="G78">
            <v>702968.42429000046</v>
          </cell>
          <cell r="H78">
            <v>4243093.9444399998</v>
          </cell>
        </row>
        <row r="79">
          <cell r="F79">
            <v>793.77520000000004</v>
          </cell>
          <cell r="G79">
            <v>153.02427999999998</v>
          </cell>
          <cell r="H79">
            <v>446.29197999999985</v>
          </cell>
        </row>
        <row r="80">
          <cell r="F80">
            <v>8412767.5685600005</v>
          </cell>
          <cell r="G80">
            <v>1648504.3267800007</v>
          </cell>
          <cell r="H80">
            <v>2650318.3415199984</v>
          </cell>
        </row>
        <row r="81">
          <cell r="F81">
            <v>359744.80322</v>
          </cell>
          <cell r="G81">
            <v>140707.23609000002</v>
          </cell>
          <cell r="H81">
            <v>136671.47051999997</v>
          </cell>
        </row>
        <row r="82">
          <cell r="F82">
            <v>1598496.6194799999</v>
          </cell>
          <cell r="G82">
            <v>671994.1251000003</v>
          </cell>
          <cell r="H82">
            <v>1031972.7985299998</v>
          </cell>
        </row>
        <row r="83">
          <cell r="F83">
            <v>1895124.05574</v>
          </cell>
          <cell r="G83">
            <v>114999.93277000007</v>
          </cell>
          <cell r="H83">
            <v>364247.88464999991</v>
          </cell>
        </row>
        <row r="84">
          <cell r="F84">
            <v>673296.94900000002</v>
          </cell>
          <cell r="G84">
            <v>43494.107420000015</v>
          </cell>
          <cell r="H84">
            <v>230658.55274999992</v>
          </cell>
        </row>
        <row r="85">
          <cell r="F85">
            <v>182556.72943000001</v>
          </cell>
          <cell r="G85">
            <v>88294.73173</v>
          </cell>
          <cell r="H85">
            <v>87072.63539999997</v>
          </cell>
        </row>
        <row r="86">
          <cell r="F86">
            <v>15644552.248440001</v>
          </cell>
          <cell r="G86">
            <v>34465295.295999989</v>
          </cell>
          <cell r="H86">
            <v>30304706.084000014</v>
          </cell>
        </row>
        <row r="87">
          <cell r="F87">
            <v>189286185.20580998</v>
          </cell>
          <cell r="G87">
            <v>119749334.22520003</v>
          </cell>
          <cell r="H87">
            <v>78173884.092460036</v>
          </cell>
        </row>
        <row r="88">
          <cell r="F88">
            <v>641130.73405999993</v>
          </cell>
          <cell r="G88">
            <v>197584.85326000012</v>
          </cell>
          <cell r="H88">
            <v>195001.9731099999</v>
          </cell>
        </row>
        <row r="89">
          <cell r="F89">
            <v>641153482.30823004</v>
          </cell>
          <cell r="G89">
            <v>445894359.07906014</v>
          </cell>
          <cell r="H89">
            <v>333061393.29525012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5"/>
  <sheetViews>
    <sheetView view="pageBreakPreview" zoomScaleNormal="100" zoomScaleSheetLayoutView="100" workbookViewId="0">
      <pane xSplit="2" ySplit="6" topLeftCell="C7" activePane="bottomRight" state="frozen"/>
      <selection pane="topRight" activeCell="C1" sqref="C1"/>
      <selection pane="bottomLeft" activeCell="A7" sqref="A7"/>
      <selection pane="bottomRight" activeCell="B37" sqref="B37"/>
    </sheetView>
  </sheetViews>
  <sheetFormatPr defaultRowHeight="12.75" x14ac:dyDescent="0.2"/>
  <cols>
    <col min="1" max="1" width="1.85546875" style="8" customWidth="1"/>
    <col min="2" max="2" width="49" style="8" customWidth="1"/>
    <col min="3" max="3" width="12.42578125" style="7" customWidth="1"/>
    <col min="4" max="4" width="14.28515625" style="7" customWidth="1"/>
    <col min="5" max="5" width="13.28515625" style="7" customWidth="1"/>
    <col min="6" max="6" width="14.140625" style="7" customWidth="1"/>
    <col min="7" max="7" width="12.5703125" style="7" customWidth="1"/>
    <col min="8" max="8" width="12.42578125" style="7" customWidth="1"/>
    <col min="9" max="9" width="12.7109375" style="7" customWidth="1"/>
    <col min="10" max="10" width="13.85546875" style="7" customWidth="1"/>
    <col min="11" max="12" width="12" style="7" customWidth="1"/>
    <col min="13" max="13" width="13.5703125" style="7" customWidth="1"/>
    <col min="14" max="14" width="12" style="7" customWidth="1"/>
    <col min="15" max="16384" width="9.140625" style="7"/>
  </cols>
  <sheetData>
    <row r="1" spans="1:26" ht="14.25" x14ac:dyDescent="0.2">
      <c r="A1" s="6" t="s">
        <v>12</v>
      </c>
      <c r="B1" s="6"/>
      <c r="C1" s="6"/>
      <c r="D1" s="6"/>
      <c r="E1" s="6"/>
      <c r="F1" s="6"/>
      <c r="G1" s="6"/>
      <c r="H1" s="6"/>
      <c r="I1" s="6"/>
      <c r="J1" s="6"/>
      <c r="K1" s="6"/>
      <c r="L1" s="6"/>
      <c r="M1" s="6"/>
      <c r="N1" s="6"/>
      <c r="O1" s="6"/>
      <c r="P1" s="6"/>
      <c r="Q1" s="6"/>
    </row>
    <row r="2" spans="1:26" x14ac:dyDescent="0.2">
      <c r="A2" s="8" t="s">
        <v>73</v>
      </c>
    </row>
    <row r="3" spans="1:26" x14ac:dyDescent="0.2">
      <c r="A3" s="8" t="s">
        <v>13</v>
      </c>
    </row>
    <row r="5" spans="1:26" s="9" customFormat="1" ht="18.75" customHeight="1" x14ac:dyDescent="0.2">
      <c r="A5" s="109" t="s">
        <v>14</v>
      </c>
      <c r="B5" s="109"/>
      <c r="C5" s="110" t="s">
        <v>15</v>
      </c>
      <c r="D5" s="110"/>
      <c r="E5" s="110"/>
      <c r="F5" s="110"/>
      <c r="G5" s="110" t="s">
        <v>16</v>
      </c>
      <c r="H5" s="110"/>
      <c r="I5" s="110"/>
      <c r="J5" s="110"/>
      <c r="K5" s="110" t="s">
        <v>74</v>
      </c>
      <c r="L5" s="110"/>
      <c r="M5" s="110"/>
      <c r="N5" s="110"/>
      <c r="O5" s="110" t="s">
        <v>78</v>
      </c>
      <c r="P5" s="110"/>
      <c r="Q5" s="110"/>
    </row>
    <row r="6" spans="1:26" s="9" customFormat="1" ht="25.5" x14ac:dyDescent="0.2">
      <c r="A6" s="109"/>
      <c r="B6" s="109"/>
      <c r="C6" s="10" t="s">
        <v>17</v>
      </c>
      <c r="D6" s="10" t="s">
        <v>18</v>
      </c>
      <c r="E6" s="10" t="s">
        <v>19</v>
      </c>
      <c r="F6" s="10" t="s">
        <v>20</v>
      </c>
      <c r="G6" s="10" t="s">
        <v>17</v>
      </c>
      <c r="H6" s="10" t="s">
        <v>18</v>
      </c>
      <c r="I6" s="10" t="s">
        <v>19</v>
      </c>
      <c r="J6" s="10" t="s">
        <v>20</v>
      </c>
      <c r="K6" s="10" t="s">
        <v>17</v>
      </c>
      <c r="L6" s="10" t="s">
        <v>18</v>
      </c>
      <c r="M6" s="10" t="s">
        <v>19</v>
      </c>
      <c r="N6" s="10" t="s">
        <v>20</v>
      </c>
      <c r="O6" s="10" t="s">
        <v>17</v>
      </c>
      <c r="P6" s="10" t="s">
        <v>77</v>
      </c>
      <c r="Q6" s="10" t="s">
        <v>20</v>
      </c>
    </row>
    <row r="7" spans="1:26" x14ac:dyDescent="0.2">
      <c r="A7" s="11"/>
      <c r="B7" s="11"/>
      <c r="C7" s="12"/>
      <c r="D7" s="12"/>
      <c r="E7" s="12"/>
      <c r="F7" s="12"/>
      <c r="G7" s="12"/>
      <c r="H7" s="12"/>
      <c r="I7" s="12"/>
      <c r="J7" s="12"/>
      <c r="K7" s="12"/>
      <c r="L7" s="12"/>
      <c r="M7" s="12"/>
      <c r="N7" s="12"/>
      <c r="O7" s="13"/>
      <c r="P7" s="13"/>
      <c r="Q7" s="13"/>
    </row>
    <row r="8" spans="1:26" s="16" customFormat="1" x14ac:dyDescent="0.2">
      <c r="A8" s="14" t="s">
        <v>21</v>
      </c>
      <c r="B8" s="14"/>
      <c r="C8" s="15">
        <f t="shared" ref="C8:N8" si="0">+C10+C48</f>
        <v>650811993.53663993</v>
      </c>
      <c r="D8" s="15">
        <f t="shared" si="0"/>
        <v>1075614496.6294997</v>
      </c>
      <c r="E8" s="15">
        <f t="shared" si="0"/>
        <v>94082130.662810013</v>
      </c>
      <c r="F8" s="15">
        <f t="shared" si="0"/>
        <v>1820508620.8289497</v>
      </c>
      <c r="G8" s="15">
        <f t="shared" si="0"/>
        <v>641153482.30822992</v>
      </c>
      <c r="H8" s="15">
        <f t="shared" si="0"/>
        <v>445894359.07906008</v>
      </c>
      <c r="I8" s="15">
        <f t="shared" si="0"/>
        <v>333061393.29525006</v>
      </c>
      <c r="J8" s="15">
        <f t="shared" si="0"/>
        <v>1420109234.6825404</v>
      </c>
      <c r="K8" s="15">
        <f t="shared" si="0"/>
        <v>9658511.2284099981</v>
      </c>
      <c r="L8" s="15">
        <f t="shared" si="0"/>
        <v>629720137.55043983</v>
      </c>
      <c r="M8" s="15">
        <f t="shared" si="0"/>
        <v>-238979262.63244</v>
      </c>
      <c r="N8" s="15">
        <f t="shared" si="0"/>
        <v>400399386.14640999</v>
      </c>
      <c r="O8" s="30">
        <f>+G8/C8*100</f>
        <v>98.515929127869356</v>
      </c>
      <c r="P8" s="30">
        <f>((G8+H8)/(C8+D8))*100</f>
        <v>62.965197045990642</v>
      </c>
      <c r="Q8" s="30">
        <f>+J8/F8*100</f>
        <v>78.006180164964462</v>
      </c>
      <c r="S8" s="16" t="b">
        <f>+C8='[1]NCA RELEASES (2)'!F89</f>
        <v>1</v>
      </c>
      <c r="T8" s="16" t="b">
        <f>+D8='[1]NCA RELEASES (2)'!G89</f>
        <v>1</v>
      </c>
      <c r="U8" s="16" t="b">
        <f>+E8='[1]NCA RELEASES (2)'!H89</f>
        <v>1</v>
      </c>
      <c r="V8" s="16" t="b">
        <f>+F8='[1]NCA RELEASES (2)'!H46</f>
        <v>1</v>
      </c>
      <c r="W8" s="16" t="b">
        <f>+G8='[1]all(net trust &amp;WF) (2)'!F89</f>
        <v>1</v>
      </c>
      <c r="X8" s="16" t="b">
        <f>+H8='[1]all(net trust &amp;WF) (2)'!G89</f>
        <v>1</v>
      </c>
      <c r="Y8" s="16" t="b">
        <f>+I8='[1]all(net trust &amp;WF) (2)'!H89</f>
        <v>1</v>
      </c>
      <c r="Z8" s="16" t="b">
        <f>+J8='[1]all(net trust &amp;WF) (2)'!H46</f>
        <v>1</v>
      </c>
    </row>
    <row r="9" spans="1:26" x14ac:dyDescent="0.2">
      <c r="C9" s="12"/>
      <c r="D9" s="12"/>
      <c r="E9" s="12"/>
      <c r="F9" s="12"/>
      <c r="G9" s="12"/>
      <c r="H9" s="12"/>
      <c r="I9" s="12"/>
      <c r="J9" s="12"/>
      <c r="K9" s="12"/>
      <c r="L9" s="12"/>
      <c r="M9" s="12"/>
      <c r="N9" s="12"/>
      <c r="O9" s="31"/>
      <c r="P9" s="31"/>
      <c r="Q9" s="31"/>
    </row>
    <row r="10" spans="1:26" ht="15" x14ac:dyDescent="0.35">
      <c r="A10" s="8" t="s">
        <v>22</v>
      </c>
      <c r="C10" s="17">
        <f t="shared" ref="C10:N10" si="1">SUM(C12:C46)</f>
        <v>444413984.65464002</v>
      </c>
      <c r="D10" s="17">
        <f t="shared" si="1"/>
        <v>812981106.29982972</v>
      </c>
      <c r="E10" s="17">
        <f t="shared" si="1"/>
        <v>42923780.551809996</v>
      </c>
      <c r="F10" s="17">
        <f t="shared" si="1"/>
        <v>1300318871.5062797</v>
      </c>
      <c r="G10" s="17">
        <f t="shared" si="1"/>
        <v>435581614.11992002</v>
      </c>
      <c r="H10" s="17">
        <f t="shared" si="1"/>
        <v>291482144.7046001</v>
      </c>
      <c r="I10" s="17">
        <f t="shared" si="1"/>
        <v>224387801.14568001</v>
      </c>
      <c r="J10" s="17">
        <f t="shared" si="1"/>
        <v>951451559.9702003</v>
      </c>
      <c r="K10" s="17">
        <f t="shared" si="1"/>
        <v>8832370.5347200055</v>
      </c>
      <c r="L10" s="17">
        <f t="shared" si="1"/>
        <v>521498961.59522986</v>
      </c>
      <c r="M10" s="17">
        <f t="shared" si="1"/>
        <v>-181464020.59386995</v>
      </c>
      <c r="N10" s="17">
        <f t="shared" si="1"/>
        <v>348867311.53608</v>
      </c>
      <c r="O10" s="31">
        <f>+G10/C10*100</f>
        <v>98.012580422827213</v>
      </c>
      <c r="P10" s="31">
        <f>((G10+H10)/(C10+D10))*100</f>
        <v>57.823015538625732</v>
      </c>
      <c r="Q10" s="31">
        <f>+J10/F10*100</f>
        <v>73.170633820614</v>
      </c>
    </row>
    <row r="11" spans="1:26" x14ac:dyDescent="0.2">
      <c r="C11" s="12"/>
      <c r="D11" s="12"/>
      <c r="E11" s="12"/>
      <c r="F11" s="12"/>
      <c r="G11" s="12"/>
      <c r="H11" s="12"/>
      <c r="I11" s="12"/>
      <c r="J11" s="12"/>
      <c r="K11" s="12"/>
      <c r="L11" s="12"/>
      <c r="M11" s="12"/>
      <c r="N11" s="12"/>
      <c r="O11" s="31"/>
      <c r="P11" s="31"/>
      <c r="Q11" s="31"/>
    </row>
    <row r="12" spans="1:26" x14ac:dyDescent="0.2">
      <c r="B12" s="4" t="s">
        <v>23</v>
      </c>
      <c r="C12" s="12">
        <v>4241996.5480000004</v>
      </c>
      <c r="D12" s="12">
        <v>6091697</v>
      </c>
      <c r="E12" s="12">
        <v>0</v>
      </c>
      <c r="F12" s="12">
        <f t="shared" ref="F12:F46" si="2">SUM(C12:E12)</f>
        <v>10333693.548</v>
      </c>
      <c r="G12" s="12">
        <v>4232779.6836299999</v>
      </c>
      <c r="H12" s="12">
        <v>1246305.0508599998</v>
      </c>
      <c r="I12" s="12">
        <v>2188842.9240200007</v>
      </c>
      <c r="J12" s="12">
        <f t="shared" ref="J12:J30" si="3">SUM(G12:I12)</f>
        <v>7667927.6585100004</v>
      </c>
      <c r="K12" s="12">
        <f t="shared" ref="K12:M46" si="4">+C12-G12</f>
        <v>9216.8643700005487</v>
      </c>
      <c r="L12" s="12">
        <f t="shared" si="4"/>
        <v>4845391.9491400002</v>
      </c>
      <c r="M12" s="12">
        <f t="shared" si="4"/>
        <v>-2188842.9240200007</v>
      </c>
      <c r="N12" s="12">
        <f t="shared" ref="N12:N46" si="5">SUM(K12:M12)</f>
        <v>2665765.88949</v>
      </c>
      <c r="O12" s="31">
        <f t="shared" ref="O12:O46" si="6">+G12/C12*100</f>
        <v>99.782723435398694</v>
      </c>
      <c r="P12" s="31">
        <f t="shared" ref="P12:P46" si="7">((G12+H12)/(C12+D12))*100</f>
        <v>53.021552352405784</v>
      </c>
      <c r="Q12" s="31">
        <f t="shared" ref="Q12:Q46" si="8">+J12/F12*100</f>
        <v>74.203164849939483</v>
      </c>
      <c r="S12" s="7" t="b">
        <f>+C12='[1]NCA RELEASES (2)'!F51</f>
        <v>1</v>
      </c>
      <c r="T12" s="7" t="b">
        <f>+D12='[1]NCA RELEASES (2)'!G51</f>
        <v>1</v>
      </c>
      <c r="U12" s="7" t="b">
        <f>+E12='[1]NCA RELEASES (2)'!H51</f>
        <v>1</v>
      </c>
      <c r="V12" s="7" t="b">
        <f>+F12='[1]NCA RELEASES (2)'!H8</f>
        <v>1</v>
      </c>
      <c r="W12" s="7" t="b">
        <f>+G12='[1]all(net trust &amp;WF) (2)'!F51</f>
        <v>1</v>
      </c>
      <c r="X12" s="7" t="b">
        <f>+H12='[1]all(net trust &amp;WF) (2)'!G51</f>
        <v>1</v>
      </c>
      <c r="Y12" s="7" t="b">
        <f>+I12='[1]all(net trust &amp;WF) (2)'!H51</f>
        <v>1</v>
      </c>
      <c r="Z12" s="7" t="b">
        <f>+J12='[1]all(net trust &amp;WF) (2)'!H8</f>
        <v>1</v>
      </c>
    </row>
    <row r="13" spans="1:26" x14ac:dyDescent="0.2">
      <c r="B13" s="4" t="s">
        <v>24</v>
      </c>
      <c r="C13" s="12">
        <v>1729483.612</v>
      </c>
      <c r="D13" s="12">
        <v>1962259.0000000002</v>
      </c>
      <c r="E13" s="12">
        <v>0</v>
      </c>
      <c r="F13" s="12">
        <f t="shared" si="2"/>
        <v>3691742.6120000002</v>
      </c>
      <c r="G13" s="12">
        <v>1642027.4916999999</v>
      </c>
      <c r="H13" s="12">
        <v>432020.71240000008</v>
      </c>
      <c r="I13" s="12">
        <v>503997.33550999989</v>
      </c>
      <c r="J13" s="12">
        <f t="shared" si="3"/>
        <v>2578045.5396099999</v>
      </c>
      <c r="K13" s="12">
        <f t="shared" si="4"/>
        <v>87456.120300000068</v>
      </c>
      <c r="L13" s="12">
        <f t="shared" si="4"/>
        <v>1530238.2876000002</v>
      </c>
      <c r="M13" s="12">
        <f t="shared" si="4"/>
        <v>-503997.33550999989</v>
      </c>
      <c r="N13" s="12">
        <f t="shared" si="5"/>
        <v>1113697.0723900003</v>
      </c>
      <c r="O13" s="31">
        <f t="shared" si="6"/>
        <v>94.943223532551173</v>
      </c>
      <c r="P13" s="31">
        <f t="shared" si="7"/>
        <v>56.180736906151353</v>
      </c>
      <c r="Q13" s="31">
        <f t="shared" si="8"/>
        <v>69.832754082856951</v>
      </c>
      <c r="S13" s="7" t="b">
        <f>+C13='[1]NCA RELEASES (2)'!F52</f>
        <v>1</v>
      </c>
      <c r="T13" s="7" t="b">
        <f>+D13='[1]NCA RELEASES (2)'!G52</f>
        <v>1</v>
      </c>
      <c r="U13" s="7" t="b">
        <f>+E13='[1]NCA RELEASES (2)'!H52</f>
        <v>1</v>
      </c>
      <c r="V13" s="7" t="b">
        <f>+F13='[1]NCA RELEASES (2)'!H9</f>
        <v>1</v>
      </c>
      <c r="W13" s="7" t="b">
        <f>+G13='[1]all(net trust &amp;WF) (2)'!F52</f>
        <v>1</v>
      </c>
      <c r="X13" s="7" t="b">
        <f>+H13='[1]all(net trust &amp;WF) (2)'!G52</f>
        <v>1</v>
      </c>
      <c r="Y13" s="7" t="b">
        <f>+I13='[1]all(net trust &amp;WF) (2)'!H52</f>
        <v>1</v>
      </c>
      <c r="Z13" s="7" t="b">
        <f>+J13='[1]all(net trust &amp;WF) (2)'!H9</f>
        <v>1</v>
      </c>
    </row>
    <row r="14" spans="1:26" x14ac:dyDescent="0.2">
      <c r="B14" s="4" t="s">
        <v>25</v>
      </c>
      <c r="C14" s="12">
        <v>161033.598</v>
      </c>
      <c r="D14" s="12">
        <v>176894</v>
      </c>
      <c r="E14" s="12">
        <v>0</v>
      </c>
      <c r="F14" s="12">
        <f t="shared" si="2"/>
        <v>337927.598</v>
      </c>
      <c r="G14" s="12">
        <v>152074.82163000002</v>
      </c>
      <c r="H14" s="12">
        <v>58743.120309999998</v>
      </c>
      <c r="I14" s="12">
        <v>26216.258579999994</v>
      </c>
      <c r="J14" s="12">
        <f t="shared" si="3"/>
        <v>237034.20052000001</v>
      </c>
      <c r="K14" s="12">
        <f>+C14-G14</f>
        <v>8958.7763699999778</v>
      </c>
      <c r="L14" s="12">
        <f>+D14-H14</f>
        <v>118150.87969</v>
      </c>
      <c r="M14" s="12">
        <f>+E14-I14</f>
        <v>-26216.258579999994</v>
      </c>
      <c r="N14" s="12">
        <f>SUM(K14:M14)</f>
        <v>100893.39747999999</v>
      </c>
      <c r="O14" s="31">
        <f>+G14/C14*100</f>
        <v>94.436703593991624</v>
      </c>
      <c r="P14" s="31">
        <f t="shared" si="7"/>
        <v>62.385535596296585</v>
      </c>
      <c r="Q14" s="31">
        <f t="shared" si="8"/>
        <v>70.143486925267354</v>
      </c>
      <c r="S14" s="7" t="b">
        <f>+C14='[1]NCA RELEASES (2)'!F53</f>
        <v>1</v>
      </c>
      <c r="T14" s="7" t="b">
        <f>+D14='[1]NCA RELEASES (2)'!G53</f>
        <v>1</v>
      </c>
      <c r="U14" s="7" t="b">
        <f>+E14='[1]NCA RELEASES (2)'!H53</f>
        <v>1</v>
      </c>
      <c r="V14" s="7" t="b">
        <f>+F14='[1]NCA RELEASES (2)'!H10</f>
        <v>1</v>
      </c>
      <c r="W14" s="7" t="b">
        <f>+G14='[1]all(net trust &amp;WF) (2)'!F53</f>
        <v>1</v>
      </c>
      <c r="X14" s="7" t="b">
        <f>+H14='[1]all(net trust &amp;WF) (2)'!G53</f>
        <v>1</v>
      </c>
      <c r="Y14" s="7" t="b">
        <f>+I14='[1]all(net trust &amp;WF) (2)'!H53</f>
        <v>1</v>
      </c>
      <c r="Z14" s="7" t="b">
        <f>+J14='[1]all(net trust &amp;WF) (2)'!H10</f>
        <v>1</v>
      </c>
    </row>
    <row r="15" spans="1:26" x14ac:dyDescent="0.2">
      <c r="B15" s="4" t="s">
        <v>26</v>
      </c>
      <c r="C15" s="12">
        <v>1403258</v>
      </c>
      <c r="D15" s="12">
        <v>2238651</v>
      </c>
      <c r="E15" s="12">
        <v>22720</v>
      </c>
      <c r="F15" s="12">
        <f t="shared" si="2"/>
        <v>3664629</v>
      </c>
      <c r="G15" s="12">
        <v>1401338.7392400003</v>
      </c>
      <c r="H15" s="12">
        <v>502054.92407999979</v>
      </c>
      <c r="I15" s="12">
        <v>716178.18152999994</v>
      </c>
      <c r="J15" s="12">
        <f t="shared" si="3"/>
        <v>2619571.84485</v>
      </c>
      <c r="K15" s="12">
        <f t="shared" si="4"/>
        <v>1919.2607599997427</v>
      </c>
      <c r="L15" s="12">
        <f t="shared" si="4"/>
        <v>1736596.0759200002</v>
      </c>
      <c r="M15" s="12">
        <f t="shared" si="4"/>
        <v>-693458.18152999994</v>
      </c>
      <c r="N15" s="12">
        <f t="shared" si="5"/>
        <v>1045057.15515</v>
      </c>
      <c r="O15" s="31">
        <f t="shared" si="6"/>
        <v>99.863228233154572</v>
      </c>
      <c r="P15" s="31">
        <f t="shared" si="7"/>
        <v>52.263625019735528</v>
      </c>
      <c r="Q15" s="31">
        <f t="shared" si="8"/>
        <v>71.482593322543693</v>
      </c>
      <c r="S15" s="7" t="b">
        <f>+C15='[1]NCA RELEASES (2)'!F54</f>
        <v>1</v>
      </c>
      <c r="T15" s="7" t="b">
        <f>+D15='[1]NCA RELEASES (2)'!G54</f>
        <v>1</v>
      </c>
      <c r="U15" s="7" t="b">
        <f>+E15='[1]NCA RELEASES (2)'!H54</f>
        <v>1</v>
      </c>
      <c r="V15" s="7" t="b">
        <f>+F15='[1]NCA RELEASES (2)'!H11</f>
        <v>1</v>
      </c>
      <c r="W15" s="7" t="b">
        <f>+G15='[1]all(net trust &amp;WF) (2)'!F54</f>
        <v>1</v>
      </c>
      <c r="X15" s="7" t="b">
        <f>+H15='[1]all(net trust &amp;WF) (2)'!G54</f>
        <v>1</v>
      </c>
      <c r="Y15" s="7" t="b">
        <f>+I15='[1]all(net trust &amp;WF) (2)'!H54</f>
        <v>1</v>
      </c>
      <c r="Z15" s="7" t="b">
        <f>+J15='[1]all(net trust &amp;WF) (2)'!H11</f>
        <v>1</v>
      </c>
    </row>
    <row r="16" spans="1:26" x14ac:dyDescent="0.2">
      <c r="B16" s="4" t="s">
        <v>27</v>
      </c>
      <c r="C16" s="12">
        <v>7556260.9649999999</v>
      </c>
      <c r="D16" s="12">
        <v>21659675.325070001</v>
      </c>
      <c r="E16" s="12">
        <v>1757465.0080600008</v>
      </c>
      <c r="F16" s="12">
        <f t="shared" si="2"/>
        <v>30973401.298130002</v>
      </c>
      <c r="G16" s="12">
        <v>7437293.4021500014</v>
      </c>
      <c r="H16" s="12">
        <v>4740219.7678099992</v>
      </c>
      <c r="I16" s="12">
        <v>2629213.0569499973</v>
      </c>
      <c r="J16" s="12">
        <f t="shared" si="3"/>
        <v>14806726.226909997</v>
      </c>
      <c r="K16" s="12">
        <f t="shared" si="4"/>
        <v>118967.56284999847</v>
      </c>
      <c r="L16" s="12">
        <f t="shared" si="4"/>
        <v>16919455.557260003</v>
      </c>
      <c r="M16" s="12">
        <f t="shared" si="4"/>
        <v>-871748.04888999648</v>
      </c>
      <c r="N16" s="12">
        <f t="shared" si="5"/>
        <v>16166675.071220005</v>
      </c>
      <c r="O16" s="31">
        <f t="shared" si="6"/>
        <v>98.425576308162903</v>
      </c>
      <c r="P16" s="31">
        <f t="shared" si="7"/>
        <v>41.681064228288754</v>
      </c>
      <c r="Q16" s="31">
        <f t="shared" si="8"/>
        <v>47.804650462472594</v>
      </c>
      <c r="S16" s="7" t="b">
        <f>+C16='[1]NCA RELEASES (2)'!F55</f>
        <v>1</v>
      </c>
      <c r="T16" s="7" t="b">
        <f>+D16='[1]NCA RELEASES (2)'!G55</f>
        <v>1</v>
      </c>
      <c r="U16" s="7" t="b">
        <f>+E16='[1]NCA RELEASES (2)'!H55</f>
        <v>1</v>
      </c>
      <c r="V16" s="7" t="b">
        <f>+F16='[1]NCA RELEASES (2)'!H12</f>
        <v>1</v>
      </c>
      <c r="W16" s="7" t="b">
        <f>+G16='[1]all(net trust &amp;WF) (2)'!F55</f>
        <v>1</v>
      </c>
      <c r="X16" s="7" t="b">
        <f>+H16='[1]all(net trust &amp;WF) (2)'!G55</f>
        <v>1</v>
      </c>
      <c r="Y16" s="7" t="b">
        <f>+I16='[1]all(net trust &amp;WF) (2)'!H55</f>
        <v>1</v>
      </c>
      <c r="Z16" s="7" t="b">
        <f>+J16='[1]all(net trust &amp;WF) (2)'!H12</f>
        <v>1</v>
      </c>
    </row>
    <row r="17" spans="2:26" x14ac:dyDescent="0.2">
      <c r="B17" s="4" t="s">
        <v>69</v>
      </c>
      <c r="C17" s="12">
        <v>707854.76100000006</v>
      </c>
      <c r="D17" s="12">
        <v>13435615.26</v>
      </c>
      <c r="E17" s="12">
        <v>16413</v>
      </c>
      <c r="F17" s="12">
        <f t="shared" si="2"/>
        <v>14159883.021</v>
      </c>
      <c r="G17" s="12">
        <v>570564.09005</v>
      </c>
      <c r="H17" s="12">
        <v>4274818.6293799998</v>
      </c>
      <c r="I17" s="12">
        <v>4360544.9748099986</v>
      </c>
      <c r="J17" s="12">
        <f t="shared" si="3"/>
        <v>9205927.6942399982</v>
      </c>
      <c r="K17" s="12">
        <f t="shared" si="4"/>
        <v>137290.67095000006</v>
      </c>
      <c r="L17" s="12">
        <f t="shared" si="4"/>
        <v>9160796.630619999</v>
      </c>
      <c r="M17" s="12">
        <f t="shared" si="4"/>
        <v>-4344131.9748099986</v>
      </c>
      <c r="N17" s="12">
        <f t="shared" si="5"/>
        <v>4953955.3267599996</v>
      </c>
      <c r="O17" s="31">
        <f t="shared" si="6"/>
        <v>80.604683543267143</v>
      </c>
      <c r="P17" s="31">
        <f t="shared" si="7"/>
        <v>34.258797255805348</v>
      </c>
      <c r="Q17" s="31">
        <f t="shared" si="8"/>
        <v>65.014150756662517</v>
      </c>
      <c r="S17" s="7" t="b">
        <f>+C17='[1]NCA RELEASES (2)'!F56</f>
        <v>1</v>
      </c>
      <c r="T17" s="7" t="b">
        <f>+D17='[1]NCA RELEASES (2)'!G56</f>
        <v>1</v>
      </c>
      <c r="U17" s="7" t="b">
        <f>+E17='[1]NCA RELEASES (2)'!H56</f>
        <v>1</v>
      </c>
      <c r="V17" s="7" t="b">
        <f>+F17='[1]NCA RELEASES (2)'!H13</f>
        <v>1</v>
      </c>
      <c r="W17" s="7" t="b">
        <f>+G17='[1]all(net trust &amp;WF) (2)'!F56</f>
        <v>1</v>
      </c>
      <c r="X17" s="7" t="b">
        <f>+H17='[1]all(net trust &amp;WF) (2)'!G56</f>
        <v>1</v>
      </c>
      <c r="Y17" s="7" t="b">
        <f>+I17='[1]all(net trust &amp;WF) (2)'!H56</f>
        <v>1</v>
      </c>
      <c r="Z17" s="7" t="b">
        <f>+J17='[1]all(net trust &amp;WF) (2)'!H13</f>
        <v>1</v>
      </c>
    </row>
    <row r="18" spans="2:26" x14ac:dyDescent="0.2">
      <c r="B18" s="4" t="s">
        <v>28</v>
      </c>
      <c r="C18" s="12">
        <v>100416620.873</v>
      </c>
      <c r="D18" s="12">
        <v>130846368.88048002</v>
      </c>
      <c r="E18" s="12">
        <v>24469774.977149993</v>
      </c>
      <c r="F18" s="12">
        <f t="shared" si="2"/>
        <v>255732764.73063001</v>
      </c>
      <c r="G18" s="12">
        <v>100197092.29682</v>
      </c>
      <c r="H18" s="12">
        <v>47450215.246869996</v>
      </c>
      <c r="I18" s="12">
        <v>61675361.876330048</v>
      </c>
      <c r="J18" s="12">
        <f t="shared" si="3"/>
        <v>209322669.42002004</v>
      </c>
      <c r="K18" s="12">
        <f t="shared" si="4"/>
        <v>219528.57617999613</v>
      </c>
      <c r="L18" s="12">
        <f t="shared" si="4"/>
        <v>83396153.633610025</v>
      </c>
      <c r="M18" s="12">
        <f t="shared" si="4"/>
        <v>-37205586.899180055</v>
      </c>
      <c r="N18" s="12">
        <f t="shared" si="5"/>
        <v>46410095.310609967</v>
      </c>
      <c r="O18" s="31">
        <f t="shared" si="6"/>
        <v>99.781382231077416</v>
      </c>
      <c r="P18" s="31">
        <f t="shared" si="7"/>
        <v>63.843898109713948</v>
      </c>
      <c r="Q18" s="31">
        <f t="shared" si="8"/>
        <v>81.85211216110892</v>
      </c>
      <c r="S18" s="7" t="b">
        <f>+C18='[1]NCA RELEASES (2)'!F57</f>
        <v>1</v>
      </c>
      <c r="T18" s="7" t="b">
        <f>+D18='[1]NCA RELEASES (2)'!G57</f>
        <v>1</v>
      </c>
      <c r="U18" s="7" t="b">
        <f>+E18='[1]NCA RELEASES (2)'!H57</f>
        <v>1</v>
      </c>
      <c r="V18" s="7" t="b">
        <f>+F18='[1]NCA RELEASES (2)'!H14</f>
        <v>1</v>
      </c>
      <c r="W18" s="7" t="b">
        <f>+G18='[1]all(net trust &amp;WF) (2)'!F57</f>
        <v>1</v>
      </c>
      <c r="X18" s="7" t="b">
        <f>+H18='[1]all(net trust &amp;WF) (2)'!G57</f>
        <v>1</v>
      </c>
      <c r="Y18" s="7" t="b">
        <f>+I18='[1]all(net trust &amp;WF) (2)'!H57</f>
        <v>1</v>
      </c>
      <c r="Z18" s="7" t="b">
        <f>+J18='[1]all(net trust &amp;WF) (2)'!H14</f>
        <v>1</v>
      </c>
    </row>
    <row r="19" spans="2:26" x14ac:dyDescent="0.2">
      <c r="B19" s="4" t="s">
        <v>29</v>
      </c>
      <c r="C19" s="12">
        <v>14022061.888</v>
      </c>
      <c r="D19" s="12">
        <v>17438344.202</v>
      </c>
      <c r="E19" s="12">
        <v>2124657.8829999976</v>
      </c>
      <c r="F19" s="12">
        <f t="shared" si="2"/>
        <v>33585063.972999997</v>
      </c>
      <c r="G19" s="12">
        <v>13837721.088700002</v>
      </c>
      <c r="H19" s="12">
        <v>4589044.263799997</v>
      </c>
      <c r="I19" s="12">
        <v>6704993.2885299996</v>
      </c>
      <c r="J19" s="12">
        <f t="shared" si="3"/>
        <v>25131758.641029999</v>
      </c>
      <c r="K19" s="12">
        <f t="shared" si="4"/>
        <v>184340.79929999821</v>
      </c>
      <c r="L19" s="12">
        <f t="shared" si="4"/>
        <v>12849299.938200003</v>
      </c>
      <c r="M19" s="12">
        <f t="shared" si="4"/>
        <v>-4580335.405530002</v>
      </c>
      <c r="N19" s="12">
        <f t="shared" si="5"/>
        <v>8453305.3319699988</v>
      </c>
      <c r="O19" s="31">
        <f t="shared" si="6"/>
        <v>98.685351692408688</v>
      </c>
      <c r="P19" s="31">
        <f t="shared" si="7"/>
        <v>58.571288939455648</v>
      </c>
      <c r="Q19" s="31">
        <f t="shared" si="8"/>
        <v>74.830164567303328</v>
      </c>
      <c r="S19" s="7" t="b">
        <f>+C19='[1]NCA RELEASES (2)'!F58</f>
        <v>1</v>
      </c>
      <c r="T19" s="7" t="b">
        <f>+D19='[1]NCA RELEASES (2)'!G58</f>
        <v>1</v>
      </c>
      <c r="U19" s="7" t="b">
        <f>+E19='[1]NCA RELEASES (2)'!H58</f>
        <v>1</v>
      </c>
      <c r="V19" s="7" t="b">
        <f>+F19='[1]NCA RELEASES (2)'!H15</f>
        <v>1</v>
      </c>
      <c r="W19" s="7" t="b">
        <f>+G19='[1]all(net trust &amp;WF) (2)'!F58</f>
        <v>1</v>
      </c>
      <c r="X19" s="7" t="b">
        <f>+H19='[1]all(net trust &amp;WF) (2)'!G58</f>
        <v>1</v>
      </c>
      <c r="Y19" s="7" t="b">
        <f>+I19='[1]all(net trust &amp;WF) (2)'!H58</f>
        <v>1</v>
      </c>
      <c r="Z19" s="7" t="b">
        <f>+J19='[1]all(net trust &amp;WF) (2)'!H15</f>
        <v>1</v>
      </c>
    </row>
    <row r="20" spans="2:26" x14ac:dyDescent="0.2">
      <c r="B20" s="4" t="s">
        <v>30</v>
      </c>
      <c r="C20" s="12">
        <v>785477</v>
      </c>
      <c r="D20" s="12">
        <v>361119</v>
      </c>
      <c r="E20" s="12">
        <v>0</v>
      </c>
      <c r="F20" s="12">
        <f t="shared" si="2"/>
        <v>1146596</v>
      </c>
      <c r="G20" s="12">
        <v>290285.11934999994</v>
      </c>
      <c r="H20" s="12">
        <v>49709.786640000122</v>
      </c>
      <c r="I20" s="12">
        <v>132989.40171999997</v>
      </c>
      <c r="J20" s="12">
        <f t="shared" si="3"/>
        <v>472984.30771000002</v>
      </c>
      <c r="K20" s="12">
        <f t="shared" si="4"/>
        <v>495191.88065000006</v>
      </c>
      <c r="L20" s="12">
        <f t="shared" si="4"/>
        <v>311409.21335999988</v>
      </c>
      <c r="M20" s="12">
        <f t="shared" si="4"/>
        <v>-132989.40171999997</v>
      </c>
      <c r="N20" s="12">
        <f t="shared" si="5"/>
        <v>673611.69228999992</v>
      </c>
      <c r="O20" s="31">
        <f t="shared" si="6"/>
        <v>36.956539701353435</v>
      </c>
      <c r="P20" s="31">
        <f t="shared" si="7"/>
        <v>29.6525459699842</v>
      </c>
      <c r="Q20" s="31">
        <f t="shared" si="8"/>
        <v>41.251173709833282</v>
      </c>
      <c r="S20" s="7" t="b">
        <f>+C20='[1]NCA RELEASES (2)'!F59</f>
        <v>1</v>
      </c>
      <c r="T20" s="7" t="b">
        <f>+D20='[1]NCA RELEASES (2)'!G59</f>
        <v>1</v>
      </c>
      <c r="U20" s="7" t="b">
        <f>+E20='[1]NCA RELEASES (2)'!H59</f>
        <v>1</v>
      </c>
      <c r="V20" s="7" t="b">
        <f>+F20='[1]NCA RELEASES (2)'!H16</f>
        <v>1</v>
      </c>
      <c r="W20" s="7" t="b">
        <f>+G20='[1]all(net trust &amp;WF) (2)'!F59</f>
        <v>1</v>
      </c>
      <c r="X20" s="7" t="b">
        <f>+H20='[1]all(net trust &amp;WF) (2)'!G59</f>
        <v>1</v>
      </c>
      <c r="Y20" s="7" t="b">
        <f>+I20='[1]all(net trust &amp;WF) (2)'!H59</f>
        <v>1</v>
      </c>
      <c r="Z20" s="7" t="b">
        <f>+J20='[1]all(net trust &amp;WF) (2)'!H16</f>
        <v>1</v>
      </c>
    </row>
    <row r="21" spans="2:26" x14ac:dyDescent="0.2">
      <c r="B21" s="4" t="s">
        <v>31</v>
      </c>
      <c r="C21" s="12">
        <v>4409525.4689999996</v>
      </c>
      <c r="D21" s="12">
        <v>5425569.7822000021</v>
      </c>
      <c r="E21" s="12">
        <v>111144</v>
      </c>
      <c r="F21" s="12">
        <f t="shared" si="2"/>
        <v>9946239.2512000017</v>
      </c>
      <c r="G21" s="12">
        <v>4260560.5420000004</v>
      </c>
      <c r="H21" s="12">
        <v>790208.13928999938</v>
      </c>
      <c r="I21" s="12">
        <v>1433272.4586699996</v>
      </c>
      <c r="J21" s="12">
        <f t="shared" si="3"/>
        <v>6484041.1399599994</v>
      </c>
      <c r="K21" s="12">
        <f t="shared" si="4"/>
        <v>148964.92699999921</v>
      </c>
      <c r="L21" s="12">
        <f t="shared" si="4"/>
        <v>4635361.6429100027</v>
      </c>
      <c r="M21" s="12">
        <f t="shared" si="4"/>
        <v>-1322128.4586699996</v>
      </c>
      <c r="N21" s="12">
        <f t="shared" si="5"/>
        <v>3462198.1112400023</v>
      </c>
      <c r="O21" s="31">
        <f t="shared" si="6"/>
        <v>96.621746987351415</v>
      </c>
      <c r="P21" s="31">
        <f t="shared" si="7"/>
        <v>51.354547691581779</v>
      </c>
      <c r="Q21" s="31">
        <f t="shared" si="8"/>
        <v>65.190882465226323</v>
      </c>
      <c r="S21" s="7" t="b">
        <f>+C21='[1]NCA RELEASES (2)'!F60</f>
        <v>1</v>
      </c>
      <c r="T21" s="7" t="b">
        <f>+D21='[1]NCA RELEASES (2)'!G60</f>
        <v>1</v>
      </c>
      <c r="U21" s="7" t="b">
        <f>+E21='[1]NCA RELEASES (2)'!H60</f>
        <v>1</v>
      </c>
      <c r="V21" s="7" t="b">
        <f>+F21='[1]NCA RELEASES (2)'!H17</f>
        <v>1</v>
      </c>
      <c r="W21" s="7" t="b">
        <f>+G21='[1]all(net trust &amp;WF) (2)'!F60</f>
        <v>1</v>
      </c>
      <c r="X21" s="7" t="b">
        <f>+H21='[1]all(net trust &amp;WF) (2)'!G60</f>
        <v>1</v>
      </c>
      <c r="Y21" s="7" t="b">
        <f>+I21='[1]all(net trust &amp;WF) (2)'!H60</f>
        <v>1</v>
      </c>
      <c r="Z21" s="7" t="b">
        <f>+J21='[1]all(net trust &amp;WF) (2)'!H17</f>
        <v>1</v>
      </c>
    </row>
    <row r="22" spans="2:26" x14ac:dyDescent="0.2">
      <c r="B22" s="4" t="s">
        <v>32</v>
      </c>
      <c r="C22" s="12">
        <v>3803629.2400000305</v>
      </c>
      <c r="D22" s="12">
        <v>4149557.0732799587</v>
      </c>
      <c r="E22" s="12">
        <v>66924.934369995259</v>
      </c>
      <c r="F22" s="12">
        <f t="shared" si="2"/>
        <v>8020111.2476499844</v>
      </c>
      <c r="G22" s="12">
        <v>2962155.8509099982</v>
      </c>
      <c r="H22" s="12">
        <v>742743.93659000937</v>
      </c>
      <c r="I22" s="12">
        <v>1301502.937899956</v>
      </c>
      <c r="J22" s="12">
        <f t="shared" si="3"/>
        <v>5006402.7253999636</v>
      </c>
      <c r="K22" s="12">
        <f t="shared" si="4"/>
        <v>841473.38909003232</v>
      </c>
      <c r="L22" s="12">
        <f t="shared" si="4"/>
        <v>3406813.1366899493</v>
      </c>
      <c r="M22" s="12">
        <f t="shared" si="4"/>
        <v>-1234578.0035299608</v>
      </c>
      <c r="N22" s="12">
        <f t="shared" si="5"/>
        <v>3013708.5222500204</v>
      </c>
      <c r="O22" s="31">
        <f t="shared" si="6"/>
        <v>77.8770922191663</v>
      </c>
      <c r="P22" s="31">
        <f t="shared" si="7"/>
        <v>46.583842519993254</v>
      </c>
      <c r="Q22" s="31">
        <f t="shared" si="8"/>
        <v>62.423108243877742</v>
      </c>
      <c r="S22" s="7" t="b">
        <f>+C22='[1]NCA RELEASES (2)'!F61</f>
        <v>1</v>
      </c>
      <c r="T22" s="7" t="b">
        <f>+D22='[1]NCA RELEASES (2)'!G61</f>
        <v>1</v>
      </c>
      <c r="U22" s="7" t="b">
        <f>+E22='[1]NCA RELEASES (2)'!H61</f>
        <v>1</v>
      </c>
      <c r="V22" s="7" t="b">
        <f>+F22='[1]NCA RELEASES (2)'!H18</f>
        <v>1</v>
      </c>
      <c r="W22" s="7" t="b">
        <f>+G22='[1]all(net trust &amp;WF) (2)'!F61</f>
        <v>1</v>
      </c>
      <c r="X22" s="7" t="b">
        <f>+H22='[1]all(net trust &amp;WF) (2)'!G61</f>
        <v>1</v>
      </c>
      <c r="Y22" s="7" t="b">
        <f>+I22='[1]all(net trust &amp;WF) (2)'!H61</f>
        <v>1</v>
      </c>
      <c r="Z22" s="7" t="b">
        <f>+J22='[1]all(net trust &amp;WF) (2)'!H18</f>
        <v>1</v>
      </c>
    </row>
    <row r="23" spans="2:26" x14ac:dyDescent="0.2">
      <c r="B23" s="4" t="s">
        <v>33</v>
      </c>
      <c r="C23" s="12">
        <v>4041524.9279999998</v>
      </c>
      <c r="D23" s="12">
        <v>6020659.75</v>
      </c>
      <c r="E23" s="12">
        <v>32085.168999999762</v>
      </c>
      <c r="F23" s="12">
        <f t="shared" si="2"/>
        <v>10094269.846999999</v>
      </c>
      <c r="G23" s="12">
        <v>3935907.5446800003</v>
      </c>
      <c r="H23" s="12">
        <v>59843.913549999241</v>
      </c>
      <c r="I23" s="12">
        <v>766707.17965000076</v>
      </c>
      <c r="J23" s="12">
        <f t="shared" si="3"/>
        <v>4762458.6378800003</v>
      </c>
      <c r="K23" s="12">
        <f t="shared" si="4"/>
        <v>105617.38331999956</v>
      </c>
      <c r="L23" s="12">
        <f t="shared" si="4"/>
        <v>5960815.8364500012</v>
      </c>
      <c r="M23" s="12">
        <f t="shared" si="4"/>
        <v>-734622.010650001</v>
      </c>
      <c r="N23" s="12">
        <f t="shared" si="5"/>
        <v>5331811.2091199998</v>
      </c>
      <c r="O23" s="31">
        <f t="shared" si="6"/>
        <v>97.386694745137561</v>
      </c>
      <c r="P23" s="31">
        <f t="shared" si="7"/>
        <v>39.710575646323868</v>
      </c>
      <c r="Q23" s="31">
        <f t="shared" si="8"/>
        <v>47.179822910077988</v>
      </c>
      <c r="S23" s="7" t="b">
        <f>+C23='[1]NCA RELEASES (2)'!F62</f>
        <v>1</v>
      </c>
      <c r="T23" s="7" t="b">
        <f>+D23='[1]NCA RELEASES (2)'!G62</f>
        <v>1</v>
      </c>
      <c r="U23" s="7" t="b">
        <f>+E23='[1]NCA RELEASES (2)'!H62</f>
        <v>1</v>
      </c>
      <c r="V23" s="7" t="b">
        <f>+F23='[1]NCA RELEASES (2)'!H19</f>
        <v>1</v>
      </c>
      <c r="W23" s="7" t="b">
        <f>+G23='[1]all(net trust &amp;WF) (2)'!F62</f>
        <v>1</v>
      </c>
      <c r="X23" s="7" t="b">
        <f>+H23='[1]all(net trust &amp;WF) (2)'!G62</f>
        <v>1</v>
      </c>
      <c r="Y23" s="7" t="b">
        <f>+I23='[1]all(net trust &amp;WF) (2)'!H62</f>
        <v>1</v>
      </c>
      <c r="Z23" s="7" t="b">
        <f>+J23='[1]all(net trust &amp;WF) (2)'!H19</f>
        <v>1</v>
      </c>
    </row>
    <row r="24" spans="2:26" x14ac:dyDescent="0.2">
      <c r="B24" s="4" t="s">
        <v>34</v>
      </c>
      <c r="C24" s="12">
        <v>18734729.881999999</v>
      </c>
      <c r="D24" s="12">
        <v>71531603.859999999</v>
      </c>
      <c r="E24" s="12">
        <v>3981032.2129999995</v>
      </c>
      <c r="F24" s="12">
        <f t="shared" si="2"/>
        <v>94247365.954999998</v>
      </c>
      <c r="G24" s="12">
        <v>18496794.246929999</v>
      </c>
      <c r="H24" s="12">
        <v>40297668.935610011</v>
      </c>
      <c r="I24" s="12">
        <v>13469740.282990001</v>
      </c>
      <c r="J24" s="12">
        <f t="shared" si="3"/>
        <v>72264203.465530008</v>
      </c>
      <c r="K24" s="12">
        <f t="shared" si="4"/>
        <v>237935.63506999984</v>
      </c>
      <c r="L24" s="12">
        <f t="shared" si="4"/>
        <v>31233934.924389988</v>
      </c>
      <c r="M24" s="12">
        <f t="shared" si="4"/>
        <v>-9488708.0699900016</v>
      </c>
      <c r="N24" s="12">
        <f t="shared" si="5"/>
        <v>21983162.489469986</v>
      </c>
      <c r="O24" s="31">
        <f t="shared" si="6"/>
        <v>98.729975630454092</v>
      </c>
      <c r="P24" s="31">
        <f t="shared" si="7"/>
        <v>65.13443134910834</v>
      </c>
      <c r="Q24" s="31">
        <f t="shared" si="8"/>
        <v>76.675037793664998</v>
      </c>
      <c r="S24" s="7" t="b">
        <f>+C24='[1]NCA RELEASES (2)'!F63</f>
        <v>1</v>
      </c>
      <c r="T24" s="7" t="b">
        <f>+D24='[1]NCA RELEASES (2)'!G63</f>
        <v>1</v>
      </c>
      <c r="U24" s="7" t="b">
        <f>+E24='[1]NCA RELEASES (2)'!H63</f>
        <v>1</v>
      </c>
      <c r="V24" s="7" t="b">
        <f>+F24='[1]NCA RELEASES (2)'!H20</f>
        <v>1</v>
      </c>
      <c r="W24" s="7" t="b">
        <f>+G24='[1]all(net trust &amp;WF) (2)'!F63</f>
        <v>1</v>
      </c>
      <c r="X24" s="7" t="b">
        <f>+H24='[1]all(net trust &amp;WF) (2)'!G63</f>
        <v>1</v>
      </c>
      <c r="Y24" s="7" t="b">
        <f>+I24='[1]all(net trust &amp;WF) (2)'!H63</f>
        <v>1</v>
      </c>
      <c r="Z24" s="7" t="b">
        <f>+J24='[1]all(net trust &amp;WF) (2)'!H20</f>
        <v>1</v>
      </c>
    </row>
    <row r="25" spans="2:26" x14ac:dyDescent="0.2">
      <c r="B25" s="4" t="s">
        <v>79</v>
      </c>
      <c r="C25" s="12">
        <v>91489.04</v>
      </c>
      <c r="D25" s="12">
        <v>165914.76</v>
      </c>
      <c r="E25" s="12">
        <v>0</v>
      </c>
      <c r="F25" s="12">
        <f t="shared" ref="F25" si="9">SUM(C25:E25)</f>
        <v>257403.8</v>
      </c>
      <c r="G25" s="12">
        <v>65054.198110000005</v>
      </c>
      <c r="H25" s="12">
        <v>37812.840869999978</v>
      </c>
      <c r="I25" s="12">
        <v>50250.468150000001</v>
      </c>
      <c r="J25" s="12">
        <f t="shared" ref="J25" si="10">SUM(G25:I25)</f>
        <v>153117.50712999998</v>
      </c>
      <c r="K25" s="12">
        <f t="shared" ref="K25" si="11">+C25-G25</f>
        <v>26434.841889999989</v>
      </c>
      <c r="L25" s="12">
        <f t="shared" ref="L25" si="12">+D25-H25</f>
        <v>128101.91913000002</v>
      </c>
      <c r="M25" s="12">
        <f t="shared" ref="M25" si="13">+E25-I25</f>
        <v>-50250.468150000001</v>
      </c>
      <c r="N25" s="12">
        <f t="shared" ref="N25" si="14">SUM(K25:M25)</f>
        <v>104286.29287</v>
      </c>
      <c r="O25" s="31">
        <f t="shared" ref="O25" si="15">+G25/C25*100</f>
        <v>71.106001451102784</v>
      </c>
      <c r="P25" s="31">
        <f t="shared" ref="P25" si="16">((G25+H25)/(C25+D25))*100</f>
        <v>39.963294628906013</v>
      </c>
      <c r="Q25" s="31">
        <f t="shared" ref="Q25" si="17">+J25/F25*100</f>
        <v>59.485332823369355</v>
      </c>
    </row>
    <row r="26" spans="2:26" x14ac:dyDescent="0.2">
      <c r="B26" s="4" t="s">
        <v>68</v>
      </c>
      <c r="C26" s="12">
        <v>735179.57499999995</v>
      </c>
      <c r="D26" s="12">
        <v>976413</v>
      </c>
      <c r="E26" s="12">
        <v>0</v>
      </c>
      <c r="F26" s="12">
        <f>SUM(C26:E26)</f>
        <v>1711592.575</v>
      </c>
      <c r="G26" s="12">
        <v>429918.81213000003</v>
      </c>
      <c r="H26" s="12">
        <v>340718.24229000014</v>
      </c>
      <c r="I26" s="12">
        <v>132266.1233199999</v>
      </c>
      <c r="J26" s="12">
        <f>SUM(G26:I26)</f>
        <v>902903.17774000007</v>
      </c>
      <c r="K26" s="12">
        <f>+C26-G26</f>
        <v>305260.76286999992</v>
      </c>
      <c r="L26" s="12">
        <f>+D26-H26</f>
        <v>635694.7577099998</v>
      </c>
      <c r="M26" s="12">
        <f>+E26-I26</f>
        <v>-132266.1233199999</v>
      </c>
      <c r="N26" s="12">
        <f>SUM(K26:M26)</f>
        <v>808689.39725999988</v>
      </c>
      <c r="O26" s="31">
        <f>+G26/C26*100</f>
        <v>58.478068046164097</v>
      </c>
      <c r="P26" s="31">
        <f t="shared" si="7"/>
        <v>45.024561667077819</v>
      </c>
      <c r="Q26" s="31">
        <f t="shared" si="8"/>
        <v>52.752225671462739</v>
      </c>
      <c r="S26" s="7" t="b">
        <f>+C26='[1]NCA RELEASES (2)'!F65</f>
        <v>1</v>
      </c>
    </row>
    <row r="27" spans="2:26" x14ac:dyDescent="0.2">
      <c r="B27" s="4" t="s">
        <v>35</v>
      </c>
      <c r="C27" s="12">
        <v>60848357.60943</v>
      </c>
      <c r="D27" s="12">
        <v>74986789.414329991</v>
      </c>
      <c r="E27" s="12">
        <v>1539875.1348800063</v>
      </c>
      <c r="F27" s="12">
        <f t="shared" si="2"/>
        <v>137375022.15864</v>
      </c>
      <c r="G27" s="12">
        <v>60671212.195050001</v>
      </c>
      <c r="H27" s="12">
        <v>24213997.761150002</v>
      </c>
      <c r="I27" s="12">
        <v>26892585.788029999</v>
      </c>
      <c r="J27" s="12">
        <f t="shared" si="3"/>
        <v>111777795.74423</v>
      </c>
      <c r="K27" s="12">
        <f t="shared" si="4"/>
        <v>177145.41437999904</v>
      </c>
      <c r="L27" s="12">
        <f t="shared" si="4"/>
        <v>50772791.653179988</v>
      </c>
      <c r="M27" s="12">
        <f t="shared" si="4"/>
        <v>-25352710.653149992</v>
      </c>
      <c r="N27" s="12">
        <f t="shared" si="5"/>
        <v>25597226.414409995</v>
      </c>
      <c r="O27" s="31">
        <f t="shared" si="6"/>
        <v>99.708873959233131</v>
      </c>
      <c r="P27" s="31">
        <f t="shared" si="7"/>
        <v>62.491344704292231</v>
      </c>
      <c r="Q27" s="31">
        <f t="shared" si="8"/>
        <v>81.366899155182338</v>
      </c>
      <c r="S27" s="7" t="b">
        <f>+C27='[1]NCA RELEASES (2)'!F66</f>
        <v>1</v>
      </c>
      <c r="T27" s="7" t="b">
        <f>+D27='[1]NCA RELEASES (2)'!G66</f>
        <v>1</v>
      </c>
      <c r="U27" s="7" t="b">
        <f>+E27='[1]NCA RELEASES (2)'!H66</f>
        <v>1</v>
      </c>
      <c r="V27" s="7" t="b">
        <f>+F27='[1]NCA RELEASES (2)'!H23</f>
        <v>1</v>
      </c>
      <c r="W27" s="7" t="b">
        <f>+G27='[1]all(net trust &amp;WF) (2)'!F66</f>
        <v>1</v>
      </c>
      <c r="X27" s="7" t="b">
        <f>+H27='[1]all(net trust &amp;WF) (2)'!G66</f>
        <v>1</v>
      </c>
      <c r="Y27" s="7" t="b">
        <f>+I27='[1]all(net trust &amp;WF) (2)'!H66</f>
        <v>1</v>
      </c>
      <c r="Z27" s="7" t="b">
        <f>+J27='[1]all(net trust &amp;WF) (2)'!H23</f>
        <v>1</v>
      </c>
    </row>
    <row r="28" spans="2:26" x14ac:dyDescent="0.2">
      <c r="B28" s="4" t="s">
        <v>36</v>
      </c>
      <c r="C28" s="12">
        <v>5212403.8389999997</v>
      </c>
      <c r="D28" s="12">
        <v>5848006.6640000008</v>
      </c>
      <c r="E28" s="12">
        <v>389262.92499999888</v>
      </c>
      <c r="F28" s="12">
        <f t="shared" si="2"/>
        <v>11449673.427999999</v>
      </c>
      <c r="G28" s="12">
        <v>4908433.6491</v>
      </c>
      <c r="H28" s="12">
        <v>1398322.1518799998</v>
      </c>
      <c r="I28" s="12">
        <v>2574192.0628699996</v>
      </c>
      <c r="J28" s="12">
        <f t="shared" si="3"/>
        <v>8880947.8638499994</v>
      </c>
      <c r="K28" s="12">
        <f t="shared" si="4"/>
        <v>303970.18989999965</v>
      </c>
      <c r="L28" s="12">
        <f t="shared" si="4"/>
        <v>4449684.512120001</v>
      </c>
      <c r="M28" s="12">
        <f t="shared" si="4"/>
        <v>-2184929.1378700007</v>
      </c>
      <c r="N28" s="12">
        <f t="shared" si="5"/>
        <v>2568725.56415</v>
      </c>
      <c r="O28" s="31">
        <f t="shared" si="6"/>
        <v>94.168330020294121</v>
      </c>
      <c r="P28" s="31">
        <f t="shared" si="7"/>
        <v>57.020992116606969</v>
      </c>
      <c r="Q28" s="31">
        <f t="shared" si="8"/>
        <v>77.565075717633817</v>
      </c>
      <c r="S28" s="7" t="b">
        <f>+C28='[1]NCA RELEASES (2)'!F67</f>
        <v>1</v>
      </c>
      <c r="T28" s="7" t="b">
        <f>+D28='[1]NCA RELEASES (2)'!G67</f>
        <v>1</v>
      </c>
      <c r="U28" s="7" t="b">
        <f>+E28='[1]NCA RELEASES (2)'!H67</f>
        <v>1</v>
      </c>
      <c r="V28" s="7" t="b">
        <f>+F28='[1]NCA RELEASES (2)'!H24</f>
        <v>1</v>
      </c>
      <c r="W28" s="7" t="b">
        <f>+G28='[1]all(net trust &amp;WF) (2)'!F67</f>
        <v>1</v>
      </c>
      <c r="X28" s="7" t="b">
        <f>+H28='[1]all(net trust &amp;WF) (2)'!G67</f>
        <v>1</v>
      </c>
      <c r="Y28" s="7" t="b">
        <f>+I28='[1]all(net trust &amp;WF) (2)'!H67</f>
        <v>1</v>
      </c>
      <c r="Z28" s="7" t="b">
        <f>+J28='[1]all(net trust &amp;WF) (2)'!H24</f>
        <v>1</v>
      </c>
    </row>
    <row r="29" spans="2:26" x14ac:dyDescent="0.2">
      <c r="B29" s="8" t="s">
        <v>37</v>
      </c>
      <c r="C29" s="12">
        <v>3208976.88</v>
      </c>
      <c r="D29" s="12">
        <v>10546089.723000001</v>
      </c>
      <c r="E29" s="12">
        <v>1010017.8739999998</v>
      </c>
      <c r="F29" s="12">
        <f t="shared" si="2"/>
        <v>14765084.477</v>
      </c>
      <c r="G29" s="12">
        <v>3112875.0704600001</v>
      </c>
      <c r="H29" s="12">
        <v>5070888.52984</v>
      </c>
      <c r="I29" s="12">
        <v>2911948.7161300005</v>
      </c>
      <c r="J29" s="12">
        <f t="shared" si="3"/>
        <v>11095712.316430001</v>
      </c>
      <c r="K29" s="12">
        <f t="shared" si="4"/>
        <v>96101.809539999813</v>
      </c>
      <c r="L29" s="12">
        <f t="shared" si="4"/>
        <v>5475201.1931600012</v>
      </c>
      <c r="M29" s="12">
        <f t="shared" si="4"/>
        <v>-1901930.8421300007</v>
      </c>
      <c r="N29" s="12">
        <f t="shared" si="5"/>
        <v>3669372.1605700003</v>
      </c>
      <c r="O29" s="31">
        <f t="shared" si="6"/>
        <v>97.005219634365218</v>
      </c>
      <c r="P29" s="31">
        <f t="shared" si="7"/>
        <v>59.496357498662412</v>
      </c>
      <c r="Q29" s="31">
        <f t="shared" si="8"/>
        <v>75.148315837366951</v>
      </c>
      <c r="S29" s="7" t="b">
        <f>+C29='[1]NCA RELEASES (2)'!F68</f>
        <v>1</v>
      </c>
      <c r="T29" s="7" t="b">
        <f>+D29='[1]NCA RELEASES (2)'!G68</f>
        <v>1</v>
      </c>
      <c r="U29" s="7" t="b">
        <f>+E29='[1]NCA RELEASES (2)'!H68</f>
        <v>1</v>
      </c>
      <c r="V29" s="7" t="b">
        <f>+F29='[1]NCA RELEASES (2)'!H25</f>
        <v>1</v>
      </c>
      <c r="W29" s="7" t="b">
        <f>+G29='[1]all(net trust &amp;WF) (2)'!F68</f>
        <v>1</v>
      </c>
      <c r="X29" s="7" t="b">
        <f>+H29='[1]all(net trust &amp;WF) (2)'!G68</f>
        <v>1</v>
      </c>
      <c r="Y29" s="7" t="b">
        <f>+I29='[1]all(net trust &amp;WF) (2)'!H68</f>
        <v>1</v>
      </c>
      <c r="Z29" s="7" t="b">
        <f>+J29='[1]all(net trust &amp;WF) (2)'!H25</f>
        <v>1</v>
      </c>
    </row>
    <row r="30" spans="2:26" x14ac:dyDescent="0.2">
      <c r="B30" s="8" t="s">
        <v>38</v>
      </c>
      <c r="C30" s="12">
        <v>57342850.369000003</v>
      </c>
      <c r="D30" s="12">
        <v>56151414.023000002</v>
      </c>
      <c r="E30" s="12">
        <v>2121320.6459999979</v>
      </c>
      <c r="F30" s="12">
        <f t="shared" si="2"/>
        <v>115615585.038</v>
      </c>
      <c r="G30" s="12">
        <v>57295265.661700003</v>
      </c>
      <c r="H30" s="12">
        <v>16461758.069090001</v>
      </c>
      <c r="I30" s="12">
        <v>24253467.371069998</v>
      </c>
      <c r="J30" s="12">
        <f t="shared" si="3"/>
        <v>98010491.101860002</v>
      </c>
      <c r="K30" s="12">
        <f t="shared" si="4"/>
        <v>47584.707299999893</v>
      </c>
      <c r="L30" s="12">
        <f t="shared" si="4"/>
        <v>39689655.953910001</v>
      </c>
      <c r="M30" s="12">
        <f t="shared" si="4"/>
        <v>-22132146.72507</v>
      </c>
      <c r="N30" s="12">
        <f t="shared" si="5"/>
        <v>17605093.936140001</v>
      </c>
      <c r="O30" s="31">
        <f t="shared" si="6"/>
        <v>99.917017192215269</v>
      </c>
      <c r="P30" s="31">
        <f t="shared" si="7"/>
        <v>64.9874459523692</v>
      </c>
      <c r="Q30" s="31">
        <f t="shared" si="8"/>
        <v>84.772732905902231</v>
      </c>
      <c r="S30" s="7" t="b">
        <f>+C30='[1]NCA RELEASES (2)'!F69</f>
        <v>1</v>
      </c>
      <c r="T30" s="7" t="b">
        <f>+D30='[1]NCA RELEASES (2)'!G69</f>
        <v>1</v>
      </c>
      <c r="U30" s="7" t="b">
        <f>+E30='[1]NCA RELEASES (2)'!H69</f>
        <v>1</v>
      </c>
      <c r="V30" s="7" t="b">
        <f>+F30='[1]NCA RELEASES (2)'!H26</f>
        <v>1</v>
      </c>
      <c r="W30" s="7" t="b">
        <f>+G30='[1]all(net trust &amp;WF) (2)'!F69</f>
        <v>1</v>
      </c>
      <c r="X30" s="7" t="b">
        <f>+H30='[1]all(net trust &amp;WF) (2)'!G69</f>
        <v>1</v>
      </c>
      <c r="Y30" s="7" t="b">
        <f>+I30='[1]all(net trust &amp;WF) (2)'!H69</f>
        <v>1</v>
      </c>
      <c r="Z30" s="7" t="b">
        <f>+J30='[1]all(net trust &amp;WF) (2)'!H26</f>
        <v>1</v>
      </c>
    </row>
    <row r="31" spans="2:26" x14ac:dyDescent="0.2">
      <c r="B31" s="8" t="s">
        <v>39</v>
      </c>
      <c r="C31" s="12">
        <v>82875541.784079999</v>
      </c>
      <c r="D31" s="12">
        <v>95600609.349410027</v>
      </c>
      <c r="E31" s="12">
        <v>4206138.6713500023</v>
      </c>
      <c r="F31" s="12">
        <f t="shared" si="2"/>
        <v>182682289.80484003</v>
      </c>
      <c r="G31" s="12">
        <v>81450303.843530014</v>
      </c>
      <c r="H31" s="12">
        <v>24423120.068209991</v>
      </c>
      <c r="I31" s="12">
        <v>30733498.81536001</v>
      </c>
      <c r="J31" s="12">
        <f t="shared" ref="J31:J46" si="18">SUM(G31:I31)</f>
        <v>136606922.72710001</v>
      </c>
      <c r="K31" s="12">
        <f t="shared" si="4"/>
        <v>1425237.9405499846</v>
      </c>
      <c r="L31" s="12">
        <f t="shared" si="4"/>
        <v>71177489.281200036</v>
      </c>
      <c r="M31" s="12">
        <f t="shared" si="4"/>
        <v>-26527360.144010007</v>
      </c>
      <c r="N31" s="12">
        <f t="shared" si="5"/>
        <v>46075367.077740014</v>
      </c>
      <c r="O31" s="31">
        <f t="shared" si="6"/>
        <v>98.280267121193333</v>
      </c>
      <c r="P31" s="31">
        <f t="shared" si="7"/>
        <v>59.320768203115662</v>
      </c>
      <c r="Q31" s="31">
        <f t="shared" si="8"/>
        <v>74.778416053924843</v>
      </c>
      <c r="S31" s="7" t="b">
        <f>+C31='[1]NCA RELEASES (2)'!F70</f>
        <v>1</v>
      </c>
      <c r="T31" s="7" t="b">
        <f>+D31='[1]NCA RELEASES (2)'!G70</f>
        <v>1</v>
      </c>
      <c r="U31" s="7" t="b">
        <f>+E31='[1]NCA RELEASES (2)'!H70</f>
        <v>1</v>
      </c>
      <c r="V31" s="7" t="b">
        <f>+F31='[1]NCA RELEASES (2)'!H27</f>
        <v>1</v>
      </c>
      <c r="W31" s="7" t="b">
        <f>+G31='[1]all(net trust &amp;WF) (2)'!F70</f>
        <v>1</v>
      </c>
      <c r="X31" s="7" t="b">
        <f>+H31='[1]all(net trust &amp;WF) (2)'!G70</f>
        <v>1</v>
      </c>
      <c r="Y31" s="7" t="b">
        <f>+I31='[1]all(net trust &amp;WF) (2)'!H70</f>
        <v>1</v>
      </c>
      <c r="Z31" s="7" t="b">
        <f>+J31='[1]all(net trust &amp;WF) (2)'!H27</f>
        <v>1</v>
      </c>
    </row>
    <row r="32" spans="2:26" x14ac:dyDescent="0.2">
      <c r="B32" s="8" t="s">
        <v>40</v>
      </c>
      <c r="C32" s="12">
        <v>4311303.3550000004</v>
      </c>
      <c r="D32" s="12">
        <v>5954072.3159999996</v>
      </c>
      <c r="E32" s="12">
        <v>204142.85400000028</v>
      </c>
      <c r="F32" s="12">
        <f t="shared" si="2"/>
        <v>10469518.525</v>
      </c>
      <c r="G32" s="12">
        <v>4253733.6106599998</v>
      </c>
      <c r="H32" s="12">
        <v>1277816.1948899999</v>
      </c>
      <c r="I32" s="12">
        <v>1588797.9794100001</v>
      </c>
      <c r="J32" s="12">
        <f t="shared" si="18"/>
        <v>7120347.7849599998</v>
      </c>
      <c r="K32" s="12">
        <f t="shared" si="4"/>
        <v>57569.744340000674</v>
      </c>
      <c r="L32" s="12">
        <f t="shared" si="4"/>
        <v>4676256.1211099997</v>
      </c>
      <c r="M32" s="12">
        <f t="shared" si="4"/>
        <v>-1384655.1254099999</v>
      </c>
      <c r="N32" s="12">
        <f t="shared" si="5"/>
        <v>3349170.7400400005</v>
      </c>
      <c r="O32" s="31">
        <f t="shared" si="6"/>
        <v>98.664678877833197</v>
      </c>
      <c r="P32" s="31">
        <f t="shared" si="7"/>
        <v>53.885507777146401</v>
      </c>
      <c r="Q32" s="31">
        <f t="shared" si="8"/>
        <v>68.01026969824288</v>
      </c>
      <c r="S32" s="7" t="b">
        <f>+C32='[1]NCA RELEASES (2)'!F71</f>
        <v>1</v>
      </c>
      <c r="T32" s="7" t="b">
        <f>+D32='[1]NCA RELEASES (2)'!G71</f>
        <v>1</v>
      </c>
      <c r="U32" s="7" t="b">
        <f>+E32='[1]NCA RELEASES (2)'!H71</f>
        <v>1</v>
      </c>
      <c r="V32" s="7" t="b">
        <f>+F32='[1]NCA RELEASES (2)'!H28</f>
        <v>1</v>
      </c>
      <c r="W32" s="7" t="b">
        <f>+G32='[1]all(net trust &amp;WF) (2)'!F71</f>
        <v>1</v>
      </c>
      <c r="X32" s="7" t="b">
        <f>+H32='[1]all(net trust &amp;WF) (2)'!G71</f>
        <v>1</v>
      </c>
      <c r="Y32" s="7" t="b">
        <f>+I32='[1]all(net trust &amp;WF) (2)'!H71</f>
        <v>1</v>
      </c>
      <c r="Z32" s="7" t="b">
        <f>+J32='[1]all(net trust &amp;WF) (2)'!H28</f>
        <v>1</v>
      </c>
    </row>
    <row r="33" spans="1:26" x14ac:dyDescent="0.2">
      <c r="B33" s="8" t="s">
        <v>324</v>
      </c>
      <c r="C33" s="12">
        <v>28580149.884500004</v>
      </c>
      <c r="D33" s="12">
        <v>233085387.22455996</v>
      </c>
      <c r="E33" s="12">
        <v>-1162.2299999892712</v>
      </c>
      <c r="F33" s="12">
        <f t="shared" si="2"/>
        <v>261664374.87905997</v>
      </c>
      <c r="G33" s="12">
        <v>26585689.727790002</v>
      </c>
      <c r="H33" s="12">
        <v>105693986.96104001</v>
      </c>
      <c r="I33" s="12">
        <v>26126497.639129981</v>
      </c>
      <c r="J33" s="12">
        <f t="shared" si="18"/>
        <v>158406174.32795998</v>
      </c>
      <c r="K33" s="12">
        <f t="shared" si="4"/>
        <v>1994460.1567100026</v>
      </c>
      <c r="L33" s="12">
        <f t="shared" si="4"/>
        <v>127391400.26351996</v>
      </c>
      <c r="M33" s="12">
        <f t="shared" si="4"/>
        <v>-26127659.869129971</v>
      </c>
      <c r="N33" s="12">
        <f t="shared" si="5"/>
        <v>103258200.55109999</v>
      </c>
      <c r="O33" s="31">
        <f t="shared" si="6"/>
        <v>93.021519604445217</v>
      </c>
      <c r="P33" s="31">
        <f t="shared" si="7"/>
        <v>50.552960909673395</v>
      </c>
      <c r="Q33" s="31">
        <f t="shared" si="8"/>
        <v>60.537921679699259</v>
      </c>
      <c r="S33" s="7" t="b">
        <f>+C33='[1]NCA RELEASES (2)'!F72</f>
        <v>1</v>
      </c>
      <c r="T33" s="7" t="b">
        <f>+D33='[1]NCA RELEASES (2)'!G72</f>
        <v>1</v>
      </c>
      <c r="U33" s="7" t="b">
        <f>+E33='[1]NCA RELEASES (2)'!H72</f>
        <v>1</v>
      </c>
      <c r="V33" s="7" t="b">
        <f>+F33='[1]NCA RELEASES (2)'!H29</f>
        <v>1</v>
      </c>
      <c r="W33" s="7" t="b">
        <f>+G33='[1]all(net trust &amp;WF) (2)'!F72</f>
        <v>1</v>
      </c>
      <c r="X33" s="7" t="b">
        <f>+H33='[1]all(net trust &amp;WF) (2)'!G72</f>
        <v>1</v>
      </c>
      <c r="Y33" s="7" t="b">
        <f>+I33='[1]all(net trust &amp;WF) (2)'!H72</f>
        <v>1</v>
      </c>
      <c r="Z33" s="7" t="b">
        <f>+J33='[1]all(net trust &amp;WF) (2)'!H29</f>
        <v>1</v>
      </c>
    </row>
    <row r="34" spans="1:26" x14ac:dyDescent="0.2">
      <c r="B34" s="8" t="s">
        <v>41</v>
      </c>
      <c r="C34" s="12">
        <v>473387.01899999997</v>
      </c>
      <c r="D34" s="12">
        <v>867602.00000000012</v>
      </c>
      <c r="E34" s="12">
        <v>0</v>
      </c>
      <c r="F34" s="12">
        <f t="shared" si="2"/>
        <v>1340989.0190000001</v>
      </c>
      <c r="G34" s="12">
        <v>464358.08440000005</v>
      </c>
      <c r="H34" s="12">
        <v>260597.07738999999</v>
      </c>
      <c r="I34" s="12">
        <v>80426.295839999919</v>
      </c>
      <c r="J34" s="12">
        <f t="shared" si="18"/>
        <v>805381.45762999996</v>
      </c>
      <c r="K34" s="12">
        <f t="shared" si="4"/>
        <v>9028.9345999999205</v>
      </c>
      <c r="L34" s="12">
        <f t="shared" si="4"/>
        <v>607004.92261000013</v>
      </c>
      <c r="M34" s="12">
        <f t="shared" si="4"/>
        <v>-80426.295839999919</v>
      </c>
      <c r="N34" s="12">
        <f t="shared" si="5"/>
        <v>535607.56137000013</v>
      </c>
      <c r="O34" s="31">
        <f t="shared" si="6"/>
        <v>98.092694932980436</v>
      </c>
      <c r="P34" s="31">
        <f t="shared" si="7"/>
        <v>54.061230294832122</v>
      </c>
      <c r="Q34" s="31">
        <f t="shared" si="8"/>
        <v>60.058766046465287</v>
      </c>
      <c r="S34" s="7" t="b">
        <f>+C34='[1]NCA RELEASES (2)'!F73</f>
        <v>1</v>
      </c>
      <c r="T34" s="7" t="b">
        <f>+D34='[1]NCA RELEASES (2)'!G73</f>
        <v>1</v>
      </c>
      <c r="U34" s="7" t="b">
        <f>+E34='[1]NCA RELEASES (2)'!H73</f>
        <v>1</v>
      </c>
      <c r="V34" s="7" t="b">
        <f>+F34='[1]NCA RELEASES (2)'!H30</f>
        <v>1</v>
      </c>
      <c r="W34" s="7" t="b">
        <f>+G34='[1]all(net trust &amp;WF) (2)'!F73</f>
        <v>1</v>
      </c>
      <c r="X34" s="7" t="b">
        <f>+H34='[1]all(net trust &amp;WF) (2)'!G73</f>
        <v>1</v>
      </c>
      <c r="Y34" s="7" t="b">
        <f>+I34='[1]all(net trust &amp;WF) (2)'!H73</f>
        <v>1</v>
      </c>
      <c r="Z34" s="7" t="b">
        <f>+J34='[1]all(net trust &amp;WF) (2)'!H30</f>
        <v>1</v>
      </c>
    </row>
    <row r="35" spans="1:26" x14ac:dyDescent="0.2">
      <c r="B35" s="8" t="s">
        <v>42</v>
      </c>
      <c r="C35" s="12">
        <v>2940426.923</v>
      </c>
      <c r="D35" s="12">
        <v>4053258.787</v>
      </c>
      <c r="E35" s="12">
        <v>93120.576999999583</v>
      </c>
      <c r="F35" s="12">
        <f t="shared" si="2"/>
        <v>7086806.2869999995</v>
      </c>
      <c r="G35" s="12">
        <v>2748332.7865200005</v>
      </c>
      <c r="H35" s="12">
        <v>806200.06831999915</v>
      </c>
      <c r="I35" s="12">
        <v>1055065.6240999992</v>
      </c>
      <c r="J35" s="12">
        <f t="shared" si="18"/>
        <v>4609598.4789399989</v>
      </c>
      <c r="K35" s="12">
        <f t="shared" si="4"/>
        <v>192094.1364799994</v>
      </c>
      <c r="L35" s="12">
        <f t="shared" si="4"/>
        <v>3247058.7186800009</v>
      </c>
      <c r="M35" s="12">
        <f t="shared" si="4"/>
        <v>-961945.04709999962</v>
      </c>
      <c r="N35" s="12">
        <f t="shared" si="5"/>
        <v>2477207.8080600007</v>
      </c>
      <c r="O35" s="31">
        <f t="shared" si="6"/>
        <v>93.467134483858786</v>
      </c>
      <c r="P35" s="31">
        <f t="shared" si="7"/>
        <v>50.824886937048241</v>
      </c>
      <c r="Q35" s="31">
        <f t="shared" si="8"/>
        <v>65.044792989415029</v>
      </c>
      <c r="S35" s="7" t="b">
        <f>+C35='[1]NCA RELEASES (2)'!F74</f>
        <v>1</v>
      </c>
      <c r="T35" s="7" t="b">
        <f>+D35='[1]NCA RELEASES (2)'!G74</f>
        <v>1</v>
      </c>
      <c r="U35" s="7" t="b">
        <f>+E35='[1]NCA RELEASES (2)'!H74</f>
        <v>1</v>
      </c>
      <c r="V35" s="7" t="b">
        <f>+F35='[1]NCA RELEASES (2)'!H31</f>
        <v>1</v>
      </c>
      <c r="W35" s="7" t="b">
        <f>+G35='[1]all(net trust &amp;WF) (2)'!F74</f>
        <v>1</v>
      </c>
      <c r="X35" s="7" t="b">
        <f>+H35='[1]all(net trust &amp;WF) (2)'!G74</f>
        <v>1</v>
      </c>
      <c r="Y35" s="7" t="b">
        <f>+I35='[1]all(net trust &amp;WF) (2)'!H74</f>
        <v>1</v>
      </c>
      <c r="Z35" s="7" t="b">
        <f>+J35='[1]all(net trust &amp;WF) (2)'!H31</f>
        <v>1</v>
      </c>
    </row>
    <row r="36" spans="1:26" x14ac:dyDescent="0.2">
      <c r="B36" s="8" t="s">
        <v>325</v>
      </c>
      <c r="C36" s="12">
        <v>14433800.260629999</v>
      </c>
      <c r="D36" s="12">
        <v>13313485.388999997</v>
      </c>
      <c r="E36" s="12">
        <v>189367.1080000028</v>
      </c>
      <c r="F36" s="12">
        <f t="shared" si="2"/>
        <v>27936652.757629998</v>
      </c>
      <c r="G36" s="12">
        <v>13576110.507020002</v>
      </c>
      <c r="H36" s="12">
        <v>2330719.9878599998</v>
      </c>
      <c r="I36" s="12">
        <v>2735396.7538199984</v>
      </c>
      <c r="J36" s="12">
        <f t="shared" si="18"/>
        <v>18642227.2487</v>
      </c>
      <c r="K36" s="12">
        <f t="shared" si="4"/>
        <v>857689.75360999629</v>
      </c>
      <c r="L36" s="12">
        <f t="shared" si="4"/>
        <v>10982765.401139997</v>
      </c>
      <c r="M36" s="12">
        <f t="shared" si="4"/>
        <v>-2546029.6458199956</v>
      </c>
      <c r="N36" s="12">
        <f t="shared" si="5"/>
        <v>9294425.5089299977</v>
      </c>
      <c r="O36" s="31">
        <f t="shared" si="6"/>
        <v>94.057768999689898</v>
      </c>
      <c r="P36" s="31">
        <f t="shared" si="7"/>
        <v>57.327519151741299</v>
      </c>
      <c r="Q36" s="31">
        <f t="shared" si="8"/>
        <v>66.730353884677456</v>
      </c>
      <c r="S36" s="7" t="b">
        <f>+C36='[1]NCA RELEASES (2)'!F75</f>
        <v>1</v>
      </c>
      <c r="T36" s="7" t="b">
        <f>+D36='[1]NCA RELEASES (2)'!G75</f>
        <v>1</v>
      </c>
      <c r="U36" s="7" t="b">
        <f>+E36='[1]NCA RELEASES (2)'!H75</f>
        <v>1</v>
      </c>
      <c r="V36" s="7" t="b">
        <f>+F36='[1]NCA RELEASES (2)'!H32</f>
        <v>1</v>
      </c>
      <c r="W36" s="7" t="b">
        <f>+G36='[1]all(net trust &amp;WF) (2)'!F75</f>
        <v>1</v>
      </c>
      <c r="X36" s="7" t="b">
        <f>+H36='[1]all(net trust &amp;WF) (2)'!G75</f>
        <v>1</v>
      </c>
      <c r="Y36" s="7" t="b">
        <f>+I36='[1]all(net trust &amp;WF) (2)'!H75</f>
        <v>1</v>
      </c>
      <c r="Z36" s="7" t="b">
        <f>+J36='[1]all(net trust &amp;WF) (2)'!H32</f>
        <v>1</v>
      </c>
    </row>
    <row r="37" spans="1:26" x14ac:dyDescent="0.2">
      <c r="B37" s="18" t="s">
        <v>43</v>
      </c>
      <c r="C37" s="12">
        <v>1201932.787</v>
      </c>
      <c r="D37" s="12">
        <v>4060805.6350000002</v>
      </c>
      <c r="E37" s="12">
        <v>386</v>
      </c>
      <c r="F37" s="12">
        <f t="shared" si="2"/>
        <v>5263124.4220000003</v>
      </c>
      <c r="G37" s="12">
        <v>1179451.5404999999</v>
      </c>
      <c r="H37" s="12">
        <v>446788.13053999981</v>
      </c>
      <c r="I37" s="12">
        <v>450425.34015000029</v>
      </c>
      <c r="J37" s="12">
        <f t="shared" si="18"/>
        <v>2076665.01119</v>
      </c>
      <c r="K37" s="12">
        <f t="shared" si="4"/>
        <v>22481.246500000125</v>
      </c>
      <c r="L37" s="12">
        <f t="shared" si="4"/>
        <v>3614017.5044600004</v>
      </c>
      <c r="M37" s="12">
        <f t="shared" si="4"/>
        <v>-450039.34015000029</v>
      </c>
      <c r="N37" s="12">
        <f t="shared" si="5"/>
        <v>3186459.4108100003</v>
      </c>
      <c r="O37" s="31">
        <f t="shared" si="6"/>
        <v>98.129575401956302</v>
      </c>
      <c r="P37" s="31">
        <f t="shared" si="7"/>
        <v>30.901016555217257</v>
      </c>
      <c r="Q37" s="31">
        <f t="shared" si="8"/>
        <v>39.456886151303685</v>
      </c>
      <c r="S37" s="7" t="b">
        <f>+C37='[1]NCA RELEASES (2)'!F76</f>
        <v>1</v>
      </c>
      <c r="T37" s="7" t="b">
        <f>+D37='[1]NCA RELEASES (2)'!G76</f>
        <v>1</v>
      </c>
      <c r="U37" s="7" t="b">
        <f>+E37='[1]NCA RELEASES (2)'!H76</f>
        <v>1</v>
      </c>
      <c r="V37" s="7" t="b">
        <f>+F37='[1]NCA RELEASES (2)'!H33</f>
        <v>1</v>
      </c>
      <c r="W37" s="7" t="b">
        <f>+G37='[1]all(net trust &amp;WF) (2)'!F76</f>
        <v>1</v>
      </c>
      <c r="X37" s="7" t="b">
        <f>+H37='[1]all(net trust &amp;WF) (2)'!G76</f>
        <v>1</v>
      </c>
      <c r="Y37" s="7" t="b">
        <f>+I37='[1]all(net trust &amp;WF) (2)'!H76</f>
        <v>1</v>
      </c>
      <c r="Z37" s="7" t="b">
        <f>+J37='[1]all(net trust &amp;WF) (2)'!H33</f>
        <v>1</v>
      </c>
    </row>
    <row r="38" spans="1:26" x14ac:dyDescent="0.2">
      <c r="B38" s="8" t="s">
        <v>44</v>
      </c>
      <c r="C38" s="12">
        <v>360693.72499999998</v>
      </c>
      <c r="D38" s="12">
        <v>490010.05599999998</v>
      </c>
      <c r="E38" s="12">
        <v>6729.5950000000885</v>
      </c>
      <c r="F38" s="12">
        <f t="shared" si="2"/>
        <v>857433.37600000005</v>
      </c>
      <c r="G38" s="12">
        <v>326216.51912999997</v>
      </c>
      <c r="H38" s="12">
        <v>74706.285580000025</v>
      </c>
      <c r="I38" s="12">
        <v>148940.09131999995</v>
      </c>
      <c r="J38" s="12">
        <f t="shared" si="18"/>
        <v>549862.89602999995</v>
      </c>
      <c r="K38" s="12">
        <f t="shared" si="4"/>
        <v>34477.205870000005</v>
      </c>
      <c r="L38" s="12">
        <f t="shared" si="4"/>
        <v>415303.77041999996</v>
      </c>
      <c r="M38" s="12">
        <f t="shared" si="4"/>
        <v>-142210.49631999986</v>
      </c>
      <c r="N38" s="12">
        <f t="shared" si="5"/>
        <v>307570.4799700001</v>
      </c>
      <c r="O38" s="31">
        <f t="shared" si="6"/>
        <v>90.44141788992863</v>
      </c>
      <c r="P38" s="31">
        <f t="shared" si="7"/>
        <v>47.128367554534236</v>
      </c>
      <c r="Q38" s="31">
        <f t="shared" si="8"/>
        <v>64.12893542763139</v>
      </c>
      <c r="S38" s="7" t="b">
        <f>+C38='[1]NCA RELEASES (2)'!F77</f>
        <v>1</v>
      </c>
      <c r="T38" s="7" t="b">
        <f>+D38='[1]NCA RELEASES (2)'!G77</f>
        <v>1</v>
      </c>
      <c r="U38" s="7" t="b">
        <f>+E38='[1]NCA RELEASES (2)'!H77</f>
        <v>1</v>
      </c>
      <c r="V38" s="7" t="b">
        <f>+F38='[1]NCA RELEASES (2)'!H34</f>
        <v>1</v>
      </c>
      <c r="W38" s="7" t="b">
        <f>+G38='[1]all(net trust &amp;WF) (2)'!F77</f>
        <v>1</v>
      </c>
      <c r="X38" s="7" t="b">
        <f>+H38='[1]all(net trust &amp;WF) (2)'!G77</f>
        <v>1</v>
      </c>
      <c r="Y38" s="7" t="b">
        <f>+I38='[1]all(net trust &amp;WF) (2)'!H77</f>
        <v>1</v>
      </c>
      <c r="Z38" s="7" t="b">
        <f>+J38='[1]all(net trust &amp;WF) (2)'!H34</f>
        <v>1</v>
      </c>
    </row>
    <row r="39" spans="1:26" x14ac:dyDescent="0.2">
      <c r="B39" s="8" t="s">
        <v>45</v>
      </c>
      <c r="C39" s="12">
        <v>6418194.7510000002</v>
      </c>
      <c r="D39" s="12">
        <v>7888179.9924999997</v>
      </c>
      <c r="E39" s="12">
        <v>453360.24599999934</v>
      </c>
      <c r="F39" s="12">
        <f t="shared" si="2"/>
        <v>14759734.989499999</v>
      </c>
      <c r="G39" s="12">
        <v>5975282.4953999994</v>
      </c>
      <c r="H39" s="12">
        <v>702968.42429000046</v>
      </c>
      <c r="I39" s="12">
        <v>4243093.9444399998</v>
      </c>
      <c r="J39" s="12">
        <f t="shared" si="18"/>
        <v>10921344.86413</v>
      </c>
      <c r="K39" s="12">
        <f t="shared" si="4"/>
        <v>442912.25560000073</v>
      </c>
      <c r="L39" s="12">
        <f t="shared" si="4"/>
        <v>7185211.5682099992</v>
      </c>
      <c r="M39" s="12">
        <f t="shared" si="4"/>
        <v>-3789733.6984400004</v>
      </c>
      <c r="N39" s="12">
        <f t="shared" si="5"/>
        <v>3838390.1253699996</v>
      </c>
      <c r="O39" s="31">
        <f t="shared" si="6"/>
        <v>93.099114738907048</v>
      </c>
      <c r="P39" s="31">
        <f t="shared" si="7"/>
        <v>46.680245970239362</v>
      </c>
      <c r="Q39" s="31">
        <f t="shared" si="8"/>
        <v>73.994179921925351</v>
      </c>
      <c r="S39" s="7" t="b">
        <f>+C39='[1]NCA RELEASES (2)'!F78</f>
        <v>1</v>
      </c>
      <c r="T39" s="7" t="b">
        <f>+D39='[1]NCA RELEASES (2)'!G78</f>
        <v>1</v>
      </c>
      <c r="U39" s="7" t="b">
        <f>+E39='[1]NCA RELEASES (2)'!H78</f>
        <v>1</v>
      </c>
      <c r="V39" s="7" t="b">
        <f>+F39='[1]NCA RELEASES (2)'!H35</f>
        <v>1</v>
      </c>
      <c r="W39" s="7" t="b">
        <f>+G39='[1]all(net trust &amp;WF) (2)'!F78</f>
        <v>1</v>
      </c>
      <c r="X39" s="7" t="b">
        <f>+H39='[1]all(net trust &amp;WF) (2)'!G78</f>
        <v>1</v>
      </c>
      <c r="Y39" s="7" t="b">
        <f>+I39='[1]all(net trust &amp;WF) (2)'!H78</f>
        <v>1</v>
      </c>
      <c r="Z39" s="7" t="b">
        <f>+J39='[1]all(net trust &amp;WF) (2)'!H35</f>
        <v>1</v>
      </c>
    </row>
    <row r="40" spans="1:26" x14ac:dyDescent="0.2">
      <c r="B40" s="8" t="s">
        <v>46</v>
      </c>
      <c r="C40" s="12">
        <v>881.23199999999997</v>
      </c>
      <c r="D40" s="12">
        <v>1083</v>
      </c>
      <c r="E40" s="12">
        <v>0</v>
      </c>
      <c r="F40" s="12">
        <f t="shared" si="2"/>
        <v>1964.232</v>
      </c>
      <c r="G40" s="12">
        <v>793.77520000000004</v>
      </c>
      <c r="H40" s="12">
        <v>153.02427999999998</v>
      </c>
      <c r="I40" s="12">
        <v>446.29197999999985</v>
      </c>
      <c r="J40" s="12">
        <f t="shared" si="18"/>
        <v>1393.0914599999999</v>
      </c>
      <c r="K40" s="12">
        <f t="shared" si="4"/>
        <v>87.45679999999993</v>
      </c>
      <c r="L40" s="12">
        <f t="shared" si="4"/>
        <v>929.97572000000002</v>
      </c>
      <c r="M40" s="12">
        <f t="shared" si="4"/>
        <v>-446.29197999999985</v>
      </c>
      <c r="N40" s="12">
        <f t="shared" si="5"/>
        <v>571.1405400000001</v>
      </c>
      <c r="O40" s="31">
        <f t="shared" si="6"/>
        <v>90.075621402763403</v>
      </c>
      <c r="P40" s="31">
        <f t="shared" si="7"/>
        <v>48.202018906116997</v>
      </c>
      <c r="Q40" s="31">
        <f t="shared" si="8"/>
        <v>70.922959202375267</v>
      </c>
      <c r="S40" s="7" t="b">
        <f>+C40='[1]NCA RELEASES (2)'!F79</f>
        <v>1</v>
      </c>
      <c r="T40" s="7" t="b">
        <f>+D40='[1]NCA RELEASES (2)'!G79</f>
        <v>1</v>
      </c>
      <c r="U40" s="7" t="b">
        <f>+E40='[1]NCA RELEASES (2)'!H79</f>
        <v>1</v>
      </c>
      <c r="V40" s="7" t="b">
        <f>+F40='[1]NCA RELEASES (2)'!H36</f>
        <v>1</v>
      </c>
      <c r="W40" s="7" t="b">
        <f>+G40='[1]all(net trust &amp;WF) (2)'!F79</f>
        <v>1</v>
      </c>
      <c r="X40" s="7" t="b">
        <f>+H40='[1]all(net trust &amp;WF) (2)'!G79</f>
        <v>1</v>
      </c>
      <c r="Y40" s="7" t="b">
        <f>+I40='[1]all(net trust &amp;WF) (2)'!H79</f>
        <v>1</v>
      </c>
      <c r="Z40" s="7" t="b">
        <f>+J40='[1]all(net trust &amp;WF) (2)'!H36</f>
        <v>1</v>
      </c>
    </row>
    <row r="41" spans="1:26" x14ac:dyDescent="0.2">
      <c r="B41" s="8" t="s">
        <v>47</v>
      </c>
      <c r="C41" s="12">
        <v>8415437.8599999994</v>
      </c>
      <c r="D41" s="12">
        <v>11393332.142999999</v>
      </c>
      <c r="E41" s="12">
        <v>124458.69299999997</v>
      </c>
      <c r="F41" s="12">
        <f t="shared" si="2"/>
        <v>19933228.695999999</v>
      </c>
      <c r="G41" s="12">
        <v>8412767.5685600005</v>
      </c>
      <c r="H41" s="12">
        <v>1648504.3267800007</v>
      </c>
      <c r="I41" s="12">
        <v>2650318.3415199984</v>
      </c>
      <c r="J41" s="12">
        <f t="shared" si="18"/>
        <v>12711590.23686</v>
      </c>
      <c r="K41" s="12">
        <f t="shared" si="4"/>
        <v>2670.2914399988949</v>
      </c>
      <c r="L41" s="12">
        <f t="shared" si="4"/>
        <v>9744827.8162199985</v>
      </c>
      <c r="M41" s="12">
        <f t="shared" si="4"/>
        <v>-2525859.6485199984</v>
      </c>
      <c r="N41" s="12">
        <f t="shared" si="5"/>
        <v>7221638.459139999</v>
      </c>
      <c r="O41" s="31">
        <f t="shared" si="6"/>
        <v>99.968269132463192</v>
      </c>
      <c r="P41" s="31">
        <f t="shared" si="7"/>
        <v>50.792007246367355</v>
      </c>
      <c r="Q41" s="31">
        <f t="shared" si="8"/>
        <v>63.770854339371695</v>
      </c>
      <c r="S41" s="7" t="b">
        <f>+C41='[1]NCA RELEASES (2)'!F80</f>
        <v>1</v>
      </c>
      <c r="T41" s="7" t="b">
        <f>+D41='[1]NCA RELEASES (2)'!G80</f>
        <v>1</v>
      </c>
      <c r="U41" s="7" t="b">
        <f>+E41='[1]NCA RELEASES (2)'!H80</f>
        <v>1</v>
      </c>
      <c r="V41" s="7" t="b">
        <f>+F41='[1]NCA RELEASES (2)'!H37</f>
        <v>1</v>
      </c>
      <c r="W41" s="7" t="b">
        <f>+G41='[1]all(net trust &amp;WF) (2)'!F80</f>
        <v>1</v>
      </c>
      <c r="X41" s="7" t="b">
        <f>+H41='[1]all(net trust &amp;WF) (2)'!G80</f>
        <v>1</v>
      </c>
      <c r="Y41" s="7" t="b">
        <f>+I41='[1]all(net trust &amp;WF) (2)'!H80</f>
        <v>1</v>
      </c>
      <c r="Z41" s="7" t="b">
        <f>+J41='[1]all(net trust &amp;WF) (2)'!H37</f>
        <v>1</v>
      </c>
    </row>
    <row r="42" spans="1:26" x14ac:dyDescent="0.2">
      <c r="B42" s="8" t="s">
        <v>48</v>
      </c>
      <c r="C42" s="12">
        <v>369649.97399999999</v>
      </c>
      <c r="D42" s="12">
        <v>479291.27100000001</v>
      </c>
      <c r="E42" s="12">
        <v>0</v>
      </c>
      <c r="F42" s="12">
        <f t="shared" si="2"/>
        <v>848941.245</v>
      </c>
      <c r="G42" s="12">
        <v>359744.80322</v>
      </c>
      <c r="H42" s="12">
        <v>140707.23609000002</v>
      </c>
      <c r="I42" s="12">
        <v>136671.47051999997</v>
      </c>
      <c r="J42" s="12">
        <f t="shared" si="18"/>
        <v>637123.50983</v>
      </c>
      <c r="K42" s="12">
        <f t="shared" si="4"/>
        <v>9905.1707799999858</v>
      </c>
      <c r="L42" s="12">
        <f t="shared" si="4"/>
        <v>338584.03490999999</v>
      </c>
      <c r="M42" s="12">
        <f t="shared" si="4"/>
        <v>-136671.47051999997</v>
      </c>
      <c r="N42" s="12">
        <f t="shared" si="5"/>
        <v>211817.73517</v>
      </c>
      <c r="O42" s="31">
        <f t="shared" si="6"/>
        <v>97.320391863465943</v>
      </c>
      <c r="P42" s="31">
        <f t="shared" si="7"/>
        <v>58.950138452750053</v>
      </c>
      <c r="Q42" s="31">
        <f t="shared" si="8"/>
        <v>75.049187865763315</v>
      </c>
      <c r="S42" s="7" t="b">
        <f>+C42='[1]NCA RELEASES (2)'!F81</f>
        <v>1</v>
      </c>
      <c r="T42" s="7" t="b">
        <f>+D42='[1]NCA RELEASES (2)'!G81</f>
        <v>1</v>
      </c>
      <c r="U42" s="7" t="b">
        <f>+E42='[1]NCA RELEASES (2)'!H81</f>
        <v>1</v>
      </c>
      <c r="V42" s="7" t="b">
        <f>+F42='[1]NCA RELEASES (2)'!H38</f>
        <v>1</v>
      </c>
      <c r="W42" s="7" t="b">
        <f>+G42='[1]all(net trust &amp;WF) (2)'!F81</f>
        <v>1</v>
      </c>
      <c r="X42" s="7" t="b">
        <f>+H42='[1]all(net trust &amp;WF) (2)'!G81</f>
        <v>1</v>
      </c>
      <c r="Y42" s="7" t="b">
        <f>+I42='[1]all(net trust &amp;WF) (2)'!H81</f>
        <v>1</v>
      </c>
      <c r="Z42" s="7" t="b">
        <f>+J42='[1]all(net trust &amp;WF) (2)'!H38</f>
        <v>1</v>
      </c>
    </row>
    <row r="43" spans="1:26" x14ac:dyDescent="0.2">
      <c r="B43" s="8" t="s">
        <v>49</v>
      </c>
      <c r="C43" s="12">
        <v>1599583.7479999999</v>
      </c>
      <c r="D43" s="12">
        <v>3792863</v>
      </c>
      <c r="E43" s="12">
        <v>1240</v>
      </c>
      <c r="F43" s="12">
        <f t="shared" si="2"/>
        <v>5393686.7479999997</v>
      </c>
      <c r="G43" s="12">
        <v>1598496.6194799999</v>
      </c>
      <c r="H43" s="12">
        <v>671994.1251000003</v>
      </c>
      <c r="I43" s="12">
        <v>1031972.7985299998</v>
      </c>
      <c r="J43" s="12">
        <f t="shared" si="18"/>
        <v>3302463.54311</v>
      </c>
      <c r="K43" s="12">
        <f t="shared" si="4"/>
        <v>1087.1285200000275</v>
      </c>
      <c r="L43" s="12">
        <f t="shared" si="4"/>
        <v>3120868.8748999997</v>
      </c>
      <c r="M43" s="12">
        <f t="shared" si="4"/>
        <v>-1030732.7985299998</v>
      </c>
      <c r="N43" s="12">
        <f t="shared" si="5"/>
        <v>2091223.2048900002</v>
      </c>
      <c r="O43" s="31">
        <f t="shared" si="6"/>
        <v>99.932036786360243</v>
      </c>
      <c r="P43" s="31">
        <f t="shared" si="7"/>
        <v>42.105019310985327</v>
      </c>
      <c r="Q43" s="31">
        <f t="shared" si="8"/>
        <v>61.228315573472379</v>
      </c>
      <c r="S43" s="7" t="b">
        <f>+C43='[1]NCA RELEASES (2)'!F82</f>
        <v>1</v>
      </c>
      <c r="T43" s="7" t="b">
        <f>+D43='[1]NCA RELEASES (2)'!G82</f>
        <v>1</v>
      </c>
      <c r="U43" s="7" t="b">
        <f>+E43='[1]NCA RELEASES (2)'!H82</f>
        <v>1</v>
      </c>
      <c r="V43" s="7" t="b">
        <f>+F43='[1]NCA RELEASES (2)'!H39</f>
        <v>1</v>
      </c>
      <c r="W43" s="7" t="b">
        <f>+G43='[1]all(net trust &amp;WF) (2)'!F82</f>
        <v>1</v>
      </c>
      <c r="X43" s="7" t="b">
        <f>+H43='[1]all(net trust &amp;WF) (2)'!G82</f>
        <v>1</v>
      </c>
      <c r="Y43" s="7" t="b">
        <f>+I43='[1]all(net trust &amp;WF) (2)'!H82</f>
        <v>1</v>
      </c>
      <c r="Z43" s="7" t="b">
        <f>+J43='[1]all(net trust &amp;WF) (2)'!H39</f>
        <v>1</v>
      </c>
    </row>
    <row r="44" spans="1:26" x14ac:dyDescent="0.2">
      <c r="B44" s="8" t="s">
        <v>50</v>
      </c>
      <c r="C44" s="12">
        <v>2124330</v>
      </c>
      <c r="D44" s="12">
        <v>691708</v>
      </c>
      <c r="E44" s="12">
        <v>0</v>
      </c>
      <c r="F44" s="12">
        <f t="shared" si="2"/>
        <v>2816038</v>
      </c>
      <c r="G44" s="12">
        <v>1895124.05574</v>
      </c>
      <c r="H44" s="12">
        <v>114999.93277000007</v>
      </c>
      <c r="I44" s="12">
        <v>364247.88464999991</v>
      </c>
      <c r="J44" s="12">
        <f t="shared" si="18"/>
        <v>2374371.87316</v>
      </c>
      <c r="K44" s="12">
        <f t="shared" si="4"/>
        <v>229205.94426000002</v>
      </c>
      <c r="L44" s="12">
        <f t="shared" si="4"/>
        <v>576708.06722999993</v>
      </c>
      <c r="M44" s="12">
        <f t="shared" si="4"/>
        <v>-364247.88464999991</v>
      </c>
      <c r="N44" s="12">
        <f t="shared" si="5"/>
        <v>441666.12684000004</v>
      </c>
      <c r="O44" s="31">
        <f t="shared" si="6"/>
        <v>89.210436031125113</v>
      </c>
      <c r="P44" s="31">
        <f t="shared" si="7"/>
        <v>71.381280668442685</v>
      </c>
      <c r="Q44" s="31">
        <f t="shared" si="8"/>
        <v>84.316045208196769</v>
      </c>
      <c r="S44" s="7" t="b">
        <f>+C44='[1]NCA RELEASES (2)'!F83</f>
        <v>1</v>
      </c>
      <c r="T44" s="7" t="b">
        <f>+D44='[1]NCA RELEASES (2)'!G83</f>
        <v>1</v>
      </c>
      <c r="U44" s="7" t="b">
        <f>+E44='[1]NCA RELEASES (2)'!H83</f>
        <v>1</v>
      </c>
      <c r="V44" s="7" t="b">
        <f>+F44='[1]NCA RELEASES (2)'!H40</f>
        <v>1</v>
      </c>
      <c r="W44" s="7" t="b">
        <f>+G44='[1]all(net trust &amp;WF) (2)'!F83</f>
        <v>1</v>
      </c>
      <c r="X44" s="7" t="b">
        <f>+H44='[1]all(net trust &amp;WF) (2)'!G83</f>
        <v>1</v>
      </c>
      <c r="Y44" s="7" t="b">
        <f>+I44='[1]all(net trust &amp;WF) (2)'!H83</f>
        <v>1</v>
      </c>
      <c r="Z44" s="7" t="b">
        <f>+J44='[1]all(net trust &amp;WF) (2)'!H40</f>
        <v>1</v>
      </c>
    </row>
    <row r="45" spans="1:26" x14ac:dyDescent="0.2">
      <c r="B45" s="8" t="s">
        <v>51</v>
      </c>
      <c r="C45" s="12">
        <v>673296.94900000002</v>
      </c>
      <c r="D45" s="12">
        <v>1056136</v>
      </c>
      <c r="E45" s="12">
        <v>1976.4439999999013</v>
      </c>
      <c r="F45" s="12">
        <f t="shared" si="2"/>
        <v>1731409.3929999999</v>
      </c>
      <c r="G45" s="12">
        <v>673296.94900000002</v>
      </c>
      <c r="H45" s="12">
        <v>43494.107420000015</v>
      </c>
      <c r="I45" s="12">
        <v>230658.55274999992</v>
      </c>
      <c r="J45" s="12">
        <f t="shared" si="18"/>
        <v>947449.60916999995</v>
      </c>
      <c r="K45" s="12">
        <f t="shared" si="4"/>
        <v>0</v>
      </c>
      <c r="L45" s="12">
        <f t="shared" si="4"/>
        <v>1012641.89258</v>
      </c>
      <c r="M45" s="12">
        <f t="shared" si="4"/>
        <v>-228682.10875000001</v>
      </c>
      <c r="N45" s="12">
        <f t="shared" si="5"/>
        <v>783959.78382999997</v>
      </c>
      <c r="O45" s="31">
        <f t="shared" si="6"/>
        <v>100</v>
      </c>
      <c r="P45" s="31">
        <f t="shared" si="7"/>
        <v>41.446594205023437</v>
      </c>
      <c r="Q45" s="31">
        <f t="shared" si="8"/>
        <v>54.721293126887872</v>
      </c>
      <c r="S45" s="7" t="b">
        <f>+C45='[1]NCA RELEASES (2)'!F84</f>
        <v>1</v>
      </c>
      <c r="T45" s="7" t="b">
        <f>+D45='[1]NCA RELEASES (2)'!G84</f>
        <v>1</v>
      </c>
      <c r="U45" s="7" t="b">
        <f>+E45='[1]NCA RELEASES (2)'!H84</f>
        <v>1</v>
      </c>
      <c r="V45" s="7" t="b">
        <f>+F45='[1]NCA RELEASES (2)'!H41</f>
        <v>1</v>
      </c>
      <c r="W45" s="7" t="b">
        <f>+G45='[1]all(net trust &amp;WF) (2)'!F84</f>
        <v>1</v>
      </c>
      <c r="X45" s="7" t="b">
        <f>+H45='[1]all(net trust &amp;WF) (2)'!G84</f>
        <v>1</v>
      </c>
      <c r="Y45" s="7" t="b">
        <f>+I45='[1]all(net trust &amp;WF) (2)'!H84</f>
        <v>1</v>
      </c>
      <c r="Z45" s="7" t="b">
        <f>+J45='[1]all(net trust &amp;WF) (2)'!H41</f>
        <v>1</v>
      </c>
    </row>
    <row r="46" spans="1:26" x14ac:dyDescent="0.2">
      <c r="B46" s="8" t="s">
        <v>52</v>
      </c>
      <c r="C46" s="12">
        <v>182660.326</v>
      </c>
      <c r="D46" s="12">
        <v>240640.41899999999</v>
      </c>
      <c r="E46" s="12">
        <v>1328.829000000027</v>
      </c>
      <c r="F46" s="12">
        <f t="shared" si="2"/>
        <v>424629.57400000002</v>
      </c>
      <c r="G46" s="12">
        <v>182556.72943000001</v>
      </c>
      <c r="H46" s="12">
        <v>88294.73173</v>
      </c>
      <c r="I46" s="12">
        <v>87072.63539999997</v>
      </c>
      <c r="J46" s="12">
        <f t="shared" si="18"/>
        <v>357924.09655999998</v>
      </c>
      <c r="K46" s="12">
        <f t="shared" si="4"/>
        <v>103.59656999999424</v>
      </c>
      <c r="L46" s="12">
        <f t="shared" si="4"/>
        <v>152345.68726999999</v>
      </c>
      <c r="M46" s="12">
        <f t="shared" si="4"/>
        <v>-85743.806399999943</v>
      </c>
      <c r="N46" s="12">
        <f t="shared" si="5"/>
        <v>66705.477440000046</v>
      </c>
      <c r="O46" s="31">
        <f t="shared" si="6"/>
        <v>99.943284580582642</v>
      </c>
      <c r="P46" s="31">
        <f t="shared" si="7"/>
        <v>63.985585747079185</v>
      </c>
      <c r="Q46" s="31">
        <f t="shared" si="8"/>
        <v>84.290901641250244</v>
      </c>
      <c r="S46" s="7" t="b">
        <f>+C46='[1]NCA RELEASES (2)'!F85</f>
        <v>1</v>
      </c>
      <c r="T46" s="7" t="b">
        <f>+D46='[1]NCA RELEASES (2)'!G85</f>
        <v>1</v>
      </c>
      <c r="U46" s="7" t="b">
        <f>+E46='[1]NCA RELEASES (2)'!H85</f>
        <v>1</v>
      </c>
      <c r="V46" s="7" t="b">
        <f>+F46='[1]NCA RELEASES (2)'!H42</f>
        <v>1</v>
      </c>
      <c r="W46" s="7" t="b">
        <f>+G46='[1]all(net trust &amp;WF) (2)'!F85</f>
        <v>1</v>
      </c>
      <c r="X46" s="7" t="b">
        <f>+H46='[1]all(net trust &amp;WF) (2)'!G85</f>
        <v>1</v>
      </c>
      <c r="Y46" s="7" t="b">
        <f>+I46='[1]all(net trust &amp;WF) (2)'!H85</f>
        <v>1</v>
      </c>
      <c r="Z46" s="7" t="b">
        <f>+J46='[1]all(net trust &amp;WF) (2)'!H42</f>
        <v>1</v>
      </c>
    </row>
    <row r="47" spans="1:26" x14ac:dyDescent="0.2">
      <c r="C47" s="12"/>
      <c r="D47" s="12"/>
      <c r="E47" s="12"/>
      <c r="F47" s="12"/>
      <c r="G47" s="12"/>
      <c r="H47" s="12"/>
      <c r="I47" s="12"/>
      <c r="J47" s="12"/>
      <c r="K47" s="12"/>
      <c r="L47" s="12"/>
      <c r="M47" s="12"/>
      <c r="N47" s="12"/>
      <c r="O47" s="31"/>
      <c r="P47" s="31"/>
      <c r="Q47" s="31"/>
    </row>
    <row r="48" spans="1:26" ht="15" x14ac:dyDescent="0.35">
      <c r="A48" s="8" t="s">
        <v>53</v>
      </c>
      <c r="C48" s="17">
        <f t="shared" ref="C48:N48" si="19">SUM(C50:C52)</f>
        <v>206398008.88199997</v>
      </c>
      <c r="D48" s="17">
        <f t="shared" si="19"/>
        <v>262633390.32967004</v>
      </c>
      <c r="E48" s="17">
        <f>SUM(E50:E52)</f>
        <v>51158350.111000016</v>
      </c>
      <c r="F48" s="17">
        <f>SUM(F50:F52)</f>
        <v>520189749.32267004</v>
      </c>
      <c r="G48" s="17">
        <f t="shared" si="19"/>
        <v>205571868.18830997</v>
      </c>
      <c r="H48" s="17">
        <f t="shared" si="19"/>
        <v>154412214.37446001</v>
      </c>
      <c r="I48" s="17">
        <f t="shared" si="19"/>
        <v>108673592.14957005</v>
      </c>
      <c r="J48" s="17">
        <f t="shared" si="19"/>
        <v>468657674.71234</v>
      </c>
      <c r="K48" s="17">
        <f t="shared" si="19"/>
        <v>826140.69368999265</v>
      </c>
      <c r="L48" s="17">
        <f t="shared" si="19"/>
        <v>108221175.95521003</v>
      </c>
      <c r="M48" s="17">
        <f t="shared" si="19"/>
        <v>-57515242.038570039</v>
      </c>
      <c r="N48" s="17">
        <f t="shared" si="19"/>
        <v>51532074.610329986</v>
      </c>
      <c r="O48" s="31">
        <f>+G48/C48*100</f>
        <v>99.599734174682709</v>
      </c>
      <c r="P48" s="31">
        <f>((G48+H48)/(C48+D48))*100</f>
        <v>76.750529531246187</v>
      </c>
      <c r="Q48" s="31">
        <f>+J48/F48*100</f>
        <v>90.093600522226922</v>
      </c>
    </row>
    <row r="49" spans="1:26" x14ac:dyDescent="0.2">
      <c r="C49" s="12"/>
      <c r="D49" s="12"/>
      <c r="E49" s="12"/>
      <c r="F49" s="12"/>
      <c r="G49" s="12"/>
      <c r="H49" s="12"/>
      <c r="I49" s="12"/>
      <c r="J49" s="12"/>
      <c r="K49" s="12"/>
      <c r="L49" s="12"/>
      <c r="M49" s="12"/>
      <c r="N49" s="12"/>
      <c r="O49" s="31"/>
      <c r="P49" s="31"/>
      <c r="Q49" s="31"/>
    </row>
    <row r="50" spans="1:26" x14ac:dyDescent="0.2">
      <c r="B50" s="8" t="s">
        <v>54</v>
      </c>
      <c r="C50" s="12">
        <v>15666822.481000001</v>
      </c>
      <c r="D50" s="12">
        <v>68216007.26699999</v>
      </c>
      <c r="E50" s="12">
        <v>34748817.445000008</v>
      </c>
      <c r="F50" s="12">
        <f>SUM(C50:E50)</f>
        <v>118631647.193</v>
      </c>
      <c r="G50" s="12">
        <v>15644552.248440001</v>
      </c>
      <c r="H50" s="12">
        <v>34465295.295999989</v>
      </c>
      <c r="I50" s="12">
        <v>30304706.084000014</v>
      </c>
      <c r="J50" s="12">
        <f>SUM(G50:I50)</f>
        <v>80414553.628439993</v>
      </c>
      <c r="K50" s="12">
        <f>+C50-G50</f>
        <v>22270.232559999451</v>
      </c>
      <c r="L50" s="12">
        <f>+D50-H50</f>
        <v>33750711.971000001</v>
      </c>
      <c r="M50" s="12">
        <f>+E50-I50</f>
        <v>4444111.360999994</v>
      </c>
      <c r="N50" s="12">
        <f>SUM(K50:M50)</f>
        <v>38217093.564559996</v>
      </c>
      <c r="O50" s="31">
        <f>+G50/C50*100</f>
        <v>99.85785099316081</v>
      </c>
      <c r="P50" s="31">
        <f>((G50+H50)/(C50+D50))*100</f>
        <v>59.737907859069026</v>
      </c>
      <c r="Q50" s="31">
        <f>+J50/F50*100</f>
        <v>67.785077195813344</v>
      </c>
      <c r="S50" s="7" t="b">
        <f>+C50='[1]NCA RELEASES (2)'!F86</f>
        <v>1</v>
      </c>
      <c r="T50" s="7" t="b">
        <f>+D50='[1]NCA RELEASES (2)'!G86</f>
        <v>1</v>
      </c>
      <c r="U50" s="7" t="b">
        <f>+E50='[1]NCA RELEASES (2)'!H86</f>
        <v>1</v>
      </c>
      <c r="V50" s="7" t="b">
        <f>+F50='[1]NCA RELEASES (2)'!H43</f>
        <v>1</v>
      </c>
      <c r="W50" s="7" t="b">
        <f>+G50='[1]all(net trust &amp;WF) (2)'!F86</f>
        <v>1</v>
      </c>
      <c r="X50" s="7" t="b">
        <f>+H50='[1]all(net trust &amp;WF) (2)'!G86</f>
        <v>1</v>
      </c>
      <c r="Y50" s="7" t="b">
        <f>+I50='[1]all(net trust &amp;WF) (2)'!H86</f>
        <v>1</v>
      </c>
      <c r="Z50" s="7" t="b">
        <f>+J50='[1]all(net trust &amp;WF) (2)'!H43</f>
        <v>1</v>
      </c>
    </row>
    <row r="51" spans="1:26" ht="14.25" x14ac:dyDescent="0.2">
      <c r="B51" s="8" t="s">
        <v>70</v>
      </c>
      <c r="C51" s="12"/>
      <c r="D51" s="12"/>
      <c r="E51" s="12"/>
      <c r="F51" s="12"/>
      <c r="G51" s="12"/>
      <c r="H51" s="12"/>
      <c r="I51" s="12"/>
      <c r="J51" s="12"/>
      <c r="K51" s="12"/>
      <c r="L51" s="12"/>
      <c r="M51" s="12"/>
      <c r="N51" s="12"/>
      <c r="O51" s="31"/>
      <c r="P51" s="31"/>
      <c r="Q51" s="31"/>
    </row>
    <row r="52" spans="1:26" ht="14.25" x14ac:dyDescent="0.2">
      <c r="B52" s="8" t="s">
        <v>71</v>
      </c>
      <c r="C52" s="12">
        <v>190731186.40099996</v>
      </c>
      <c r="D52" s="12">
        <v>194417383.06267005</v>
      </c>
      <c r="E52" s="12">
        <v>16409532.666000009</v>
      </c>
      <c r="F52" s="12">
        <f>SUM(C52:E52)</f>
        <v>401558102.12967002</v>
      </c>
      <c r="G52" s="12">
        <v>189927315.93986997</v>
      </c>
      <c r="H52" s="12">
        <v>119946919.07846002</v>
      </c>
      <c r="I52" s="12">
        <v>78368886.065570042</v>
      </c>
      <c r="J52" s="12">
        <f>SUM(G52:I52)</f>
        <v>388243121.08390003</v>
      </c>
      <c r="K52" s="12">
        <f t="shared" ref="K52:M53" si="20">+C52-G52</f>
        <v>803870.4611299932</v>
      </c>
      <c r="L52" s="12">
        <f t="shared" si="20"/>
        <v>74470463.984210029</v>
      </c>
      <c r="M52" s="12">
        <f t="shared" si="20"/>
        <v>-61959353.399570033</v>
      </c>
      <c r="N52" s="12">
        <f>SUM(K52:M52)</f>
        <v>13314981.045769989</v>
      </c>
      <c r="O52" s="31">
        <f t="shared" ref="O52:O53" si="21">+G52/C52*100</f>
        <v>99.578532238854791</v>
      </c>
      <c r="P52" s="31">
        <f>((G52+H52)/(C52+D52))*100</f>
        <v>80.455766835597601</v>
      </c>
      <c r="Q52" s="31">
        <f>+J52/F52*100</f>
        <v>96.68417074013604</v>
      </c>
      <c r="S52" s="7" t="b">
        <f>+C52='[1]NCA RELEASES (2)'!F87+'[1]NCA RELEASES (2)'!F88</f>
        <v>1</v>
      </c>
      <c r="T52" s="7" t="b">
        <f>+D52='[1]NCA RELEASES (2)'!G87+'[1]NCA RELEASES (2)'!G88</f>
        <v>1</v>
      </c>
      <c r="U52" s="7" t="b">
        <f>+E52='[1]NCA RELEASES (2)'!H87+'[1]NCA RELEASES (2)'!H88</f>
        <v>1</v>
      </c>
      <c r="V52" s="7" t="b">
        <f>+F52='[1]NCA RELEASES (2)'!H44+'[1]NCA RELEASES (2)'!H45</f>
        <v>1</v>
      </c>
      <c r="W52" s="7" t="b">
        <f>+G52='[1]all(net trust &amp;WF) (2)'!F87+'[1]all(net trust &amp;WF) (2)'!F88</f>
        <v>1</v>
      </c>
      <c r="X52" s="7" t="b">
        <f>+H52='[1]all(net trust &amp;WF) (2)'!G87+'[1]all(net trust &amp;WF) (2)'!G88</f>
        <v>1</v>
      </c>
      <c r="Y52" s="7" t="b">
        <f>+I52='[1]all(net trust &amp;WF) (2)'!H87+'[1]all(net trust &amp;WF) (2)'!H88</f>
        <v>1</v>
      </c>
      <c r="Z52" s="7" t="b">
        <f>+J52='[1]all(net trust &amp;WF) (2)'!H44+'[1]all(net trust &amp;WF) (2)'!H45</f>
        <v>1</v>
      </c>
    </row>
    <row r="53" spans="1:26" ht="25.5" customHeight="1" x14ac:dyDescent="0.2">
      <c r="B53" s="19" t="s">
        <v>55</v>
      </c>
      <c r="C53" s="12">
        <v>643409.005</v>
      </c>
      <c r="D53" s="12">
        <v>218041</v>
      </c>
      <c r="E53" s="12">
        <v>218035.99999999988</v>
      </c>
      <c r="F53" s="12">
        <f>SUM(C53:E53)</f>
        <v>1079486.0049999999</v>
      </c>
      <c r="G53" s="12">
        <v>641130.73405999993</v>
      </c>
      <c r="H53" s="12">
        <v>197584.85326000012</v>
      </c>
      <c r="I53" s="12">
        <v>195001.9731099999</v>
      </c>
      <c r="J53" s="12">
        <f>SUM(G53:I53)</f>
        <v>1033717.56043</v>
      </c>
      <c r="K53" s="12">
        <f t="shared" si="20"/>
        <v>2278.2709400000749</v>
      </c>
      <c r="L53" s="12">
        <f t="shared" si="20"/>
        <v>20456.14673999988</v>
      </c>
      <c r="M53" s="12">
        <f t="shared" si="20"/>
        <v>23034.026889999979</v>
      </c>
      <c r="N53" s="12">
        <f>SUM(K53:M53)</f>
        <v>45768.444569999934</v>
      </c>
      <c r="O53" s="31">
        <f t="shared" si="21"/>
        <v>99.645906270770951</v>
      </c>
      <c r="P53" s="31">
        <f>((G53+H53)/(C53+D53))*100</f>
        <v>97.360912699745128</v>
      </c>
      <c r="Q53" s="31">
        <f>+J53/F53*100</f>
        <v>95.760163229721542</v>
      </c>
      <c r="S53" s="7" t="b">
        <f>+C53='[1]NCA RELEASES (2)'!F88</f>
        <v>1</v>
      </c>
      <c r="T53" s="7" t="b">
        <f>+D53='[1]NCA RELEASES (2)'!G88</f>
        <v>1</v>
      </c>
      <c r="U53" s="7" t="b">
        <f>+E53='[1]NCA RELEASES (2)'!H88</f>
        <v>1</v>
      </c>
      <c r="V53" s="7" t="b">
        <f>+F53='[1]NCA RELEASES (2)'!H45</f>
        <v>1</v>
      </c>
      <c r="W53" s="7" t="b">
        <f>+G53='[1]all(net trust &amp;WF) (2)'!F88</f>
        <v>1</v>
      </c>
      <c r="X53" s="7" t="b">
        <f>+H53='[1]all(net trust &amp;WF) (2)'!G88</f>
        <v>1</v>
      </c>
      <c r="Y53" s="7" t="b">
        <f>+I53='[1]all(net trust &amp;WF) (2)'!H88</f>
        <v>1</v>
      </c>
      <c r="Z53" s="7" t="b">
        <f>+J53='[1]all(net trust &amp;WF) (2)'!H45</f>
        <v>1</v>
      </c>
    </row>
    <row r="54" spans="1:26" x14ac:dyDescent="0.2">
      <c r="C54" s="12"/>
      <c r="D54" s="12"/>
      <c r="E54" s="12"/>
      <c r="F54" s="12"/>
      <c r="G54" s="12"/>
      <c r="H54" s="12"/>
      <c r="I54" s="12"/>
      <c r="J54" s="12"/>
      <c r="K54" s="12"/>
      <c r="L54" s="12"/>
      <c r="M54" s="12"/>
      <c r="N54" s="12"/>
      <c r="O54" s="20"/>
      <c r="P54" s="20"/>
      <c r="Q54" s="20"/>
    </row>
    <row r="55" spans="1:26" x14ac:dyDescent="0.2">
      <c r="C55" s="12"/>
      <c r="D55" s="12"/>
      <c r="E55" s="12"/>
      <c r="F55" s="12"/>
      <c r="G55" s="12"/>
      <c r="H55" s="12"/>
      <c r="I55" s="12"/>
      <c r="J55" s="12"/>
      <c r="K55" s="12"/>
      <c r="L55" s="12"/>
      <c r="M55" s="12"/>
      <c r="N55" s="12"/>
      <c r="O55" s="20"/>
      <c r="P55" s="20"/>
      <c r="Q55" s="20"/>
    </row>
    <row r="56" spans="1:26" x14ac:dyDescent="0.2">
      <c r="A56" s="21"/>
      <c r="B56" s="21"/>
      <c r="C56" s="22"/>
      <c r="D56" s="22"/>
      <c r="E56" s="22"/>
      <c r="F56" s="22"/>
      <c r="G56" s="22"/>
      <c r="H56" s="22"/>
      <c r="I56" s="22"/>
      <c r="J56" s="22"/>
      <c r="K56" s="22"/>
      <c r="L56" s="22"/>
      <c r="M56" s="22"/>
      <c r="N56" s="22"/>
      <c r="O56" s="23"/>
      <c r="P56" s="23"/>
      <c r="Q56" s="23"/>
    </row>
    <row r="57" spans="1:26" x14ac:dyDescent="0.2">
      <c r="A57" s="24"/>
      <c r="B57" s="24"/>
      <c r="C57" s="25"/>
      <c r="D57" s="25"/>
      <c r="E57" s="25"/>
      <c r="F57" s="25"/>
      <c r="G57" s="25"/>
      <c r="H57" s="25"/>
      <c r="I57" s="25"/>
      <c r="J57" s="25"/>
      <c r="K57" s="25"/>
      <c r="L57" s="25"/>
      <c r="M57" s="25"/>
      <c r="N57" s="25"/>
      <c r="O57" s="26"/>
      <c r="P57" s="26"/>
      <c r="Q57" s="26"/>
    </row>
    <row r="58" spans="1:26" ht="12.75" customHeight="1" x14ac:dyDescent="0.2">
      <c r="A58" s="24" t="s">
        <v>56</v>
      </c>
      <c r="B58" s="27" t="s">
        <v>75</v>
      </c>
      <c r="C58" s="28"/>
      <c r="D58" s="28"/>
      <c r="E58" s="28"/>
      <c r="F58" s="28"/>
      <c r="G58" s="25"/>
      <c r="H58" s="25"/>
      <c r="I58" s="25"/>
      <c r="J58" s="25"/>
      <c r="K58" s="25"/>
      <c r="L58" s="29"/>
      <c r="M58" s="29"/>
      <c r="N58" s="29"/>
    </row>
    <row r="59" spans="1:26" ht="12.75" customHeight="1" x14ac:dyDescent="0.2">
      <c r="A59" s="24" t="s">
        <v>57</v>
      </c>
      <c r="B59" s="27" t="s">
        <v>58</v>
      </c>
      <c r="C59" s="28"/>
      <c r="D59" s="28"/>
      <c r="E59" s="28"/>
      <c r="F59" s="28"/>
      <c r="G59" s="25"/>
      <c r="H59" s="25"/>
      <c r="I59" s="25"/>
      <c r="J59" s="25"/>
      <c r="K59" s="25"/>
      <c r="L59" s="29"/>
      <c r="M59" s="29"/>
      <c r="N59" s="29"/>
    </row>
    <row r="60" spans="1:26" x14ac:dyDescent="0.2">
      <c r="A60" s="24" t="s">
        <v>59</v>
      </c>
      <c r="B60" s="24" t="s">
        <v>60</v>
      </c>
      <c r="C60" s="25"/>
      <c r="D60" s="25"/>
      <c r="E60" s="25"/>
      <c r="F60" s="25"/>
      <c r="G60" s="25"/>
      <c r="H60" s="25"/>
      <c r="I60" s="25"/>
      <c r="J60" s="25"/>
      <c r="K60" s="25"/>
      <c r="L60" s="29"/>
      <c r="M60" s="29"/>
      <c r="N60" s="29"/>
    </row>
    <row r="61" spans="1:26" x14ac:dyDescent="0.2">
      <c r="A61" s="24" t="s">
        <v>61</v>
      </c>
      <c r="B61" s="24" t="s">
        <v>62</v>
      </c>
      <c r="C61" s="25"/>
      <c r="D61" s="25"/>
      <c r="E61" s="25"/>
      <c r="F61" s="25"/>
      <c r="G61" s="25"/>
      <c r="H61" s="25"/>
      <c r="I61" s="25"/>
      <c r="J61" s="25"/>
      <c r="K61" s="25"/>
      <c r="L61" s="29"/>
      <c r="M61" s="29"/>
      <c r="N61" s="29"/>
    </row>
    <row r="62" spans="1:26" x14ac:dyDescent="0.2">
      <c r="A62" s="24" t="s">
        <v>63</v>
      </c>
      <c r="B62" s="24" t="s">
        <v>65</v>
      </c>
      <c r="C62" s="25"/>
      <c r="D62" s="25"/>
      <c r="E62" s="25"/>
      <c r="F62" s="25"/>
      <c r="G62" s="25"/>
      <c r="H62" s="25"/>
      <c r="I62" s="25"/>
      <c r="J62" s="25"/>
      <c r="K62" s="25"/>
      <c r="L62" s="29"/>
      <c r="M62" s="29"/>
      <c r="N62" s="29"/>
    </row>
    <row r="63" spans="1:26" x14ac:dyDescent="0.2">
      <c r="A63" s="24" t="s">
        <v>64</v>
      </c>
      <c r="B63" s="24" t="s">
        <v>67</v>
      </c>
      <c r="C63" s="25"/>
      <c r="D63" s="25"/>
      <c r="E63" s="25"/>
      <c r="F63" s="25"/>
      <c r="G63" s="25"/>
      <c r="H63" s="25"/>
      <c r="I63" s="25"/>
      <c r="J63" s="25"/>
      <c r="K63" s="25"/>
      <c r="L63" s="29"/>
      <c r="M63" s="29"/>
      <c r="N63" s="29"/>
    </row>
    <row r="64" spans="1:26" x14ac:dyDescent="0.2">
      <c r="A64" s="24" t="s">
        <v>66</v>
      </c>
      <c r="B64" s="24" t="s">
        <v>76</v>
      </c>
      <c r="C64" s="12"/>
      <c r="D64" s="12"/>
      <c r="E64" s="12"/>
      <c r="F64" s="12"/>
      <c r="G64" s="25"/>
      <c r="H64" s="25"/>
      <c r="I64" s="25"/>
      <c r="J64" s="25"/>
      <c r="K64" s="25"/>
      <c r="L64" s="29"/>
      <c r="M64" s="29"/>
      <c r="N64" s="29"/>
    </row>
    <row r="65" spans="3:14" x14ac:dyDescent="0.2">
      <c r="C65" s="12"/>
      <c r="D65" s="12"/>
      <c r="E65" s="12"/>
      <c r="F65" s="12"/>
      <c r="G65" s="12"/>
      <c r="H65" s="12"/>
      <c r="I65" s="12"/>
      <c r="J65" s="12"/>
      <c r="K65" s="12"/>
      <c r="L65" s="12"/>
      <c r="M65" s="12"/>
      <c r="N65" s="12"/>
    </row>
    <row r="66" spans="3:14" x14ac:dyDescent="0.2">
      <c r="C66" s="12"/>
      <c r="D66" s="12"/>
      <c r="E66" s="12"/>
      <c r="F66" s="12"/>
      <c r="G66" s="12"/>
      <c r="H66" s="12"/>
      <c r="I66" s="12"/>
      <c r="J66" s="12"/>
      <c r="K66" s="12"/>
      <c r="L66" s="12"/>
      <c r="M66" s="12"/>
      <c r="N66" s="12"/>
    </row>
    <row r="67" spans="3:14" x14ac:dyDescent="0.2">
      <c r="C67" s="12"/>
      <c r="D67" s="12"/>
      <c r="E67" s="12"/>
      <c r="F67" s="12"/>
      <c r="G67" s="12"/>
      <c r="H67" s="12"/>
      <c r="I67" s="12"/>
      <c r="J67" s="12"/>
      <c r="K67" s="12"/>
      <c r="L67" s="12"/>
      <c r="M67" s="12"/>
      <c r="N67" s="12"/>
    </row>
    <row r="68" spans="3:14" x14ac:dyDescent="0.2">
      <c r="C68" s="12"/>
      <c r="D68" s="12"/>
      <c r="E68" s="12"/>
      <c r="F68" s="12"/>
      <c r="G68" s="12"/>
      <c r="H68" s="12"/>
      <c r="I68" s="12"/>
      <c r="J68" s="12"/>
      <c r="K68" s="12"/>
      <c r="L68" s="12"/>
      <c r="M68" s="12"/>
      <c r="N68" s="12"/>
    </row>
    <row r="69" spans="3:14" x14ac:dyDescent="0.2">
      <c r="C69" s="12"/>
      <c r="D69" s="12"/>
      <c r="E69" s="12"/>
      <c r="F69" s="12"/>
      <c r="G69" s="12"/>
      <c r="H69" s="12"/>
      <c r="I69" s="12"/>
      <c r="J69" s="12"/>
      <c r="K69" s="12"/>
      <c r="L69" s="12"/>
      <c r="M69" s="12"/>
      <c r="N69" s="12"/>
    </row>
    <row r="70" spans="3:14" x14ac:dyDescent="0.2">
      <c r="C70" s="12"/>
      <c r="D70" s="12"/>
      <c r="E70" s="12"/>
      <c r="F70" s="12"/>
      <c r="G70" s="12"/>
      <c r="H70" s="12"/>
      <c r="I70" s="12"/>
      <c r="J70" s="12"/>
      <c r="K70" s="12"/>
      <c r="L70" s="12"/>
      <c r="M70" s="12"/>
      <c r="N70" s="12"/>
    </row>
    <row r="71" spans="3:14" x14ac:dyDescent="0.2">
      <c r="C71" s="12"/>
      <c r="D71" s="12"/>
      <c r="E71" s="12"/>
      <c r="F71" s="12"/>
      <c r="G71" s="12"/>
      <c r="H71" s="12"/>
      <c r="I71" s="12"/>
      <c r="J71" s="12"/>
      <c r="K71" s="12"/>
      <c r="L71" s="12"/>
      <c r="M71" s="12"/>
      <c r="N71" s="12"/>
    </row>
    <row r="72" spans="3:14" x14ac:dyDescent="0.2">
      <c r="C72" s="12"/>
      <c r="D72" s="12"/>
      <c r="E72" s="12"/>
      <c r="F72" s="12"/>
      <c r="G72" s="12"/>
      <c r="H72" s="12"/>
      <c r="I72" s="12"/>
      <c r="J72" s="12"/>
      <c r="K72" s="12"/>
      <c r="L72" s="12"/>
      <c r="M72" s="12"/>
      <c r="N72" s="12"/>
    </row>
    <row r="73" spans="3:14" x14ac:dyDescent="0.2">
      <c r="C73" s="12"/>
      <c r="D73" s="12"/>
      <c r="E73" s="12"/>
      <c r="F73" s="12"/>
      <c r="G73" s="12"/>
      <c r="H73" s="12"/>
      <c r="I73" s="12"/>
      <c r="J73" s="12"/>
      <c r="K73" s="12"/>
      <c r="L73" s="12"/>
      <c r="M73" s="12"/>
      <c r="N73" s="12"/>
    </row>
    <row r="74" spans="3:14" x14ac:dyDescent="0.2">
      <c r="C74" s="12"/>
      <c r="D74" s="12"/>
      <c r="E74" s="12"/>
      <c r="F74" s="12"/>
      <c r="G74" s="12"/>
      <c r="H74" s="12"/>
      <c r="I74" s="12"/>
      <c r="J74" s="12"/>
      <c r="K74" s="12"/>
      <c r="L74" s="12"/>
      <c r="M74" s="12"/>
      <c r="N74" s="12"/>
    </row>
    <row r="75" spans="3:14" x14ac:dyDescent="0.2">
      <c r="C75" s="12"/>
      <c r="D75" s="12"/>
      <c r="E75" s="12"/>
      <c r="F75" s="12"/>
      <c r="G75" s="12"/>
      <c r="H75" s="12"/>
      <c r="I75" s="12"/>
      <c r="J75" s="12"/>
      <c r="K75" s="12"/>
      <c r="L75" s="12"/>
      <c r="M75" s="12"/>
      <c r="N75" s="12"/>
    </row>
  </sheetData>
  <mergeCells count="5">
    <mergeCell ref="A5:B6"/>
    <mergeCell ref="C5:F5"/>
    <mergeCell ref="G5:J5"/>
    <mergeCell ref="K5:N5"/>
    <mergeCell ref="O5:Q5"/>
  </mergeCells>
  <pageMargins left="0.4" right="0.2" top="0.57999999999999996" bottom="0.48" header="0.3" footer="0.17"/>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35"/>
  <sheetViews>
    <sheetView tabSelected="1" view="pageBreakPreview" zoomScale="115" zoomScaleNormal="142" zoomScaleSheetLayoutView="115" workbookViewId="0">
      <pane xSplit="1" ySplit="7" topLeftCell="B103" activePane="bottomRight" state="frozen"/>
      <selection pane="topRight" activeCell="B1" sqref="B1"/>
      <selection pane="bottomLeft" activeCell="A8" sqref="A8"/>
      <selection pane="bottomRight" activeCell="B69" sqref="B69"/>
    </sheetView>
  </sheetViews>
  <sheetFormatPr defaultColWidth="9.140625" defaultRowHeight="11.25" x14ac:dyDescent="0.2"/>
  <cols>
    <col min="1" max="1" width="30.28515625" style="48" customWidth="1"/>
    <col min="2" max="4" width="13.85546875" style="48" customWidth="1"/>
    <col min="5" max="5" width="13.85546875" style="106" customWidth="1"/>
    <col min="6" max="6" width="13.85546875" style="101" customWidth="1"/>
    <col min="7" max="7" width="13.85546875" style="38" customWidth="1"/>
    <col min="8" max="8" width="10.42578125" style="101" customWidth="1"/>
    <col min="9" max="16384" width="9.140625" style="101"/>
  </cols>
  <sheetData>
    <row r="1" spans="1:22" s="35" customFormat="1" ht="12.75" customHeight="1" x14ac:dyDescent="0.2">
      <c r="A1" s="32"/>
      <c r="B1" s="33"/>
      <c r="C1" s="33"/>
      <c r="D1" s="33"/>
      <c r="E1" s="33"/>
      <c r="F1" s="34"/>
      <c r="G1" s="34"/>
      <c r="H1" s="34"/>
    </row>
    <row r="2" spans="1:22" s="38" customFormat="1" ht="14.25" x14ac:dyDescent="0.3">
      <c r="A2" s="36" t="s">
        <v>80</v>
      </c>
      <c r="B2" s="37"/>
      <c r="C2" s="37"/>
      <c r="D2" s="37"/>
      <c r="E2" s="37"/>
      <c r="F2" s="37"/>
      <c r="G2" s="37"/>
      <c r="H2" s="37"/>
    </row>
    <row r="3" spans="1:22" s="38" customFormat="1" x14ac:dyDescent="0.2">
      <c r="A3" s="39" t="s">
        <v>81</v>
      </c>
      <c r="B3" s="37"/>
      <c r="C3" s="37"/>
      <c r="D3" s="37"/>
      <c r="E3" s="37"/>
      <c r="F3" s="40"/>
      <c r="G3" s="40"/>
      <c r="H3" s="40"/>
    </row>
    <row r="4" spans="1:22" s="38" customFormat="1" x14ac:dyDescent="0.2">
      <c r="A4" s="41" t="s">
        <v>82</v>
      </c>
      <c r="B4" s="42"/>
      <c r="C4" s="42"/>
      <c r="D4" s="42"/>
      <c r="E4" s="42"/>
      <c r="F4" s="42"/>
      <c r="G4" s="42"/>
      <c r="H4" s="42"/>
    </row>
    <row r="5" spans="1:22" s="35" customFormat="1" ht="6" customHeight="1" x14ac:dyDescent="0.2">
      <c r="A5" s="116" t="s">
        <v>83</v>
      </c>
      <c r="B5" s="43"/>
      <c r="C5" s="119"/>
      <c r="D5" s="119"/>
      <c r="E5" s="120"/>
      <c r="F5" s="43"/>
      <c r="G5" s="44"/>
      <c r="H5" s="44"/>
    </row>
    <row r="6" spans="1:22" s="35" customFormat="1" ht="14.25" customHeight="1" x14ac:dyDescent="0.2">
      <c r="A6" s="117"/>
      <c r="B6" s="121" t="s">
        <v>84</v>
      </c>
      <c r="C6" s="113" t="s">
        <v>85</v>
      </c>
      <c r="D6" s="114"/>
      <c r="E6" s="115"/>
      <c r="F6" s="123" t="s">
        <v>86</v>
      </c>
      <c r="G6" s="125" t="s">
        <v>87</v>
      </c>
      <c r="H6" s="111" t="s">
        <v>88</v>
      </c>
    </row>
    <row r="7" spans="1:22" s="35" customFormat="1" ht="37.15" customHeight="1" x14ac:dyDescent="0.2">
      <c r="A7" s="118"/>
      <c r="B7" s="122"/>
      <c r="C7" s="45" t="s">
        <v>89</v>
      </c>
      <c r="D7" s="45" t="s">
        <v>90</v>
      </c>
      <c r="E7" s="45" t="s">
        <v>21</v>
      </c>
      <c r="F7" s="124"/>
      <c r="G7" s="126"/>
      <c r="H7" s="112"/>
    </row>
    <row r="8" spans="1:22" s="48" customFormat="1" x14ac:dyDescent="0.2">
      <c r="A8" s="46"/>
      <c r="B8" s="47"/>
      <c r="C8" s="47"/>
      <c r="D8" s="47"/>
      <c r="E8" s="47"/>
      <c r="F8" s="47"/>
      <c r="G8" s="47"/>
      <c r="H8" s="47"/>
    </row>
    <row r="9" spans="1:22" s="48" customFormat="1" ht="13.5" x14ac:dyDescent="0.2">
      <c r="A9" s="49" t="s">
        <v>91</v>
      </c>
      <c r="B9" s="47"/>
      <c r="C9" s="47"/>
      <c r="D9" s="47"/>
      <c r="E9" s="47"/>
      <c r="F9" s="47"/>
      <c r="G9" s="47"/>
      <c r="H9" s="47"/>
    </row>
    <row r="10" spans="1:22" s="48" customFormat="1" ht="11.25" customHeight="1" x14ac:dyDescent="0.2">
      <c r="A10" s="50" t="s">
        <v>92</v>
      </c>
      <c r="B10" s="51">
        <f t="shared" ref="B10:G10" si="0">SUM(B11:B15)</f>
        <v>10333693.547999999</v>
      </c>
      <c r="C10" s="51">
        <f t="shared" si="0"/>
        <v>7307545.1467699995</v>
      </c>
      <c r="D10" s="51">
        <f t="shared" si="0"/>
        <v>360382.51174000005</v>
      </c>
      <c r="E10" s="51">
        <f t="shared" si="0"/>
        <v>7667927.6585100004</v>
      </c>
      <c r="F10" s="51">
        <f t="shared" si="0"/>
        <v>2665765.8894899986</v>
      </c>
      <c r="G10" s="51">
        <f t="shared" si="0"/>
        <v>3026148.4012299986</v>
      </c>
      <c r="H10" s="52">
        <f t="shared" ref="H10:H15" si="1">E10/B10*100</f>
        <v>74.203164849939498</v>
      </c>
      <c r="I10" s="53"/>
      <c r="J10" s="53"/>
      <c r="K10" s="53"/>
      <c r="L10" s="53"/>
      <c r="M10" s="53"/>
      <c r="N10" s="53"/>
      <c r="O10" s="53"/>
      <c r="P10" s="53"/>
      <c r="Q10" s="53"/>
      <c r="R10" s="53"/>
      <c r="S10" s="53"/>
      <c r="T10" s="53"/>
      <c r="U10" s="53"/>
      <c r="V10" s="53"/>
    </row>
    <row r="11" spans="1:22" s="48" customFormat="1" ht="11.25" customHeight="1" x14ac:dyDescent="0.2">
      <c r="A11" s="54" t="s">
        <v>93</v>
      </c>
      <c r="B11" s="55">
        <v>2371840.5479999986</v>
      </c>
      <c r="C11" s="56">
        <v>1525725.0843200001</v>
      </c>
      <c r="D11" s="55">
        <v>93920.255220000035</v>
      </c>
      <c r="E11" s="56">
        <f>SUM(C11:D11)</f>
        <v>1619645.3395400001</v>
      </c>
      <c r="F11" s="56">
        <f>B11-E11</f>
        <v>752195.20845999848</v>
      </c>
      <c r="G11" s="56">
        <f>B11-C11</f>
        <v>846115.46367999841</v>
      </c>
      <c r="H11" s="57">
        <f t="shared" si="1"/>
        <v>68.286434385554713</v>
      </c>
    </row>
    <row r="12" spans="1:22" s="48" customFormat="1" ht="11.25" customHeight="1" x14ac:dyDescent="0.2">
      <c r="A12" s="58" t="s">
        <v>94</v>
      </c>
      <c r="B12" s="55">
        <v>131666</v>
      </c>
      <c r="C12" s="56">
        <v>71411.013529999997</v>
      </c>
      <c r="D12" s="55">
        <v>1523.89896</v>
      </c>
      <c r="E12" s="56">
        <f>SUM(C12:D12)</f>
        <v>72934.912490000002</v>
      </c>
      <c r="F12" s="56">
        <f>B12-E12</f>
        <v>58731.087509999998</v>
      </c>
      <c r="G12" s="56">
        <f>B12-C12</f>
        <v>60254.986470000003</v>
      </c>
      <c r="H12" s="57">
        <f t="shared" si="1"/>
        <v>55.393884898151377</v>
      </c>
    </row>
    <row r="13" spans="1:22" s="48" customFormat="1" ht="11.25" customHeight="1" x14ac:dyDescent="0.2">
      <c r="A13" s="54" t="s">
        <v>95</v>
      </c>
      <c r="B13" s="55">
        <v>424150</v>
      </c>
      <c r="C13" s="56">
        <v>228956.44531000001</v>
      </c>
      <c r="D13" s="55">
        <v>59162.662549999994</v>
      </c>
      <c r="E13" s="56">
        <f>SUM(C13:D13)</f>
        <v>288119.10785999999</v>
      </c>
      <c r="F13" s="56">
        <f>B13-E13</f>
        <v>136030.89214000001</v>
      </c>
      <c r="G13" s="56">
        <f>B13-C13</f>
        <v>195193.55468999999</v>
      </c>
      <c r="H13" s="57">
        <f t="shared" si="1"/>
        <v>67.928588438052572</v>
      </c>
    </row>
    <row r="14" spans="1:22" s="48" customFormat="1" ht="11.25" customHeight="1" x14ac:dyDescent="0.2">
      <c r="A14" s="54" t="s">
        <v>96</v>
      </c>
      <c r="B14" s="55">
        <v>7305984</v>
      </c>
      <c r="C14" s="56">
        <v>5416216.4480900001</v>
      </c>
      <c r="D14" s="55">
        <v>200744.28865999999</v>
      </c>
      <c r="E14" s="56">
        <f>SUM(C14:D14)</f>
        <v>5616960.7367500002</v>
      </c>
      <c r="F14" s="56">
        <f>B14-E14</f>
        <v>1689023.2632499998</v>
      </c>
      <c r="G14" s="56">
        <f>B14-C14</f>
        <v>1889767.5519099999</v>
      </c>
      <c r="H14" s="57">
        <f t="shared" si="1"/>
        <v>76.881645740669569</v>
      </c>
    </row>
    <row r="15" spans="1:22" s="48" customFormat="1" ht="11.25" customHeight="1" x14ac:dyDescent="0.2">
      <c r="A15" s="54" t="s">
        <v>97</v>
      </c>
      <c r="B15" s="55">
        <v>100053</v>
      </c>
      <c r="C15" s="56">
        <v>65236.15552</v>
      </c>
      <c r="D15" s="55">
        <v>5031.4063499999993</v>
      </c>
      <c r="E15" s="56">
        <f>SUM(C15:D15)</f>
        <v>70267.561870000005</v>
      </c>
      <c r="F15" s="56">
        <f>B15-E15</f>
        <v>29785.438129999995</v>
      </c>
      <c r="G15" s="56">
        <f>B15-C15</f>
        <v>34816.84448</v>
      </c>
      <c r="H15" s="57">
        <f t="shared" si="1"/>
        <v>70.230339789911355</v>
      </c>
    </row>
    <row r="16" spans="1:22" s="48" customFormat="1" ht="11.25" customHeight="1" x14ac:dyDescent="0.2">
      <c r="B16" s="59"/>
      <c r="C16" s="59"/>
      <c r="D16" s="59"/>
      <c r="E16" s="59"/>
      <c r="F16" s="59"/>
      <c r="G16" s="59"/>
      <c r="H16" s="52"/>
    </row>
    <row r="17" spans="1:8" s="48" customFormat="1" ht="11.25" customHeight="1" x14ac:dyDescent="0.2">
      <c r="A17" s="50" t="s">
        <v>98</v>
      </c>
      <c r="B17" s="55">
        <v>3691742.6119999997</v>
      </c>
      <c r="C17" s="56">
        <v>2526177.05461</v>
      </c>
      <c r="D17" s="55">
        <v>51868.485000000001</v>
      </c>
      <c r="E17" s="56">
        <f>SUM(C17:D17)</f>
        <v>2578045.5396099999</v>
      </c>
      <c r="F17" s="56">
        <f>B17-E17</f>
        <v>1113697.0723899999</v>
      </c>
      <c r="G17" s="56">
        <f>B17-C17</f>
        <v>1165565.5573899997</v>
      </c>
      <c r="H17" s="57">
        <f>E17/B17*100</f>
        <v>69.832754082856951</v>
      </c>
    </row>
    <row r="18" spans="1:8" s="48" customFormat="1" ht="11.25" customHeight="1" x14ac:dyDescent="0.2">
      <c r="A18" s="54"/>
      <c r="B18" s="60"/>
      <c r="C18" s="59"/>
      <c r="D18" s="60"/>
      <c r="E18" s="59"/>
      <c r="F18" s="59"/>
      <c r="G18" s="59"/>
      <c r="H18" s="52"/>
    </row>
    <row r="19" spans="1:8" s="48" customFormat="1" ht="11.25" customHeight="1" x14ac:dyDescent="0.2">
      <c r="A19" s="50" t="s">
        <v>99</v>
      </c>
      <c r="B19" s="55">
        <v>337927.598</v>
      </c>
      <c r="C19" s="56">
        <v>236134.80924</v>
      </c>
      <c r="D19" s="55">
        <v>899.39128000000005</v>
      </c>
      <c r="E19" s="56">
        <f>SUM(C19:D19)</f>
        <v>237034.20052000001</v>
      </c>
      <c r="F19" s="56">
        <f>B19-E19</f>
        <v>100893.39747999999</v>
      </c>
      <c r="G19" s="56">
        <f>B19-C19</f>
        <v>101792.78876</v>
      </c>
      <c r="H19" s="57">
        <f>E19/B19*100</f>
        <v>70.143486925267354</v>
      </c>
    </row>
    <row r="20" spans="1:8" s="48" customFormat="1" ht="11.25" customHeight="1" x14ac:dyDescent="0.2">
      <c r="A20" s="54"/>
      <c r="B20" s="60"/>
      <c r="C20" s="59"/>
      <c r="D20" s="60"/>
      <c r="E20" s="59"/>
      <c r="F20" s="59"/>
      <c r="G20" s="59"/>
      <c r="H20" s="52"/>
    </row>
    <row r="21" spans="1:8" s="48" customFormat="1" ht="11.25" customHeight="1" x14ac:dyDescent="0.2">
      <c r="A21" s="50" t="s">
        <v>100</v>
      </c>
      <c r="B21" s="55">
        <v>3664629</v>
      </c>
      <c r="C21" s="56">
        <v>2516220.08189</v>
      </c>
      <c r="D21" s="55">
        <v>103351.76296000001</v>
      </c>
      <c r="E21" s="56">
        <f>SUM(C21:D21)</f>
        <v>2619571.84485</v>
      </c>
      <c r="F21" s="56">
        <f>B21-E21</f>
        <v>1045057.15515</v>
      </c>
      <c r="G21" s="56">
        <f>B21-C21</f>
        <v>1148408.91811</v>
      </c>
      <c r="H21" s="57">
        <f>E21/B21*100</f>
        <v>71.482593322543693</v>
      </c>
    </row>
    <row r="22" spans="1:8" s="48" customFormat="1" ht="11.25" customHeight="1" x14ac:dyDescent="0.2">
      <c r="A22" s="54"/>
      <c r="B22" s="59"/>
      <c r="C22" s="59"/>
      <c r="D22" s="59"/>
      <c r="E22" s="59"/>
      <c r="F22" s="59"/>
      <c r="G22" s="59"/>
      <c r="H22" s="52"/>
    </row>
    <row r="23" spans="1:8" s="48" customFormat="1" ht="11.25" customHeight="1" x14ac:dyDescent="0.2">
      <c r="A23" s="50" t="s">
        <v>101</v>
      </c>
      <c r="B23" s="51">
        <f>SUM(B24:B33)</f>
        <v>30973401.298130002</v>
      </c>
      <c r="C23" s="51">
        <f t="shared" ref="C23:G23" si="2">SUM(C24:C33)</f>
        <v>14321898.334010001</v>
      </c>
      <c r="D23" s="51">
        <f t="shared" si="2"/>
        <v>484827.89289999998</v>
      </c>
      <c r="E23" s="51">
        <f t="shared" si="2"/>
        <v>14806726.226909999</v>
      </c>
      <c r="F23" s="51">
        <f t="shared" si="2"/>
        <v>16166675.071219999</v>
      </c>
      <c r="G23" s="51">
        <f t="shared" si="2"/>
        <v>16651502.964119997</v>
      </c>
      <c r="H23" s="52">
        <f t="shared" ref="H23:H33" si="3">E23/B23*100</f>
        <v>47.804650462472601</v>
      </c>
    </row>
    <row r="24" spans="1:8" s="48" customFormat="1" ht="11.25" customHeight="1" x14ac:dyDescent="0.2">
      <c r="A24" s="54" t="s">
        <v>102</v>
      </c>
      <c r="B24" s="55">
        <v>25235876.335129999</v>
      </c>
      <c r="C24" s="56">
        <v>11015228.543100001</v>
      </c>
      <c r="D24" s="55">
        <v>212956.31572000007</v>
      </c>
      <c r="E24" s="56">
        <f t="shared" ref="E24:E33" si="4">SUM(C24:D24)</f>
        <v>11228184.858820001</v>
      </c>
      <c r="F24" s="56">
        <f t="shared" ref="F24:F33" si="5">B24-E24</f>
        <v>14007691.476309998</v>
      </c>
      <c r="G24" s="56">
        <f t="shared" ref="G24:G33" si="6">B24-C24</f>
        <v>14220647.792029997</v>
      </c>
      <c r="H24" s="57">
        <f t="shared" si="3"/>
        <v>44.492946112553376</v>
      </c>
    </row>
    <row r="25" spans="1:8" s="48" customFormat="1" ht="11.25" customHeight="1" x14ac:dyDescent="0.2">
      <c r="A25" s="54" t="s">
        <v>103</v>
      </c>
      <c r="B25" s="55">
        <v>2044685.399</v>
      </c>
      <c r="C25" s="56">
        <v>1113349.1983399999</v>
      </c>
      <c r="D25" s="55">
        <v>207198.20091999997</v>
      </c>
      <c r="E25" s="56">
        <f t="shared" si="4"/>
        <v>1320547.3992599999</v>
      </c>
      <c r="F25" s="56">
        <f t="shared" si="5"/>
        <v>724137.99974000012</v>
      </c>
      <c r="G25" s="56">
        <f t="shared" si="6"/>
        <v>931336.20066000009</v>
      </c>
      <c r="H25" s="57">
        <f t="shared" si="3"/>
        <v>64.584380555847062</v>
      </c>
    </row>
    <row r="26" spans="1:8" s="48" customFormat="1" ht="11.25" customHeight="1" x14ac:dyDescent="0.2">
      <c r="A26" s="54" t="s">
        <v>104</v>
      </c>
      <c r="B26" s="55">
        <v>2492366.5519999997</v>
      </c>
      <c r="C26" s="56">
        <v>1302338.2817799994</v>
      </c>
      <c r="D26" s="55">
        <v>54435.489739999997</v>
      </c>
      <c r="E26" s="56">
        <f t="shared" si="4"/>
        <v>1356773.7715199995</v>
      </c>
      <c r="F26" s="56">
        <f t="shared" si="5"/>
        <v>1135592.7804800002</v>
      </c>
      <c r="G26" s="56">
        <f t="shared" si="6"/>
        <v>1190028.2702200003</v>
      </c>
      <c r="H26" s="57">
        <f t="shared" si="3"/>
        <v>54.43716817782105</v>
      </c>
    </row>
    <row r="27" spans="1:8" s="48" customFormat="1" ht="11.25" customHeight="1" x14ac:dyDescent="0.2">
      <c r="A27" s="54" t="s">
        <v>105</v>
      </c>
      <c r="B27" s="55">
        <v>155844.22700000001</v>
      </c>
      <c r="C27" s="56">
        <v>112366.06870999999</v>
      </c>
      <c r="D27" s="55">
        <v>682.40979000000004</v>
      </c>
      <c r="E27" s="56">
        <f t="shared" si="4"/>
        <v>113048.4785</v>
      </c>
      <c r="F27" s="56">
        <f t="shared" si="5"/>
        <v>42795.748500000016</v>
      </c>
      <c r="G27" s="56">
        <f t="shared" si="6"/>
        <v>43478.158290000021</v>
      </c>
      <c r="H27" s="57">
        <f t="shared" si="3"/>
        <v>72.539407250548962</v>
      </c>
    </row>
    <row r="28" spans="1:8" s="48" customFormat="1" ht="11.25" customHeight="1" x14ac:dyDescent="0.2">
      <c r="A28" s="54" t="s">
        <v>106</v>
      </c>
      <c r="B28" s="55">
        <v>162656</v>
      </c>
      <c r="C28" s="56">
        <v>140329.4798</v>
      </c>
      <c r="D28" s="55">
        <v>978.31647999999996</v>
      </c>
      <c r="E28" s="56">
        <f t="shared" si="4"/>
        <v>141307.79628000001</v>
      </c>
      <c r="F28" s="56">
        <f t="shared" si="5"/>
        <v>21348.20371999999</v>
      </c>
      <c r="G28" s="56">
        <f t="shared" si="6"/>
        <v>22326.520199999999</v>
      </c>
      <c r="H28" s="57">
        <f t="shared" si="3"/>
        <v>86.875243630729898</v>
      </c>
    </row>
    <row r="29" spans="1:8" s="48" customFormat="1" ht="11.25" customHeight="1" x14ac:dyDescent="0.2">
      <c r="A29" s="54" t="s">
        <v>107</v>
      </c>
      <c r="B29" s="55">
        <v>270205.97700000001</v>
      </c>
      <c r="C29" s="56">
        <v>225186.74540000001</v>
      </c>
      <c r="D29" s="55">
        <v>3783.8649700000001</v>
      </c>
      <c r="E29" s="56">
        <f t="shared" si="4"/>
        <v>228970.61037000001</v>
      </c>
      <c r="F29" s="56">
        <f t="shared" si="5"/>
        <v>41235.366630000004</v>
      </c>
      <c r="G29" s="56">
        <f t="shared" si="6"/>
        <v>45019.231599999999</v>
      </c>
      <c r="H29" s="57">
        <f t="shared" si="3"/>
        <v>84.739284049960148</v>
      </c>
    </row>
    <row r="30" spans="1:8" s="48" customFormat="1" ht="11.25" customHeight="1" x14ac:dyDescent="0.2">
      <c r="A30" s="54" t="s">
        <v>108</v>
      </c>
      <c r="B30" s="55">
        <v>159554.22899999999</v>
      </c>
      <c r="C30" s="56">
        <v>89152.071450000003</v>
      </c>
      <c r="D30" s="55">
        <v>332.09909000000005</v>
      </c>
      <c r="E30" s="56">
        <f t="shared" si="4"/>
        <v>89484.170540000006</v>
      </c>
      <c r="F30" s="56">
        <f t="shared" si="5"/>
        <v>70070.058459999986</v>
      </c>
      <c r="G30" s="56">
        <f t="shared" si="6"/>
        <v>70402.157549999989</v>
      </c>
      <c r="H30" s="57">
        <f t="shared" si="3"/>
        <v>56.083860077441138</v>
      </c>
    </row>
    <row r="31" spans="1:8" s="48" customFormat="1" ht="11.25" customHeight="1" x14ac:dyDescent="0.2">
      <c r="A31" s="54" t="s">
        <v>109</v>
      </c>
      <c r="B31" s="55">
        <v>199490</v>
      </c>
      <c r="C31" s="56">
        <v>117966.94825</v>
      </c>
      <c r="D31" s="55">
        <v>9.0695100000000011</v>
      </c>
      <c r="E31" s="56">
        <f t="shared" si="4"/>
        <v>117976.01776</v>
      </c>
      <c r="F31" s="56">
        <f t="shared" si="5"/>
        <v>81513.982239999998</v>
      </c>
      <c r="G31" s="56">
        <f t="shared" si="6"/>
        <v>81523.051749999999</v>
      </c>
      <c r="H31" s="57">
        <f t="shared" si="3"/>
        <v>59.138812852774578</v>
      </c>
    </row>
    <row r="32" spans="1:8" s="48" customFormat="1" ht="11.25" customHeight="1" x14ac:dyDescent="0.2">
      <c r="A32" s="54" t="s">
        <v>110</v>
      </c>
      <c r="B32" s="55">
        <v>85319</v>
      </c>
      <c r="C32" s="56">
        <v>64867.157920000005</v>
      </c>
      <c r="D32" s="55">
        <v>3853.6756800000003</v>
      </c>
      <c r="E32" s="56">
        <f t="shared" si="4"/>
        <v>68720.833600000013</v>
      </c>
      <c r="F32" s="56">
        <f t="shared" si="5"/>
        <v>16598.166399999987</v>
      </c>
      <c r="G32" s="56">
        <f t="shared" si="6"/>
        <v>20451.842079999995</v>
      </c>
      <c r="H32" s="57">
        <f t="shared" si="3"/>
        <v>80.545756044960697</v>
      </c>
    </row>
    <row r="33" spans="1:8" s="48" customFormat="1" ht="11.25" customHeight="1" x14ac:dyDescent="0.2">
      <c r="A33" s="54" t="s">
        <v>111</v>
      </c>
      <c r="B33" s="55">
        <v>167403.57900000003</v>
      </c>
      <c r="C33" s="56">
        <v>141113.83925999998</v>
      </c>
      <c r="D33" s="55">
        <v>598.45100000000002</v>
      </c>
      <c r="E33" s="56">
        <f t="shared" si="4"/>
        <v>141712.29025999998</v>
      </c>
      <c r="F33" s="56">
        <f t="shared" si="5"/>
        <v>25691.288740000047</v>
      </c>
      <c r="G33" s="56">
        <f t="shared" si="6"/>
        <v>26289.739740000048</v>
      </c>
      <c r="H33" s="57">
        <f t="shared" si="3"/>
        <v>84.653082751593956</v>
      </c>
    </row>
    <row r="34" spans="1:8" s="48" customFormat="1" ht="11.25" customHeight="1" x14ac:dyDescent="0.2">
      <c r="A34" s="54"/>
      <c r="B34" s="59"/>
      <c r="C34" s="59"/>
      <c r="D34" s="59"/>
      <c r="E34" s="59"/>
      <c r="F34" s="59"/>
      <c r="G34" s="59"/>
      <c r="H34" s="52"/>
    </row>
    <row r="35" spans="1:8" s="48" customFormat="1" ht="11.25" customHeight="1" x14ac:dyDescent="0.2">
      <c r="A35" s="50" t="s">
        <v>112</v>
      </c>
      <c r="B35" s="61">
        <f t="shared" ref="B35:G35" si="7">+B36+B37</f>
        <v>14159883.020999998</v>
      </c>
      <c r="C35" s="61">
        <f t="shared" si="7"/>
        <v>9188218.0596900024</v>
      </c>
      <c r="D35" s="61">
        <f t="shared" si="7"/>
        <v>17709.634549999999</v>
      </c>
      <c r="E35" s="61">
        <f t="shared" si="7"/>
        <v>9205927.694240002</v>
      </c>
      <c r="F35" s="61">
        <f t="shared" si="7"/>
        <v>4953955.3267599959</v>
      </c>
      <c r="G35" s="61">
        <f t="shared" si="7"/>
        <v>4971664.9613099955</v>
      </c>
      <c r="H35" s="52">
        <f>E35/B35*100</f>
        <v>65.014150756662545</v>
      </c>
    </row>
    <row r="36" spans="1:8" s="48" customFormat="1" ht="11.25" customHeight="1" x14ac:dyDescent="0.2">
      <c r="A36" s="54" t="s">
        <v>113</v>
      </c>
      <c r="B36" s="55">
        <v>13931179.174999997</v>
      </c>
      <c r="C36" s="56">
        <v>9171308.3993700016</v>
      </c>
      <c r="D36" s="55">
        <v>17604.856769999999</v>
      </c>
      <c r="E36" s="56">
        <f t="shared" ref="E36:E37" si="8">SUM(C36:D36)</f>
        <v>9188913.2561400011</v>
      </c>
      <c r="F36" s="56">
        <f>B36-E36</f>
        <v>4742265.9188599959</v>
      </c>
      <c r="G36" s="56">
        <f>B36-C36</f>
        <v>4759870.7756299954</v>
      </c>
      <c r="H36" s="57">
        <f>E36/B36*100</f>
        <v>65.959335822985011</v>
      </c>
    </row>
    <row r="37" spans="1:8" s="48" customFormat="1" ht="11.25" customHeight="1" x14ac:dyDescent="0.2">
      <c r="A37" s="54" t="s">
        <v>114</v>
      </c>
      <c r="B37" s="55">
        <v>228703.84599999999</v>
      </c>
      <c r="C37" s="56">
        <v>16909.660319999999</v>
      </c>
      <c r="D37" s="55">
        <v>104.77777999999999</v>
      </c>
      <c r="E37" s="56">
        <f t="shared" si="8"/>
        <v>17014.438099999999</v>
      </c>
      <c r="F37" s="56">
        <f>B37-E37</f>
        <v>211689.40789999999</v>
      </c>
      <c r="G37" s="56">
        <f>B37-C37</f>
        <v>211794.18568</v>
      </c>
      <c r="H37" s="57">
        <f>E37/B37*100</f>
        <v>7.4395067671927118</v>
      </c>
    </row>
    <row r="38" spans="1:8" s="48" customFormat="1" ht="11.25" customHeight="1" x14ac:dyDescent="0.2">
      <c r="A38" s="54"/>
      <c r="B38" s="59"/>
      <c r="C38" s="59"/>
      <c r="D38" s="59"/>
      <c r="E38" s="59"/>
      <c r="F38" s="59"/>
      <c r="G38" s="59"/>
      <c r="H38" s="52"/>
    </row>
    <row r="39" spans="1:8" s="48" customFormat="1" ht="11.25" customHeight="1" x14ac:dyDescent="0.2">
      <c r="A39" s="50" t="s">
        <v>115</v>
      </c>
      <c r="B39" s="61">
        <f t="shared" ref="B39:G39" si="9">SUM(B40:B45)</f>
        <v>255732764.73062995</v>
      </c>
      <c r="C39" s="61">
        <f t="shared" si="9"/>
        <v>207198876.43274003</v>
      </c>
      <c r="D39" s="61">
        <f t="shared" ref="D39" si="10">SUM(D40:D45)</f>
        <v>2123792.98728</v>
      </c>
      <c r="E39" s="61">
        <f t="shared" si="9"/>
        <v>209322669.42002004</v>
      </c>
      <c r="F39" s="61">
        <f t="shared" si="9"/>
        <v>46410095.310609914</v>
      </c>
      <c r="G39" s="61">
        <f t="shared" si="9"/>
        <v>48533888.297889918</v>
      </c>
      <c r="H39" s="52">
        <f t="shared" ref="H39:H45" si="11">E39/B39*100</f>
        <v>81.85211216110892</v>
      </c>
    </row>
    <row r="40" spans="1:8" s="48" customFormat="1" ht="11.25" customHeight="1" x14ac:dyDescent="0.2">
      <c r="A40" s="54" t="s">
        <v>116</v>
      </c>
      <c r="B40" s="55">
        <v>255378457.47362995</v>
      </c>
      <c r="C40" s="56">
        <v>206951854.90074003</v>
      </c>
      <c r="D40" s="55">
        <v>2111989.1878599999</v>
      </c>
      <c r="E40" s="56">
        <f t="shared" ref="E40:E45" si="12">SUM(C40:D40)</f>
        <v>209063844.08860004</v>
      </c>
      <c r="F40" s="56">
        <f t="shared" ref="F40:F45" si="13">B40-E40</f>
        <v>46314613.385029912</v>
      </c>
      <c r="G40" s="56">
        <f t="shared" ref="G40:G45" si="14">B40-C40</f>
        <v>48426602.572889924</v>
      </c>
      <c r="H40" s="57">
        <f t="shared" si="11"/>
        <v>81.864322526181638</v>
      </c>
    </row>
    <row r="41" spans="1:8" s="48" customFormat="1" ht="11.25" customHeight="1" x14ac:dyDescent="0.2">
      <c r="A41" s="62" t="s">
        <v>117</v>
      </c>
      <c r="B41" s="55">
        <v>24294</v>
      </c>
      <c r="C41" s="56">
        <v>14193.536599999999</v>
      </c>
      <c r="D41" s="55">
        <v>39.288890000000002</v>
      </c>
      <c r="E41" s="56">
        <f t="shared" si="12"/>
        <v>14232.825489999999</v>
      </c>
      <c r="F41" s="56">
        <f t="shared" si="13"/>
        <v>10061.174510000001</v>
      </c>
      <c r="G41" s="56">
        <f t="shared" si="14"/>
        <v>10100.463400000001</v>
      </c>
      <c r="H41" s="57">
        <f t="shared" si="11"/>
        <v>58.585763933481516</v>
      </c>
    </row>
    <row r="42" spans="1:8" s="48" customFormat="1" ht="11.25" customHeight="1" x14ac:dyDescent="0.2">
      <c r="A42" s="62" t="s">
        <v>118</v>
      </c>
      <c r="B42" s="55">
        <v>5492</v>
      </c>
      <c r="C42" s="56">
        <v>3071.9662200000002</v>
      </c>
      <c r="D42" s="55">
        <v>255.75089000000003</v>
      </c>
      <c r="E42" s="56">
        <f t="shared" si="12"/>
        <v>3327.7171100000005</v>
      </c>
      <c r="F42" s="56">
        <f t="shared" si="13"/>
        <v>2164.2828899999995</v>
      </c>
      <c r="G42" s="56">
        <f t="shared" si="14"/>
        <v>2420.0337799999998</v>
      </c>
      <c r="H42" s="57">
        <f t="shared" si="11"/>
        <v>60.592081391114363</v>
      </c>
    </row>
    <row r="43" spans="1:8" s="48" customFormat="1" ht="11.25" customHeight="1" x14ac:dyDescent="0.2">
      <c r="A43" s="54" t="s">
        <v>119</v>
      </c>
      <c r="B43" s="55">
        <v>216490</v>
      </c>
      <c r="C43" s="56">
        <v>169263.01058</v>
      </c>
      <c r="D43" s="55">
        <v>10614.302589999999</v>
      </c>
      <c r="E43" s="56">
        <f t="shared" si="12"/>
        <v>179877.31317000001</v>
      </c>
      <c r="F43" s="56">
        <f t="shared" si="13"/>
        <v>36612.686829999991</v>
      </c>
      <c r="G43" s="56">
        <f t="shared" si="14"/>
        <v>47226.989419999998</v>
      </c>
      <c r="H43" s="57">
        <f t="shared" si="11"/>
        <v>83.088047101482758</v>
      </c>
    </row>
    <row r="44" spans="1:8" s="48" customFormat="1" ht="11.25" customHeight="1" x14ac:dyDescent="0.2">
      <c r="A44" s="54" t="s">
        <v>120</v>
      </c>
      <c r="B44" s="55">
        <v>53894.256999999998</v>
      </c>
      <c r="C44" s="56">
        <v>38904.409</v>
      </c>
      <c r="D44" s="55">
        <v>504.88284999999996</v>
      </c>
      <c r="E44" s="56">
        <f t="shared" si="12"/>
        <v>39409.291850000001</v>
      </c>
      <c r="F44" s="56">
        <f t="shared" si="13"/>
        <v>14484.965149999996</v>
      </c>
      <c r="G44" s="56">
        <f t="shared" si="14"/>
        <v>14989.847999999998</v>
      </c>
      <c r="H44" s="57">
        <f t="shared" si="11"/>
        <v>73.123360528005804</v>
      </c>
    </row>
    <row r="45" spans="1:8" s="48" customFormat="1" ht="11.25" customHeight="1" x14ac:dyDescent="0.2">
      <c r="A45" s="54" t="s">
        <v>121</v>
      </c>
      <c r="B45" s="55">
        <v>54137</v>
      </c>
      <c r="C45" s="56">
        <v>21588.6096</v>
      </c>
      <c r="D45" s="55">
        <v>389.57420000000002</v>
      </c>
      <c r="E45" s="56">
        <f t="shared" si="12"/>
        <v>21978.183799999999</v>
      </c>
      <c r="F45" s="56">
        <f t="shared" si="13"/>
        <v>32158.816200000001</v>
      </c>
      <c r="G45" s="56">
        <f t="shared" si="14"/>
        <v>32548.3904</v>
      </c>
      <c r="H45" s="57">
        <f t="shared" si="11"/>
        <v>40.597343406542656</v>
      </c>
    </row>
    <row r="46" spans="1:8" s="48" customFormat="1" ht="11.25" customHeight="1" x14ac:dyDescent="0.2">
      <c r="A46" s="54"/>
      <c r="B46" s="56"/>
      <c r="C46" s="56"/>
      <c r="D46" s="56"/>
      <c r="E46" s="56"/>
      <c r="F46" s="56"/>
      <c r="G46" s="56"/>
      <c r="H46" s="57"/>
    </row>
    <row r="47" spans="1:8" s="48" customFormat="1" ht="11.25" customHeight="1" x14ac:dyDescent="0.2">
      <c r="A47" s="50" t="s">
        <v>122</v>
      </c>
      <c r="B47" s="55">
        <v>33585063.973000005</v>
      </c>
      <c r="C47" s="56">
        <v>24682624.163030002</v>
      </c>
      <c r="D47" s="55">
        <v>449134.47799999994</v>
      </c>
      <c r="E47" s="56">
        <f t="shared" ref="E47" si="15">SUM(C47:D47)</f>
        <v>25131758.641030002</v>
      </c>
      <c r="F47" s="56">
        <f>B47-E47</f>
        <v>8453305.3319700025</v>
      </c>
      <c r="G47" s="56">
        <f>B47-C47</f>
        <v>8902439.8099700026</v>
      </c>
      <c r="H47" s="57">
        <f>E47/B47*100</f>
        <v>74.830164567303328</v>
      </c>
    </row>
    <row r="48" spans="1:8" s="48" customFormat="1" ht="11.25" customHeight="1" x14ac:dyDescent="0.2">
      <c r="A48" s="63"/>
      <c r="B48" s="59"/>
      <c r="C48" s="59"/>
      <c r="D48" s="59"/>
      <c r="E48" s="59"/>
      <c r="F48" s="59"/>
      <c r="G48" s="59"/>
      <c r="H48" s="52"/>
    </row>
    <row r="49" spans="1:8" s="48" customFormat="1" ht="11.25" customHeight="1" x14ac:dyDescent="0.2">
      <c r="A49" s="50" t="s">
        <v>123</v>
      </c>
      <c r="B49" s="55">
        <v>1146596</v>
      </c>
      <c r="C49" s="56">
        <v>454421.60019000003</v>
      </c>
      <c r="D49" s="55">
        <v>18562.70752</v>
      </c>
      <c r="E49" s="56">
        <f>SUM(C49:D49)</f>
        <v>472984.30771000002</v>
      </c>
      <c r="F49" s="56">
        <f>B49-E49</f>
        <v>673611.69228999992</v>
      </c>
      <c r="G49" s="56">
        <f>B49-C49</f>
        <v>692174.39980999997</v>
      </c>
      <c r="H49" s="57">
        <f>E49/B49*100</f>
        <v>41.251173709833282</v>
      </c>
    </row>
    <row r="50" spans="1:8" s="48" customFormat="1" ht="11.25" customHeight="1" x14ac:dyDescent="0.2">
      <c r="A50" s="54"/>
      <c r="B50" s="59"/>
      <c r="C50" s="59"/>
      <c r="D50" s="59"/>
      <c r="E50" s="59"/>
      <c r="F50" s="59"/>
      <c r="G50" s="59"/>
      <c r="H50" s="52"/>
    </row>
    <row r="51" spans="1:8" s="48" customFormat="1" ht="11.25" customHeight="1" x14ac:dyDescent="0.2">
      <c r="A51" s="50" t="s">
        <v>124</v>
      </c>
      <c r="B51" s="61">
        <f t="shared" ref="B51:G51" si="16">SUM(B52:B57)</f>
        <v>9946239.2511999998</v>
      </c>
      <c r="C51" s="61">
        <f t="shared" si="16"/>
        <v>6222389.6227100007</v>
      </c>
      <c r="D51" s="61">
        <f t="shared" ref="D51" si="17">SUM(D52:D57)</f>
        <v>261651.51725</v>
      </c>
      <c r="E51" s="61">
        <f t="shared" si="16"/>
        <v>6484041.1399600012</v>
      </c>
      <c r="F51" s="61">
        <f t="shared" si="16"/>
        <v>3462198.1112399986</v>
      </c>
      <c r="G51" s="61">
        <f t="shared" si="16"/>
        <v>3723849.6284899986</v>
      </c>
      <c r="H51" s="52">
        <f t="shared" ref="H51:H57" si="18">E51/B51*100</f>
        <v>65.190882465226352</v>
      </c>
    </row>
    <row r="52" spans="1:8" s="48" customFormat="1" ht="11.25" customHeight="1" x14ac:dyDescent="0.2">
      <c r="A52" s="54" t="s">
        <v>102</v>
      </c>
      <c r="B52" s="55">
        <v>7408696.9991999995</v>
      </c>
      <c r="C52" s="56">
        <v>4713939.776250001</v>
      </c>
      <c r="D52" s="55">
        <v>181529.21583</v>
      </c>
      <c r="E52" s="56">
        <f t="shared" ref="E52:E57" si="19">SUM(C52:D52)</f>
        <v>4895468.9920800012</v>
      </c>
      <c r="F52" s="56">
        <f t="shared" ref="F52:F57" si="20">B52-E52</f>
        <v>2513228.0071199983</v>
      </c>
      <c r="G52" s="56">
        <f t="shared" ref="G52:G57" si="21">B52-C52</f>
        <v>2694757.2229499985</v>
      </c>
      <c r="H52" s="57">
        <f t="shared" si="18"/>
        <v>66.077327667856039</v>
      </c>
    </row>
    <row r="53" spans="1:8" s="48" customFormat="1" ht="11.25" customHeight="1" x14ac:dyDescent="0.2">
      <c r="A53" s="54" t="s">
        <v>125</v>
      </c>
      <c r="B53" s="55">
        <v>1073738.8460000001</v>
      </c>
      <c r="C53" s="56">
        <v>723817.23051000014</v>
      </c>
      <c r="D53" s="55">
        <v>42535.083689999999</v>
      </c>
      <c r="E53" s="56">
        <f t="shared" si="19"/>
        <v>766352.31420000014</v>
      </c>
      <c r="F53" s="56">
        <f t="shared" si="20"/>
        <v>307386.5318</v>
      </c>
      <c r="G53" s="56">
        <f t="shared" si="21"/>
        <v>349921.61549</v>
      </c>
      <c r="H53" s="57">
        <f t="shared" si="18"/>
        <v>71.372318981928686</v>
      </c>
    </row>
    <row r="54" spans="1:8" s="48" customFormat="1" ht="11.25" customHeight="1" x14ac:dyDescent="0.2">
      <c r="A54" s="54" t="s">
        <v>126</v>
      </c>
      <c r="B54" s="55">
        <v>610819.40700000012</v>
      </c>
      <c r="C54" s="56">
        <v>394643.76360999997</v>
      </c>
      <c r="D54" s="55">
        <v>15723.932380000002</v>
      </c>
      <c r="E54" s="56">
        <f t="shared" si="19"/>
        <v>410367.69598999998</v>
      </c>
      <c r="F54" s="56">
        <f t="shared" si="20"/>
        <v>200451.71101000014</v>
      </c>
      <c r="G54" s="56">
        <f t="shared" si="21"/>
        <v>216175.64339000016</v>
      </c>
      <c r="H54" s="57">
        <f t="shared" si="18"/>
        <v>67.18314632560454</v>
      </c>
    </row>
    <row r="55" spans="1:8" s="48" customFormat="1" ht="11.25" customHeight="1" x14ac:dyDescent="0.2">
      <c r="A55" s="54" t="s">
        <v>127</v>
      </c>
      <c r="B55" s="55">
        <v>692390.38600000006</v>
      </c>
      <c r="C55" s="56">
        <v>303652.63007000001</v>
      </c>
      <c r="D55" s="55">
        <v>20761.668659999999</v>
      </c>
      <c r="E55" s="56">
        <f t="shared" si="19"/>
        <v>324414.29873000004</v>
      </c>
      <c r="F55" s="56">
        <f t="shared" si="20"/>
        <v>367976.08727000002</v>
      </c>
      <c r="G55" s="56">
        <f t="shared" si="21"/>
        <v>388737.75593000004</v>
      </c>
      <c r="H55" s="57">
        <f t="shared" si="18"/>
        <v>46.854246576728173</v>
      </c>
    </row>
    <row r="56" spans="1:8" s="48" customFormat="1" ht="11.25" customHeight="1" x14ac:dyDescent="0.2">
      <c r="A56" s="54" t="s">
        <v>128</v>
      </c>
      <c r="B56" s="55">
        <v>85967</v>
      </c>
      <c r="C56" s="56">
        <v>44140.62412</v>
      </c>
      <c r="D56" s="55">
        <v>855.16081000000008</v>
      </c>
      <c r="E56" s="56">
        <f t="shared" si="19"/>
        <v>44995.784930000002</v>
      </c>
      <c r="F56" s="56">
        <f t="shared" si="20"/>
        <v>40971.215069999998</v>
      </c>
      <c r="G56" s="56">
        <f t="shared" si="21"/>
        <v>41826.37588</v>
      </c>
      <c r="H56" s="57">
        <f t="shared" si="18"/>
        <v>52.340764397966666</v>
      </c>
    </row>
    <row r="57" spans="1:8" s="48" customFormat="1" ht="11.25" customHeight="1" x14ac:dyDescent="0.2">
      <c r="A57" s="54" t="s">
        <v>129</v>
      </c>
      <c r="B57" s="55">
        <v>74626.612999999998</v>
      </c>
      <c r="C57" s="56">
        <v>42195.598149999998</v>
      </c>
      <c r="D57" s="55">
        <v>246.45588000000001</v>
      </c>
      <c r="E57" s="56">
        <f t="shared" si="19"/>
        <v>42442.054029999999</v>
      </c>
      <c r="F57" s="56">
        <f t="shared" si="20"/>
        <v>32184.558969999998</v>
      </c>
      <c r="G57" s="56">
        <f t="shared" si="21"/>
        <v>32431.01485</v>
      </c>
      <c r="H57" s="57">
        <f t="shared" si="18"/>
        <v>56.872544959262726</v>
      </c>
    </row>
    <row r="58" spans="1:8" s="48" customFormat="1" ht="11.25" customHeight="1" x14ac:dyDescent="0.2">
      <c r="A58" s="54"/>
      <c r="B58" s="59"/>
      <c r="C58" s="59"/>
      <c r="D58" s="59"/>
      <c r="E58" s="59"/>
      <c r="F58" s="59"/>
      <c r="G58" s="59"/>
      <c r="H58" s="52"/>
    </row>
    <row r="59" spans="1:8" s="48" customFormat="1" ht="11.25" customHeight="1" x14ac:dyDescent="0.2">
      <c r="A59" s="50" t="s">
        <v>130</v>
      </c>
      <c r="B59" s="64">
        <f t="shared" ref="B59:G59" si="22">SUM(B60:B69)</f>
        <v>8020111.2476498811</v>
      </c>
      <c r="C59" s="64">
        <f t="shared" si="22"/>
        <v>4868696.6613199469</v>
      </c>
      <c r="D59" s="64">
        <f t="shared" si="22"/>
        <v>137706.06408000184</v>
      </c>
      <c r="E59" s="64">
        <f t="shared" si="22"/>
        <v>5006402.7253999487</v>
      </c>
      <c r="F59" s="64">
        <f t="shared" si="22"/>
        <v>3013708.5222499315</v>
      </c>
      <c r="G59" s="64">
        <f t="shared" si="22"/>
        <v>3151414.5863299337</v>
      </c>
      <c r="H59" s="52">
        <f t="shared" ref="H59:H69" si="23">E59/B59*100</f>
        <v>62.423108243878367</v>
      </c>
    </row>
    <row r="60" spans="1:8" s="48" customFormat="1" ht="11.25" customHeight="1" x14ac:dyDescent="0.2">
      <c r="A60" s="54" t="s">
        <v>131</v>
      </c>
      <c r="B60" s="55">
        <v>484832.54240988108</v>
      </c>
      <c r="C60" s="56">
        <v>221113.76483994731</v>
      </c>
      <c r="D60" s="55">
        <v>6036.032180001841</v>
      </c>
      <c r="E60" s="56">
        <f t="shared" ref="E60:E69" si="24">SUM(C60:D60)</f>
        <v>227149.79701994915</v>
      </c>
      <c r="F60" s="56">
        <f t="shared" ref="F60:F69" si="25">B60-E60</f>
        <v>257682.74538993192</v>
      </c>
      <c r="G60" s="56">
        <f t="shared" ref="G60:G69" si="26">B60-C60</f>
        <v>263718.77756993379</v>
      </c>
      <c r="H60" s="57">
        <f t="shared" si="23"/>
        <v>46.851186162317262</v>
      </c>
    </row>
    <row r="61" spans="1:8" s="48" customFormat="1" ht="11.25" customHeight="1" x14ac:dyDescent="0.2">
      <c r="A61" s="54" t="s">
        <v>132</v>
      </c>
      <c r="B61" s="55">
        <v>1666650.2709999997</v>
      </c>
      <c r="C61" s="56">
        <v>870038.68036999996</v>
      </c>
      <c r="D61" s="55">
        <v>8655.1455500000011</v>
      </c>
      <c r="E61" s="56">
        <f t="shared" si="24"/>
        <v>878693.82591999997</v>
      </c>
      <c r="F61" s="56">
        <f t="shared" si="25"/>
        <v>787956.44507999974</v>
      </c>
      <c r="G61" s="56">
        <f t="shared" si="26"/>
        <v>796611.59062999976</v>
      </c>
      <c r="H61" s="57">
        <f t="shared" si="23"/>
        <v>52.722148204060751</v>
      </c>
    </row>
    <row r="62" spans="1:8" s="48" customFormat="1" ht="11.25" customHeight="1" x14ac:dyDescent="0.2">
      <c r="A62" s="54" t="s">
        <v>133</v>
      </c>
      <c r="B62" s="55">
        <v>4429181.4246500004</v>
      </c>
      <c r="C62" s="56">
        <v>3134325.9725000001</v>
      </c>
      <c r="D62" s="55">
        <v>86595.003959999987</v>
      </c>
      <c r="E62" s="56">
        <f t="shared" si="24"/>
        <v>3220920.97646</v>
      </c>
      <c r="F62" s="56">
        <f t="shared" si="25"/>
        <v>1208260.4481900004</v>
      </c>
      <c r="G62" s="56">
        <f t="shared" si="26"/>
        <v>1294855.4521500003</v>
      </c>
      <c r="H62" s="57">
        <f t="shared" si="23"/>
        <v>72.720457069886706</v>
      </c>
    </row>
    <row r="63" spans="1:8" s="48" customFormat="1" ht="11.25" customHeight="1" x14ac:dyDescent="0.2">
      <c r="A63" s="54" t="s">
        <v>134</v>
      </c>
      <c r="B63" s="55">
        <v>136302.36499999999</v>
      </c>
      <c r="C63" s="56">
        <v>91390.553209999998</v>
      </c>
      <c r="D63" s="55">
        <v>2691.7148700000002</v>
      </c>
      <c r="E63" s="56">
        <f t="shared" si="24"/>
        <v>94082.268079999994</v>
      </c>
      <c r="F63" s="56">
        <f t="shared" si="25"/>
        <v>42220.096919999996</v>
      </c>
      <c r="G63" s="56">
        <f t="shared" si="26"/>
        <v>44911.811789999992</v>
      </c>
      <c r="H63" s="57">
        <f t="shared" si="23"/>
        <v>69.024677656913738</v>
      </c>
    </row>
    <row r="64" spans="1:8" s="48" customFormat="1" ht="11.25" customHeight="1" x14ac:dyDescent="0.2">
      <c r="A64" s="54" t="s">
        <v>135</v>
      </c>
      <c r="B64" s="55">
        <v>1065539.8245899999</v>
      </c>
      <c r="C64" s="56">
        <v>407548.75344</v>
      </c>
      <c r="D64" s="55">
        <v>23051.941740000002</v>
      </c>
      <c r="E64" s="56">
        <f t="shared" si="24"/>
        <v>430600.69517999998</v>
      </c>
      <c r="F64" s="56">
        <f t="shared" si="25"/>
        <v>634939.12940999982</v>
      </c>
      <c r="G64" s="56">
        <f t="shared" si="26"/>
        <v>657991.07114999986</v>
      </c>
      <c r="H64" s="57">
        <f t="shared" si="23"/>
        <v>40.411506472382413</v>
      </c>
    </row>
    <row r="65" spans="1:8" s="48" customFormat="1" ht="11.25" customHeight="1" x14ac:dyDescent="0.2">
      <c r="A65" s="54" t="s">
        <v>136</v>
      </c>
      <c r="B65" s="55">
        <v>9107</v>
      </c>
      <c r="C65" s="56">
        <v>6247.1040400000002</v>
      </c>
      <c r="D65" s="55">
        <v>49.83446</v>
      </c>
      <c r="E65" s="56">
        <f t="shared" si="24"/>
        <v>6296.9385000000002</v>
      </c>
      <c r="F65" s="56">
        <f t="shared" si="25"/>
        <v>2810.0614999999998</v>
      </c>
      <c r="G65" s="56">
        <f t="shared" si="26"/>
        <v>2859.8959599999998</v>
      </c>
      <c r="H65" s="57">
        <f t="shared" si="23"/>
        <v>69.143938728450649</v>
      </c>
    </row>
    <row r="66" spans="1:8" s="48" customFormat="1" ht="11.25" customHeight="1" x14ac:dyDescent="0.2">
      <c r="A66" s="54" t="s">
        <v>137</v>
      </c>
      <c r="B66" s="55">
        <v>108559</v>
      </c>
      <c r="C66" s="56">
        <v>67681.42151</v>
      </c>
      <c r="D66" s="55">
        <v>7873.6590199999991</v>
      </c>
      <c r="E66" s="56">
        <f t="shared" si="24"/>
        <v>75555.080530000007</v>
      </c>
      <c r="F66" s="56">
        <f t="shared" si="25"/>
        <v>33003.919469999993</v>
      </c>
      <c r="G66" s="56">
        <f t="shared" si="26"/>
        <v>40877.57849</v>
      </c>
      <c r="H66" s="57">
        <f t="shared" si="23"/>
        <v>69.598172910583187</v>
      </c>
    </row>
    <row r="67" spans="1:8" s="48" customFormat="1" ht="11.25" customHeight="1" x14ac:dyDescent="0.2">
      <c r="A67" s="54" t="s">
        <v>138</v>
      </c>
      <c r="B67" s="55">
        <v>32703.43</v>
      </c>
      <c r="C67" s="56">
        <v>23202.442449999999</v>
      </c>
      <c r="D67" s="55">
        <v>1138.43893</v>
      </c>
      <c r="E67" s="56">
        <f t="shared" si="24"/>
        <v>24340.881379999999</v>
      </c>
      <c r="F67" s="56">
        <f t="shared" si="25"/>
        <v>8362.5486200000014</v>
      </c>
      <c r="G67" s="56">
        <f t="shared" si="26"/>
        <v>9500.9875500000016</v>
      </c>
      <c r="H67" s="57">
        <f t="shared" si="23"/>
        <v>74.429139023032135</v>
      </c>
    </row>
    <row r="68" spans="1:8" s="48" customFormat="1" ht="11.25" customHeight="1" x14ac:dyDescent="0.2">
      <c r="A68" s="62" t="s">
        <v>139</v>
      </c>
      <c r="B68" s="55">
        <v>39183</v>
      </c>
      <c r="C68" s="56">
        <v>24944.688710000002</v>
      </c>
      <c r="D68" s="55">
        <v>198.74973</v>
      </c>
      <c r="E68" s="56">
        <f t="shared" si="24"/>
        <v>25143.438440000002</v>
      </c>
      <c r="F68" s="56">
        <f t="shared" si="25"/>
        <v>14039.561559999998</v>
      </c>
      <c r="G68" s="56">
        <f t="shared" si="26"/>
        <v>14238.311289999998</v>
      </c>
      <c r="H68" s="57">
        <f t="shared" si="23"/>
        <v>64.169253094454234</v>
      </c>
    </row>
    <row r="69" spans="1:8" s="48" customFormat="1" ht="11.25" customHeight="1" x14ac:dyDescent="0.2">
      <c r="A69" s="54" t="s">
        <v>140</v>
      </c>
      <c r="B69" s="55">
        <v>48052.39</v>
      </c>
      <c r="C69" s="56">
        <v>22203.28025</v>
      </c>
      <c r="D69" s="55">
        <v>1415.5436399999999</v>
      </c>
      <c r="E69" s="56">
        <f t="shared" si="24"/>
        <v>23618.82389</v>
      </c>
      <c r="F69" s="56">
        <f t="shared" si="25"/>
        <v>24433.56611</v>
      </c>
      <c r="G69" s="56">
        <f t="shared" si="26"/>
        <v>25849.10975</v>
      </c>
      <c r="H69" s="57">
        <f t="shared" si="23"/>
        <v>49.152235487142264</v>
      </c>
    </row>
    <row r="70" spans="1:8" s="48" customFormat="1" ht="11.25" customHeight="1" x14ac:dyDescent="0.2">
      <c r="A70" s="54"/>
      <c r="B70" s="59"/>
      <c r="C70" s="59"/>
      <c r="D70" s="59"/>
      <c r="E70" s="59"/>
      <c r="F70" s="59"/>
      <c r="G70" s="59"/>
      <c r="H70" s="52"/>
    </row>
    <row r="71" spans="1:8" s="48" customFormat="1" ht="11.25" customHeight="1" x14ac:dyDescent="0.2">
      <c r="A71" s="50" t="s">
        <v>141</v>
      </c>
      <c r="B71" s="61">
        <f t="shared" ref="B71:G71" si="27">SUM(B72:B75)</f>
        <v>10094269.846999999</v>
      </c>
      <c r="C71" s="61">
        <f t="shared" si="27"/>
        <v>4733269.4440200003</v>
      </c>
      <c r="D71" s="61">
        <f t="shared" si="27"/>
        <v>29189.193859999999</v>
      </c>
      <c r="E71" s="61">
        <f t="shared" si="27"/>
        <v>4762458.6378800012</v>
      </c>
      <c r="F71" s="61">
        <f t="shared" si="27"/>
        <v>5331811.2091199979</v>
      </c>
      <c r="G71" s="61">
        <f t="shared" si="27"/>
        <v>5361000.4029799988</v>
      </c>
      <c r="H71" s="52">
        <f>E71/B71*100</f>
        <v>47.179822910078002</v>
      </c>
    </row>
    <row r="72" spans="1:8" s="48" customFormat="1" ht="11.25" customHeight="1" x14ac:dyDescent="0.2">
      <c r="A72" s="54" t="s">
        <v>102</v>
      </c>
      <c r="B72" s="55">
        <v>10045469.846999999</v>
      </c>
      <c r="C72" s="56">
        <v>4699862.3943600003</v>
      </c>
      <c r="D72" s="55">
        <v>28577.527439999998</v>
      </c>
      <c r="E72" s="56">
        <f t="shared" ref="E72:E75" si="28">SUM(C72:D72)</f>
        <v>4728439.9218000006</v>
      </c>
      <c r="F72" s="56">
        <f>B72-E72</f>
        <v>5317029.9251999985</v>
      </c>
      <c r="G72" s="56">
        <f>B72-C72</f>
        <v>5345607.4526399989</v>
      </c>
      <c r="H72" s="57">
        <f>E72/B72*100</f>
        <v>47.070370961415129</v>
      </c>
    </row>
    <row r="73" spans="1:8" s="48" customFormat="1" ht="11.25" customHeight="1" x14ac:dyDescent="0.2">
      <c r="A73" s="54" t="s">
        <v>142</v>
      </c>
      <c r="B73" s="55">
        <v>34464.000000000007</v>
      </c>
      <c r="C73" s="56">
        <v>27440.588390000001</v>
      </c>
      <c r="D73" s="55">
        <v>152.31629999999998</v>
      </c>
      <c r="E73" s="56">
        <f t="shared" si="28"/>
        <v>27592.904689999999</v>
      </c>
      <c r="F73" s="56">
        <f>B73-E73</f>
        <v>6871.0953100000079</v>
      </c>
      <c r="G73" s="56">
        <f>B73-C73</f>
        <v>7023.4116100000065</v>
      </c>
      <c r="H73" s="57">
        <f>E73/B73*100</f>
        <v>80.062977860956337</v>
      </c>
    </row>
    <row r="74" spans="1:8" s="48" customFormat="1" ht="11.25" customHeight="1" x14ac:dyDescent="0.2">
      <c r="A74" s="54" t="s">
        <v>143</v>
      </c>
      <c r="B74" s="55">
        <v>2561.0000000000005</v>
      </c>
      <c r="C74" s="56">
        <v>750.74403000000007</v>
      </c>
      <c r="D74" s="55">
        <v>455.54575</v>
      </c>
      <c r="E74" s="56">
        <f t="shared" si="28"/>
        <v>1206.2897800000001</v>
      </c>
      <c r="F74" s="56">
        <f>B74-E74</f>
        <v>1354.7102200000004</v>
      </c>
      <c r="G74" s="56">
        <f>B74-C74</f>
        <v>1810.2559700000004</v>
      </c>
      <c r="H74" s="57">
        <f>E74/B74*100</f>
        <v>47.102295197188596</v>
      </c>
    </row>
    <row r="75" spans="1:8" s="48" customFormat="1" ht="11.25" customHeight="1" x14ac:dyDescent="0.2">
      <c r="A75" s="54" t="s">
        <v>144</v>
      </c>
      <c r="B75" s="55">
        <v>11775</v>
      </c>
      <c r="C75" s="56">
        <v>5215.7172399999999</v>
      </c>
      <c r="D75" s="55">
        <v>3.80437</v>
      </c>
      <c r="E75" s="56">
        <f t="shared" si="28"/>
        <v>5219.5216099999998</v>
      </c>
      <c r="F75" s="56">
        <f>B75-E75</f>
        <v>6555.4783900000002</v>
      </c>
      <c r="G75" s="56">
        <f>B75-C75</f>
        <v>6559.2827600000001</v>
      </c>
      <c r="H75" s="57">
        <f>E75/B75*100</f>
        <v>44.327147430997876</v>
      </c>
    </row>
    <row r="76" spans="1:8" s="48" customFormat="1" ht="11.25" customHeight="1" x14ac:dyDescent="0.2">
      <c r="A76" s="54"/>
      <c r="B76" s="59"/>
      <c r="C76" s="59"/>
      <c r="D76" s="59"/>
      <c r="E76" s="59"/>
      <c r="F76" s="59"/>
      <c r="G76" s="59"/>
      <c r="H76" s="52"/>
    </row>
    <row r="77" spans="1:8" s="48" customFormat="1" ht="11.25" customHeight="1" x14ac:dyDescent="0.2">
      <c r="A77" s="50" t="s">
        <v>145</v>
      </c>
      <c r="B77" s="61">
        <f t="shared" ref="B77:G77" si="29">SUM(B78:B79)</f>
        <v>94247365.954999998</v>
      </c>
      <c r="C77" s="61">
        <f t="shared" si="29"/>
        <v>71122080.005050004</v>
      </c>
      <c r="D77" s="61">
        <f t="shared" si="29"/>
        <v>1142123.4604800001</v>
      </c>
      <c r="E77" s="61">
        <f t="shared" si="29"/>
        <v>72264203.465530008</v>
      </c>
      <c r="F77" s="61">
        <f t="shared" si="29"/>
        <v>21983162.489469986</v>
      </c>
      <c r="G77" s="61">
        <f t="shared" si="29"/>
        <v>23125285.949949991</v>
      </c>
      <c r="H77" s="52">
        <f>E77/B77*100</f>
        <v>76.675037793664998</v>
      </c>
    </row>
    <row r="78" spans="1:8" s="48" customFormat="1" ht="11.25" customHeight="1" x14ac:dyDescent="0.2">
      <c r="A78" s="54" t="s">
        <v>146</v>
      </c>
      <c r="B78" s="55">
        <v>94022614.954999998</v>
      </c>
      <c r="C78" s="56">
        <v>71015648.450880006</v>
      </c>
      <c r="D78" s="55">
        <v>1138425.2711700001</v>
      </c>
      <c r="E78" s="56">
        <f t="shared" ref="E78:E79" si="30">SUM(C78:D78)</f>
        <v>72154073.722050011</v>
      </c>
      <c r="F78" s="56">
        <f>B78-E78</f>
        <v>21868541.232949987</v>
      </c>
      <c r="G78" s="56">
        <f>B78-C78</f>
        <v>23006966.504119992</v>
      </c>
      <c r="H78" s="57">
        <f>E78/B78*100</f>
        <v>76.741190145140664</v>
      </c>
    </row>
    <row r="79" spans="1:8" s="48" customFormat="1" ht="11.25" customHeight="1" x14ac:dyDescent="0.2">
      <c r="A79" s="54" t="s">
        <v>147</v>
      </c>
      <c r="B79" s="55">
        <v>224751</v>
      </c>
      <c r="C79" s="56">
        <v>106431.55417</v>
      </c>
      <c r="D79" s="55">
        <v>3698.1893100000002</v>
      </c>
      <c r="E79" s="56">
        <f t="shared" si="30"/>
        <v>110129.74348</v>
      </c>
      <c r="F79" s="56">
        <f>B79-E79</f>
        <v>114621.25652</v>
      </c>
      <c r="G79" s="56">
        <f>B79-C79</f>
        <v>118319.44583</v>
      </c>
      <c r="H79" s="57">
        <f>E79/B79*100</f>
        <v>49.000780187852335</v>
      </c>
    </row>
    <row r="80" spans="1:8" s="48" customFormat="1" ht="11.25" customHeight="1" x14ac:dyDescent="0.2">
      <c r="A80" s="54"/>
      <c r="B80" s="59"/>
      <c r="C80" s="59"/>
      <c r="D80" s="59"/>
      <c r="E80" s="59"/>
      <c r="F80" s="59"/>
      <c r="G80" s="59"/>
      <c r="H80" s="52"/>
    </row>
    <row r="81" spans="1:8" s="48" customFormat="1" ht="11.25" customHeight="1" x14ac:dyDescent="0.2">
      <c r="A81" s="50" t="s">
        <v>148</v>
      </c>
      <c r="B81" s="61">
        <f t="shared" ref="B81:G81" si="31">+B82+B83</f>
        <v>257403.8</v>
      </c>
      <c r="C81" s="61">
        <f t="shared" si="31"/>
        <v>141554.02916999999</v>
      </c>
      <c r="D81" s="61">
        <f t="shared" si="31"/>
        <v>11563.47796</v>
      </c>
      <c r="E81" s="61">
        <f t="shared" si="31"/>
        <v>153117.50712999998</v>
      </c>
      <c r="F81" s="61">
        <f t="shared" si="31"/>
        <v>104286.29287</v>
      </c>
      <c r="G81" s="61">
        <f t="shared" si="31"/>
        <v>115849.77082999999</v>
      </c>
      <c r="H81" s="52">
        <f>E81/B81*100</f>
        <v>59.485332823369355</v>
      </c>
    </row>
    <row r="82" spans="1:8" s="48" customFormat="1" ht="11.25" customHeight="1" x14ac:dyDescent="0.2">
      <c r="A82" s="54" t="s">
        <v>113</v>
      </c>
      <c r="B82" s="55">
        <v>160169.48311999999</v>
      </c>
      <c r="C82" s="56">
        <v>89847.274160000001</v>
      </c>
      <c r="D82" s="55">
        <v>8788.2189600000002</v>
      </c>
      <c r="E82" s="56">
        <f t="shared" ref="E82:E83" si="32">SUM(C82:D82)</f>
        <v>98635.493119999999</v>
      </c>
      <c r="F82" s="56">
        <f>B82-E82</f>
        <v>61533.989999999991</v>
      </c>
      <c r="G82" s="56">
        <f>B82-C82</f>
        <v>70322.208959999989</v>
      </c>
      <c r="H82" s="57">
        <f>E82/B82*100</f>
        <v>61.581951317219186</v>
      </c>
    </row>
    <row r="83" spans="1:8" s="48" customFormat="1" ht="11.25" customHeight="1" x14ac:dyDescent="0.2">
      <c r="A83" s="54" t="s">
        <v>149</v>
      </c>
      <c r="B83" s="55">
        <v>97234.316880000013</v>
      </c>
      <c r="C83" s="56">
        <v>51706.755010000001</v>
      </c>
      <c r="D83" s="55">
        <v>2775.259</v>
      </c>
      <c r="E83" s="56">
        <f t="shared" si="32"/>
        <v>54482.014009999999</v>
      </c>
      <c r="F83" s="56">
        <f>B83-E83</f>
        <v>42752.302870000014</v>
      </c>
      <c r="G83" s="56">
        <f>B83-C83</f>
        <v>45527.561870000012</v>
      </c>
      <c r="H83" s="57">
        <f>E83/B83*100</f>
        <v>56.031672518703459</v>
      </c>
    </row>
    <row r="84" spans="1:8" s="48" customFormat="1" ht="11.25" customHeight="1" x14ac:dyDescent="0.2">
      <c r="A84" s="54"/>
      <c r="B84" s="59"/>
      <c r="C84" s="59"/>
      <c r="D84" s="59"/>
      <c r="E84" s="59"/>
      <c r="F84" s="59"/>
      <c r="G84" s="59"/>
      <c r="H84" s="52"/>
    </row>
    <row r="85" spans="1:8" s="48" customFormat="1" ht="11.25" customHeight="1" x14ac:dyDescent="0.2">
      <c r="A85" s="50" t="s">
        <v>150</v>
      </c>
      <c r="B85" s="61">
        <f t="shared" ref="B85:G85" si="33">SUM(B86:B89)</f>
        <v>1711592.5750000002</v>
      </c>
      <c r="C85" s="61">
        <f t="shared" si="33"/>
        <v>873151.26121000003</v>
      </c>
      <c r="D85" s="61">
        <f t="shared" ref="D85" si="34">SUM(D86:D89)</f>
        <v>29751.916530000002</v>
      </c>
      <c r="E85" s="61">
        <f t="shared" si="33"/>
        <v>902903.17774000007</v>
      </c>
      <c r="F85" s="61">
        <f t="shared" si="33"/>
        <v>808689.39726000023</v>
      </c>
      <c r="G85" s="61">
        <f t="shared" si="33"/>
        <v>838441.31379000028</v>
      </c>
      <c r="H85" s="52">
        <f>E85/B85*100</f>
        <v>52.752225671462725</v>
      </c>
    </row>
    <row r="86" spans="1:8" s="48" customFormat="1" ht="11.25" customHeight="1" x14ac:dyDescent="0.2">
      <c r="A86" s="54" t="s">
        <v>116</v>
      </c>
      <c r="B86" s="55">
        <v>1336247.9999700002</v>
      </c>
      <c r="C86" s="56">
        <v>680828.47947000002</v>
      </c>
      <c r="D86" s="55">
        <v>20440.785780000002</v>
      </c>
      <c r="E86" s="56">
        <f t="shared" ref="E86:E89" si="35">SUM(C86:D86)</f>
        <v>701269.26525000005</v>
      </c>
      <c r="F86" s="56">
        <f>B86-E86</f>
        <v>634978.73472000018</v>
      </c>
      <c r="G86" s="56">
        <f>B86-C86</f>
        <v>655419.52050000022</v>
      </c>
      <c r="H86" s="57">
        <f>E86/B86*100</f>
        <v>52.480472581866842</v>
      </c>
    </row>
    <row r="87" spans="1:8" s="48" customFormat="1" ht="11.25" hidden="1" customHeight="1" x14ac:dyDescent="0.2">
      <c r="A87" s="54" t="s">
        <v>151</v>
      </c>
      <c r="B87" s="55">
        <v>0</v>
      </c>
      <c r="C87" s="56">
        <v>0</v>
      </c>
      <c r="D87" s="55">
        <v>0</v>
      </c>
      <c r="E87" s="56">
        <f t="shared" si="35"/>
        <v>0</v>
      </c>
      <c r="F87" s="56">
        <f>B87-E87</f>
        <v>0</v>
      </c>
      <c r="G87" s="56">
        <f>B87-C87</f>
        <v>0</v>
      </c>
      <c r="H87" s="57" t="e">
        <f>E87/B87*100</f>
        <v>#DIV/0!</v>
      </c>
    </row>
    <row r="88" spans="1:8" s="48" customFormat="1" ht="11.25" customHeight="1" x14ac:dyDescent="0.2">
      <c r="A88" s="54" t="s">
        <v>152</v>
      </c>
      <c r="B88" s="55">
        <v>116752</v>
      </c>
      <c r="C88" s="56">
        <v>54887.360260000001</v>
      </c>
      <c r="D88" s="55">
        <v>2336.4634300000002</v>
      </c>
      <c r="E88" s="56">
        <f t="shared" si="35"/>
        <v>57223.823690000005</v>
      </c>
      <c r="F88" s="56">
        <f>B88-E88</f>
        <v>59528.176309999995</v>
      </c>
      <c r="G88" s="56">
        <f>B88-C88</f>
        <v>61864.639739999999</v>
      </c>
      <c r="H88" s="57">
        <f>E88/B88*100</f>
        <v>49.013142121762371</v>
      </c>
    </row>
    <row r="89" spans="1:8" s="48" customFormat="1" ht="11.25" customHeight="1" x14ac:dyDescent="0.2">
      <c r="A89" s="54" t="s">
        <v>153</v>
      </c>
      <c r="B89" s="55">
        <v>258592.57502999998</v>
      </c>
      <c r="C89" s="56">
        <v>137435.42147999999</v>
      </c>
      <c r="D89" s="55">
        <v>6974.6673200000005</v>
      </c>
      <c r="E89" s="56">
        <f t="shared" si="35"/>
        <v>144410.0888</v>
      </c>
      <c r="F89" s="56">
        <f>B89-E89</f>
        <v>114182.48622999998</v>
      </c>
      <c r="G89" s="56">
        <f>B89-C89</f>
        <v>121157.15354999999</v>
      </c>
      <c r="H89" s="57">
        <f>E89/B89*100</f>
        <v>55.844638533510334</v>
      </c>
    </row>
    <row r="90" spans="1:8" s="48" customFormat="1" ht="11.25" customHeight="1" x14ac:dyDescent="0.2">
      <c r="A90" s="65"/>
      <c r="B90" s="55"/>
      <c r="C90" s="56"/>
      <c r="D90" s="55"/>
      <c r="E90" s="56"/>
      <c r="F90" s="56"/>
      <c r="G90" s="56"/>
      <c r="H90" s="57"/>
    </row>
    <row r="91" spans="1:8" s="48" customFormat="1" ht="11.25" customHeight="1" x14ac:dyDescent="0.2">
      <c r="A91" s="50" t="s">
        <v>154</v>
      </c>
      <c r="B91" s="61">
        <f t="shared" ref="B91:G91" si="36">SUM(B92:B101)</f>
        <v>137375022.15864006</v>
      </c>
      <c r="C91" s="61">
        <f t="shared" si="36"/>
        <v>109826546.73891999</v>
      </c>
      <c r="D91" s="61">
        <f t="shared" ref="D91" si="37">SUM(D92:D101)</f>
        <v>1951249.0053099997</v>
      </c>
      <c r="E91" s="61">
        <f t="shared" si="36"/>
        <v>111777795.74423</v>
      </c>
      <c r="F91" s="61">
        <f t="shared" si="36"/>
        <v>25597226.414410032</v>
      </c>
      <c r="G91" s="61">
        <f t="shared" si="36"/>
        <v>27548475.419720039</v>
      </c>
      <c r="H91" s="52">
        <f t="shared" ref="H91:H101" si="38">E91/B91*100</f>
        <v>81.36689915518231</v>
      </c>
    </row>
    <row r="92" spans="1:8" s="48" customFormat="1" ht="11.25" customHeight="1" x14ac:dyDescent="0.2">
      <c r="A92" s="54" t="s">
        <v>131</v>
      </c>
      <c r="B92" s="55">
        <v>3796143.8549399995</v>
      </c>
      <c r="C92" s="56">
        <v>2646705.4448199999</v>
      </c>
      <c r="D92" s="55">
        <v>66327.593729999993</v>
      </c>
      <c r="E92" s="56">
        <f t="shared" ref="E92:E101" si="39">SUM(C92:D92)</f>
        <v>2713033.0385499997</v>
      </c>
      <c r="F92" s="56">
        <f t="shared" ref="F92:F101" si="40">B92-E92</f>
        <v>1083110.8163899998</v>
      </c>
      <c r="G92" s="56">
        <f t="shared" ref="G92:G101" si="41">B92-C92</f>
        <v>1149438.4101199997</v>
      </c>
      <c r="H92" s="57">
        <f t="shared" si="38"/>
        <v>71.468130350736686</v>
      </c>
    </row>
    <row r="93" spans="1:8" s="48" customFormat="1" ht="11.25" customHeight="1" x14ac:dyDescent="0.2">
      <c r="A93" s="54" t="s">
        <v>155</v>
      </c>
      <c r="B93" s="55">
        <v>11583214.798209999</v>
      </c>
      <c r="C93" s="56">
        <v>9352294.9068000037</v>
      </c>
      <c r="D93" s="55">
        <v>104012.87791000001</v>
      </c>
      <c r="E93" s="56">
        <f t="shared" si="39"/>
        <v>9456307.7847100031</v>
      </c>
      <c r="F93" s="56">
        <f t="shared" si="40"/>
        <v>2126907.0134999957</v>
      </c>
      <c r="G93" s="56">
        <f t="shared" si="41"/>
        <v>2230919.891409995</v>
      </c>
      <c r="H93" s="57">
        <f t="shared" si="38"/>
        <v>81.638024930447855</v>
      </c>
    </row>
    <row r="94" spans="1:8" s="48" customFormat="1" ht="11.25" customHeight="1" x14ac:dyDescent="0.2">
      <c r="A94" s="54" t="s">
        <v>156</v>
      </c>
      <c r="B94" s="55">
        <v>8619664.1929999981</v>
      </c>
      <c r="C94" s="56">
        <v>7196974.1667399993</v>
      </c>
      <c r="D94" s="55">
        <v>58361.777000000002</v>
      </c>
      <c r="E94" s="56">
        <f t="shared" si="39"/>
        <v>7255335.9437399991</v>
      </c>
      <c r="F94" s="56">
        <f t="shared" si="40"/>
        <v>1364328.249259999</v>
      </c>
      <c r="G94" s="56">
        <f t="shared" si="41"/>
        <v>1422690.0262599988</v>
      </c>
      <c r="H94" s="57">
        <f t="shared" si="38"/>
        <v>84.171909500047974</v>
      </c>
    </row>
    <row r="95" spans="1:8" s="48" customFormat="1" ht="11.25" customHeight="1" x14ac:dyDescent="0.2">
      <c r="A95" s="54" t="s">
        <v>157</v>
      </c>
      <c r="B95" s="55">
        <v>118959.32</v>
      </c>
      <c r="C95" s="56">
        <v>49167.548640000001</v>
      </c>
      <c r="D95" s="55">
        <v>2828.4825000000001</v>
      </c>
      <c r="E95" s="56">
        <f t="shared" si="39"/>
        <v>51996.031139999999</v>
      </c>
      <c r="F95" s="56">
        <f t="shared" si="40"/>
        <v>66963.288860000001</v>
      </c>
      <c r="G95" s="56">
        <f t="shared" si="41"/>
        <v>69791.771360000013</v>
      </c>
      <c r="H95" s="57">
        <f t="shared" si="38"/>
        <v>43.709085710980858</v>
      </c>
    </row>
    <row r="96" spans="1:8" s="48" customFormat="1" ht="11.25" customHeight="1" x14ac:dyDescent="0.2">
      <c r="A96" s="54" t="s">
        <v>158</v>
      </c>
      <c r="B96" s="55">
        <v>590387.12900000007</v>
      </c>
      <c r="C96" s="56">
        <v>306185.89691000001</v>
      </c>
      <c r="D96" s="55">
        <v>17337.553490000002</v>
      </c>
      <c r="E96" s="56">
        <f t="shared" si="39"/>
        <v>323523.45040000003</v>
      </c>
      <c r="F96" s="56">
        <f t="shared" si="40"/>
        <v>266863.67860000004</v>
      </c>
      <c r="G96" s="56">
        <f t="shared" si="41"/>
        <v>284201.23209000006</v>
      </c>
      <c r="H96" s="57">
        <f t="shared" si="38"/>
        <v>54.798527018701314</v>
      </c>
    </row>
    <row r="97" spans="1:8" s="48" customFormat="1" ht="11.25" customHeight="1" x14ac:dyDescent="0.2">
      <c r="A97" s="54" t="s">
        <v>159</v>
      </c>
      <c r="B97" s="55">
        <v>111891742.40349004</v>
      </c>
      <c r="C97" s="56">
        <v>89706488.697379991</v>
      </c>
      <c r="D97" s="55">
        <v>1692437.6938799999</v>
      </c>
      <c r="E97" s="56">
        <f t="shared" si="39"/>
        <v>91398926.391259998</v>
      </c>
      <c r="F97" s="56">
        <f t="shared" si="40"/>
        <v>20492816.012230039</v>
      </c>
      <c r="G97" s="56">
        <f t="shared" si="41"/>
        <v>22185253.706110045</v>
      </c>
      <c r="H97" s="57">
        <f t="shared" si="38"/>
        <v>81.685139964724655</v>
      </c>
    </row>
    <row r="98" spans="1:8" s="48" customFormat="1" ht="11.25" customHeight="1" x14ac:dyDescent="0.2">
      <c r="A98" s="54" t="s">
        <v>160</v>
      </c>
      <c r="B98" s="55">
        <v>284226.81199999998</v>
      </c>
      <c r="C98" s="56">
        <v>226909.75330000001</v>
      </c>
      <c r="D98" s="55">
        <v>4211.3908000000001</v>
      </c>
      <c r="E98" s="56">
        <f t="shared" si="39"/>
        <v>231121.1441</v>
      </c>
      <c r="F98" s="56">
        <f t="shared" si="40"/>
        <v>53105.667899999971</v>
      </c>
      <c r="G98" s="56">
        <f t="shared" si="41"/>
        <v>57317.058699999965</v>
      </c>
      <c r="H98" s="57">
        <f t="shared" si="38"/>
        <v>81.315743041159678</v>
      </c>
    </row>
    <row r="99" spans="1:8" s="48" customFormat="1" ht="11.25" customHeight="1" x14ac:dyDescent="0.2">
      <c r="A99" s="54" t="s">
        <v>161</v>
      </c>
      <c r="B99" s="55">
        <v>367940.94999999995</v>
      </c>
      <c r="C99" s="56">
        <v>269307.44355999999</v>
      </c>
      <c r="D99" s="55">
        <v>3447.0513799999999</v>
      </c>
      <c r="E99" s="56">
        <f t="shared" si="39"/>
        <v>272754.49494</v>
      </c>
      <c r="F99" s="56">
        <f t="shared" si="40"/>
        <v>95186.455059999949</v>
      </c>
      <c r="G99" s="56">
        <f t="shared" si="41"/>
        <v>98633.506439999968</v>
      </c>
      <c r="H99" s="57">
        <f t="shared" si="38"/>
        <v>74.129964316284997</v>
      </c>
    </row>
    <row r="100" spans="1:8" s="48" customFormat="1" ht="11.25" customHeight="1" x14ac:dyDescent="0.2">
      <c r="A100" s="63" t="s">
        <v>162</v>
      </c>
      <c r="B100" s="55">
        <v>52164</v>
      </c>
      <c r="C100" s="56">
        <v>34707.904600000002</v>
      </c>
      <c r="D100" s="55">
        <v>744.85844999999995</v>
      </c>
      <c r="E100" s="56">
        <f t="shared" si="39"/>
        <v>35452.763050000001</v>
      </c>
      <c r="F100" s="56">
        <f t="shared" si="40"/>
        <v>16711.236949999999</v>
      </c>
      <c r="G100" s="56">
        <f t="shared" si="41"/>
        <v>17456.095399999998</v>
      </c>
      <c r="H100" s="57">
        <f t="shared" si="38"/>
        <v>67.96404234721264</v>
      </c>
    </row>
    <row r="101" spans="1:8" s="48" customFormat="1" ht="11.25" customHeight="1" x14ac:dyDescent="0.2">
      <c r="A101" s="54" t="s">
        <v>163</v>
      </c>
      <c r="B101" s="55">
        <v>70578.698000000004</v>
      </c>
      <c r="C101" s="56">
        <v>37804.976170000002</v>
      </c>
      <c r="D101" s="55">
        <v>1539.7261699999999</v>
      </c>
      <c r="E101" s="56">
        <f t="shared" si="39"/>
        <v>39344.702340000003</v>
      </c>
      <c r="F101" s="56">
        <f t="shared" si="40"/>
        <v>31233.99566</v>
      </c>
      <c r="G101" s="56">
        <f t="shared" si="41"/>
        <v>32773.721830000002</v>
      </c>
      <c r="H101" s="57">
        <f t="shared" si="38"/>
        <v>55.745860231085587</v>
      </c>
    </row>
    <row r="102" spans="1:8" s="48" customFormat="1" ht="11.25" customHeight="1" x14ac:dyDescent="0.2">
      <c r="A102" s="54"/>
      <c r="B102" s="55"/>
      <c r="C102" s="56"/>
      <c r="D102" s="55"/>
      <c r="E102" s="56"/>
      <c r="F102" s="56"/>
      <c r="G102" s="56"/>
      <c r="H102" s="57"/>
    </row>
    <row r="103" spans="1:8" s="48" customFormat="1" ht="11.25" customHeight="1" x14ac:dyDescent="0.2">
      <c r="A103" s="50" t="s">
        <v>164</v>
      </c>
      <c r="B103" s="66">
        <f t="shared" ref="B103:G103" si="42">SUM(B104:B113)</f>
        <v>11449673.427999999</v>
      </c>
      <c r="C103" s="61">
        <f t="shared" si="42"/>
        <v>8637702.1136800013</v>
      </c>
      <c r="D103" s="66">
        <f t="shared" si="42"/>
        <v>243245.75017000004</v>
      </c>
      <c r="E103" s="61">
        <f t="shared" si="42"/>
        <v>8880947.8638499994</v>
      </c>
      <c r="F103" s="61">
        <f t="shared" si="42"/>
        <v>2568725.5641499991</v>
      </c>
      <c r="G103" s="61">
        <f t="shared" si="42"/>
        <v>2811971.3143199994</v>
      </c>
      <c r="H103" s="57">
        <f t="shared" ref="H103:H113" si="43">E103/B103*100</f>
        <v>77.565075717633817</v>
      </c>
    </row>
    <row r="104" spans="1:8" s="48" customFormat="1" ht="11.25" customHeight="1" x14ac:dyDescent="0.2">
      <c r="A104" s="54" t="s">
        <v>102</v>
      </c>
      <c r="B104" s="55">
        <v>3845095.7039999999</v>
      </c>
      <c r="C104" s="56">
        <v>2816199.91078</v>
      </c>
      <c r="D104" s="55">
        <v>62877.407549999996</v>
      </c>
      <c r="E104" s="56">
        <f t="shared" ref="E104:E113" si="44">SUM(C104:D104)</f>
        <v>2879077.3183300002</v>
      </c>
      <c r="F104" s="56">
        <f t="shared" ref="F104:F113" si="45">B104-E104</f>
        <v>966018.38566999976</v>
      </c>
      <c r="G104" s="56">
        <f t="shared" ref="G104:G113" si="46">B104-C104</f>
        <v>1028895.7932199999</v>
      </c>
      <c r="H104" s="57">
        <f t="shared" si="43"/>
        <v>74.87661010192636</v>
      </c>
    </row>
    <row r="105" spans="1:8" s="48" customFormat="1" ht="11.25" customHeight="1" x14ac:dyDescent="0.2">
      <c r="A105" s="54" t="s">
        <v>165</v>
      </c>
      <c r="B105" s="55">
        <v>1858165.2390000001</v>
      </c>
      <c r="C105" s="56">
        <v>1579003.75773</v>
      </c>
      <c r="D105" s="55">
        <v>53734.021379999991</v>
      </c>
      <c r="E105" s="56">
        <f t="shared" si="44"/>
        <v>1632737.77911</v>
      </c>
      <c r="F105" s="56">
        <f t="shared" si="45"/>
        <v>225427.45989000006</v>
      </c>
      <c r="G105" s="56">
        <f t="shared" si="46"/>
        <v>279161.48127000011</v>
      </c>
      <c r="H105" s="57">
        <f t="shared" si="43"/>
        <v>87.868276988578415</v>
      </c>
    </row>
    <row r="106" spans="1:8" s="48" customFormat="1" ht="11.25" customHeight="1" x14ac:dyDescent="0.2">
      <c r="A106" s="54" t="s">
        <v>166</v>
      </c>
      <c r="B106" s="55">
        <v>648046</v>
      </c>
      <c r="C106" s="56">
        <v>420433.85852999997</v>
      </c>
      <c r="D106" s="55">
        <v>17684.65927</v>
      </c>
      <c r="E106" s="56">
        <f t="shared" si="44"/>
        <v>438118.51779999997</v>
      </c>
      <c r="F106" s="56">
        <f t="shared" si="45"/>
        <v>209927.48220000003</v>
      </c>
      <c r="G106" s="56">
        <f t="shared" si="46"/>
        <v>227612.14147000003</v>
      </c>
      <c r="H106" s="57">
        <f t="shared" si="43"/>
        <v>67.606083179280475</v>
      </c>
    </row>
    <row r="107" spans="1:8" s="48" customFormat="1" ht="11.25" customHeight="1" x14ac:dyDescent="0.2">
      <c r="A107" s="54" t="s">
        <v>167</v>
      </c>
      <c r="B107" s="55">
        <v>755499.70399999991</v>
      </c>
      <c r="C107" s="56">
        <v>498405.94620000006</v>
      </c>
      <c r="D107" s="55">
        <v>33426.876160000007</v>
      </c>
      <c r="E107" s="56">
        <f t="shared" si="44"/>
        <v>531832.82236000011</v>
      </c>
      <c r="F107" s="56">
        <f t="shared" si="45"/>
        <v>223666.8816399998</v>
      </c>
      <c r="G107" s="56">
        <f t="shared" si="46"/>
        <v>257093.75779999985</v>
      </c>
      <c r="H107" s="57">
        <f t="shared" si="43"/>
        <v>70.394841923061847</v>
      </c>
    </row>
    <row r="108" spans="1:8" s="48" customFormat="1" ht="11.25" customHeight="1" x14ac:dyDescent="0.2">
      <c r="A108" s="54" t="s">
        <v>168</v>
      </c>
      <c r="B108" s="55">
        <v>887534.951</v>
      </c>
      <c r="C108" s="56">
        <v>565678.64165999996</v>
      </c>
      <c r="D108" s="55">
        <v>32675.094399999998</v>
      </c>
      <c r="E108" s="56">
        <f t="shared" si="44"/>
        <v>598353.73605999991</v>
      </c>
      <c r="F108" s="56">
        <f t="shared" si="45"/>
        <v>289181.21494000009</v>
      </c>
      <c r="G108" s="56">
        <f t="shared" si="46"/>
        <v>321856.30934000004</v>
      </c>
      <c r="H108" s="57">
        <f t="shared" si="43"/>
        <v>67.417484278881076</v>
      </c>
    </row>
    <row r="109" spans="1:8" s="48" customFormat="1" ht="11.25" customHeight="1" x14ac:dyDescent="0.2">
      <c r="A109" s="54" t="s">
        <v>169</v>
      </c>
      <c r="B109" s="55">
        <v>111065.435</v>
      </c>
      <c r="C109" s="56">
        <v>78500.774870000008</v>
      </c>
      <c r="D109" s="55">
        <v>2325.7154999999998</v>
      </c>
      <c r="E109" s="56">
        <f t="shared" si="44"/>
        <v>80826.490370000014</v>
      </c>
      <c r="F109" s="56">
        <f t="shared" si="45"/>
        <v>30238.944629999984</v>
      </c>
      <c r="G109" s="56">
        <f t="shared" si="46"/>
        <v>32564.660129999989</v>
      </c>
      <c r="H109" s="57">
        <f t="shared" si="43"/>
        <v>72.773757533115514</v>
      </c>
    </row>
    <row r="110" spans="1:8" s="48" customFormat="1" ht="11.25" customHeight="1" x14ac:dyDescent="0.2">
      <c r="A110" s="54" t="s">
        <v>170</v>
      </c>
      <c r="B110" s="55">
        <v>525635.679</v>
      </c>
      <c r="C110" s="56">
        <v>379820.81823000003</v>
      </c>
      <c r="D110" s="55">
        <v>786.34438999999998</v>
      </c>
      <c r="E110" s="56">
        <f t="shared" si="44"/>
        <v>380607.16262000002</v>
      </c>
      <c r="F110" s="56">
        <f t="shared" si="45"/>
        <v>145028.51637999999</v>
      </c>
      <c r="G110" s="56">
        <f t="shared" si="46"/>
        <v>145814.86076999997</v>
      </c>
      <c r="H110" s="57">
        <f t="shared" si="43"/>
        <v>72.408928431968178</v>
      </c>
    </row>
    <row r="111" spans="1:8" s="48" customFormat="1" ht="11.25" customHeight="1" x14ac:dyDescent="0.2">
      <c r="A111" s="54" t="s">
        <v>171</v>
      </c>
      <c r="B111" s="55">
        <v>464725.25200000021</v>
      </c>
      <c r="C111" s="56">
        <v>315555.41051000095</v>
      </c>
      <c r="D111" s="55">
        <v>12810.213970000013</v>
      </c>
      <c r="E111" s="56">
        <f t="shared" si="44"/>
        <v>328365.62448000099</v>
      </c>
      <c r="F111" s="56">
        <f t="shared" si="45"/>
        <v>136359.62751999922</v>
      </c>
      <c r="G111" s="56">
        <f t="shared" si="46"/>
        <v>149169.84148999926</v>
      </c>
      <c r="H111" s="57">
        <f t="shared" si="43"/>
        <v>70.658012033312289</v>
      </c>
    </row>
    <row r="112" spans="1:8" s="48" customFormat="1" ht="11.25" customHeight="1" x14ac:dyDescent="0.2">
      <c r="A112" s="63" t="s">
        <v>172</v>
      </c>
      <c r="B112" s="55">
        <v>80592.000000000015</v>
      </c>
      <c r="C112" s="56">
        <v>44564.863819999999</v>
      </c>
      <c r="D112" s="55">
        <v>883.24741000000006</v>
      </c>
      <c r="E112" s="56">
        <f t="shared" si="44"/>
        <v>45448.111230000002</v>
      </c>
      <c r="F112" s="56">
        <f t="shared" si="45"/>
        <v>35143.888770000012</v>
      </c>
      <c r="G112" s="56">
        <f t="shared" si="46"/>
        <v>36027.136180000016</v>
      </c>
      <c r="H112" s="57">
        <f t="shared" si="43"/>
        <v>56.392832080107205</v>
      </c>
    </row>
    <row r="113" spans="1:8" s="48" customFormat="1" ht="11.25" customHeight="1" x14ac:dyDescent="0.2">
      <c r="A113" s="54" t="s">
        <v>173</v>
      </c>
      <c r="B113" s="55">
        <v>2273313.4640000002</v>
      </c>
      <c r="C113" s="56">
        <v>1939538.1313499999</v>
      </c>
      <c r="D113" s="55">
        <v>26042.170140000002</v>
      </c>
      <c r="E113" s="56">
        <f t="shared" si="44"/>
        <v>1965580.30149</v>
      </c>
      <c r="F113" s="56">
        <f t="shared" si="45"/>
        <v>307733.16251000017</v>
      </c>
      <c r="G113" s="56">
        <f t="shared" si="46"/>
        <v>333775.33265000023</v>
      </c>
      <c r="H113" s="57">
        <f t="shared" si="43"/>
        <v>86.463232308995813</v>
      </c>
    </row>
    <row r="114" spans="1:8" s="48" customFormat="1" ht="11.25" customHeight="1" x14ac:dyDescent="0.2">
      <c r="A114" s="54"/>
      <c r="B114" s="55"/>
      <c r="C114" s="56"/>
      <c r="D114" s="55"/>
      <c r="E114" s="56"/>
      <c r="F114" s="56"/>
      <c r="G114" s="56"/>
      <c r="H114" s="57"/>
    </row>
    <row r="115" spans="1:8" s="48" customFormat="1" ht="11.25" customHeight="1" x14ac:dyDescent="0.2">
      <c r="A115" s="50" t="s">
        <v>174</v>
      </c>
      <c r="B115" s="66">
        <f t="shared" ref="B115:G115" si="47">SUM(B116:B124)</f>
        <v>14765084.476999998</v>
      </c>
      <c r="C115" s="61">
        <f t="shared" si="47"/>
        <v>10681670.755919999</v>
      </c>
      <c r="D115" s="66">
        <f t="shared" si="47"/>
        <v>414041.56050999992</v>
      </c>
      <c r="E115" s="61">
        <f t="shared" si="47"/>
        <v>11095712.316429999</v>
      </c>
      <c r="F115" s="61">
        <f t="shared" si="47"/>
        <v>3669372.1605700026</v>
      </c>
      <c r="G115" s="61">
        <f t="shared" si="47"/>
        <v>4083413.7210800019</v>
      </c>
      <c r="H115" s="57">
        <f t="shared" ref="H115:H124" si="48">E115/B115*100</f>
        <v>75.148315837366951</v>
      </c>
    </row>
    <row r="116" spans="1:8" s="48" customFormat="1" ht="11.25" customHeight="1" x14ac:dyDescent="0.2">
      <c r="A116" s="54" t="s">
        <v>102</v>
      </c>
      <c r="B116" s="55">
        <v>11872009.699000001</v>
      </c>
      <c r="C116" s="56">
        <v>8731427.2603999991</v>
      </c>
      <c r="D116" s="55">
        <v>383223.97008</v>
      </c>
      <c r="E116" s="56">
        <f t="shared" ref="E116:E124" si="49">SUM(C116:D116)</f>
        <v>9114651.2304799985</v>
      </c>
      <c r="F116" s="56">
        <f t="shared" ref="F116:F124" si="50">B116-E116</f>
        <v>2757358.4685200024</v>
      </c>
      <c r="G116" s="56">
        <f t="shared" ref="G116:G124" si="51">B116-C116</f>
        <v>3140582.4386000019</v>
      </c>
      <c r="H116" s="57">
        <f t="shared" si="48"/>
        <v>76.774290634615468</v>
      </c>
    </row>
    <row r="117" spans="1:8" s="48" customFormat="1" ht="11.25" customHeight="1" x14ac:dyDescent="0.2">
      <c r="A117" s="54" t="s">
        <v>175</v>
      </c>
      <c r="B117" s="55">
        <v>24099.178</v>
      </c>
      <c r="C117" s="56">
        <v>18492.7948</v>
      </c>
      <c r="D117" s="55">
        <v>4.3203800000000001</v>
      </c>
      <c r="E117" s="56">
        <f t="shared" si="49"/>
        <v>18497.115180000001</v>
      </c>
      <c r="F117" s="56">
        <f t="shared" si="50"/>
        <v>5602.0628199999992</v>
      </c>
      <c r="G117" s="56">
        <f t="shared" si="51"/>
        <v>5606.3832000000002</v>
      </c>
      <c r="H117" s="57">
        <f t="shared" si="48"/>
        <v>76.754133190766922</v>
      </c>
    </row>
    <row r="118" spans="1:8" s="48" customFormat="1" ht="11.25" customHeight="1" x14ac:dyDescent="0.2">
      <c r="A118" s="54" t="s">
        <v>176</v>
      </c>
      <c r="B118" s="55">
        <v>121225.37699999999</v>
      </c>
      <c r="C118" s="56">
        <v>78663.784429999985</v>
      </c>
      <c r="D118" s="55">
        <v>5562.9747500000003</v>
      </c>
      <c r="E118" s="56">
        <f t="shared" si="49"/>
        <v>84226.759179999979</v>
      </c>
      <c r="F118" s="56">
        <f t="shared" si="50"/>
        <v>36998.617820000014</v>
      </c>
      <c r="G118" s="56">
        <f t="shared" si="51"/>
        <v>42561.592570000008</v>
      </c>
      <c r="H118" s="57">
        <f t="shared" si="48"/>
        <v>69.479478030412707</v>
      </c>
    </row>
    <row r="119" spans="1:8" s="48" customFormat="1" ht="11.25" customHeight="1" x14ac:dyDescent="0.2">
      <c r="A119" s="54" t="s">
        <v>177</v>
      </c>
      <c r="B119" s="55">
        <v>797902.40800000005</v>
      </c>
      <c r="C119" s="56">
        <v>577931.44260000007</v>
      </c>
      <c r="D119" s="55">
        <v>10534.41036</v>
      </c>
      <c r="E119" s="56">
        <f t="shared" si="49"/>
        <v>588465.85296000005</v>
      </c>
      <c r="F119" s="56">
        <f t="shared" si="50"/>
        <v>209436.55504000001</v>
      </c>
      <c r="G119" s="56">
        <f t="shared" si="51"/>
        <v>219970.96539999999</v>
      </c>
      <c r="H119" s="57">
        <f t="shared" si="48"/>
        <v>73.751607597604846</v>
      </c>
    </row>
    <row r="120" spans="1:8" s="48" customFormat="1" ht="11.25" customHeight="1" x14ac:dyDescent="0.2">
      <c r="A120" s="54" t="s">
        <v>178</v>
      </c>
      <c r="B120" s="55">
        <v>48401</v>
      </c>
      <c r="C120" s="56">
        <v>27943.190920000001</v>
      </c>
      <c r="D120" s="55">
        <v>560.95948999999996</v>
      </c>
      <c r="E120" s="56">
        <f t="shared" si="49"/>
        <v>28504.150410000002</v>
      </c>
      <c r="F120" s="56">
        <f t="shared" si="50"/>
        <v>19896.849589999998</v>
      </c>
      <c r="G120" s="56">
        <f t="shared" si="51"/>
        <v>20457.809079999999</v>
      </c>
      <c r="H120" s="57">
        <f t="shared" si="48"/>
        <v>58.891655978182278</v>
      </c>
    </row>
    <row r="121" spans="1:8" s="48" customFormat="1" ht="11.25" customHeight="1" x14ac:dyDescent="0.2">
      <c r="A121" s="54" t="s">
        <v>179</v>
      </c>
      <c r="B121" s="55">
        <v>112274</v>
      </c>
      <c r="C121" s="56">
        <v>67774.541420000023</v>
      </c>
      <c r="D121" s="55">
        <v>1830.9761799999999</v>
      </c>
      <c r="E121" s="56">
        <f t="shared" si="49"/>
        <v>69605.517600000021</v>
      </c>
      <c r="F121" s="56">
        <f t="shared" si="50"/>
        <v>42668.482399999979</v>
      </c>
      <c r="G121" s="56">
        <f t="shared" si="51"/>
        <v>44499.458579999977</v>
      </c>
      <c r="H121" s="57">
        <f t="shared" si="48"/>
        <v>61.996114505584579</v>
      </c>
    </row>
    <row r="122" spans="1:8" s="48" customFormat="1" ht="11.25" customHeight="1" x14ac:dyDescent="0.2">
      <c r="A122" s="63" t="s">
        <v>180</v>
      </c>
      <c r="B122" s="55">
        <v>868284.47200000007</v>
      </c>
      <c r="C122" s="56">
        <v>660038.10502999998</v>
      </c>
      <c r="D122" s="55">
        <v>10094.958289999999</v>
      </c>
      <c r="E122" s="56">
        <f t="shared" si="49"/>
        <v>670133.06331999996</v>
      </c>
      <c r="F122" s="56">
        <f t="shared" si="50"/>
        <v>198151.40868000011</v>
      </c>
      <c r="G122" s="56">
        <f t="shared" si="51"/>
        <v>208246.36697000009</v>
      </c>
      <c r="H122" s="57">
        <f t="shared" si="48"/>
        <v>77.178975892131348</v>
      </c>
    </row>
    <row r="123" spans="1:8" s="48" customFormat="1" ht="12" x14ac:dyDescent="0.2">
      <c r="A123" s="63" t="s">
        <v>181</v>
      </c>
      <c r="B123" s="55">
        <v>240000.16499999998</v>
      </c>
      <c r="C123" s="56">
        <v>165799.78161999999</v>
      </c>
      <c r="D123" s="55">
        <v>1706.16407</v>
      </c>
      <c r="E123" s="56">
        <f t="shared" si="49"/>
        <v>167505.94568999999</v>
      </c>
      <c r="F123" s="56">
        <f t="shared" si="50"/>
        <v>72494.219309999986</v>
      </c>
      <c r="G123" s="56">
        <f t="shared" si="51"/>
        <v>74200.383379999985</v>
      </c>
      <c r="H123" s="57">
        <f t="shared" si="48"/>
        <v>69.794096054058969</v>
      </c>
    </row>
    <row r="124" spans="1:8" s="48" customFormat="1" ht="11.25" customHeight="1" x14ac:dyDescent="0.2">
      <c r="A124" s="54" t="s">
        <v>182</v>
      </c>
      <c r="B124" s="55">
        <v>680888.17800000007</v>
      </c>
      <c r="C124" s="56">
        <v>353599.85469999997</v>
      </c>
      <c r="D124" s="55">
        <v>522.82691</v>
      </c>
      <c r="E124" s="56">
        <f t="shared" si="49"/>
        <v>354122.68160999997</v>
      </c>
      <c r="F124" s="56">
        <f t="shared" si="50"/>
        <v>326765.4963900001</v>
      </c>
      <c r="G124" s="56">
        <f t="shared" si="51"/>
        <v>327288.32330000011</v>
      </c>
      <c r="H124" s="57">
        <f t="shared" si="48"/>
        <v>52.008933779725567</v>
      </c>
    </row>
    <row r="125" spans="1:8" s="48" customFormat="1" ht="11.25" customHeight="1" x14ac:dyDescent="0.2">
      <c r="A125" s="63"/>
      <c r="B125" s="55"/>
      <c r="C125" s="56"/>
      <c r="D125" s="55"/>
      <c r="E125" s="56"/>
      <c r="F125" s="56"/>
      <c r="G125" s="56"/>
      <c r="H125" s="57"/>
    </row>
    <row r="126" spans="1:8" s="48" customFormat="1" ht="11.25" customHeight="1" x14ac:dyDescent="0.2">
      <c r="A126" s="50" t="s">
        <v>183</v>
      </c>
      <c r="B126" s="66">
        <f t="shared" ref="B126:G126" si="52">+B127+B135</f>
        <v>115615585.03799999</v>
      </c>
      <c r="C126" s="61">
        <f t="shared" si="52"/>
        <v>96204653.776929989</v>
      </c>
      <c r="D126" s="66">
        <f t="shared" si="52"/>
        <v>1805837.3249299999</v>
      </c>
      <c r="E126" s="61">
        <f t="shared" si="52"/>
        <v>98010491.101859987</v>
      </c>
      <c r="F126" s="61">
        <f t="shared" si="52"/>
        <v>17605093.936139982</v>
      </c>
      <c r="G126" s="61">
        <f t="shared" si="52"/>
        <v>19410931.261069983</v>
      </c>
      <c r="H126" s="57">
        <f t="shared" ref="H126:H138" si="53">E126/B126*100</f>
        <v>84.772732905902231</v>
      </c>
    </row>
    <row r="127" spans="1:8" s="48" customFormat="1" ht="11.25" customHeight="1" x14ac:dyDescent="0.2">
      <c r="A127" s="67" t="s">
        <v>184</v>
      </c>
      <c r="B127" s="68">
        <f t="shared" ref="B127:G127" si="54">SUM(B128:B132)</f>
        <v>7329347.5469999993</v>
      </c>
      <c r="C127" s="69">
        <f t="shared" si="54"/>
        <v>6567275.6096900003</v>
      </c>
      <c r="D127" s="68">
        <f t="shared" ref="D127" si="55">SUM(D128:D132)</f>
        <v>215629.12194000004</v>
      </c>
      <c r="E127" s="69">
        <f t="shared" si="54"/>
        <v>6782904.7316300003</v>
      </c>
      <c r="F127" s="69">
        <f t="shared" si="54"/>
        <v>546442.8153699988</v>
      </c>
      <c r="G127" s="69">
        <f t="shared" si="54"/>
        <v>762071.93730999879</v>
      </c>
      <c r="H127" s="57">
        <f t="shared" si="53"/>
        <v>92.544454852687878</v>
      </c>
    </row>
    <row r="128" spans="1:8" s="48" customFormat="1" ht="11.25" customHeight="1" x14ac:dyDescent="0.2">
      <c r="A128" s="70" t="s">
        <v>185</v>
      </c>
      <c r="B128" s="55">
        <v>329159.13100000005</v>
      </c>
      <c r="C128" s="56">
        <v>164142.28546000001</v>
      </c>
      <c r="D128" s="55">
        <v>76955.05518000001</v>
      </c>
      <c r="E128" s="56">
        <f t="shared" ref="E128:E134" si="56">SUM(C128:D128)</f>
        <v>241097.34064000001</v>
      </c>
      <c r="F128" s="56">
        <f t="shared" ref="F128:F134" si="57">B128-E128</f>
        <v>88061.790360000043</v>
      </c>
      <c r="G128" s="56">
        <f t="shared" ref="G128:G134" si="58">B128-C128</f>
        <v>165016.84554000004</v>
      </c>
      <c r="H128" s="57">
        <f t="shared" si="53"/>
        <v>73.246438556188792</v>
      </c>
    </row>
    <row r="129" spans="1:8" s="48" customFormat="1" ht="11.25" customHeight="1" x14ac:dyDescent="0.2">
      <c r="A129" s="70" t="s">
        <v>186</v>
      </c>
      <c r="B129" s="55">
        <v>788177.86199999996</v>
      </c>
      <c r="C129" s="56">
        <v>573699.82552999991</v>
      </c>
      <c r="D129" s="55">
        <v>88517.400079999992</v>
      </c>
      <c r="E129" s="56">
        <f t="shared" si="56"/>
        <v>662217.22560999985</v>
      </c>
      <c r="F129" s="56">
        <f t="shared" si="57"/>
        <v>125960.63639000012</v>
      </c>
      <c r="G129" s="56">
        <f t="shared" si="58"/>
        <v>214478.03647000005</v>
      </c>
      <c r="H129" s="57">
        <f t="shared" si="53"/>
        <v>84.018754844195286</v>
      </c>
    </row>
    <row r="130" spans="1:8" s="48" customFormat="1" ht="11.25" customHeight="1" x14ac:dyDescent="0.2">
      <c r="A130" s="70" t="s">
        <v>187</v>
      </c>
      <c r="B130" s="55">
        <v>56478.144999999997</v>
      </c>
      <c r="C130" s="56">
        <v>39569.49252</v>
      </c>
      <c r="D130" s="55">
        <v>1278.2751499999999</v>
      </c>
      <c r="E130" s="56">
        <f t="shared" si="56"/>
        <v>40847.767670000001</v>
      </c>
      <c r="F130" s="56">
        <f t="shared" si="57"/>
        <v>15630.377329999996</v>
      </c>
      <c r="G130" s="56">
        <f t="shared" si="58"/>
        <v>16908.652479999997</v>
      </c>
      <c r="H130" s="57">
        <f t="shared" si="53"/>
        <v>72.32491022854947</v>
      </c>
    </row>
    <row r="131" spans="1:8" s="48" customFormat="1" ht="11.25" customHeight="1" x14ac:dyDescent="0.2">
      <c r="A131" s="70" t="s">
        <v>188</v>
      </c>
      <c r="B131" s="55">
        <v>706441.79999999993</v>
      </c>
      <c r="C131" s="56">
        <v>584664.04222000006</v>
      </c>
      <c r="D131" s="55">
        <v>849.88569999999993</v>
      </c>
      <c r="E131" s="56">
        <f t="shared" si="56"/>
        <v>585513.92792000005</v>
      </c>
      <c r="F131" s="56">
        <f t="shared" si="57"/>
        <v>120927.87207999988</v>
      </c>
      <c r="G131" s="56">
        <f t="shared" si="58"/>
        <v>121777.75777999987</v>
      </c>
      <c r="H131" s="57">
        <f t="shared" si="53"/>
        <v>82.882118232528157</v>
      </c>
    </row>
    <row r="132" spans="1:8" s="48" customFormat="1" ht="11.25" customHeight="1" x14ac:dyDescent="0.2">
      <c r="A132" s="67" t="s">
        <v>189</v>
      </c>
      <c r="B132" s="71">
        <f>SUM(B133:B134)</f>
        <v>5449090.6089999992</v>
      </c>
      <c r="C132" s="71">
        <f t="shared" ref="C132:E132" si="59">SUM(C133:C134)</f>
        <v>5205199.9639600003</v>
      </c>
      <c r="D132" s="71">
        <f t="shared" si="59"/>
        <v>48028.505830000002</v>
      </c>
      <c r="E132" s="71">
        <f t="shared" si="59"/>
        <v>5253228.4697900005</v>
      </c>
      <c r="F132" s="61">
        <f t="shared" si="57"/>
        <v>195862.13920999877</v>
      </c>
      <c r="G132" s="61">
        <f t="shared" si="58"/>
        <v>243890.64503999893</v>
      </c>
      <c r="H132" s="57">
        <f t="shared" si="53"/>
        <v>96.405599516247662</v>
      </c>
    </row>
    <row r="133" spans="1:8" s="48" customFormat="1" ht="11.25" customHeight="1" x14ac:dyDescent="0.2">
      <c r="A133" s="72" t="s">
        <v>189</v>
      </c>
      <c r="B133" s="55">
        <v>4633994.7699999996</v>
      </c>
      <c r="C133" s="56">
        <v>4588947.4414600004</v>
      </c>
      <c r="D133" s="55">
        <v>15595.774069999999</v>
      </c>
      <c r="E133" s="56">
        <f t="shared" si="56"/>
        <v>4604543.2155300006</v>
      </c>
      <c r="F133" s="56">
        <f t="shared" si="57"/>
        <v>29451.554469998926</v>
      </c>
      <c r="G133" s="56">
        <f t="shared" si="58"/>
        <v>45047.328539999202</v>
      </c>
      <c r="H133" s="57">
        <f t="shared" si="53"/>
        <v>99.364445668763693</v>
      </c>
    </row>
    <row r="134" spans="1:8" s="48" customFormat="1" ht="11.25" customHeight="1" x14ac:dyDescent="0.2">
      <c r="A134" s="72" t="s">
        <v>190</v>
      </c>
      <c r="B134" s="55">
        <v>815095.83900000015</v>
      </c>
      <c r="C134" s="56">
        <v>616252.52249999996</v>
      </c>
      <c r="D134" s="55">
        <v>32432.731760000002</v>
      </c>
      <c r="E134" s="56">
        <f t="shared" si="56"/>
        <v>648685.25425999996</v>
      </c>
      <c r="F134" s="56">
        <f t="shared" si="57"/>
        <v>166410.58474000019</v>
      </c>
      <c r="G134" s="56">
        <f t="shared" si="58"/>
        <v>198843.31650000019</v>
      </c>
      <c r="H134" s="57">
        <f t="shared" si="53"/>
        <v>79.583924150053207</v>
      </c>
    </row>
    <row r="135" spans="1:8" s="48" customFormat="1" ht="11.25" customHeight="1" x14ac:dyDescent="0.2">
      <c r="A135" s="67" t="s">
        <v>191</v>
      </c>
      <c r="B135" s="73">
        <f t="shared" ref="B135:G135" si="60">SUM(B136:B139)</f>
        <v>108286237.49099998</v>
      </c>
      <c r="C135" s="73">
        <f t="shared" si="60"/>
        <v>89637378.167239994</v>
      </c>
      <c r="D135" s="73">
        <f t="shared" si="60"/>
        <v>1590208.2029899999</v>
      </c>
      <c r="E135" s="73">
        <f t="shared" si="60"/>
        <v>91227586.370229989</v>
      </c>
      <c r="F135" s="73">
        <f t="shared" si="60"/>
        <v>17058651.120769985</v>
      </c>
      <c r="G135" s="73">
        <f t="shared" si="60"/>
        <v>18648859.323759984</v>
      </c>
      <c r="H135" s="57">
        <f t="shared" si="53"/>
        <v>84.246704367960163</v>
      </c>
    </row>
    <row r="136" spans="1:8" s="48" customFormat="1" ht="11.25" customHeight="1" x14ac:dyDescent="0.2">
      <c r="A136" s="72" t="s">
        <v>192</v>
      </c>
      <c r="B136" s="55">
        <v>44035700.09914998</v>
      </c>
      <c r="C136" s="56">
        <v>36390838.242509991</v>
      </c>
      <c r="D136" s="55">
        <v>950989.39184999967</v>
      </c>
      <c r="E136" s="56">
        <f t="shared" ref="E136:E138" si="61">SUM(C136:D136)</f>
        <v>37341827.634359993</v>
      </c>
      <c r="F136" s="56">
        <f>B136-E136</f>
        <v>6693872.4647899866</v>
      </c>
      <c r="G136" s="56">
        <f>B136-C136</f>
        <v>7644861.8566399887</v>
      </c>
      <c r="H136" s="57">
        <f t="shared" si="53"/>
        <v>84.798987072493034</v>
      </c>
    </row>
    <row r="137" spans="1:8" s="48" customFormat="1" ht="11.25" customHeight="1" x14ac:dyDescent="0.2">
      <c r="A137" s="72" t="s">
        <v>193</v>
      </c>
      <c r="B137" s="55">
        <v>9996505.2113600001</v>
      </c>
      <c r="C137" s="56">
        <v>7842681.35274</v>
      </c>
      <c r="D137" s="55">
        <v>109868.77387</v>
      </c>
      <c r="E137" s="56">
        <f t="shared" si="61"/>
        <v>7952550.1266099997</v>
      </c>
      <c r="F137" s="56">
        <f>B137-E137</f>
        <v>2043955.0847500004</v>
      </c>
      <c r="G137" s="56">
        <f>B137-C137</f>
        <v>2153823.8586200001</v>
      </c>
      <c r="H137" s="57">
        <f t="shared" si="53"/>
        <v>79.553303464222125</v>
      </c>
    </row>
    <row r="138" spans="1:8" s="48" customFormat="1" ht="11.25" customHeight="1" x14ac:dyDescent="0.2">
      <c r="A138" s="74" t="s">
        <v>194</v>
      </c>
      <c r="B138" s="55">
        <v>11935052.35457</v>
      </c>
      <c r="C138" s="56">
        <v>10058342.873910001</v>
      </c>
      <c r="D138" s="55">
        <v>201404.13232000003</v>
      </c>
      <c r="E138" s="56">
        <f t="shared" si="61"/>
        <v>10259747.00623</v>
      </c>
      <c r="F138" s="56">
        <f>B138-E138</f>
        <v>1675305.3483399991</v>
      </c>
      <c r="G138" s="56">
        <f>B138-C138</f>
        <v>1876709.480659999</v>
      </c>
      <c r="H138" s="57">
        <f t="shared" si="53"/>
        <v>85.963150402951399</v>
      </c>
    </row>
    <row r="139" spans="1:8" s="48" customFormat="1" ht="11.25" customHeight="1" x14ac:dyDescent="0.2">
      <c r="A139" s="75" t="s">
        <v>195</v>
      </c>
      <c r="B139" s="61">
        <f t="shared" ref="B139:G139" si="62">SUM(B140)</f>
        <v>42318979.825920001</v>
      </c>
      <c r="C139" s="61">
        <f t="shared" si="62"/>
        <v>35345515.698080003</v>
      </c>
      <c r="D139" s="61">
        <f t="shared" si="62"/>
        <v>327945.90495000005</v>
      </c>
      <c r="E139" s="61">
        <f t="shared" si="62"/>
        <v>35673461.603030004</v>
      </c>
      <c r="F139" s="61">
        <f t="shared" si="62"/>
        <v>6645518.2228899971</v>
      </c>
      <c r="G139" s="61">
        <f t="shared" si="62"/>
        <v>6973464.1278399974</v>
      </c>
      <c r="H139" s="76">
        <f>+H140</f>
        <v>84.296601075388693</v>
      </c>
    </row>
    <row r="140" spans="1:8" s="48" customFormat="1" ht="11.25" customHeight="1" x14ac:dyDescent="0.2">
      <c r="A140" s="74" t="s">
        <v>196</v>
      </c>
      <c r="B140" s="55">
        <v>42318979.825920001</v>
      </c>
      <c r="C140" s="56">
        <v>35345515.698080003</v>
      </c>
      <c r="D140" s="55">
        <v>327945.90495000005</v>
      </c>
      <c r="E140" s="56">
        <f>SUM(C140:D140)</f>
        <v>35673461.603030004</v>
      </c>
      <c r="F140" s="56">
        <f>B140-E140</f>
        <v>6645518.2228899971</v>
      </c>
      <c r="G140" s="56">
        <f>B140-C140</f>
        <v>6973464.1278399974</v>
      </c>
      <c r="H140" s="57">
        <f>E140/B140*100</f>
        <v>84.296601075388693</v>
      </c>
    </row>
    <row r="141" spans="1:8" s="48" customFormat="1" ht="11.25" customHeight="1" x14ac:dyDescent="0.2">
      <c r="A141" s="63"/>
      <c r="B141" s="60"/>
      <c r="C141" s="59"/>
      <c r="D141" s="60"/>
      <c r="E141" s="59"/>
      <c r="F141" s="59"/>
      <c r="G141" s="59"/>
      <c r="H141" s="57"/>
    </row>
    <row r="142" spans="1:8" s="48" customFormat="1" ht="11.25" customHeight="1" x14ac:dyDescent="0.2">
      <c r="A142" s="50" t="s">
        <v>197</v>
      </c>
      <c r="B142" s="55">
        <v>182682289.80484003</v>
      </c>
      <c r="C142" s="56">
        <v>124905715.46035001</v>
      </c>
      <c r="D142" s="55">
        <v>11701207.26675</v>
      </c>
      <c r="E142" s="56">
        <f>SUM(C142:D142)</f>
        <v>136606922.72710001</v>
      </c>
      <c r="F142" s="56">
        <f>B142-E142</f>
        <v>46075367.077740014</v>
      </c>
      <c r="G142" s="56">
        <f>B142-C142</f>
        <v>57776574.344490021</v>
      </c>
      <c r="H142" s="57">
        <f>E142/B142*100</f>
        <v>74.778416053924843</v>
      </c>
    </row>
    <row r="143" spans="1:8" s="48" customFormat="1" ht="11.25" customHeight="1" x14ac:dyDescent="0.2">
      <c r="A143" s="63"/>
      <c r="B143" s="55"/>
      <c r="C143" s="56"/>
      <c r="D143" s="55"/>
      <c r="E143" s="56"/>
      <c r="F143" s="56"/>
      <c r="G143" s="56"/>
      <c r="H143" s="57"/>
    </row>
    <row r="144" spans="1:8" s="48" customFormat="1" ht="11.25" customHeight="1" x14ac:dyDescent="0.2">
      <c r="A144" s="50" t="s">
        <v>198</v>
      </c>
      <c r="B144" s="66">
        <f t="shared" ref="B144:G144" si="63">SUM(B145:B163)</f>
        <v>10469518.524999999</v>
      </c>
      <c r="C144" s="61">
        <f t="shared" si="63"/>
        <v>6956669.6452200012</v>
      </c>
      <c r="D144" s="66">
        <f t="shared" ref="D144" si="64">SUM(D145:D163)</f>
        <v>163678.13974000001</v>
      </c>
      <c r="E144" s="61">
        <f t="shared" si="63"/>
        <v>7120347.7849599998</v>
      </c>
      <c r="F144" s="61">
        <f t="shared" si="63"/>
        <v>3349170.7400399963</v>
      </c>
      <c r="G144" s="61">
        <f t="shared" si="63"/>
        <v>3512848.8797799973</v>
      </c>
      <c r="H144" s="57">
        <f t="shared" ref="H144:H163" si="65">E144/B144*100</f>
        <v>68.010269698242894</v>
      </c>
    </row>
    <row r="145" spans="1:8" s="48" customFormat="1" ht="11.25" customHeight="1" x14ac:dyDescent="0.2">
      <c r="A145" s="77" t="s">
        <v>199</v>
      </c>
      <c r="B145" s="55">
        <v>3491846.2019999968</v>
      </c>
      <c r="C145" s="56">
        <v>2008738.5981400001</v>
      </c>
      <c r="D145" s="55">
        <v>37091.023970000009</v>
      </c>
      <c r="E145" s="56">
        <f t="shared" ref="E145:E163" si="66">SUM(C145:D145)</f>
        <v>2045829.6221100001</v>
      </c>
      <c r="F145" s="56">
        <f t="shared" ref="F145:F163" si="67">B145-E145</f>
        <v>1446016.5798899967</v>
      </c>
      <c r="G145" s="56">
        <f t="shared" ref="G145:G163" si="68">B145-C145</f>
        <v>1483107.6038599967</v>
      </c>
      <c r="H145" s="57">
        <f t="shared" si="65"/>
        <v>58.588766622602876</v>
      </c>
    </row>
    <row r="146" spans="1:8" s="48" customFormat="1" ht="11.25" customHeight="1" x14ac:dyDescent="0.2">
      <c r="A146" s="77" t="s">
        <v>200</v>
      </c>
      <c r="B146" s="55">
        <v>153953.01999999999</v>
      </c>
      <c r="C146" s="56">
        <v>102941.95408</v>
      </c>
      <c r="D146" s="55">
        <v>38.520000000000003</v>
      </c>
      <c r="E146" s="56">
        <f t="shared" si="66"/>
        <v>102980.47408</v>
      </c>
      <c r="F146" s="56">
        <f t="shared" si="67"/>
        <v>50972.54591999999</v>
      </c>
      <c r="G146" s="56">
        <f t="shared" si="68"/>
        <v>51011.065919999994</v>
      </c>
      <c r="H146" s="57">
        <f t="shared" si="65"/>
        <v>66.890843765195385</v>
      </c>
    </row>
    <row r="147" spans="1:8" s="48" customFormat="1" ht="11.25" customHeight="1" x14ac:dyDescent="0.2">
      <c r="A147" s="54" t="s">
        <v>201</v>
      </c>
      <c r="B147" s="55">
        <v>263996</v>
      </c>
      <c r="C147" s="56">
        <v>155777.80043</v>
      </c>
      <c r="D147" s="55">
        <v>669.70364000000006</v>
      </c>
      <c r="E147" s="56">
        <f t="shared" si="66"/>
        <v>156447.50407</v>
      </c>
      <c r="F147" s="56">
        <f t="shared" si="67"/>
        <v>107548.49593</v>
      </c>
      <c r="G147" s="56">
        <f t="shared" si="68"/>
        <v>108218.19957</v>
      </c>
      <c r="H147" s="57">
        <f t="shared" si="65"/>
        <v>59.261316107062221</v>
      </c>
    </row>
    <row r="148" spans="1:8" s="48" customFormat="1" ht="11.25" customHeight="1" x14ac:dyDescent="0.2">
      <c r="A148" s="54" t="s">
        <v>202</v>
      </c>
      <c r="B148" s="55">
        <v>98914.324999999997</v>
      </c>
      <c r="C148" s="56">
        <v>62423.686409999995</v>
      </c>
      <c r="D148" s="55">
        <v>181.1474</v>
      </c>
      <c r="E148" s="56">
        <f t="shared" si="66"/>
        <v>62604.833809999996</v>
      </c>
      <c r="F148" s="56">
        <f t="shared" si="67"/>
        <v>36309.491190000001</v>
      </c>
      <c r="G148" s="56">
        <f t="shared" si="68"/>
        <v>36490.638590000002</v>
      </c>
      <c r="H148" s="57">
        <f t="shared" si="65"/>
        <v>63.291979003041263</v>
      </c>
    </row>
    <row r="149" spans="1:8" s="48" customFormat="1" ht="11.25" customHeight="1" x14ac:dyDescent="0.2">
      <c r="A149" s="54" t="s">
        <v>203</v>
      </c>
      <c r="B149" s="55">
        <v>245093.66399999999</v>
      </c>
      <c r="C149" s="56">
        <v>126654.83765999999</v>
      </c>
      <c r="D149" s="55">
        <v>3703.71065</v>
      </c>
      <c r="E149" s="56">
        <f t="shared" si="66"/>
        <v>130358.54830999998</v>
      </c>
      <c r="F149" s="56">
        <f t="shared" si="67"/>
        <v>114735.11569000001</v>
      </c>
      <c r="G149" s="56">
        <f t="shared" si="68"/>
        <v>118438.82634</v>
      </c>
      <c r="H149" s="57">
        <f t="shared" si="65"/>
        <v>53.187237149467883</v>
      </c>
    </row>
    <row r="150" spans="1:8" s="48" customFormat="1" ht="11.25" customHeight="1" x14ac:dyDescent="0.2">
      <c r="A150" s="54" t="s">
        <v>204</v>
      </c>
      <c r="B150" s="55">
        <v>138473</v>
      </c>
      <c r="C150" s="56">
        <v>79908.863089999999</v>
      </c>
      <c r="D150" s="55">
        <v>748.48658999999998</v>
      </c>
      <c r="E150" s="56">
        <f t="shared" si="66"/>
        <v>80657.349679999999</v>
      </c>
      <c r="F150" s="56">
        <f t="shared" si="67"/>
        <v>57815.650320000001</v>
      </c>
      <c r="G150" s="56">
        <f t="shared" si="68"/>
        <v>58564.136910000001</v>
      </c>
      <c r="H150" s="57">
        <f t="shared" si="65"/>
        <v>58.2477087085569</v>
      </c>
    </row>
    <row r="151" spans="1:8" s="48" customFormat="1" ht="11.25" customHeight="1" x14ac:dyDescent="0.2">
      <c r="A151" s="54" t="s">
        <v>205</v>
      </c>
      <c r="B151" s="55">
        <v>38278</v>
      </c>
      <c r="C151" s="56">
        <v>19950.873899999999</v>
      </c>
      <c r="D151" s="55">
        <v>41.109459999999999</v>
      </c>
      <c r="E151" s="56">
        <f t="shared" si="66"/>
        <v>19991.983359999998</v>
      </c>
      <c r="F151" s="56">
        <f t="shared" si="67"/>
        <v>18286.016640000002</v>
      </c>
      <c r="G151" s="56">
        <f t="shared" si="68"/>
        <v>18327.126100000001</v>
      </c>
      <c r="H151" s="57">
        <f t="shared" si="65"/>
        <v>52.228390616019638</v>
      </c>
    </row>
    <row r="152" spans="1:8" s="48" customFormat="1" ht="11.25" customHeight="1" x14ac:dyDescent="0.2">
      <c r="A152" s="77" t="s">
        <v>206</v>
      </c>
      <c r="B152" s="55">
        <v>46745</v>
      </c>
      <c r="C152" s="56">
        <v>24759.18217</v>
      </c>
      <c r="D152" s="55">
        <v>105.89894</v>
      </c>
      <c r="E152" s="56">
        <f t="shared" si="66"/>
        <v>24865.081109999999</v>
      </c>
      <c r="F152" s="56">
        <f t="shared" si="67"/>
        <v>21879.918890000001</v>
      </c>
      <c r="G152" s="56">
        <f t="shared" si="68"/>
        <v>21985.81783</v>
      </c>
      <c r="H152" s="57">
        <f t="shared" si="65"/>
        <v>53.193028366670227</v>
      </c>
    </row>
    <row r="153" spans="1:8" s="48" customFormat="1" ht="11.25" customHeight="1" x14ac:dyDescent="0.2">
      <c r="A153" s="54" t="s">
        <v>207</v>
      </c>
      <c r="B153" s="55">
        <v>660429.772</v>
      </c>
      <c r="C153" s="56">
        <v>498081.64160000003</v>
      </c>
      <c r="D153" s="55">
        <v>58636.331049999993</v>
      </c>
      <c r="E153" s="56">
        <f t="shared" si="66"/>
        <v>556717.97265000001</v>
      </c>
      <c r="F153" s="56">
        <f t="shared" si="67"/>
        <v>103711.79934999999</v>
      </c>
      <c r="G153" s="56">
        <f t="shared" si="68"/>
        <v>162348.13039999997</v>
      </c>
      <c r="H153" s="57">
        <f t="shared" si="65"/>
        <v>84.2963167702258</v>
      </c>
    </row>
    <row r="154" spans="1:8" s="48" customFormat="1" ht="11.25" customHeight="1" x14ac:dyDescent="0.2">
      <c r="A154" s="54" t="s">
        <v>208</v>
      </c>
      <c r="B154" s="55">
        <v>595467</v>
      </c>
      <c r="C154" s="56">
        <v>537175.12440999993</v>
      </c>
      <c r="D154" s="55">
        <v>227.51376999999999</v>
      </c>
      <c r="E154" s="56">
        <f t="shared" si="66"/>
        <v>537402.63817999989</v>
      </c>
      <c r="F154" s="56">
        <f t="shared" si="67"/>
        <v>58064.361820000107</v>
      </c>
      <c r="G154" s="56">
        <f t="shared" si="68"/>
        <v>58291.875590000069</v>
      </c>
      <c r="H154" s="57">
        <f t="shared" si="65"/>
        <v>90.248937082995354</v>
      </c>
    </row>
    <row r="155" spans="1:8" s="48" customFormat="1" ht="11.25" customHeight="1" x14ac:dyDescent="0.2">
      <c r="A155" s="54" t="s">
        <v>209</v>
      </c>
      <c r="B155" s="55">
        <v>366295</v>
      </c>
      <c r="C155" s="56">
        <v>272109.42454000004</v>
      </c>
      <c r="D155" s="55">
        <v>7786.0903899999994</v>
      </c>
      <c r="E155" s="56">
        <f t="shared" si="66"/>
        <v>279895.51493000006</v>
      </c>
      <c r="F155" s="56">
        <f t="shared" si="67"/>
        <v>86399.485069999937</v>
      </c>
      <c r="G155" s="56">
        <f t="shared" si="68"/>
        <v>94185.575459999964</v>
      </c>
      <c r="H155" s="57">
        <f t="shared" si="65"/>
        <v>76.412595020407068</v>
      </c>
    </row>
    <row r="156" spans="1:8" s="48" customFormat="1" ht="11.25" customHeight="1" x14ac:dyDescent="0.2">
      <c r="A156" s="54" t="s">
        <v>210</v>
      </c>
      <c r="B156" s="55">
        <v>301066.35399999999</v>
      </c>
      <c r="C156" s="56">
        <v>222738.35600999999</v>
      </c>
      <c r="D156" s="55">
        <v>1676.60358</v>
      </c>
      <c r="E156" s="56">
        <f t="shared" si="66"/>
        <v>224414.95958999998</v>
      </c>
      <c r="F156" s="56">
        <f t="shared" si="67"/>
        <v>76651.394410000008</v>
      </c>
      <c r="G156" s="56">
        <f t="shared" si="68"/>
        <v>78327.997990000003</v>
      </c>
      <c r="H156" s="57">
        <f t="shared" si="65"/>
        <v>74.540032988873932</v>
      </c>
    </row>
    <row r="157" spans="1:8" s="48" customFormat="1" ht="11.25" customHeight="1" x14ac:dyDescent="0.2">
      <c r="A157" s="54" t="s">
        <v>211</v>
      </c>
      <c r="B157" s="55">
        <v>250070</v>
      </c>
      <c r="C157" s="56">
        <v>127017.20616</v>
      </c>
      <c r="D157" s="55">
        <v>1729.7632699999999</v>
      </c>
      <c r="E157" s="56">
        <f t="shared" si="66"/>
        <v>128746.96943</v>
      </c>
      <c r="F157" s="56">
        <f t="shared" si="67"/>
        <v>121323.03057</v>
      </c>
      <c r="G157" s="56">
        <f t="shared" si="68"/>
        <v>123052.79384</v>
      </c>
      <c r="H157" s="57">
        <f t="shared" si="65"/>
        <v>51.484372147798616</v>
      </c>
    </row>
    <row r="158" spans="1:8" s="48" customFormat="1" ht="11.25" customHeight="1" x14ac:dyDescent="0.2">
      <c r="A158" s="54" t="s">
        <v>212</v>
      </c>
      <c r="B158" s="55">
        <v>176181.49900000001</v>
      </c>
      <c r="C158" s="56">
        <v>89914.430420000004</v>
      </c>
      <c r="D158" s="55">
        <v>1181.1434999999999</v>
      </c>
      <c r="E158" s="56">
        <f t="shared" si="66"/>
        <v>91095.57392000001</v>
      </c>
      <c r="F158" s="56">
        <f t="shared" si="67"/>
        <v>85085.925080000001</v>
      </c>
      <c r="G158" s="56">
        <f t="shared" si="68"/>
        <v>86267.068580000006</v>
      </c>
      <c r="H158" s="57">
        <f t="shared" si="65"/>
        <v>51.705527786433471</v>
      </c>
    </row>
    <row r="159" spans="1:8" s="48" customFormat="1" ht="11.25" customHeight="1" x14ac:dyDescent="0.2">
      <c r="A159" s="54" t="s">
        <v>213</v>
      </c>
      <c r="B159" s="55">
        <v>1141346.9809999997</v>
      </c>
      <c r="C159" s="56">
        <v>765630.54917000013</v>
      </c>
      <c r="D159" s="55">
        <v>41454.601580000002</v>
      </c>
      <c r="E159" s="56">
        <f t="shared" si="66"/>
        <v>807085.15075000015</v>
      </c>
      <c r="F159" s="56">
        <f t="shared" si="67"/>
        <v>334261.83024999953</v>
      </c>
      <c r="G159" s="56">
        <f t="shared" si="68"/>
        <v>375716.43182999955</v>
      </c>
      <c r="H159" s="57">
        <f t="shared" si="65"/>
        <v>70.713390772967784</v>
      </c>
    </row>
    <row r="160" spans="1:8" s="48" customFormat="1" ht="11.25" customHeight="1" x14ac:dyDescent="0.2">
      <c r="A160" s="54" t="s">
        <v>214</v>
      </c>
      <c r="B160" s="55">
        <v>43468.591</v>
      </c>
      <c r="C160" s="56">
        <v>32595.578229999999</v>
      </c>
      <c r="D160" s="55">
        <v>3090.5470599999999</v>
      </c>
      <c r="E160" s="56">
        <f t="shared" si="66"/>
        <v>35686.125289999996</v>
      </c>
      <c r="F160" s="56">
        <f t="shared" si="67"/>
        <v>7782.465710000004</v>
      </c>
      <c r="G160" s="56">
        <f t="shared" si="68"/>
        <v>10873.012770000001</v>
      </c>
      <c r="H160" s="57">
        <f t="shared" si="65"/>
        <v>82.096346969240372</v>
      </c>
    </row>
    <row r="161" spans="1:8" s="48" customFormat="1" ht="11.25" customHeight="1" x14ac:dyDescent="0.2">
      <c r="A161" s="63" t="s">
        <v>215</v>
      </c>
      <c r="B161" s="55">
        <v>2361350.1170000006</v>
      </c>
      <c r="C161" s="56">
        <v>1768789.14381</v>
      </c>
      <c r="D161" s="55">
        <v>4478.5393800000002</v>
      </c>
      <c r="E161" s="56">
        <f t="shared" si="66"/>
        <v>1773267.68319</v>
      </c>
      <c r="F161" s="56">
        <f t="shared" si="67"/>
        <v>588082.43381000054</v>
      </c>
      <c r="G161" s="56">
        <f t="shared" si="68"/>
        <v>592560.97319000051</v>
      </c>
      <c r="H161" s="57">
        <f t="shared" si="65"/>
        <v>75.095500257406329</v>
      </c>
    </row>
    <row r="162" spans="1:8" s="48" customFormat="1" ht="11.25" customHeight="1" x14ac:dyDescent="0.2">
      <c r="A162" s="63" t="s">
        <v>216</v>
      </c>
      <c r="B162" s="55">
        <v>40690</v>
      </c>
      <c r="C162" s="56">
        <v>29148.254519999999</v>
      </c>
      <c r="D162" s="55">
        <v>152.8595</v>
      </c>
      <c r="E162" s="56">
        <f t="shared" si="66"/>
        <v>29301.114019999997</v>
      </c>
      <c r="F162" s="56">
        <f t="shared" si="67"/>
        <v>11388.885980000003</v>
      </c>
      <c r="G162" s="56">
        <f t="shared" si="68"/>
        <v>11541.745480000001</v>
      </c>
      <c r="H162" s="57">
        <f t="shared" si="65"/>
        <v>72.01060216269353</v>
      </c>
    </row>
    <row r="163" spans="1:8" s="48" customFormat="1" ht="11.25" customHeight="1" x14ac:dyDescent="0.2">
      <c r="A163" s="54" t="s">
        <v>217</v>
      </c>
      <c r="B163" s="55">
        <v>55854</v>
      </c>
      <c r="C163" s="56">
        <v>32314.140469999998</v>
      </c>
      <c r="D163" s="55">
        <v>684.54601000000002</v>
      </c>
      <c r="E163" s="56">
        <f t="shared" si="66"/>
        <v>32998.686479999997</v>
      </c>
      <c r="F163" s="56">
        <f t="shared" si="67"/>
        <v>22855.313520000003</v>
      </c>
      <c r="G163" s="56">
        <f t="shared" si="68"/>
        <v>23539.859530000002</v>
      </c>
      <c r="H163" s="57">
        <f t="shared" si="65"/>
        <v>59.08025652594263</v>
      </c>
    </row>
    <row r="164" spans="1:8" s="48" customFormat="1" ht="11.25" customHeight="1" x14ac:dyDescent="0.2">
      <c r="A164" s="63"/>
      <c r="B164" s="55"/>
      <c r="C164" s="56"/>
      <c r="D164" s="55"/>
      <c r="E164" s="56"/>
      <c r="F164" s="56"/>
      <c r="G164" s="56"/>
      <c r="H164" s="57"/>
    </row>
    <row r="165" spans="1:8" s="48" customFormat="1" ht="11.25" customHeight="1" x14ac:dyDescent="0.2">
      <c r="A165" s="50" t="s">
        <v>218</v>
      </c>
      <c r="B165" s="66">
        <f t="shared" ref="B165:G165" si="69">SUM(B166:B173)</f>
        <v>261664374.87905997</v>
      </c>
      <c r="C165" s="61">
        <f t="shared" si="69"/>
        <v>156438745.27407998</v>
      </c>
      <c r="D165" s="66">
        <f t="shared" si="69"/>
        <v>1967429.0538800005</v>
      </c>
      <c r="E165" s="61">
        <f t="shared" si="69"/>
        <v>158406174.32795992</v>
      </c>
      <c r="F165" s="61">
        <f t="shared" si="69"/>
        <v>103258200.5511</v>
      </c>
      <c r="G165" s="61">
        <f t="shared" si="69"/>
        <v>105225629.60498004</v>
      </c>
      <c r="H165" s="57">
        <f t="shared" ref="H165:H173" si="70">E165/B165*100</f>
        <v>60.537921679699238</v>
      </c>
    </row>
    <row r="166" spans="1:8" s="48" customFormat="1" ht="11.25" customHeight="1" x14ac:dyDescent="0.2">
      <c r="A166" s="54" t="s">
        <v>102</v>
      </c>
      <c r="B166" s="55">
        <v>260777908.99105999</v>
      </c>
      <c r="C166" s="56">
        <v>155865487.19824597</v>
      </c>
      <c r="D166" s="55">
        <v>1956560.0579000004</v>
      </c>
      <c r="E166" s="56">
        <f t="shared" ref="E166:E173" si="71">SUM(C166:D166)</f>
        <v>157822047.25614598</v>
      </c>
      <c r="F166" s="56">
        <f t="shared" ref="F166:F173" si="72">B166-E166</f>
        <v>102955861.734914</v>
      </c>
      <c r="G166" s="56">
        <f t="shared" ref="G166:G173" si="73">B166-C166</f>
        <v>104912421.79281402</v>
      </c>
      <c r="H166" s="57">
        <f t="shared" si="70"/>
        <v>60.519714981515726</v>
      </c>
    </row>
    <row r="167" spans="1:8" s="48" customFormat="1" ht="11.25" customHeight="1" x14ac:dyDescent="0.2">
      <c r="A167" s="54" t="s">
        <v>219</v>
      </c>
      <c r="B167" s="55">
        <v>35662</v>
      </c>
      <c r="C167" s="56">
        <v>14616.93629</v>
      </c>
      <c r="D167" s="55">
        <v>179.25572</v>
      </c>
      <c r="E167" s="56">
        <f t="shared" si="71"/>
        <v>14796.192009999999</v>
      </c>
      <c r="F167" s="56">
        <f t="shared" si="72"/>
        <v>20865.807990000001</v>
      </c>
      <c r="G167" s="56">
        <f t="shared" si="73"/>
        <v>21045.063710000002</v>
      </c>
      <c r="H167" s="57">
        <f t="shared" si="70"/>
        <v>41.490079103807972</v>
      </c>
    </row>
    <row r="168" spans="1:8" s="48" customFormat="1" ht="11.25" customHeight="1" x14ac:dyDescent="0.2">
      <c r="A168" s="63" t="s">
        <v>220</v>
      </c>
      <c r="B168" s="55">
        <v>27121</v>
      </c>
      <c r="C168" s="56">
        <v>14644.94126</v>
      </c>
      <c r="D168" s="55">
        <v>389.2115</v>
      </c>
      <c r="E168" s="56">
        <f t="shared" si="71"/>
        <v>15034.152759999999</v>
      </c>
      <c r="F168" s="56">
        <f t="shared" si="72"/>
        <v>12086.847240000001</v>
      </c>
      <c r="G168" s="56">
        <f t="shared" si="73"/>
        <v>12476.05874</v>
      </c>
      <c r="H168" s="57">
        <f t="shared" si="70"/>
        <v>55.433622506544744</v>
      </c>
    </row>
    <row r="169" spans="1:8" s="48" customFormat="1" ht="11.25" customHeight="1" x14ac:dyDescent="0.2">
      <c r="A169" s="63" t="s">
        <v>221</v>
      </c>
      <c r="B169" s="55">
        <v>29246.074000000001</v>
      </c>
      <c r="C169" s="56">
        <v>14876.9144</v>
      </c>
      <c r="D169" s="55">
        <v>1150.79783</v>
      </c>
      <c r="E169" s="56">
        <f t="shared" si="71"/>
        <v>16027.712229999999</v>
      </c>
      <c r="F169" s="56">
        <f t="shared" si="72"/>
        <v>13218.361770000001</v>
      </c>
      <c r="G169" s="56">
        <f t="shared" si="73"/>
        <v>14369.159600000001</v>
      </c>
      <c r="H169" s="57">
        <f t="shared" si="70"/>
        <v>54.802953141676383</v>
      </c>
    </row>
    <row r="170" spans="1:8" s="48" customFormat="1" ht="11.25" customHeight="1" x14ac:dyDescent="0.2">
      <c r="A170" s="54" t="s">
        <v>222</v>
      </c>
      <c r="B170" s="55">
        <v>52150.540000000008</v>
      </c>
      <c r="C170" s="56">
        <v>36362.520670000005</v>
      </c>
      <c r="D170" s="55">
        <v>534.71199000000001</v>
      </c>
      <c r="E170" s="56">
        <f t="shared" si="71"/>
        <v>36897.232660000009</v>
      </c>
      <c r="F170" s="56">
        <f t="shared" si="72"/>
        <v>15253.307339999999</v>
      </c>
      <c r="G170" s="56">
        <f t="shared" si="73"/>
        <v>15788.019330000003</v>
      </c>
      <c r="H170" s="57">
        <f t="shared" si="70"/>
        <v>70.751391375813171</v>
      </c>
    </row>
    <row r="171" spans="1:8" s="48" customFormat="1" ht="11.25" customHeight="1" x14ac:dyDescent="0.2">
      <c r="A171" s="54" t="s">
        <v>223</v>
      </c>
      <c r="B171" s="55">
        <v>113228</v>
      </c>
      <c r="C171" s="56">
        <v>84771.263930000001</v>
      </c>
      <c r="D171" s="55">
        <v>624.46259999999995</v>
      </c>
      <c r="E171" s="56">
        <f t="shared" si="71"/>
        <v>85395.72653</v>
      </c>
      <c r="F171" s="56">
        <f t="shared" si="72"/>
        <v>27832.27347</v>
      </c>
      <c r="G171" s="56">
        <f t="shared" si="73"/>
        <v>28456.736069999999</v>
      </c>
      <c r="H171" s="57">
        <f t="shared" si="70"/>
        <v>75.419266020772241</v>
      </c>
    </row>
    <row r="172" spans="1:8" s="48" customFormat="1" ht="11.25" customHeight="1" x14ac:dyDescent="0.2">
      <c r="A172" s="54" t="s">
        <v>224</v>
      </c>
      <c r="B172" s="55">
        <v>538345.54500000027</v>
      </c>
      <c r="C172" s="56">
        <v>356468.85906399996</v>
      </c>
      <c r="D172" s="55">
        <v>7767.849110000001</v>
      </c>
      <c r="E172" s="56">
        <f t="shared" si="71"/>
        <v>364236.70817399997</v>
      </c>
      <c r="F172" s="56">
        <f t="shared" si="72"/>
        <v>174108.8368260003</v>
      </c>
      <c r="G172" s="56">
        <f t="shared" si="73"/>
        <v>181876.68593600031</v>
      </c>
      <c r="H172" s="57">
        <f t="shared" si="70"/>
        <v>67.65853484939673</v>
      </c>
    </row>
    <row r="173" spans="1:8" s="48" customFormat="1" ht="11.25" customHeight="1" x14ac:dyDescent="0.2">
      <c r="A173" s="63" t="s">
        <v>225</v>
      </c>
      <c r="B173" s="55">
        <v>90712.728999999992</v>
      </c>
      <c r="C173" s="56">
        <v>51516.640220000001</v>
      </c>
      <c r="D173" s="55">
        <v>222.70723000000001</v>
      </c>
      <c r="E173" s="56">
        <f t="shared" si="71"/>
        <v>51739.347450000001</v>
      </c>
      <c r="F173" s="56">
        <f t="shared" si="72"/>
        <v>38973.381549999991</v>
      </c>
      <c r="G173" s="56">
        <f t="shared" si="73"/>
        <v>39196.088779999991</v>
      </c>
      <c r="H173" s="57">
        <f t="shared" si="70"/>
        <v>57.036479907907967</v>
      </c>
    </row>
    <row r="174" spans="1:8" s="48" customFormat="1" ht="11.25" customHeight="1" x14ac:dyDescent="0.2">
      <c r="A174" s="63"/>
      <c r="B174" s="60"/>
      <c r="C174" s="59"/>
      <c r="D174" s="60"/>
      <c r="E174" s="59"/>
      <c r="F174" s="59"/>
      <c r="G174" s="59"/>
      <c r="H174" s="57"/>
    </row>
    <row r="175" spans="1:8" s="48" customFormat="1" ht="11.25" customHeight="1" x14ac:dyDescent="0.2">
      <c r="A175" s="50" t="s">
        <v>226</v>
      </c>
      <c r="B175" s="66">
        <f t="shared" ref="B175:G175" si="74">SUM(B176:B178)</f>
        <v>1340989.0190000003</v>
      </c>
      <c r="C175" s="61">
        <f t="shared" si="74"/>
        <v>777766.7591599999</v>
      </c>
      <c r="D175" s="66">
        <f t="shared" si="74"/>
        <v>27614.698469999999</v>
      </c>
      <c r="E175" s="61">
        <f t="shared" si="74"/>
        <v>805381.45762999996</v>
      </c>
      <c r="F175" s="61">
        <f t="shared" si="74"/>
        <v>535607.56137000024</v>
      </c>
      <c r="G175" s="61">
        <f t="shared" si="74"/>
        <v>563222.2598400003</v>
      </c>
      <c r="H175" s="57">
        <f>E175/B175*100</f>
        <v>60.058766046465273</v>
      </c>
    </row>
    <row r="176" spans="1:8" s="48" customFormat="1" ht="11.25" customHeight="1" x14ac:dyDescent="0.2">
      <c r="A176" s="54" t="s">
        <v>199</v>
      </c>
      <c r="B176" s="55">
        <v>1174759.4760000003</v>
      </c>
      <c r="C176" s="56">
        <v>683500.73908999993</v>
      </c>
      <c r="D176" s="55">
        <v>23178.055179999999</v>
      </c>
      <c r="E176" s="56">
        <f t="shared" ref="E176:E178" si="75">SUM(C176:D176)</f>
        <v>706678.79426999995</v>
      </c>
      <c r="F176" s="56">
        <f>B176-E176</f>
        <v>468080.6817300003</v>
      </c>
      <c r="G176" s="56">
        <f>B176-C176</f>
        <v>491258.73691000033</v>
      </c>
      <c r="H176" s="57">
        <f>E176/B176*100</f>
        <v>60.155189952262177</v>
      </c>
    </row>
    <row r="177" spans="1:8" s="48" customFormat="1" ht="11.45" customHeight="1" x14ac:dyDescent="0.2">
      <c r="A177" s="54" t="s">
        <v>227</v>
      </c>
      <c r="B177" s="55">
        <v>38471.000000000007</v>
      </c>
      <c r="C177" s="56">
        <v>17267.23501</v>
      </c>
      <c r="D177" s="55">
        <v>1359.4995800000002</v>
      </c>
      <c r="E177" s="56">
        <f t="shared" si="75"/>
        <v>18626.73459</v>
      </c>
      <c r="F177" s="56">
        <f>B177-E177</f>
        <v>19844.265410000007</v>
      </c>
      <c r="G177" s="56">
        <f>B177-C177</f>
        <v>21203.764990000007</v>
      </c>
      <c r="H177" s="57">
        <f>E177/B177*100</f>
        <v>48.41759920459566</v>
      </c>
    </row>
    <row r="178" spans="1:8" s="48" customFormat="1" ht="11.25" customHeight="1" x14ac:dyDescent="0.2">
      <c r="A178" s="54" t="s">
        <v>228</v>
      </c>
      <c r="B178" s="55">
        <v>127758.54300000001</v>
      </c>
      <c r="C178" s="56">
        <v>76998.785060000009</v>
      </c>
      <c r="D178" s="55">
        <v>3077.1437099999998</v>
      </c>
      <c r="E178" s="56">
        <f t="shared" si="75"/>
        <v>80075.928770000013</v>
      </c>
      <c r="F178" s="56">
        <f>B178-E178</f>
        <v>47682.614229999992</v>
      </c>
      <c r="G178" s="56">
        <f>B178-C178</f>
        <v>50759.757939999996</v>
      </c>
      <c r="H178" s="57">
        <f>E178/B178*100</f>
        <v>62.67755321066867</v>
      </c>
    </row>
    <row r="179" spans="1:8" s="48" customFormat="1" ht="11.25" customHeight="1" x14ac:dyDescent="0.2">
      <c r="A179" s="63" t="s">
        <v>229</v>
      </c>
      <c r="B179" s="59"/>
      <c r="C179" s="59"/>
      <c r="D179" s="59"/>
      <c r="E179" s="59"/>
      <c r="F179" s="59"/>
      <c r="G179" s="59"/>
      <c r="H179" s="52"/>
    </row>
    <row r="180" spans="1:8" s="48" customFormat="1" ht="11.25" customHeight="1" x14ac:dyDescent="0.2">
      <c r="A180" s="50" t="s">
        <v>230</v>
      </c>
      <c r="B180" s="61">
        <f t="shared" ref="B180:G180" si="76">SUM(B181:B187)</f>
        <v>7086806.2870000005</v>
      </c>
      <c r="C180" s="61">
        <f t="shared" si="76"/>
        <v>4480924.5446899999</v>
      </c>
      <c r="D180" s="61">
        <f t="shared" ref="D180" si="77">SUM(D181:D187)</f>
        <v>128673.93424999999</v>
      </c>
      <c r="E180" s="61">
        <f t="shared" si="76"/>
        <v>4609598.4789400008</v>
      </c>
      <c r="F180" s="61">
        <f t="shared" si="76"/>
        <v>2477207.8080600002</v>
      </c>
      <c r="G180" s="61">
        <f t="shared" si="76"/>
        <v>2605881.7423100006</v>
      </c>
      <c r="H180" s="52">
        <f t="shared" ref="H180:H187" si="78">E180/B180*100</f>
        <v>65.044792989415043</v>
      </c>
    </row>
    <row r="181" spans="1:8" s="48" customFormat="1" ht="11.25" customHeight="1" x14ac:dyDescent="0.2">
      <c r="A181" s="63" t="s">
        <v>199</v>
      </c>
      <c r="B181" s="55">
        <v>2459047.9390000016</v>
      </c>
      <c r="C181" s="56">
        <v>1811275.2973199992</v>
      </c>
      <c r="D181" s="55">
        <v>54124.71112</v>
      </c>
      <c r="E181" s="56">
        <f t="shared" ref="E181:E187" si="79">SUM(C181:D181)</f>
        <v>1865400.0084399993</v>
      </c>
      <c r="F181" s="56">
        <f t="shared" ref="F181:F187" si="80">B181-E181</f>
        <v>593647.93056000234</v>
      </c>
      <c r="G181" s="56">
        <f t="shared" ref="G181:G187" si="81">B181-C181</f>
        <v>647772.64168000245</v>
      </c>
      <c r="H181" s="57">
        <f t="shared" si="78"/>
        <v>75.858627188804789</v>
      </c>
    </row>
    <row r="182" spans="1:8" s="48" customFormat="1" ht="11.25" customHeight="1" x14ac:dyDescent="0.2">
      <c r="A182" s="54" t="s">
        <v>231</v>
      </c>
      <c r="B182" s="55">
        <v>179383.318</v>
      </c>
      <c r="C182" s="56">
        <v>116301.93495000001</v>
      </c>
      <c r="D182" s="55">
        <v>5377.8059499999999</v>
      </c>
      <c r="E182" s="56">
        <f t="shared" si="79"/>
        <v>121679.7409</v>
      </c>
      <c r="F182" s="56">
        <f t="shared" si="80"/>
        <v>57703.577099999995</v>
      </c>
      <c r="G182" s="56">
        <f t="shared" si="81"/>
        <v>63081.383049999989</v>
      </c>
      <c r="H182" s="57">
        <f t="shared" si="78"/>
        <v>67.832250098083264</v>
      </c>
    </row>
    <row r="183" spans="1:8" s="48" customFormat="1" ht="11.25" customHeight="1" x14ac:dyDescent="0.2">
      <c r="A183" s="54" t="s">
        <v>232</v>
      </c>
      <c r="B183" s="55">
        <v>30064</v>
      </c>
      <c r="C183" s="56">
        <v>12974.58462</v>
      </c>
      <c r="D183" s="55">
        <v>407.66426000000001</v>
      </c>
      <c r="E183" s="56">
        <f t="shared" si="79"/>
        <v>13382.248879999999</v>
      </c>
      <c r="F183" s="56">
        <f t="shared" si="80"/>
        <v>16681.751120000001</v>
      </c>
      <c r="G183" s="56">
        <f t="shared" si="81"/>
        <v>17089.415379999999</v>
      </c>
      <c r="H183" s="57">
        <f t="shared" si="78"/>
        <v>44.512536189462473</v>
      </c>
    </row>
    <row r="184" spans="1:8" s="48" customFormat="1" ht="11.25" customHeight="1" x14ac:dyDescent="0.2">
      <c r="A184" s="54" t="s">
        <v>233</v>
      </c>
      <c r="B184" s="55">
        <v>36618</v>
      </c>
      <c r="C184" s="56">
        <v>23097.077590000001</v>
      </c>
      <c r="D184" s="55">
        <v>1150.11994</v>
      </c>
      <c r="E184" s="56">
        <f t="shared" si="79"/>
        <v>24247.197530000001</v>
      </c>
      <c r="F184" s="56">
        <f t="shared" si="80"/>
        <v>12370.802469999999</v>
      </c>
      <c r="G184" s="56">
        <f t="shared" si="81"/>
        <v>13520.922409999999</v>
      </c>
      <c r="H184" s="57">
        <f t="shared" si="78"/>
        <v>66.216608034300066</v>
      </c>
    </row>
    <row r="185" spans="1:8" s="48" customFormat="1" ht="11.25" customHeight="1" x14ac:dyDescent="0.2">
      <c r="A185" s="54" t="s">
        <v>234</v>
      </c>
      <c r="B185" s="55">
        <v>57929</v>
      </c>
      <c r="C185" s="56">
        <v>37319.996979999996</v>
      </c>
      <c r="D185" s="55">
        <v>2153.46128</v>
      </c>
      <c r="E185" s="56">
        <f t="shared" si="79"/>
        <v>39473.458259999999</v>
      </c>
      <c r="F185" s="56">
        <f t="shared" si="80"/>
        <v>18455.541740000001</v>
      </c>
      <c r="G185" s="56">
        <f t="shared" si="81"/>
        <v>20609.003020000004</v>
      </c>
      <c r="H185" s="57">
        <f t="shared" si="78"/>
        <v>68.141100761276732</v>
      </c>
    </row>
    <row r="186" spans="1:8" s="48" customFormat="1" ht="11.25" customHeight="1" x14ac:dyDescent="0.2">
      <c r="A186" s="54" t="s">
        <v>235</v>
      </c>
      <c r="B186" s="55">
        <v>309253.10000000009</v>
      </c>
      <c r="C186" s="56">
        <v>228157.87422999999</v>
      </c>
      <c r="D186" s="55">
        <v>9157.0659099999993</v>
      </c>
      <c r="E186" s="56">
        <f t="shared" si="79"/>
        <v>237314.94013999999</v>
      </c>
      <c r="F186" s="56">
        <f t="shared" si="80"/>
        <v>71938.159860000102</v>
      </c>
      <c r="G186" s="56">
        <f t="shared" si="81"/>
        <v>81095.225770000106</v>
      </c>
      <c r="H186" s="57">
        <f t="shared" si="78"/>
        <v>76.738095799201346</v>
      </c>
    </row>
    <row r="187" spans="1:8" s="48" customFormat="1" ht="11.25" customHeight="1" x14ac:dyDescent="0.2">
      <c r="A187" s="54" t="s">
        <v>236</v>
      </c>
      <c r="B187" s="55">
        <v>4014510.9299999988</v>
      </c>
      <c r="C187" s="56">
        <v>2251797.779000001</v>
      </c>
      <c r="D187" s="55">
        <v>56303.105789999994</v>
      </c>
      <c r="E187" s="56">
        <f t="shared" si="79"/>
        <v>2308100.884790001</v>
      </c>
      <c r="F187" s="56">
        <f t="shared" si="80"/>
        <v>1706410.0452099978</v>
      </c>
      <c r="G187" s="56">
        <f t="shared" si="81"/>
        <v>1762713.1509999977</v>
      </c>
      <c r="H187" s="57">
        <f t="shared" si="78"/>
        <v>57.49394945077411</v>
      </c>
    </row>
    <row r="188" spans="1:8" s="48" customFormat="1" ht="11.25" customHeight="1" x14ac:dyDescent="0.2">
      <c r="A188" s="63"/>
      <c r="B188" s="59"/>
      <c r="C188" s="59"/>
      <c r="D188" s="59"/>
      <c r="E188" s="59"/>
      <c r="F188" s="59"/>
      <c r="G188" s="59"/>
      <c r="H188" s="52"/>
    </row>
    <row r="189" spans="1:8" s="48" customFormat="1" ht="11.25" customHeight="1" x14ac:dyDescent="0.2">
      <c r="A189" s="50" t="s">
        <v>237</v>
      </c>
      <c r="B189" s="78">
        <f t="shared" ref="B189:G189" si="82">SUM(B190:B196)</f>
        <v>27936652.757629991</v>
      </c>
      <c r="C189" s="78">
        <f t="shared" si="82"/>
        <v>17956658.706810001</v>
      </c>
      <c r="D189" s="78">
        <f t="shared" si="82"/>
        <v>685568.54189000011</v>
      </c>
      <c r="E189" s="78">
        <f t="shared" si="82"/>
        <v>18642227.248699997</v>
      </c>
      <c r="F189" s="78">
        <f t="shared" si="82"/>
        <v>9294425.5089299921</v>
      </c>
      <c r="G189" s="78">
        <f t="shared" si="82"/>
        <v>9979994.0508199912</v>
      </c>
      <c r="H189" s="52">
        <f t="shared" ref="H189:H196" si="83">E189/B189*100</f>
        <v>66.730353884677456</v>
      </c>
    </row>
    <row r="190" spans="1:8" s="48" customFormat="1" ht="11.25" customHeight="1" x14ac:dyDescent="0.2">
      <c r="A190" s="63" t="s">
        <v>199</v>
      </c>
      <c r="B190" s="55">
        <v>20918528.374729991</v>
      </c>
      <c r="C190" s="56">
        <v>12077104.073799999</v>
      </c>
      <c r="D190" s="55">
        <v>610972.12613999995</v>
      </c>
      <c r="E190" s="56">
        <f t="shared" ref="E190:E196" si="84">SUM(C190:D190)</f>
        <v>12688076.19994</v>
      </c>
      <c r="F190" s="56">
        <f t="shared" ref="F190:F196" si="85">B190-E190</f>
        <v>8230452.1747899912</v>
      </c>
      <c r="G190" s="56">
        <f t="shared" ref="G190:G196" si="86">B190-C190</f>
        <v>8841424.3009299915</v>
      </c>
      <c r="H190" s="57">
        <f t="shared" si="83"/>
        <v>60.654726626312083</v>
      </c>
    </row>
    <row r="191" spans="1:8" s="48" customFormat="1" ht="11.25" customHeight="1" x14ac:dyDescent="0.2">
      <c r="A191" s="54" t="s">
        <v>238</v>
      </c>
      <c r="B191" s="55">
        <v>59139</v>
      </c>
      <c r="C191" s="56">
        <v>48306.184240000002</v>
      </c>
      <c r="D191" s="55">
        <v>1008.1886800000001</v>
      </c>
      <c r="E191" s="56">
        <f t="shared" si="84"/>
        <v>49314.372920000002</v>
      </c>
      <c r="F191" s="56">
        <f t="shared" si="85"/>
        <v>9824.6270799999984</v>
      </c>
      <c r="G191" s="56">
        <f t="shared" si="86"/>
        <v>10832.815759999998</v>
      </c>
      <c r="H191" s="57">
        <f t="shared" si="83"/>
        <v>83.387228258847799</v>
      </c>
    </row>
    <row r="192" spans="1:8" s="48" customFormat="1" ht="11.25" customHeight="1" x14ac:dyDescent="0.2">
      <c r="A192" s="54" t="s">
        <v>239</v>
      </c>
      <c r="B192" s="55">
        <v>365053.28989999997</v>
      </c>
      <c r="C192" s="56">
        <v>254084.24261999998</v>
      </c>
      <c r="D192" s="55">
        <v>13847.494820000002</v>
      </c>
      <c r="E192" s="56">
        <f t="shared" si="84"/>
        <v>267931.73744</v>
      </c>
      <c r="F192" s="56">
        <f t="shared" si="85"/>
        <v>97121.552459999977</v>
      </c>
      <c r="G192" s="56">
        <f t="shared" si="86"/>
        <v>110969.04728</v>
      </c>
      <c r="H192" s="57">
        <f t="shared" si="83"/>
        <v>73.395239778114387</v>
      </c>
    </row>
    <row r="193" spans="1:8" s="48" customFormat="1" ht="11.25" customHeight="1" x14ac:dyDescent="0.2">
      <c r="A193" s="54" t="s">
        <v>240</v>
      </c>
      <c r="B193" s="55">
        <v>22225</v>
      </c>
      <c r="C193" s="56">
        <v>16848.823929999999</v>
      </c>
      <c r="D193" s="55">
        <v>152.94151000000002</v>
      </c>
      <c r="E193" s="56">
        <f t="shared" si="84"/>
        <v>17001.765439999999</v>
      </c>
      <c r="F193" s="56">
        <f t="shared" si="85"/>
        <v>5223.2345600000008</v>
      </c>
      <c r="G193" s="56">
        <f t="shared" si="86"/>
        <v>5376.1760700000013</v>
      </c>
      <c r="H193" s="57">
        <f t="shared" si="83"/>
        <v>76.498382182227218</v>
      </c>
    </row>
    <row r="194" spans="1:8" s="48" customFormat="1" ht="11.25" customHeight="1" x14ac:dyDescent="0.2">
      <c r="A194" s="54" t="s">
        <v>241</v>
      </c>
      <c r="B194" s="55">
        <v>658663.10800000001</v>
      </c>
      <c r="C194" s="56">
        <v>366716.70757999999</v>
      </c>
      <c r="D194" s="55">
        <v>2832.8762999999999</v>
      </c>
      <c r="E194" s="56">
        <f t="shared" si="84"/>
        <v>369549.58387999999</v>
      </c>
      <c r="F194" s="56">
        <f t="shared" si="85"/>
        <v>289113.52412000002</v>
      </c>
      <c r="G194" s="56">
        <f t="shared" si="86"/>
        <v>291946.40042000002</v>
      </c>
      <c r="H194" s="57">
        <f t="shared" si="83"/>
        <v>56.106009186110363</v>
      </c>
    </row>
    <row r="195" spans="1:8" s="48" customFormat="1" ht="11.25" customHeight="1" x14ac:dyDescent="0.2">
      <c r="A195" s="54" t="s">
        <v>242</v>
      </c>
      <c r="B195" s="55">
        <v>5894867.9850000003</v>
      </c>
      <c r="C195" s="56">
        <v>5183576.5190500002</v>
      </c>
      <c r="D195" s="55">
        <v>56240.287950000005</v>
      </c>
      <c r="E195" s="56">
        <f t="shared" si="84"/>
        <v>5239816.807</v>
      </c>
      <c r="F195" s="56">
        <f t="shared" si="85"/>
        <v>655051.17800000031</v>
      </c>
      <c r="G195" s="56">
        <f t="shared" si="86"/>
        <v>711291.4659500001</v>
      </c>
      <c r="H195" s="57">
        <f t="shared" si="83"/>
        <v>88.887771877727644</v>
      </c>
    </row>
    <row r="196" spans="1:8" s="48" customFormat="1" ht="11.25" customHeight="1" x14ac:dyDescent="0.2">
      <c r="A196" s="54" t="s">
        <v>243</v>
      </c>
      <c r="B196" s="55">
        <v>18176</v>
      </c>
      <c r="C196" s="56">
        <v>10022.15559</v>
      </c>
      <c r="D196" s="55">
        <v>514.62648999999999</v>
      </c>
      <c r="E196" s="56">
        <f t="shared" si="84"/>
        <v>10536.782080000001</v>
      </c>
      <c r="F196" s="56">
        <f t="shared" si="85"/>
        <v>7639.2179199999991</v>
      </c>
      <c r="G196" s="56">
        <f t="shared" si="86"/>
        <v>8153.8444099999997</v>
      </c>
      <c r="H196" s="57">
        <f t="shared" si="83"/>
        <v>57.970852112676063</v>
      </c>
    </row>
    <row r="197" spans="1:8" s="48" customFormat="1" ht="11.25" customHeight="1" x14ac:dyDescent="0.2">
      <c r="A197" s="63"/>
      <c r="B197" s="59"/>
      <c r="C197" s="59"/>
      <c r="D197" s="59"/>
      <c r="E197" s="59"/>
      <c r="F197" s="59"/>
      <c r="G197" s="59"/>
      <c r="H197" s="52"/>
    </row>
    <row r="198" spans="1:8" s="48" customFormat="1" ht="11.25" customHeight="1" x14ac:dyDescent="0.2">
      <c r="A198" s="50" t="s">
        <v>244</v>
      </c>
      <c r="B198" s="79">
        <f>SUM(B199:B205)</f>
        <v>5263124.4220000003</v>
      </c>
      <c r="C198" s="79">
        <f t="shared" ref="C198:G198" si="87">SUM(C199:C205)</f>
        <v>1943781.1645599999</v>
      </c>
      <c r="D198" s="79">
        <f>SUM(D199:D205)</f>
        <v>132883.84662999999</v>
      </c>
      <c r="E198" s="79">
        <f t="shared" si="87"/>
        <v>2076665.01119</v>
      </c>
      <c r="F198" s="79">
        <f t="shared" si="87"/>
        <v>3186459.4108100003</v>
      </c>
      <c r="G198" s="79">
        <f t="shared" si="87"/>
        <v>3319343.2574399998</v>
      </c>
      <c r="H198" s="57">
        <f t="shared" ref="H198:H205" si="88">E198/B198*100</f>
        <v>39.456886151303685</v>
      </c>
    </row>
    <row r="199" spans="1:8" s="48" customFormat="1" ht="11.25" customHeight="1" x14ac:dyDescent="0.2">
      <c r="A199" s="54" t="s">
        <v>245</v>
      </c>
      <c r="B199" s="55">
        <v>836588.00600000028</v>
      </c>
      <c r="C199" s="56">
        <v>558799.79880999983</v>
      </c>
      <c r="D199" s="55">
        <v>32587.696710000007</v>
      </c>
      <c r="E199" s="56">
        <f t="shared" ref="E199:E205" si="89">SUM(C199:D199)</f>
        <v>591387.49551999988</v>
      </c>
      <c r="F199" s="56">
        <f t="shared" ref="F199:F205" si="90">B199-E199</f>
        <v>245200.5104800004</v>
      </c>
      <c r="G199" s="56">
        <f t="shared" ref="G199:G205" si="91">B199-C199</f>
        <v>277788.20719000045</v>
      </c>
      <c r="H199" s="57">
        <f t="shared" si="88"/>
        <v>70.690410486233972</v>
      </c>
    </row>
    <row r="200" spans="1:8" s="48" customFormat="1" ht="11.25" customHeight="1" x14ac:dyDescent="0.2">
      <c r="A200" s="54" t="s">
        <v>246</v>
      </c>
      <c r="B200" s="55">
        <v>14904</v>
      </c>
      <c r="C200" s="56">
        <v>6906.6068700000005</v>
      </c>
      <c r="D200" s="55">
        <v>210.21009000000001</v>
      </c>
      <c r="E200" s="56">
        <f t="shared" si="89"/>
        <v>7116.8169600000001</v>
      </c>
      <c r="F200" s="56">
        <f t="shared" si="90"/>
        <v>7787.1830399999999</v>
      </c>
      <c r="G200" s="56">
        <f t="shared" si="91"/>
        <v>7997.3931299999995</v>
      </c>
      <c r="H200" s="57">
        <f t="shared" si="88"/>
        <v>47.751053140096616</v>
      </c>
    </row>
    <row r="201" spans="1:8" s="48" customFormat="1" ht="11.25" customHeight="1" x14ac:dyDescent="0.2">
      <c r="A201" s="54" t="s">
        <v>247</v>
      </c>
      <c r="B201" s="55">
        <v>97034</v>
      </c>
      <c r="C201" s="56">
        <v>62676.040219999995</v>
      </c>
      <c r="D201" s="55">
        <v>44.673760000000001</v>
      </c>
      <c r="E201" s="56">
        <f t="shared" si="89"/>
        <v>62720.713979999993</v>
      </c>
      <c r="F201" s="56">
        <f t="shared" si="90"/>
        <v>34313.286020000007</v>
      </c>
      <c r="G201" s="56">
        <f t="shared" si="91"/>
        <v>34357.959780000005</v>
      </c>
      <c r="H201" s="57">
        <f t="shared" si="88"/>
        <v>64.637873302141514</v>
      </c>
    </row>
    <row r="202" spans="1:8" s="48" customFormat="1" ht="11.25" customHeight="1" x14ac:dyDescent="0.2">
      <c r="A202" s="54" t="s">
        <v>248</v>
      </c>
      <c r="B202" s="55">
        <v>32006.112000000001</v>
      </c>
      <c r="C202" s="56">
        <v>12961.437689999999</v>
      </c>
      <c r="D202" s="55">
        <v>3032.7046600000003</v>
      </c>
      <c r="E202" s="56">
        <f t="shared" si="89"/>
        <v>15994.142349999998</v>
      </c>
      <c r="F202" s="56">
        <f t="shared" si="90"/>
        <v>16011.969650000003</v>
      </c>
      <c r="G202" s="56">
        <f t="shared" si="91"/>
        <v>19044.674310000002</v>
      </c>
      <c r="H202" s="57">
        <f t="shared" si="88"/>
        <v>49.972150163068846</v>
      </c>
    </row>
    <row r="203" spans="1:8" s="48" customFormat="1" ht="11.25" customHeight="1" x14ac:dyDescent="0.2">
      <c r="A203" s="54" t="s">
        <v>249</v>
      </c>
      <c r="B203" s="55">
        <v>40754</v>
      </c>
      <c r="C203" s="56">
        <v>28493.680199999999</v>
      </c>
      <c r="D203" s="55">
        <v>1490.8585</v>
      </c>
      <c r="E203" s="56">
        <f t="shared" si="89"/>
        <v>29984.538699999997</v>
      </c>
      <c r="F203" s="56">
        <f t="shared" si="90"/>
        <v>10769.461300000003</v>
      </c>
      <c r="G203" s="56">
        <f t="shared" si="91"/>
        <v>12260.319800000001</v>
      </c>
      <c r="H203" s="57">
        <f t="shared" si="88"/>
        <v>73.574468027678265</v>
      </c>
    </row>
    <row r="204" spans="1:8" s="48" customFormat="1" ht="11.25" customHeight="1" x14ac:dyDescent="0.2">
      <c r="A204" s="54" t="s">
        <v>250</v>
      </c>
      <c r="B204" s="55">
        <v>3970674.1989999996</v>
      </c>
      <c r="C204" s="56">
        <v>1099877.9046500002</v>
      </c>
      <c r="D204" s="55">
        <v>84929.013449999984</v>
      </c>
      <c r="E204" s="56">
        <f t="shared" si="89"/>
        <v>1184806.9181000001</v>
      </c>
      <c r="F204" s="56">
        <f t="shared" si="90"/>
        <v>2785867.2808999997</v>
      </c>
      <c r="G204" s="56">
        <f t="shared" si="91"/>
        <v>2870796.2943499992</v>
      </c>
      <c r="H204" s="57">
        <f t="shared" si="88"/>
        <v>29.838935624544305</v>
      </c>
    </row>
    <row r="205" spans="1:8" s="48" customFormat="1" ht="11.25" customHeight="1" x14ac:dyDescent="0.2">
      <c r="A205" s="54" t="s">
        <v>251</v>
      </c>
      <c r="B205" s="55">
        <v>271164.10499999998</v>
      </c>
      <c r="C205" s="56">
        <v>174065.69612000001</v>
      </c>
      <c r="D205" s="55">
        <v>10588.68946</v>
      </c>
      <c r="E205" s="56">
        <f t="shared" si="89"/>
        <v>184654.38558</v>
      </c>
      <c r="F205" s="56">
        <f t="shared" si="90"/>
        <v>86509.719419999979</v>
      </c>
      <c r="G205" s="56">
        <f t="shared" si="91"/>
        <v>97098.408879999974</v>
      </c>
      <c r="H205" s="57">
        <f t="shared" si="88"/>
        <v>68.096913335929926</v>
      </c>
    </row>
    <row r="206" spans="1:8" s="48" customFormat="1" ht="11.25" customHeight="1" x14ac:dyDescent="0.2">
      <c r="A206" s="63"/>
      <c r="B206" s="59"/>
      <c r="C206" s="59"/>
      <c r="D206" s="59"/>
      <c r="E206" s="59"/>
      <c r="F206" s="59"/>
      <c r="G206" s="59"/>
      <c r="H206" s="52"/>
    </row>
    <row r="207" spans="1:8" s="48" customFormat="1" ht="11.25" customHeight="1" x14ac:dyDescent="0.2">
      <c r="A207" s="50" t="s">
        <v>252</v>
      </c>
      <c r="B207" s="78">
        <f t="shared" ref="B207:G207" si="92">SUM(B208:B214)</f>
        <v>857433.37600000005</v>
      </c>
      <c r="C207" s="78">
        <f t="shared" si="92"/>
        <v>518220.68119000003</v>
      </c>
      <c r="D207" s="78">
        <f t="shared" si="92"/>
        <v>31642.214840000001</v>
      </c>
      <c r="E207" s="78">
        <f t="shared" si="92"/>
        <v>549862.89602999995</v>
      </c>
      <c r="F207" s="78">
        <f t="shared" si="92"/>
        <v>307570.47996999999</v>
      </c>
      <c r="G207" s="78">
        <f t="shared" si="92"/>
        <v>339212.69481000002</v>
      </c>
      <c r="H207" s="52">
        <f t="shared" ref="H207:H214" si="93">E207/B207*100</f>
        <v>64.12893542763139</v>
      </c>
    </row>
    <row r="208" spans="1:8" s="48" customFormat="1" ht="11.25" customHeight="1" x14ac:dyDescent="0.2">
      <c r="A208" s="63" t="s">
        <v>253</v>
      </c>
      <c r="B208" s="55">
        <v>206330.15800000005</v>
      </c>
      <c r="C208" s="56">
        <v>105802.59737000003</v>
      </c>
      <c r="D208" s="55">
        <v>21430.180569999997</v>
      </c>
      <c r="E208" s="56">
        <f t="shared" ref="E208:E214" si="94">SUM(C208:D208)</f>
        <v>127232.77794000003</v>
      </c>
      <c r="F208" s="56">
        <f t="shared" ref="F208:F214" si="95">B208-E208</f>
        <v>79097.380060000025</v>
      </c>
      <c r="G208" s="56">
        <f t="shared" ref="G208:G214" si="96">B208-C208</f>
        <v>100527.56063000002</v>
      </c>
      <c r="H208" s="57">
        <f t="shared" si="93"/>
        <v>61.664653957178672</v>
      </c>
    </row>
    <row r="209" spans="1:8" s="48" customFormat="1" ht="11.25" customHeight="1" x14ac:dyDescent="0.2">
      <c r="A209" s="54" t="s">
        <v>254</v>
      </c>
      <c r="B209" s="55">
        <v>206103.603</v>
      </c>
      <c r="C209" s="56">
        <v>153932.46635</v>
      </c>
      <c r="D209" s="55">
        <v>2579.02909</v>
      </c>
      <c r="E209" s="56">
        <f t="shared" si="94"/>
        <v>156511.49544</v>
      </c>
      <c r="F209" s="56">
        <f t="shared" si="95"/>
        <v>49592.107560000004</v>
      </c>
      <c r="G209" s="56">
        <f t="shared" si="96"/>
        <v>52171.13665</v>
      </c>
      <c r="H209" s="57">
        <f t="shared" si="93"/>
        <v>75.938262680444254</v>
      </c>
    </row>
    <row r="210" spans="1:8" s="48" customFormat="1" ht="11.25" customHeight="1" x14ac:dyDescent="0.2">
      <c r="A210" s="54" t="s">
        <v>255</v>
      </c>
      <c r="B210" s="55">
        <v>37467.392</v>
      </c>
      <c r="C210" s="56">
        <v>17753.947079999998</v>
      </c>
      <c r="D210" s="55">
        <v>468.98525999999998</v>
      </c>
      <c r="E210" s="56">
        <f t="shared" si="94"/>
        <v>18222.932339999999</v>
      </c>
      <c r="F210" s="56">
        <f t="shared" si="95"/>
        <v>19244.45966</v>
      </c>
      <c r="G210" s="56">
        <f t="shared" si="96"/>
        <v>19713.444920000002</v>
      </c>
      <c r="H210" s="57">
        <f t="shared" si="93"/>
        <v>48.636778188351087</v>
      </c>
    </row>
    <row r="211" spans="1:8" s="48" customFormat="1" ht="11.25" customHeight="1" x14ac:dyDescent="0.2">
      <c r="A211" s="54" t="s">
        <v>256</v>
      </c>
      <c r="B211" s="55">
        <v>8910</v>
      </c>
      <c r="C211" s="56">
        <v>0</v>
      </c>
      <c r="D211" s="55">
        <v>0</v>
      </c>
      <c r="E211" s="56">
        <f t="shared" si="94"/>
        <v>0</v>
      </c>
      <c r="F211" s="56">
        <f t="shared" si="95"/>
        <v>8910</v>
      </c>
      <c r="G211" s="56">
        <f t="shared" si="96"/>
        <v>8910</v>
      </c>
      <c r="H211" s="57">
        <f t="shared" si="93"/>
        <v>0</v>
      </c>
    </row>
    <row r="212" spans="1:8" s="48" customFormat="1" ht="11.25" customHeight="1" x14ac:dyDescent="0.2">
      <c r="A212" s="54" t="s">
        <v>257</v>
      </c>
      <c r="B212" s="55">
        <v>65337.055999999997</v>
      </c>
      <c r="C212" s="56">
        <v>41004.262040000001</v>
      </c>
      <c r="D212" s="55">
        <v>2058.2230300000001</v>
      </c>
      <c r="E212" s="56">
        <f t="shared" si="94"/>
        <v>43062.485070000002</v>
      </c>
      <c r="F212" s="56">
        <f t="shared" si="95"/>
        <v>22274.570929999994</v>
      </c>
      <c r="G212" s="56">
        <f t="shared" si="96"/>
        <v>24332.793959999995</v>
      </c>
      <c r="H212" s="57">
        <f t="shared" si="93"/>
        <v>65.908211520886411</v>
      </c>
    </row>
    <row r="213" spans="1:8" s="48" customFormat="1" ht="11.25" customHeight="1" x14ac:dyDescent="0.2">
      <c r="A213" s="54" t="s">
        <v>258</v>
      </c>
      <c r="B213" s="55">
        <v>199907.16699999999</v>
      </c>
      <c r="C213" s="56">
        <v>153415.54587</v>
      </c>
      <c r="D213" s="55">
        <v>4987.3298600000007</v>
      </c>
      <c r="E213" s="56">
        <f t="shared" si="94"/>
        <v>158402.87573</v>
      </c>
      <c r="F213" s="56">
        <f t="shared" si="95"/>
        <v>41504.291269999987</v>
      </c>
      <c r="G213" s="56">
        <f t="shared" si="96"/>
        <v>46491.621129999985</v>
      </c>
      <c r="H213" s="57">
        <f t="shared" si="93"/>
        <v>79.238217472212995</v>
      </c>
    </row>
    <row r="214" spans="1:8" s="48" customFormat="1" ht="11.25" customHeight="1" x14ac:dyDescent="0.2">
      <c r="A214" s="54" t="s">
        <v>259</v>
      </c>
      <c r="B214" s="55">
        <v>133378</v>
      </c>
      <c r="C214" s="56">
        <v>46311.862479999996</v>
      </c>
      <c r="D214" s="55">
        <v>118.46702999999999</v>
      </c>
      <c r="E214" s="56">
        <f t="shared" si="94"/>
        <v>46430.329509999996</v>
      </c>
      <c r="F214" s="56">
        <f t="shared" si="95"/>
        <v>86947.670490000004</v>
      </c>
      <c r="G214" s="56">
        <f t="shared" si="96"/>
        <v>87066.137520000004</v>
      </c>
      <c r="H214" s="57">
        <f t="shared" si="93"/>
        <v>34.811085418884666</v>
      </c>
    </row>
    <row r="215" spans="1:8" s="48" customFormat="1" ht="11.25" customHeight="1" x14ac:dyDescent="0.2">
      <c r="A215" s="63"/>
      <c r="B215" s="55"/>
      <c r="C215" s="56"/>
      <c r="D215" s="55"/>
      <c r="E215" s="56"/>
      <c r="F215" s="56"/>
      <c r="G215" s="56"/>
      <c r="H215" s="57"/>
    </row>
    <row r="216" spans="1:8" s="48" customFormat="1" ht="11.25" customHeight="1" x14ac:dyDescent="0.2">
      <c r="A216" s="50" t="s">
        <v>260</v>
      </c>
      <c r="B216" s="79">
        <f t="shared" ref="B216:G216" si="97">SUM(B217:B229)+SUM(B234:B244)</f>
        <v>14759734.989500001</v>
      </c>
      <c r="C216" s="79">
        <f t="shared" si="97"/>
        <v>9542390.2933500037</v>
      </c>
      <c r="D216" s="79">
        <f t="shared" si="97"/>
        <v>1378954.57078</v>
      </c>
      <c r="E216" s="79">
        <f t="shared" si="97"/>
        <v>10921344.864130005</v>
      </c>
      <c r="F216" s="79">
        <f t="shared" si="97"/>
        <v>3838390.1253699972</v>
      </c>
      <c r="G216" s="79">
        <f t="shared" si="97"/>
        <v>5217344.6961499974</v>
      </c>
      <c r="H216" s="57">
        <f t="shared" ref="H216:H244" si="98">E216/B216*100</f>
        <v>73.99417992192538</v>
      </c>
    </row>
    <row r="217" spans="1:8" s="48" customFormat="1" ht="11.25" customHeight="1" x14ac:dyDescent="0.2">
      <c r="A217" s="54" t="s">
        <v>261</v>
      </c>
      <c r="B217" s="55">
        <v>77401</v>
      </c>
      <c r="C217" s="56">
        <v>16468.187720000002</v>
      </c>
      <c r="D217" s="55">
        <v>0</v>
      </c>
      <c r="E217" s="56">
        <f t="shared" ref="E217:E228" si="99">SUM(C217:D217)</f>
        <v>16468.187720000002</v>
      </c>
      <c r="F217" s="56">
        <f t="shared" ref="F217:F228" si="100">B217-E217</f>
        <v>60932.812279999998</v>
      </c>
      <c r="G217" s="56">
        <f t="shared" ref="G217:G228" si="101">B217-C217</f>
        <v>60932.812279999998</v>
      </c>
      <c r="H217" s="57">
        <f t="shared" si="98"/>
        <v>21.276453430834231</v>
      </c>
    </row>
    <row r="218" spans="1:8" s="48" customFormat="1" ht="11.25" customHeight="1" x14ac:dyDescent="0.2">
      <c r="A218" s="54" t="s">
        <v>262</v>
      </c>
      <c r="B218" s="55">
        <v>69707.988000000012</v>
      </c>
      <c r="C218" s="56">
        <v>45760.603009999999</v>
      </c>
      <c r="D218" s="55">
        <v>906.76148000000001</v>
      </c>
      <c r="E218" s="56">
        <f t="shared" si="99"/>
        <v>46667.36449</v>
      </c>
      <c r="F218" s="56">
        <f t="shared" si="100"/>
        <v>23040.623510000012</v>
      </c>
      <c r="G218" s="56">
        <f t="shared" si="101"/>
        <v>23947.384990000013</v>
      </c>
      <c r="H218" s="57">
        <f t="shared" si="98"/>
        <v>66.946939409583862</v>
      </c>
    </row>
    <row r="219" spans="1:8" s="48" customFormat="1" ht="11.25" customHeight="1" x14ac:dyDescent="0.2">
      <c r="A219" s="54" t="s">
        <v>263</v>
      </c>
      <c r="B219" s="55">
        <v>69123</v>
      </c>
      <c r="C219" s="56">
        <v>37181.17138</v>
      </c>
      <c r="D219" s="55">
        <v>3698.89878</v>
      </c>
      <c r="E219" s="56">
        <f t="shared" si="99"/>
        <v>40880.070160000003</v>
      </c>
      <c r="F219" s="56">
        <f t="shared" si="100"/>
        <v>28242.929839999997</v>
      </c>
      <c r="G219" s="56">
        <f t="shared" si="101"/>
        <v>31941.82862</v>
      </c>
      <c r="H219" s="57">
        <f t="shared" si="98"/>
        <v>59.141053137161293</v>
      </c>
    </row>
    <row r="220" spans="1:8" s="48" customFormat="1" ht="11.25" customHeight="1" x14ac:dyDescent="0.2">
      <c r="A220" s="54" t="s">
        <v>264</v>
      </c>
      <c r="B220" s="55">
        <v>9140612.3625000007</v>
      </c>
      <c r="C220" s="56">
        <v>6050644.2301900042</v>
      </c>
      <c r="D220" s="55">
        <v>1158619.2362199998</v>
      </c>
      <c r="E220" s="56">
        <f t="shared" si="99"/>
        <v>7209263.4664100036</v>
      </c>
      <c r="F220" s="56">
        <f t="shared" si="100"/>
        <v>1931348.8960899971</v>
      </c>
      <c r="G220" s="56">
        <f t="shared" si="101"/>
        <v>3089968.1323099965</v>
      </c>
      <c r="H220" s="57">
        <f t="shared" si="98"/>
        <v>78.870683719030794</v>
      </c>
    </row>
    <row r="221" spans="1:8" s="48" customFormat="1" ht="11.25" customHeight="1" x14ac:dyDescent="0.2">
      <c r="A221" s="54" t="s">
        <v>265</v>
      </c>
      <c r="B221" s="55">
        <v>36066.737999999998</v>
      </c>
      <c r="C221" s="56">
        <v>19832.050510000001</v>
      </c>
      <c r="D221" s="55">
        <v>5</v>
      </c>
      <c r="E221" s="56">
        <f t="shared" si="99"/>
        <v>19837.050510000001</v>
      </c>
      <c r="F221" s="56">
        <f t="shared" si="100"/>
        <v>16229.687489999997</v>
      </c>
      <c r="G221" s="56">
        <f t="shared" si="101"/>
        <v>16234.687489999997</v>
      </c>
      <c r="H221" s="57">
        <f t="shared" si="98"/>
        <v>55.000955478701741</v>
      </c>
    </row>
    <row r="222" spans="1:8" s="48" customFormat="1" ht="11.25" customHeight="1" x14ac:dyDescent="0.2">
      <c r="A222" s="54" t="s">
        <v>266</v>
      </c>
      <c r="B222" s="55">
        <v>142004.95300000001</v>
      </c>
      <c r="C222" s="56">
        <v>60921.316989999999</v>
      </c>
      <c r="D222" s="55">
        <v>0</v>
      </c>
      <c r="E222" s="56">
        <f t="shared" si="99"/>
        <v>60921.316989999999</v>
      </c>
      <c r="F222" s="56">
        <f t="shared" si="100"/>
        <v>81083.636010000017</v>
      </c>
      <c r="G222" s="56">
        <f t="shared" si="101"/>
        <v>81083.636010000017</v>
      </c>
      <c r="H222" s="57">
        <f t="shared" si="98"/>
        <v>42.900839515083675</v>
      </c>
    </row>
    <row r="223" spans="1:8" s="48" customFormat="1" ht="11.25" customHeight="1" x14ac:dyDescent="0.2">
      <c r="A223" s="54" t="s">
        <v>267</v>
      </c>
      <c r="B223" s="55">
        <v>295978.87799999997</v>
      </c>
      <c r="C223" s="56">
        <v>184923.60287999999</v>
      </c>
      <c r="D223" s="55">
        <v>6085.9196700000002</v>
      </c>
      <c r="E223" s="56">
        <f t="shared" si="99"/>
        <v>191009.52254999999</v>
      </c>
      <c r="F223" s="56">
        <f t="shared" si="100"/>
        <v>104969.35544999997</v>
      </c>
      <c r="G223" s="56">
        <f t="shared" si="101"/>
        <v>111055.27511999998</v>
      </c>
      <c r="H223" s="57">
        <f t="shared" si="98"/>
        <v>64.53484918947494</v>
      </c>
    </row>
    <row r="224" spans="1:8" s="48" customFormat="1" ht="11.25" customHeight="1" x14ac:dyDescent="0.2">
      <c r="A224" s="54" t="s">
        <v>268</v>
      </c>
      <c r="B224" s="55">
        <v>116943.07199999999</v>
      </c>
      <c r="C224" s="56">
        <v>64831.583909999994</v>
      </c>
      <c r="D224" s="55">
        <v>20330.553359999998</v>
      </c>
      <c r="E224" s="56">
        <f t="shared" si="99"/>
        <v>85162.137269999992</v>
      </c>
      <c r="F224" s="56">
        <f t="shared" si="100"/>
        <v>31780.934729999994</v>
      </c>
      <c r="G224" s="56">
        <f t="shared" si="101"/>
        <v>52111.488089999992</v>
      </c>
      <c r="H224" s="57">
        <f t="shared" si="98"/>
        <v>72.823584855031015</v>
      </c>
    </row>
    <row r="225" spans="1:8" s="48" customFormat="1" ht="11.25" customHeight="1" x14ac:dyDescent="0.2">
      <c r="A225" s="54" t="s">
        <v>269</v>
      </c>
      <c r="B225" s="55">
        <v>51017.747000000003</v>
      </c>
      <c r="C225" s="56">
        <v>34221.76874</v>
      </c>
      <c r="D225" s="55">
        <v>1289.4766100000002</v>
      </c>
      <c r="E225" s="56">
        <f t="shared" si="99"/>
        <v>35511.245349999997</v>
      </c>
      <c r="F225" s="56">
        <f t="shared" si="100"/>
        <v>15506.501650000006</v>
      </c>
      <c r="G225" s="56">
        <f t="shared" si="101"/>
        <v>16795.978260000004</v>
      </c>
      <c r="H225" s="57">
        <f t="shared" si="98"/>
        <v>69.605671434295203</v>
      </c>
    </row>
    <row r="226" spans="1:8" s="48" customFormat="1" ht="11.25" customHeight="1" x14ac:dyDescent="0.2">
      <c r="A226" s="54" t="s">
        <v>270</v>
      </c>
      <c r="B226" s="55">
        <v>85654</v>
      </c>
      <c r="C226" s="56">
        <v>50853.150540000002</v>
      </c>
      <c r="D226" s="55">
        <v>2592.65182</v>
      </c>
      <c r="E226" s="56">
        <f t="shared" si="99"/>
        <v>53445.802360000001</v>
      </c>
      <c r="F226" s="56">
        <f t="shared" si="100"/>
        <v>32208.197639999999</v>
      </c>
      <c r="G226" s="56">
        <f t="shared" si="101"/>
        <v>34800.849459999998</v>
      </c>
      <c r="H226" s="57">
        <f t="shared" si="98"/>
        <v>62.397322203282982</v>
      </c>
    </row>
    <row r="227" spans="1:8" s="48" customFormat="1" ht="11.25" customHeight="1" x14ac:dyDescent="0.2">
      <c r="A227" s="54" t="s">
        <v>271</v>
      </c>
      <c r="B227" s="55">
        <v>95098.994000000006</v>
      </c>
      <c r="C227" s="56">
        <v>66563.095860000001</v>
      </c>
      <c r="D227" s="55">
        <v>1441.0749799999999</v>
      </c>
      <c r="E227" s="56">
        <f t="shared" si="99"/>
        <v>68004.170840000006</v>
      </c>
      <c r="F227" s="56">
        <f t="shared" si="100"/>
        <v>27094.82316</v>
      </c>
      <c r="G227" s="56">
        <f t="shared" si="101"/>
        <v>28535.898140000005</v>
      </c>
      <c r="H227" s="57">
        <f t="shared" si="98"/>
        <v>71.508822522349718</v>
      </c>
    </row>
    <row r="228" spans="1:8" s="48" customFormat="1" ht="11.25" customHeight="1" x14ac:dyDescent="0.2">
      <c r="A228" s="54" t="s">
        <v>272</v>
      </c>
      <c r="B228" s="55">
        <v>37471.269999999997</v>
      </c>
      <c r="C228" s="56">
        <v>21836.43161</v>
      </c>
      <c r="D228" s="55">
        <v>469.31493999999998</v>
      </c>
      <c r="E228" s="56">
        <f t="shared" si="99"/>
        <v>22305.74655</v>
      </c>
      <c r="F228" s="56">
        <f t="shared" si="100"/>
        <v>15165.523449999997</v>
      </c>
      <c r="G228" s="56">
        <f t="shared" si="101"/>
        <v>15634.838389999997</v>
      </c>
      <c r="H228" s="57">
        <f t="shared" si="98"/>
        <v>59.527596876220102</v>
      </c>
    </row>
    <row r="229" spans="1:8" s="48" customFormat="1" ht="11.25" customHeight="1" x14ac:dyDescent="0.2">
      <c r="A229" s="54" t="s">
        <v>273</v>
      </c>
      <c r="B229" s="66">
        <f t="shared" ref="B229:G229" si="102">SUM(B230:B233)</f>
        <v>637884.94500000007</v>
      </c>
      <c r="C229" s="61">
        <f t="shared" si="102"/>
        <v>396407.38955999998</v>
      </c>
      <c r="D229" s="66">
        <f t="shared" si="102"/>
        <v>14748.007459999999</v>
      </c>
      <c r="E229" s="61">
        <f t="shared" si="102"/>
        <v>411155.39701999997</v>
      </c>
      <c r="F229" s="61">
        <f t="shared" si="102"/>
        <v>226729.54798000003</v>
      </c>
      <c r="G229" s="61">
        <f t="shared" si="102"/>
        <v>241477.55544000003</v>
      </c>
      <c r="H229" s="57">
        <f t="shared" si="98"/>
        <v>64.456043404504555</v>
      </c>
    </row>
    <row r="230" spans="1:8" s="48" customFormat="1" ht="11.25" customHeight="1" x14ac:dyDescent="0.2">
      <c r="A230" s="54" t="s">
        <v>274</v>
      </c>
      <c r="B230" s="55">
        <v>313188.11400000006</v>
      </c>
      <c r="C230" s="56">
        <v>200449.44366000002</v>
      </c>
      <c r="D230" s="55">
        <v>12400.760849999999</v>
      </c>
      <c r="E230" s="56">
        <f t="shared" ref="E230:E244" si="103">SUM(C230:D230)</f>
        <v>212850.20451000001</v>
      </c>
      <c r="F230" s="56">
        <f t="shared" ref="F230:F244" si="104">B230-E230</f>
        <v>100337.90949000005</v>
      </c>
      <c r="G230" s="56">
        <f t="shared" ref="G230:G244" si="105">B230-C230</f>
        <v>112738.67034000004</v>
      </c>
      <c r="H230" s="57">
        <f t="shared" si="98"/>
        <v>67.962414598531012</v>
      </c>
    </row>
    <row r="231" spans="1:8" s="48" customFormat="1" ht="11.25" customHeight="1" x14ac:dyDescent="0.2">
      <c r="A231" s="54" t="s">
        <v>275</v>
      </c>
      <c r="B231" s="55">
        <v>176323.859</v>
      </c>
      <c r="C231" s="56">
        <v>111736.36635</v>
      </c>
      <c r="D231" s="55">
        <v>648.14297999999997</v>
      </c>
      <c r="E231" s="56">
        <f t="shared" si="103"/>
        <v>112384.50933</v>
      </c>
      <c r="F231" s="56">
        <f t="shared" si="104"/>
        <v>63939.349669999996</v>
      </c>
      <c r="G231" s="56">
        <f t="shared" si="105"/>
        <v>64587.49265</v>
      </c>
      <c r="H231" s="57">
        <f t="shared" si="98"/>
        <v>63.737550872227679</v>
      </c>
    </row>
    <row r="232" spans="1:8" s="48" customFormat="1" ht="11.25" customHeight="1" x14ac:dyDescent="0.2">
      <c r="A232" s="54" t="s">
        <v>276</v>
      </c>
      <c r="B232" s="55">
        <v>77370.382999999987</v>
      </c>
      <c r="C232" s="56">
        <v>34357.262259999996</v>
      </c>
      <c r="D232" s="55">
        <v>915.72589000000005</v>
      </c>
      <c r="E232" s="56">
        <f t="shared" si="103"/>
        <v>35272.988149999997</v>
      </c>
      <c r="F232" s="56">
        <f t="shared" si="104"/>
        <v>42097.39484999999</v>
      </c>
      <c r="G232" s="56">
        <f t="shared" si="105"/>
        <v>43013.120739999991</v>
      </c>
      <c r="H232" s="57">
        <f t="shared" si="98"/>
        <v>45.589780976009905</v>
      </c>
    </row>
    <row r="233" spans="1:8" s="48" customFormat="1" ht="11.25" customHeight="1" x14ac:dyDescent="0.2">
      <c r="A233" s="54" t="s">
        <v>277</v>
      </c>
      <c r="B233" s="55">
        <v>71002.588999999993</v>
      </c>
      <c r="C233" s="56">
        <v>49864.317289999999</v>
      </c>
      <c r="D233" s="55">
        <v>783.37774000000002</v>
      </c>
      <c r="E233" s="56">
        <f t="shared" si="103"/>
        <v>50647.695030000003</v>
      </c>
      <c r="F233" s="56">
        <f t="shared" si="104"/>
        <v>20354.89396999999</v>
      </c>
      <c r="G233" s="56">
        <f t="shared" si="105"/>
        <v>21138.271709999994</v>
      </c>
      <c r="H233" s="57">
        <f t="shared" si="98"/>
        <v>71.33218061949826</v>
      </c>
    </row>
    <row r="234" spans="1:8" s="48" customFormat="1" ht="11.25" customHeight="1" x14ac:dyDescent="0.2">
      <c r="A234" s="54" t="s">
        <v>278</v>
      </c>
      <c r="B234" s="55">
        <v>517040.70900000003</v>
      </c>
      <c r="C234" s="56">
        <v>333598.14924</v>
      </c>
      <c r="D234" s="55">
        <v>61118.859939999995</v>
      </c>
      <c r="E234" s="56">
        <f t="shared" si="103"/>
        <v>394717.00917999999</v>
      </c>
      <c r="F234" s="56">
        <f t="shared" si="104"/>
        <v>122323.69982000004</v>
      </c>
      <c r="G234" s="56">
        <f t="shared" si="105"/>
        <v>183442.55976000003</v>
      </c>
      <c r="H234" s="57">
        <f t="shared" si="98"/>
        <v>76.341572783198387</v>
      </c>
    </row>
    <row r="235" spans="1:8" s="48" customFormat="1" ht="11.25" customHeight="1" x14ac:dyDescent="0.2">
      <c r="A235" s="54" t="s">
        <v>279</v>
      </c>
      <c r="B235" s="55">
        <v>188332.16800000001</v>
      </c>
      <c r="C235" s="56">
        <v>117045.59651</v>
      </c>
      <c r="D235" s="55">
        <v>26983.36982</v>
      </c>
      <c r="E235" s="56">
        <f t="shared" si="103"/>
        <v>144028.96633</v>
      </c>
      <c r="F235" s="56">
        <f t="shared" si="104"/>
        <v>44303.201670000009</v>
      </c>
      <c r="G235" s="56">
        <f t="shared" si="105"/>
        <v>71286.571490000002</v>
      </c>
      <c r="H235" s="57">
        <f t="shared" si="98"/>
        <v>76.476030547261573</v>
      </c>
    </row>
    <row r="236" spans="1:8" s="48" customFormat="1" ht="11.25" customHeight="1" x14ac:dyDescent="0.2">
      <c r="A236" s="54" t="s">
        <v>280</v>
      </c>
      <c r="B236" s="55">
        <v>532320.27</v>
      </c>
      <c r="C236" s="56">
        <v>366065.58319999999</v>
      </c>
      <c r="D236" s="55">
        <v>24985.580280000002</v>
      </c>
      <c r="E236" s="56">
        <f t="shared" si="103"/>
        <v>391051.16347999999</v>
      </c>
      <c r="F236" s="56">
        <f t="shared" si="104"/>
        <v>141269.10652000003</v>
      </c>
      <c r="G236" s="56">
        <f t="shared" si="105"/>
        <v>166254.68680000002</v>
      </c>
      <c r="H236" s="57">
        <f t="shared" si="98"/>
        <v>73.461633065372467</v>
      </c>
    </row>
    <row r="237" spans="1:8" s="48" customFormat="1" ht="11.25" customHeight="1" x14ac:dyDescent="0.2">
      <c r="A237" s="54" t="s">
        <v>281</v>
      </c>
      <c r="B237" s="55">
        <v>31158.093999999997</v>
      </c>
      <c r="C237" s="56">
        <v>19188.780340000001</v>
      </c>
      <c r="D237" s="55">
        <v>232.38176999999999</v>
      </c>
      <c r="E237" s="56">
        <f t="shared" si="103"/>
        <v>19421.162110000001</v>
      </c>
      <c r="F237" s="56">
        <f t="shared" si="104"/>
        <v>11736.931889999996</v>
      </c>
      <c r="G237" s="56">
        <f t="shared" si="105"/>
        <v>11969.313659999996</v>
      </c>
      <c r="H237" s="57">
        <f t="shared" si="98"/>
        <v>62.331033823827617</v>
      </c>
    </row>
    <row r="238" spans="1:8" s="48" customFormat="1" ht="11.25" customHeight="1" x14ac:dyDescent="0.2">
      <c r="A238" s="63" t="s">
        <v>107</v>
      </c>
      <c r="B238" s="55">
        <v>229003.516</v>
      </c>
      <c r="C238" s="56">
        <v>130221.43231999999</v>
      </c>
      <c r="D238" s="55">
        <v>250.74735999999999</v>
      </c>
      <c r="E238" s="56">
        <f t="shared" si="103"/>
        <v>130472.17967999999</v>
      </c>
      <c r="F238" s="56">
        <f t="shared" si="104"/>
        <v>98531.336320000017</v>
      </c>
      <c r="G238" s="56">
        <f t="shared" si="105"/>
        <v>98782.083680000011</v>
      </c>
      <c r="H238" s="57">
        <f t="shared" si="98"/>
        <v>56.973876191490433</v>
      </c>
    </row>
    <row r="239" spans="1:8" s="48" customFormat="1" ht="11.25" customHeight="1" x14ac:dyDescent="0.2">
      <c r="A239" s="63" t="s">
        <v>282</v>
      </c>
      <c r="B239" s="55">
        <v>1118879.9739999999</v>
      </c>
      <c r="C239" s="56">
        <v>912860.51910999999</v>
      </c>
      <c r="D239" s="55">
        <v>3436.0463</v>
      </c>
      <c r="E239" s="56">
        <f t="shared" si="103"/>
        <v>916296.56541000004</v>
      </c>
      <c r="F239" s="56">
        <f t="shared" si="104"/>
        <v>202583.40858999989</v>
      </c>
      <c r="G239" s="56">
        <f t="shared" si="105"/>
        <v>206019.45488999994</v>
      </c>
      <c r="H239" s="57">
        <f t="shared" si="98"/>
        <v>81.894089330621995</v>
      </c>
    </row>
    <row r="240" spans="1:8" s="48" customFormat="1" ht="11.25" customHeight="1" x14ac:dyDescent="0.2">
      <c r="A240" s="63" t="s">
        <v>283</v>
      </c>
      <c r="B240" s="55">
        <v>71606</v>
      </c>
      <c r="C240" s="56">
        <v>34282.718970000002</v>
      </c>
      <c r="D240" s="55">
        <v>504.50132000000002</v>
      </c>
      <c r="E240" s="56">
        <f t="shared" si="103"/>
        <v>34787.220290000005</v>
      </c>
      <c r="F240" s="56">
        <f t="shared" si="104"/>
        <v>36818.779709999995</v>
      </c>
      <c r="G240" s="56">
        <f t="shared" si="105"/>
        <v>37323.281029999998</v>
      </c>
      <c r="H240" s="57">
        <f t="shared" si="98"/>
        <v>48.581432128592581</v>
      </c>
    </row>
    <row r="241" spans="1:8" s="48" customFormat="1" ht="11.25" customHeight="1" x14ac:dyDescent="0.2">
      <c r="A241" s="63" t="s">
        <v>284</v>
      </c>
      <c r="B241" s="55">
        <v>803827.00699999998</v>
      </c>
      <c r="C241" s="56">
        <v>346487.46102999995</v>
      </c>
      <c r="D241" s="55">
        <v>43737.70119</v>
      </c>
      <c r="E241" s="56">
        <f t="shared" si="103"/>
        <v>390225.16221999994</v>
      </c>
      <c r="F241" s="56">
        <f t="shared" si="104"/>
        <v>413601.84478000004</v>
      </c>
      <c r="G241" s="56">
        <f t="shared" si="105"/>
        <v>457339.54597000004</v>
      </c>
      <c r="H241" s="57">
        <f t="shared" si="98"/>
        <v>48.545913339784057</v>
      </c>
    </row>
    <row r="242" spans="1:8" s="48" customFormat="1" ht="11.25" customHeight="1" x14ac:dyDescent="0.2">
      <c r="A242" s="63" t="s">
        <v>285</v>
      </c>
      <c r="B242" s="55">
        <v>42764.862000000001</v>
      </c>
      <c r="C242" s="56">
        <v>27550.214190000002</v>
      </c>
      <c r="D242" s="55">
        <v>992.40733999999998</v>
      </c>
      <c r="E242" s="56">
        <f t="shared" si="103"/>
        <v>28542.621530000004</v>
      </c>
      <c r="F242" s="56">
        <f t="shared" si="104"/>
        <v>14222.240469999997</v>
      </c>
      <c r="G242" s="56">
        <f t="shared" si="105"/>
        <v>15214.647809999999</v>
      </c>
      <c r="H242" s="57">
        <f t="shared" si="98"/>
        <v>66.743162949993859</v>
      </c>
    </row>
    <row r="243" spans="1:8" s="48" customFormat="1" ht="11.25" customHeight="1" x14ac:dyDescent="0.2">
      <c r="A243" s="54" t="s">
        <v>286</v>
      </c>
      <c r="B243" s="55">
        <v>302613</v>
      </c>
      <c r="C243" s="56">
        <v>188186.63881999999</v>
      </c>
      <c r="D243" s="55">
        <v>6526.08014</v>
      </c>
      <c r="E243" s="56">
        <f t="shared" si="103"/>
        <v>194712.71896</v>
      </c>
      <c r="F243" s="56">
        <f t="shared" si="104"/>
        <v>107900.28104</v>
      </c>
      <c r="G243" s="56">
        <f t="shared" si="105"/>
        <v>114426.36118000001</v>
      </c>
      <c r="H243" s="57">
        <f t="shared" si="98"/>
        <v>64.34380511081811</v>
      </c>
    </row>
    <row r="244" spans="1:8" s="48" customFormat="1" ht="11.25" customHeight="1" x14ac:dyDescent="0.2">
      <c r="A244" s="54" t="s">
        <v>287</v>
      </c>
      <c r="B244" s="55">
        <v>67224.44200000001</v>
      </c>
      <c r="C244" s="56">
        <v>16458.616720000002</v>
      </c>
      <c r="D244" s="55">
        <v>0</v>
      </c>
      <c r="E244" s="56">
        <f t="shared" si="103"/>
        <v>16458.616720000002</v>
      </c>
      <c r="F244" s="56">
        <f t="shared" si="104"/>
        <v>50765.825280000005</v>
      </c>
      <c r="G244" s="56">
        <f t="shared" si="105"/>
        <v>50765.825280000005</v>
      </c>
      <c r="H244" s="57">
        <f t="shared" si="98"/>
        <v>24.483084173461791</v>
      </c>
    </row>
    <row r="245" spans="1:8" s="48" customFormat="1" ht="11.25" customHeight="1" x14ac:dyDescent="0.2">
      <c r="A245" s="63"/>
      <c r="B245" s="55"/>
      <c r="C245" s="56"/>
      <c r="D245" s="55"/>
      <c r="E245" s="56"/>
      <c r="F245" s="56"/>
      <c r="G245" s="56"/>
      <c r="H245" s="57"/>
    </row>
    <row r="246" spans="1:8" s="48" customFormat="1" ht="11.25" customHeight="1" x14ac:dyDescent="0.2">
      <c r="A246" s="50" t="s">
        <v>288</v>
      </c>
      <c r="B246" s="55">
        <v>1964.232</v>
      </c>
      <c r="C246" s="56">
        <v>1340.77415</v>
      </c>
      <c r="D246" s="55">
        <v>52.317309999999999</v>
      </c>
      <c r="E246" s="56">
        <f>SUM(C246:D246)</f>
        <v>1393.0914599999999</v>
      </c>
      <c r="F246" s="56">
        <f>B246-E246</f>
        <v>571.1405400000001</v>
      </c>
      <c r="G246" s="56">
        <f>B246-C246</f>
        <v>623.45785000000001</v>
      </c>
      <c r="H246" s="57">
        <f>E246/B246*100</f>
        <v>70.922959202375267</v>
      </c>
    </row>
    <row r="247" spans="1:8" s="48" customFormat="1" ht="11.25" customHeight="1" x14ac:dyDescent="0.2">
      <c r="A247" s="63"/>
      <c r="B247" s="60"/>
      <c r="C247" s="59"/>
      <c r="D247" s="60"/>
      <c r="E247" s="59"/>
      <c r="F247" s="59"/>
      <c r="G247" s="59"/>
      <c r="H247" s="57"/>
    </row>
    <row r="248" spans="1:8" s="48" customFormat="1" ht="11.25" customHeight="1" x14ac:dyDescent="0.2">
      <c r="A248" s="50" t="s">
        <v>289</v>
      </c>
      <c r="B248" s="66">
        <f t="shared" ref="B248:G248" si="106">SUM(B249:B253)</f>
        <v>19933228.696000002</v>
      </c>
      <c r="C248" s="61">
        <f t="shared" si="106"/>
        <v>12342284.961180001</v>
      </c>
      <c r="D248" s="66">
        <f t="shared" ref="D248" si="107">SUM(D249:D253)</f>
        <v>369305.27568000002</v>
      </c>
      <c r="E248" s="61">
        <f t="shared" si="106"/>
        <v>12711590.23686</v>
      </c>
      <c r="F248" s="61">
        <f t="shared" si="106"/>
        <v>7221638.4591400009</v>
      </c>
      <c r="G248" s="61">
        <f t="shared" si="106"/>
        <v>7590943.7348200008</v>
      </c>
      <c r="H248" s="57">
        <f t="shared" ref="H248:H253" si="108">E248/B248*100</f>
        <v>63.770854339371688</v>
      </c>
    </row>
    <row r="249" spans="1:8" s="48" customFormat="1" ht="11.25" customHeight="1" x14ac:dyDescent="0.2">
      <c r="A249" s="54" t="s">
        <v>290</v>
      </c>
      <c r="B249" s="55">
        <v>17770108.817000002</v>
      </c>
      <c r="C249" s="56">
        <v>11027938.569290001</v>
      </c>
      <c r="D249" s="55">
        <v>359272.03314000001</v>
      </c>
      <c r="E249" s="56">
        <f t="shared" ref="E249:E253" si="109">SUM(C249:D249)</f>
        <v>11387210.602430001</v>
      </c>
      <c r="F249" s="56">
        <f>B249-E249</f>
        <v>6382898.2145700008</v>
      </c>
      <c r="G249" s="56">
        <f>B249-C249</f>
        <v>6742170.2477100007</v>
      </c>
      <c r="H249" s="57">
        <f t="shared" si="108"/>
        <v>64.080702710927014</v>
      </c>
    </row>
    <row r="250" spans="1:8" s="48" customFormat="1" ht="11.25" customHeight="1" x14ac:dyDescent="0.2">
      <c r="A250" s="63" t="s">
        <v>291</v>
      </c>
      <c r="B250" s="55">
        <v>72879.490000000005</v>
      </c>
      <c r="C250" s="56">
        <v>43502.795389999999</v>
      </c>
      <c r="D250" s="55">
        <v>1000.7239499999999</v>
      </c>
      <c r="E250" s="56">
        <f t="shared" si="109"/>
        <v>44503.519339999999</v>
      </c>
      <c r="F250" s="56">
        <f>B250-E250</f>
        <v>28375.970660000006</v>
      </c>
      <c r="G250" s="56">
        <f>B250-C250</f>
        <v>29376.694610000006</v>
      </c>
      <c r="H250" s="57">
        <f t="shared" si="108"/>
        <v>61.064531790768562</v>
      </c>
    </row>
    <row r="251" spans="1:8" s="48" customFormat="1" ht="11.25" customHeight="1" x14ac:dyDescent="0.2">
      <c r="A251" s="63" t="s">
        <v>292</v>
      </c>
      <c r="B251" s="55">
        <v>584355.08000000007</v>
      </c>
      <c r="C251" s="56">
        <v>275355.92524000001</v>
      </c>
      <c r="D251" s="55">
        <v>3631.66111</v>
      </c>
      <c r="E251" s="56">
        <f t="shared" si="109"/>
        <v>278987.58635</v>
      </c>
      <c r="F251" s="56">
        <f>B251-E251</f>
        <v>305367.49365000008</v>
      </c>
      <c r="G251" s="56">
        <f>B251-C251</f>
        <v>308999.15476000006</v>
      </c>
      <c r="H251" s="57">
        <f t="shared" si="108"/>
        <v>47.742818689965006</v>
      </c>
    </row>
    <row r="252" spans="1:8" s="48" customFormat="1" ht="11.25" customHeight="1" x14ac:dyDescent="0.2">
      <c r="A252" s="63" t="s">
        <v>293</v>
      </c>
      <c r="B252" s="55">
        <v>1235703.3089999999</v>
      </c>
      <c r="C252" s="56">
        <v>834120.70874999999</v>
      </c>
      <c r="D252" s="55">
        <v>4285.9394900000007</v>
      </c>
      <c r="E252" s="56">
        <f t="shared" si="109"/>
        <v>838406.64824000001</v>
      </c>
      <c r="F252" s="56">
        <f>B252-E252</f>
        <v>397296.66075999988</v>
      </c>
      <c r="G252" s="56">
        <f>B252-C252</f>
        <v>401582.6002499999</v>
      </c>
      <c r="H252" s="57">
        <f t="shared" si="108"/>
        <v>67.848539542917095</v>
      </c>
    </row>
    <row r="253" spans="1:8" s="48" customFormat="1" ht="11.25" customHeight="1" x14ac:dyDescent="0.2">
      <c r="A253" s="63" t="s">
        <v>294</v>
      </c>
      <c r="B253" s="55">
        <v>270182</v>
      </c>
      <c r="C253" s="56">
        <v>161366.96250999998</v>
      </c>
      <c r="D253" s="55">
        <v>1114.9179899999999</v>
      </c>
      <c r="E253" s="56">
        <f t="shared" si="109"/>
        <v>162481.88049999997</v>
      </c>
      <c r="F253" s="56">
        <f>B253-E253</f>
        <v>107700.11950000003</v>
      </c>
      <c r="G253" s="56">
        <f>B253-C253</f>
        <v>108815.03749000002</v>
      </c>
      <c r="H253" s="57">
        <f t="shared" si="108"/>
        <v>60.137936835170358</v>
      </c>
    </row>
    <row r="254" spans="1:8" s="48" customFormat="1" ht="11.25" customHeight="1" x14ac:dyDescent="0.2">
      <c r="A254" s="63"/>
      <c r="B254" s="55"/>
      <c r="C254" s="56"/>
      <c r="D254" s="55"/>
      <c r="E254" s="56"/>
      <c r="F254" s="56"/>
      <c r="G254" s="56"/>
      <c r="H254" s="52"/>
    </row>
    <row r="255" spans="1:8" s="48" customFormat="1" ht="11.25" customHeight="1" x14ac:dyDescent="0.2">
      <c r="A255" s="50" t="s">
        <v>295</v>
      </c>
      <c r="B255" s="61">
        <f t="shared" ref="B255:G255" si="110">+B256+B257</f>
        <v>848941.24500000011</v>
      </c>
      <c r="C255" s="61">
        <f t="shared" si="110"/>
        <v>626132.42275000003</v>
      </c>
      <c r="D255" s="61">
        <f t="shared" si="110"/>
        <v>10991.087079999999</v>
      </c>
      <c r="E255" s="61">
        <f t="shared" si="110"/>
        <v>637123.50983</v>
      </c>
      <c r="F255" s="61">
        <f t="shared" si="110"/>
        <v>211817.73517000009</v>
      </c>
      <c r="G255" s="61">
        <f t="shared" si="110"/>
        <v>222808.82225000006</v>
      </c>
      <c r="H255" s="52">
        <f>E255/B255*100</f>
        <v>75.049187865763301</v>
      </c>
    </row>
    <row r="256" spans="1:8" s="48" customFormat="1" ht="11.25" customHeight="1" x14ac:dyDescent="0.2">
      <c r="A256" s="63" t="s">
        <v>296</v>
      </c>
      <c r="B256" s="55">
        <v>807190.39100000006</v>
      </c>
      <c r="C256" s="56">
        <v>606331.11011000001</v>
      </c>
      <c r="D256" s="55">
        <v>9765.4715899999992</v>
      </c>
      <c r="E256" s="56">
        <f t="shared" ref="E256:E257" si="111">SUM(C256:D256)</f>
        <v>616096.58169999998</v>
      </c>
      <c r="F256" s="56">
        <f>B256-E256</f>
        <v>191093.80930000008</v>
      </c>
      <c r="G256" s="56">
        <f>B256-C256</f>
        <v>200859.28089000005</v>
      </c>
      <c r="H256" s="57">
        <f>E256/B256*100</f>
        <v>76.326054988927623</v>
      </c>
    </row>
    <row r="257" spans="1:13" s="48" customFormat="1" ht="11.25" customHeight="1" x14ac:dyDescent="0.2">
      <c r="A257" s="80" t="s">
        <v>297</v>
      </c>
      <c r="B257" s="55">
        <v>41750.853999999999</v>
      </c>
      <c r="C257" s="56">
        <v>19801.31264</v>
      </c>
      <c r="D257" s="55">
        <v>1225.6154899999999</v>
      </c>
      <c r="E257" s="56">
        <f t="shared" si="111"/>
        <v>21026.92813</v>
      </c>
      <c r="F257" s="56">
        <f>B257-E257</f>
        <v>20723.925869999999</v>
      </c>
      <c r="G257" s="56">
        <f>B257-C257</f>
        <v>21949.541359999999</v>
      </c>
      <c r="H257" s="57">
        <f>E257/B257*100</f>
        <v>50.362869535554886</v>
      </c>
    </row>
    <row r="258" spans="1:13" s="48" customFormat="1" ht="12" x14ac:dyDescent="0.2">
      <c r="A258" s="63"/>
      <c r="B258" s="59"/>
      <c r="C258" s="59"/>
      <c r="D258" s="59"/>
      <c r="E258" s="59"/>
      <c r="F258" s="59"/>
      <c r="G258" s="59"/>
      <c r="H258" s="52"/>
    </row>
    <row r="259" spans="1:13" s="48" customFormat="1" ht="11.25" customHeight="1" x14ac:dyDescent="0.2">
      <c r="A259" s="81" t="s">
        <v>298</v>
      </c>
      <c r="B259" s="55">
        <v>5393686.7479999997</v>
      </c>
      <c r="C259" s="56">
        <v>3268525.4866400003</v>
      </c>
      <c r="D259" s="55">
        <v>33938.056469999996</v>
      </c>
      <c r="E259" s="56">
        <f t="shared" ref="E259" si="112">SUM(C259:D259)</f>
        <v>3302463.5431100004</v>
      </c>
      <c r="F259" s="56">
        <f>B259-E259</f>
        <v>2091223.2048899992</v>
      </c>
      <c r="G259" s="56">
        <f>B259-C259</f>
        <v>2125161.2613599994</v>
      </c>
      <c r="H259" s="57">
        <f>E259/B259*100</f>
        <v>61.228315573472393</v>
      </c>
    </row>
    <row r="260" spans="1:13" s="48" customFormat="1" ht="11.25" customHeight="1" x14ac:dyDescent="0.2">
      <c r="A260" s="63"/>
      <c r="B260" s="59"/>
      <c r="C260" s="59"/>
      <c r="D260" s="59"/>
      <c r="E260" s="59"/>
      <c r="F260" s="59"/>
      <c r="G260" s="59"/>
      <c r="H260" s="52"/>
    </row>
    <row r="261" spans="1:13" s="48" customFormat="1" ht="11.25" customHeight="1" x14ac:dyDescent="0.2">
      <c r="A261" s="50" t="s">
        <v>299</v>
      </c>
      <c r="B261" s="55">
        <v>2816038</v>
      </c>
      <c r="C261" s="56">
        <v>2360930.3218700001</v>
      </c>
      <c r="D261" s="55">
        <v>13441.551289999999</v>
      </c>
      <c r="E261" s="56">
        <f t="shared" ref="E261" si="113">SUM(C261:D261)</f>
        <v>2374371.87316</v>
      </c>
      <c r="F261" s="56">
        <f>B261-E261</f>
        <v>441666.12684000004</v>
      </c>
      <c r="G261" s="56">
        <f>B261-C261</f>
        <v>455107.6781299999</v>
      </c>
      <c r="H261" s="57">
        <f>E261/B261*100</f>
        <v>84.316045208196769</v>
      </c>
    </row>
    <row r="262" spans="1:13" s="48" customFormat="1" ht="11.25" customHeight="1" x14ac:dyDescent="0.2">
      <c r="A262" s="63"/>
      <c r="B262" s="59"/>
      <c r="C262" s="59"/>
      <c r="D262" s="59"/>
      <c r="E262" s="59"/>
      <c r="F262" s="59"/>
      <c r="G262" s="59"/>
      <c r="H262" s="52"/>
    </row>
    <row r="263" spans="1:13" s="48" customFormat="1" ht="11.25" customHeight="1" x14ac:dyDescent="0.2">
      <c r="A263" s="50" t="s">
        <v>300</v>
      </c>
      <c r="B263" s="55">
        <v>1731409.3929999999</v>
      </c>
      <c r="C263" s="56">
        <v>730167.66016999993</v>
      </c>
      <c r="D263" s="55">
        <v>217281.94899999999</v>
      </c>
      <c r="E263" s="56">
        <f t="shared" ref="E263" si="114">SUM(C263:D263)</f>
        <v>947449.60916999995</v>
      </c>
      <c r="F263" s="56">
        <f>B263-E263</f>
        <v>783959.78382999997</v>
      </c>
      <c r="G263" s="56">
        <f>B263-C263</f>
        <v>1001241.73283</v>
      </c>
      <c r="H263" s="57">
        <f>E263/B263*100</f>
        <v>54.721293126887872</v>
      </c>
    </row>
    <row r="264" spans="1:13" s="48" customFormat="1" ht="11.25" customHeight="1" x14ac:dyDescent="0.2">
      <c r="A264" s="82"/>
      <c r="B264" s="55"/>
      <c r="C264" s="55"/>
      <c r="D264" s="55"/>
      <c r="E264" s="55"/>
      <c r="F264" s="55"/>
      <c r="G264" s="55"/>
      <c r="H264" s="83"/>
      <c r="I264" s="53"/>
      <c r="J264" s="53"/>
      <c r="K264" s="53"/>
      <c r="L264" s="53"/>
      <c r="M264" s="53"/>
    </row>
    <row r="265" spans="1:13" s="48" customFormat="1" ht="11.25" customHeight="1" x14ac:dyDescent="0.2">
      <c r="A265" s="84" t="s">
        <v>301</v>
      </c>
      <c r="B265" s="66">
        <f t="shared" ref="B265:G265" si="115">+B266+B267</f>
        <v>424629.57400000002</v>
      </c>
      <c r="C265" s="66">
        <f t="shared" si="115"/>
        <v>354807.63150999998</v>
      </c>
      <c r="D265" s="66">
        <f t="shared" si="115"/>
        <v>3116.4650499999998</v>
      </c>
      <c r="E265" s="66">
        <f t="shared" si="115"/>
        <v>357924.09656000003</v>
      </c>
      <c r="F265" s="66">
        <f t="shared" si="115"/>
        <v>66705.477440000002</v>
      </c>
      <c r="G265" s="66">
        <f t="shared" si="115"/>
        <v>69821.942490000016</v>
      </c>
      <c r="H265" s="83">
        <f>E265/B265*100</f>
        <v>84.290901641250272</v>
      </c>
    </row>
    <row r="266" spans="1:13" s="48" customFormat="1" ht="11.25" customHeight="1" x14ac:dyDescent="0.2">
      <c r="A266" s="77" t="s">
        <v>302</v>
      </c>
      <c r="B266" s="55">
        <v>408673.57400000002</v>
      </c>
      <c r="C266" s="56">
        <v>345537.46382</v>
      </c>
      <c r="D266" s="55">
        <v>2552.6248799999998</v>
      </c>
      <c r="E266" s="56">
        <f t="shared" ref="E266:E267" si="116">SUM(C266:D266)</f>
        <v>348090.08870000002</v>
      </c>
      <c r="F266" s="56">
        <f>B266-E266</f>
        <v>60583.4853</v>
      </c>
      <c r="G266" s="56">
        <f>B266-C266</f>
        <v>63136.110180000018</v>
      </c>
      <c r="H266" s="57">
        <f>E266/B266*100</f>
        <v>85.175580425466904</v>
      </c>
    </row>
    <row r="267" spans="1:13" s="48" customFormat="1" ht="11.25" customHeight="1" x14ac:dyDescent="0.2">
      <c r="A267" s="77" t="s">
        <v>303</v>
      </c>
      <c r="B267" s="55">
        <v>15956</v>
      </c>
      <c r="C267" s="56">
        <v>9270.1676900000002</v>
      </c>
      <c r="D267" s="55">
        <v>563.84017000000006</v>
      </c>
      <c r="E267" s="56">
        <f t="shared" si="116"/>
        <v>9834.0078599999997</v>
      </c>
      <c r="F267" s="56">
        <f>B267-E267</f>
        <v>6121.9921400000003</v>
      </c>
      <c r="G267" s="56">
        <f>B267-C267</f>
        <v>6685.8323099999998</v>
      </c>
      <c r="H267" s="57">
        <f>E267/B267*100</f>
        <v>61.632037227375278</v>
      </c>
    </row>
    <row r="268" spans="1:13" s="48" customFormat="1" ht="12" customHeight="1" x14ac:dyDescent="0.2">
      <c r="A268" s="85"/>
      <c r="B268" s="55"/>
      <c r="C268" s="55"/>
      <c r="D268" s="55"/>
      <c r="E268" s="55"/>
      <c r="F268" s="55"/>
      <c r="G268" s="55"/>
      <c r="H268" s="83"/>
    </row>
    <row r="269" spans="1:13" s="48" customFormat="1" ht="11.25" customHeight="1" x14ac:dyDescent="0.2">
      <c r="A269" s="86" t="s">
        <v>304</v>
      </c>
      <c r="B269" s="87">
        <f>B10+B17+B19+B21+B23+B35+B39+B47+B49+B51+B59+B71+B77+B81+B85+B91+B103+B115+B126+B142+B144+B165+B175+B180+B189+B198+B207+B216+B246+B248+B255+B259+B261+B263+B265</f>
        <v>1300318871.5062792</v>
      </c>
      <c r="C269" s="87">
        <f t="shared" ref="C269:G269" si="117">C10+C17+C19+C21+C23+C35+C39+C47+C49+C51+C59+C71+C77+C81+C85+C91+C103+C115+C126+C142+C144+C165+C175+C180+C189+C198+C207+C216+C246+C248+C255+C259+C261+C263+C265</f>
        <v>924948891.87878001</v>
      </c>
      <c r="D269" s="87">
        <f t="shared" si="117"/>
        <v>26502668.09142001</v>
      </c>
      <c r="E269" s="87">
        <f t="shared" si="117"/>
        <v>951451559.97020018</v>
      </c>
      <c r="F269" s="87">
        <f t="shared" si="117"/>
        <v>348867311.53607982</v>
      </c>
      <c r="G269" s="87">
        <f t="shared" si="117"/>
        <v>375369979.62749976</v>
      </c>
      <c r="H269" s="88">
        <f>E269/B269*100</f>
        <v>73.170633820614029</v>
      </c>
    </row>
    <row r="270" spans="1:13" s="48" customFormat="1" ht="11.25" customHeight="1" x14ac:dyDescent="0.2">
      <c r="A270" s="89"/>
      <c r="B270" s="56"/>
      <c r="C270" s="56"/>
      <c r="D270" s="56"/>
      <c r="E270" s="56"/>
      <c r="F270" s="56"/>
      <c r="G270" s="56"/>
      <c r="H270" s="52"/>
    </row>
    <row r="271" spans="1:13" s="48" customFormat="1" ht="11.25" customHeight="1" x14ac:dyDescent="0.2">
      <c r="A271" s="49" t="s">
        <v>305</v>
      </c>
      <c r="B271" s="56"/>
      <c r="C271" s="56"/>
      <c r="D271" s="56"/>
      <c r="E271" s="56"/>
      <c r="F271" s="56"/>
      <c r="G271" s="56"/>
      <c r="H271" s="57"/>
    </row>
    <row r="272" spans="1:13" s="48" customFormat="1" ht="11.25" customHeight="1" x14ac:dyDescent="0.2">
      <c r="A272" s="54" t="s">
        <v>306</v>
      </c>
      <c r="B272" s="55">
        <v>118631647.193</v>
      </c>
      <c r="C272" s="56">
        <v>80414553.628440008</v>
      </c>
      <c r="D272" s="55">
        <v>0</v>
      </c>
      <c r="E272" s="56">
        <f t="shared" ref="E272" si="118">SUM(C272:D272)</f>
        <v>80414553.628440008</v>
      </c>
      <c r="F272" s="56">
        <f>B272-E272</f>
        <v>38217093.564559996</v>
      </c>
      <c r="G272" s="56">
        <f>B272-C272</f>
        <v>38217093.564559996</v>
      </c>
      <c r="H272" s="57">
        <f>E272/B272*100</f>
        <v>67.785077195813358</v>
      </c>
    </row>
    <row r="273" spans="1:8" s="48" customFormat="1" ht="12" x14ac:dyDescent="0.2">
      <c r="A273" s="90"/>
      <c r="B273" s="56"/>
      <c r="C273" s="56"/>
      <c r="D273" s="56"/>
      <c r="E273" s="56"/>
      <c r="F273" s="56"/>
      <c r="G273" s="56"/>
      <c r="H273" s="57"/>
    </row>
    <row r="274" spans="1:8" s="48" customFormat="1" ht="11.25" customHeight="1" x14ac:dyDescent="0.2">
      <c r="A274" s="54" t="s">
        <v>307</v>
      </c>
      <c r="B274" s="56">
        <f t="shared" ref="B274:G274" si="119">SUM(B275:B280)</f>
        <v>401558102.12967008</v>
      </c>
      <c r="C274" s="56">
        <f t="shared" si="119"/>
        <v>358678824.71087998</v>
      </c>
      <c r="D274" s="56">
        <f t="shared" ref="D274" si="120">SUM(D275:D280)</f>
        <v>29564296.373019997</v>
      </c>
      <c r="E274" s="56">
        <f t="shared" si="119"/>
        <v>388243121.08389997</v>
      </c>
      <c r="F274" s="56">
        <f t="shared" si="119"/>
        <v>13314981.045770103</v>
      </c>
      <c r="G274" s="56">
        <f t="shared" si="119"/>
        <v>42879277.418790087</v>
      </c>
      <c r="H274" s="52">
        <f t="shared" ref="H274:H280" si="121">E274/B274*100</f>
        <v>96.684170740136011</v>
      </c>
    </row>
    <row r="275" spans="1:8" s="48" customFormat="1" ht="11.25" hidden="1" customHeight="1" x14ac:dyDescent="0.2">
      <c r="A275" s="54" t="s">
        <v>308</v>
      </c>
      <c r="B275" s="55">
        <v>400478616.12467009</v>
      </c>
      <c r="C275" s="56">
        <v>357672654.44053</v>
      </c>
      <c r="D275" s="55">
        <v>29536749.082939997</v>
      </c>
      <c r="E275" s="56">
        <f t="shared" ref="E275:E280" si="122">SUM(C275:D275)</f>
        <v>387209403.52346998</v>
      </c>
      <c r="F275" s="56">
        <f t="shared" ref="F275:F280" si="123">B275-E275</f>
        <v>13269212.601200104</v>
      </c>
      <c r="G275" s="56">
        <f t="shared" ref="G275:G280" si="124">B275-C275</f>
        <v>42805961.684140086</v>
      </c>
      <c r="H275" s="57">
        <f t="shared" si="121"/>
        <v>96.686661392909585</v>
      </c>
    </row>
    <row r="276" spans="1:8" s="48" customFormat="1" ht="11.25" hidden="1" customHeight="1" x14ac:dyDescent="0.2">
      <c r="A276" s="91" t="s">
        <v>309</v>
      </c>
      <c r="B276" s="92"/>
      <c r="C276" s="92">
        <v>0</v>
      </c>
      <c r="D276" s="92"/>
      <c r="E276" s="92">
        <f t="shared" si="122"/>
        <v>0</v>
      </c>
      <c r="F276" s="92">
        <f t="shared" si="123"/>
        <v>0</v>
      </c>
      <c r="G276" s="92">
        <f t="shared" si="124"/>
        <v>0</v>
      </c>
      <c r="H276" s="93" t="e">
        <f t="shared" si="121"/>
        <v>#DIV/0!</v>
      </c>
    </row>
    <row r="277" spans="1:8" s="48" customFormat="1" ht="12" hidden="1" customHeight="1" x14ac:dyDescent="0.2">
      <c r="A277" s="91" t="s">
        <v>310</v>
      </c>
      <c r="B277" s="92"/>
      <c r="C277" s="92">
        <v>0</v>
      </c>
      <c r="D277" s="92"/>
      <c r="E277" s="92">
        <f t="shared" si="122"/>
        <v>0</v>
      </c>
      <c r="F277" s="92">
        <f t="shared" si="123"/>
        <v>0</v>
      </c>
      <c r="G277" s="92">
        <f t="shared" si="124"/>
        <v>0</v>
      </c>
      <c r="H277" s="94" t="e">
        <f t="shared" si="121"/>
        <v>#DIV/0!</v>
      </c>
    </row>
    <row r="278" spans="1:8" s="48" customFormat="1" ht="11.25" hidden="1" customHeight="1" x14ac:dyDescent="0.2">
      <c r="A278" s="95" t="s">
        <v>311</v>
      </c>
      <c r="B278" s="92"/>
      <c r="C278" s="92">
        <v>0</v>
      </c>
      <c r="D278" s="92"/>
      <c r="E278" s="92">
        <f t="shared" si="122"/>
        <v>0</v>
      </c>
      <c r="F278" s="92">
        <f t="shared" si="123"/>
        <v>0</v>
      </c>
      <c r="G278" s="92">
        <f t="shared" si="124"/>
        <v>0</v>
      </c>
      <c r="H278" s="96" t="e">
        <f t="shared" si="121"/>
        <v>#DIV/0!</v>
      </c>
    </row>
    <row r="279" spans="1:8" s="48" customFormat="1" ht="11.25" hidden="1" customHeight="1" x14ac:dyDescent="0.2">
      <c r="A279" s="97" t="s">
        <v>312</v>
      </c>
      <c r="B279" s="92"/>
      <c r="C279" s="92">
        <v>0</v>
      </c>
      <c r="D279" s="92"/>
      <c r="E279" s="92">
        <f t="shared" si="122"/>
        <v>0</v>
      </c>
      <c r="F279" s="92">
        <f t="shared" si="123"/>
        <v>0</v>
      </c>
      <c r="G279" s="92">
        <f t="shared" si="124"/>
        <v>0</v>
      </c>
      <c r="H279" s="94" t="e">
        <f t="shared" si="121"/>
        <v>#DIV/0!</v>
      </c>
    </row>
    <row r="280" spans="1:8" s="48" customFormat="1" ht="11.25" customHeight="1" x14ac:dyDescent="0.2">
      <c r="A280" s="54" t="s">
        <v>313</v>
      </c>
      <c r="B280" s="55">
        <v>1079486.0049999999</v>
      </c>
      <c r="C280" s="56">
        <v>1006170.27035</v>
      </c>
      <c r="D280" s="55">
        <v>27547.290079999999</v>
      </c>
      <c r="E280" s="56">
        <f t="shared" si="122"/>
        <v>1033717.56043</v>
      </c>
      <c r="F280" s="56">
        <f t="shared" si="123"/>
        <v>45768.444569999934</v>
      </c>
      <c r="G280" s="56">
        <f t="shared" si="124"/>
        <v>73315.734649999882</v>
      </c>
      <c r="H280" s="52">
        <f t="shared" si="121"/>
        <v>95.760163229721542</v>
      </c>
    </row>
    <row r="281" spans="1:8" s="48" customFormat="1" ht="11.25" customHeight="1" x14ac:dyDescent="0.2">
      <c r="A281" s="98"/>
      <c r="B281" s="56"/>
      <c r="C281" s="56"/>
      <c r="D281" s="56"/>
      <c r="E281" s="56"/>
      <c r="F281" s="56"/>
      <c r="G281" s="56"/>
      <c r="H281" s="57"/>
    </row>
    <row r="282" spans="1:8" s="48" customFormat="1" ht="11.25" customHeight="1" x14ac:dyDescent="0.2">
      <c r="A282" s="49" t="s">
        <v>314</v>
      </c>
      <c r="B282" s="99">
        <f>+B272+B274</f>
        <v>520189749.3226701</v>
      </c>
      <c r="C282" s="99">
        <f t="shared" ref="C282:G282" si="125">+C272+C274</f>
        <v>439093378.33932</v>
      </c>
      <c r="D282" s="99">
        <f t="shared" si="125"/>
        <v>29564296.373019997</v>
      </c>
      <c r="E282" s="99">
        <f t="shared" si="125"/>
        <v>468657674.71234</v>
      </c>
      <c r="F282" s="99">
        <f t="shared" si="125"/>
        <v>51532074.610330097</v>
      </c>
      <c r="G282" s="99">
        <f t="shared" si="125"/>
        <v>81096370.983350083</v>
      </c>
      <c r="H282" s="57">
        <f>E282/B282*100</f>
        <v>90.093600522226907</v>
      </c>
    </row>
    <row r="283" spans="1:8" s="48" customFormat="1" ht="11.25" customHeight="1" x14ac:dyDescent="0.2">
      <c r="A283" s="54"/>
      <c r="B283" s="56"/>
      <c r="C283" s="56"/>
      <c r="D283" s="56"/>
      <c r="E283" s="56"/>
      <c r="F283" s="56"/>
      <c r="G283" s="56"/>
      <c r="H283" s="57"/>
    </row>
    <row r="284" spans="1:8" s="48" customFormat="1" ht="11.25" hidden="1" customHeight="1" x14ac:dyDescent="0.2">
      <c r="A284" s="90" t="s">
        <v>315</v>
      </c>
      <c r="B284" s="61">
        <f t="shared" ref="B284:G284" si="126">+B282+B269</f>
        <v>1820508620.8289495</v>
      </c>
      <c r="C284" s="61">
        <f t="shared" si="126"/>
        <v>1364042270.2181001</v>
      </c>
      <c r="D284" s="61">
        <f t="shared" si="126"/>
        <v>56066964.464440003</v>
      </c>
      <c r="E284" s="61">
        <f t="shared" si="126"/>
        <v>1420109234.6825402</v>
      </c>
      <c r="F284" s="61">
        <f t="shared" si="126"/>
        <v>400399386.14640993</v>
      </c>
      <c r="G284" s="61">
        <f t="shared" si="126"/>
        <v>456466350.61084986</v>
      </c>
      <c r="H284" s="100">
        <f>E284/B284*100</f>
        <v>78.006180164964462</v>
      </c>
    </row>
    <row r="285" spans="1:8" s="48" customFormat="1" ht="12" hidden="1" customHeight="1" x14ac:dyDescent="0.2">
      <c r="A285" s="54"/>
      <c r="B285" s="56"/>
      <c r="C285" s="59"/>
      <c r="D285" s="56"/>
      <c r="E285" s="59"/>
      <c r="F285" s="59"/>
      <c r="G285" s="59"/>
      <c r="H285" s="52"/>
    </row>
    <row r="286" spans="1:8" ht="12.75" thickBot="1" x14ac:dyDescent="0.25">
      <c r="A286" s="103" t="s">
        <v>316</v>
      </c>
      <c r="B286" s="104">
        <f>+B284</f>
        <v>1820508620.8289495</v>
      </c>
      <c r="C286" s="104">
        <f t="shared" ref="C286:G286" si="127">+C284</f>
        <v>1364042270.2181001</v>
      </c>
      <c r="D286" s="104">
        <f t="shared" si="127"/>
        <v>56066964.464440003</v>
      </c>
      <c r="E286" s="104">
        <f t="shared" si="127"/>
        <v>1420109234.6825402</v>
      </c>
      <c r="F286" s="104">
        <f t="shared" si="127"/>
        <v>400399386.14640993</v>
      </c>
      <c r="G286" s="104">
        <f t="shared" si="127"/>
        <v>456466350.61084986</v>
      </c>
      <c r="H286" s="105">
        <f>E286/B286*100</f>
        <v>78.006180164964462</v>
      </c>
    </row>
    <row r="287" spans="1:8" ht="12" thickTop="1" x14ac:dyDescent="0.2">
      <c r="G287" s="107"/>
    </row>
    <row r="288" spans="1:8" x14ac:dyDescent="0.2">
      <c r="A288" s="108" t="s">
        <v>317</v>
      </c>
    </row>
    <row r="289" spans="1:9" x14ac:dyDescent="0.2">
      <c r="A289" s="48" t="s">
        <v>318</v>
      </c>
    </row>
    <row r="290" spans="1:9" x14ac:dyDescent="0.2">
      <c r="A290" s="102" t="s">
        <v>319</v>
      </c>
    </row>
    <row r="291" spans="1:9" x14ac:dyDescent="0.2">
      <c r="A291" s="48" t="s">
        <v>320</v>
      </c>
    </row>
    <row r="292" spans="1:9" x14ac:dyDescent="0.2">
      <c r="A292" s="48" t="s">
        <v>321</v>
      </c>
    </row>
    <row r="293" spans="1:9" x14ac:dyDescent="0.2">
      <c r="A293" s="48" t="s">
        <v>322</v>
      </c>
    </row>
    <row r="294" spans="1:9" x14ac:dyDescent="0.2">
      <c r="A294" s="48" t="s">
        <v>323</v>
      </c>
    </row>
    <row r="295" spans="1:9" x14ac:dyDescent="0.2">
      <c r="G295" s="107"/>
    </row>
    <row r="296" spans="1:9" x14ac:dyDescent="0.2">
      <c r="E296" s="48"/>
      <c r="F296" s="48"/>
      <c r="G296" s="106"/>
      <c r="I296" s="38"/>
    </row>
    <row r="297" spans="1:9" x14ac:dyDescent="0.2">
      <c r="E297" s="48"/>
      <c r="F297" s="48"/>
      <c r="G297" s="106"/>
      <c r="I297" s="38"/>
    </row>
    <row r="298" spans="1:9" x14ac:dyDescent="0.2">
      <c r="E298" s="48"/>
      <c r="F298" s="48"/>
      <c r="G298" s="106"/>
      <c r="I298" s="38"/>
    </row>
    <row r="299" spans="1:9" x14ac:dyDescent="0.2">
      <c r="E299" s="48"/>
      <c r="F299" s="48"/>
      <c r="G299" s="106"/>
      <c r="I299" s="38"/>
    </row>
    <row r="300" spans="1:9" x14ac:dyDescent="0.2">
      <c r="E300" s="48"/>
      <c r="F300" s="48"/>
      <c r="G300" s="106"/>
      <c r="I300" s="38"/>
    </row>
    <row r="301" spans="1:9" x14ac:dyDescent="0.2">
      <c r="E301" s="48"/>
      <c r="F301" s="48"/>
      <c r="G301" s="106"/>
      <c r="I301" s="38"/>
    </row>
    <row r="302" spans="1:9" x14ac:dyDescent="0.2">
      <c r="E302" s="48"/>
      <c r="F302" s="48"/>
      <c r="G302" s="106"/>
      <c r="I302" s="38"/>
    </row>
    <row r="303" spans="1:9" x14ac:dyDescent="0.2">
      <c r="E303" s="48"/>
      <c r="F303" s="48"/>
      <c r="G303" s="106"/>
      <c r="I303" s="38"/>
    </row>
    <row r="304" spans="1:9" x14ac:dyDescent="0.2">
      <c r="E304" s="48"/>
      <c r="F304" s="48"/>
      <c r="G304" s="106"/>
      <c r="I304" s="38"/>
    </row>
    <row r="305" spans="5:9" x14ac:dyDescent="0.2">
      <c r="E305" s="48"/>
      <c r="F305" s="48"/>
      <c r="G305" s="106"/>
      <c r="I305" s="38"/>
    </row>
    <row r="306" spans="5:9" x14ac:dyDescent="0.2">
      <c r="E306" s="48"/>
      <c r="F306" s="48"/>
      <c r="G306" s="106"/>
      <c r="I306" s="38"/>
    </row>
    <row r="307" spans="5:9" x14ac:dyDescent="0.2">
      <c r="E307" s="48"/>
      <c r="F307" s="48"/>
      <c r="G307" s="106"/>
      <c r="I307" s="38"/>
    </row>
    <row r="308" spans="5:9" x14ac:dyDescent="0.2">
      <c r="E308" s="48"/>
      <c r="F308" s="48"/>
      <c r="G308" s="106"/>
      <c r="I308" s="38"/>
    </row>
    <row r="309" spans="5:9" x14ac:dyDescent="0.2">
      <c r="E309" s="48"/>
      <c r="F309" s="48"/>
      <c r="G309" s="106"/>
      <c r="I309" s="38"/>
    </row>
    <row r="310" spans="5:9" x14ac:dyDescent="0.2">
      <c r="E310" s="48"/>
      <c r="F310" s="48"/>
      <c r="G310" s="106"/>
      <c r="I310" s="38"/>
    </row>
    <row r="311" spans="5:9" x14ac:dyDescent="0.2">
      <c r="E311" s="48"/>
      <c r="F311" s="48"/>
      <c r="G311" s="106"/>
      <c r="I311" s="38"/>
    </row>
    <row r="312" spans="5:9" x14ac:dyDescent="0.2">
      <c r="E312" s="48"/>
      <c r="F312" s="48"/>
      <c r="G312" s="106"/>
      <c r="I312" s="38"/>
    </row>
    <row r="313" spans="5:9" x14ac:dyDescent="0.2">
      <c r="E313" s="48"/>
      <c r="F313" s="48"/>
      <c r="G313" s="106"/>
      <c r="I313" s="38"/>
    </row>
    <row r="314" spans="5:9" x14ac:dyDescent="0.2">
      <c r="E314" s="48"/>
      <c r="F314" s="48"/>
      <c r="G314" s="106"/>
      <c r="I314" s="38"/>
    </row>
    <row r="315" spans="5:9" x14ac:dyDescent="0.2">
      <c r="E315" s="48"/>
      <c r="F315" s="48"/>
      <c r="G315" s="106"/>
      <c r="I315" s="38"/>
    </row>
    <row r="316" spans="5:9" x14ac:dyDescent="0.2">
      <c r="E316" s="48"/>
      <c r="F316" s="48"/>
      <c r="G316" s="106"/>
      <c r="I316" s="38"/>
    </row>
    <row r="317" spans="5:9" x14ac:dyDescent="0.2">
      <c r="E317" s="48"/>
      <c r="F317" s="48"/>
      <c r="G317" s="106"/>
      <c r="I317" s="38"/>
    </row>
    <row r="318" spans="5:9" x14ac:dyDescent="0.2">
      <c r="E318" s="48"/>
      <c r="F318" s="48"/>
      <c r="G318" s="106"/>
      <c r="I318" s="38"/>
    </row>
    <row r="319" spans="5:9" x14ac:dyDescent="0.2">
      <c r="E319" s="48"/>
      <c r="F319" s="48"/>
      <c r="G319" s="106"/>
      <c r="I319" s="38"/>
    </row>
    <row r="320" spans="5:9" x14ac:dyDescent="0.2">
      <c r="E320" s="48"/>
      <c r="F320" s="48"/>
      <c r="G320" s="106"/>
      <c r="I320" s="38"/>
    </row>
    <row r="321" spans="5:9" x14ac:dyDescent="0.2">
      <c r="E321" s="48"/>
      <c r="F321" s="48"/>
      <c r="G321" s="106"/>
      <c r="I321" s="38"/>
    </row>
    <row r="322" spans="5:9" x14ac:dyDescent="0.2">
      <c r="E322" s="48"/>
      <c r="F322" s="48"/>
      <c r="G322" s="106"/>
      <c r="I322" s="38"/>
    </row>
    <row r="323" spans="5:9" x14ac:dyDescent="0.2">
      <c r="E323" s="48"/>
      <c r="F323" s="48"/>
      <c r="G323" s="106"/>
      <c r="I323" s="38"/>
    </row>
    <row r="324" spans="5:9" x14ac:dyDescent="0.2">
      <c r="E324" s="48"/>
      <c r="F324" s="48"/>
      <c r="G324" s="106"/>
      <c r="I324" s="38"/>
    </row>
    <row r="325" spans="5:9" x14ac:dyDescent="0.2">
      <c r="E325" s="48"/>
      <c r="F325" s="48"/>
      <c r="G325" s="106"/>
      <c r="I325" s="38"/>
    </row>
    <row r="326" spans="5:9" x14ac:dyDescent="0.2">
      <c r="E326" s="48"/>
      <c r="F326" s="48"/>
      <c r="G326" s="106"/>
      <c r="I326" s="38"/>
    </row>
    <row r="327" spans="5:9" x14ac:dyDescent="0.2">
      <c r="E327" s="48"/>
      <c r="F327" s="48"/>
      <c r="G327" s="106"/>
      <c r="I327" s="38"/>
    </row>
    <row r="328" spans="5:9" x14ac:dyDescent="0.2">
      <c r="E328" s="48"/>
      <c r="F328" s="48"/>
      <c r="G328" s="106"/>
      <c r="I328" s="38"/>
    </row>
    <row r="329" spans="5:9" x14ac:dyDescent="0.2">
      <c r="E329" s="48"/>
      <c r="F329" s="48"/>
      <c r="G329" s="106"/>
      <c r="I329" s="38"/>
    </row>
    <row r="330" spans="5:9" x14ac:dyDescent="0.2">
      <c r="E330" s="48"/>
      <c r="F330" s="48"/>
      <c r="G330" s="106"/>
      <c r="I330" s="38"/>
    </row>
    <row r="331" spans="5:9" x14ac:dyDescent="0.2">
      <c r="E331" s="48"/>
      <c r="F331" s="48"/>
      <c r="G331" s="106"/>
      <c r="I331" s="38"/>
    </row>
    <row r="332" spans="5:9" x14ac:dyDescent="0.2">
      <c r="E332" s="48"/>
      <c r="F332" s="48"/>
      <c r="G332" s="106"/>
      <c r="I332" s="38"/>
    </row>
    <row r="333" spans="5:9" x14ac:dyDescent="0.2">
      <c r="E333" s="48"/>
      <c r="F333" s="48"/>
      <c r="G333" s="106"/>
      <c r="I333" s="38"/>
    </row>
    <row r="334" spans="5:9" x14ac:dyDescent="0.2">
      <c r="E334" s="48"/>
      <c r="F334" s="48"/>
      <c r="G334" s="106"/>
      <c r="I334" s="38"/>
    </row>
    <row r="335" spans="5:9" x14ac:dyDescent="0.2">
      <c r="E335" s="48"/>
      <c r="F335" s="48"/>
      <c r="G335" s="106"/>
      <c r="I335" s="38"/>
    </row>
  </sheetData>
  <mergeCells count="7">
    <mergeCell ref="H6:H7"/>
    <mergeCell ref="C6:E6"/>
    <mergeCell ref="A5:A7"/>
    <mergeCell ref="C5:E5"/>
    <mergeCell ref="B6:B7"/>
    <mergeCell ref="F6:F7"/>
    <mergeCell ref="G6:G7"/>
  </mergeCells>
  <printOptions horizontalCentered="1"/>
  <pageMargins left="0.4" right="0.28000000000000003" top="0.3" bottom="0.4" header="0.2" footer="0.18"/>
  <pageSetup paperSize="9" scale="79" fitToHeight="0" orientation="portrait" r:id="rId1"/>
  <headerFooter alignWithMargins="0">
    <oddFooter>Page &amp;P of &amp;N</oddFooter>
  </headerFooter>
  <rowBreaks count="1" manualBreakCount="1">
    <brk id="247"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M7"/>
  <sheetViews>
    <sheetView topLeftCell="A10" zoomScaleNormal="100" workbookViewId="0">
      <selection activeCell="L19" sqref="L19"/>
    </sheetView>
  </sheetViews>
  <sheetFormatPr defaultRowHeight="12.75" x14ac:dyDescent="0.2"/>
  <cols>
    <col min="1" max="1" width="38.7109375" customWidth="1"/>
    <col min="2" max="2" width="11.5703125" bestFit="1" customWidth="1"/>
    <col min="3" max="3" width="10" bestFit="1" customWidth="1"/>
    <col min="4" max="6" width="10" customWidth="1"/>
    <col min="7" max="7" width="12.28515625" customWidth="1"/>
    <col min="9" max="9" width="9.42578125" bestFit="1" customWidth="1"/>
    <col min="10" max="10" width="10.28515625" bestFit="1" customWidth="1"/>
    <col min="12" max="12" width="10.7109375" customWidth="1"/>
    <col min="13" max="13" width="11" customWidth="1"/>
  </cols>
  <sheetData>
    <row r="1" spans="1:13" x14ac:dyDescent="0.2">
      <c r="A1" s="3" t="s">
        <v>72</v>
      </c>
    </row>
    <row r="2" spans="1:13" x14ac:dyDescent="0.2">
      <c r="A2" t="s">
        <v>0</v>
      </c>
    </row>
    <row r="3" spans="1:13" x14ac:dyDescent="0.2">
      <c r="A3" t="s">
        <v>1</v>
      </c>
      <c r="I3" t="s">
        <v>2</v>
      </c>
    </row>
    <row r="4" spans="1:13" x14ac:dyDescent="0.2">
      <c r="B4" s="1" t="s">
        <v>3</v>
      </c>
      <c r="C4" s="1" t="s">
        <v>4</v>
      </c>
      <c r="D4" s="1" t="s">
        <v>5</v>
      </c>
      <c r="E4" s="1" t="s">
        <v>6</v>
      </c>
      <c r="F4" s="1" t="s">
        <v>9</v>
      </c>
      <c r="G4" s="1" t="s">
        <v>10</v>
      </c>
      <c r="I4" s="1" t="s">
        <v>3</v>
      </c>
      <c r="J4" s="1" t="s">
        <v>4</v>
      </c>
      <c r="K4" s="1" t="s">
        <v>5</v>
      </c>
      <c r="L4" s="1" t="s">
        <v>6</v>
      </c>
      <c r="M4" s="1" t="s">
        <v>9</v>
      </c>
    </row>
    <row r="5" spans="1:13" x14ac:dyDescent="0.2">
      <c r="A5" t="s">
        <v>7</v>
      </c>
      <c r="B5" s="2">
        <v>197280.37400000001</v>
      </c>
      <c r="C5" s="2">
        <v>218551.98</v>
      </c>
      <c r="D5" s="2">
        <v>234979.63800000001</v>
      </c>
      <c r="E5" s="2">
        <v>1075614.496</v>
      </c>
      <c r="F5" s="2">
        <v>94082.13</v>
      </c>
      <c r="G5" s="2">
        <f>SUM(B5:F5)</f>
        <v>1820508.6180000002</v>
      </c>
      <c r="H5" s="2"/>
      <c r="I5" s="2">
        <f>B5</f>
        <v>197280.37400000001</v>
      </c>
      <c r="J5" s="2">
        <f t="shared" ref="J5:M6" si="0">+I5+C5</f>
        <v>415832.35400000005</v>
      </c>
      <c r="K5" s="2">
        <f t="shared" si="0"/>
        <v>650811.99200000009</v>
      </c>
      <c r="L5" s="2">
        <f t="shared" si="0"/>
        <v>1726426.4880000001</v>
      </c>
      <c r="M5" s="2">
        <f t="shared" si="0"/>
        <v>1820508.6180000002</v>
      </c>
    </row>
    <row r="6" spans="1:13" x14ac:dyDescent="0.2">
      <c r="A6" t="s">
        <v>8</v>
      </c>
      <c r="B6" s="2">
        <v>145576.10399999999</v>
      </c>
      <c r="C6" s="2">
        <v>217009.91399999999</v>
      </c>
      <c r="D6" s="2">
        <v>278567.462</v>
      </c>
      <c r="E6" s="2">
        <v>445894.359</v>
      </c>
      <c r="F6" s="2">
        <v>333061.39299999998</v>
      </c>
      <c r="G6" s="2">
        <f>SUM(B6:F6)</f>
        <v>1420109.2319999998</v>
      </c>
      <c r="H6" s="2"/>
      <c r="I6" s="2">
        <f>B6</f>
        <v>145576.10399999999</v>
      </c>
      <c r="J6" s="2">
        <f t="shared" si="0"/>
        <v>362586.01799999998</v>
      </c>
      <c r="K6" s="2">
        <f t="shared" si="0"/>
        <v>641153.48</v>
      </c>
      <c r="L6" s="2">
        <f t="shared" si="0"/>
        <v>1087047.8389999999</v>
      </c>
      <c r="M6" s="2">
        <f t="shared" si="0"/>
        <v>1420109.2319999998</v>
      </c>
    </row>
    <row r="7" spans="1:13" x14ac:dyDescent="0.2">
      <c r="A7" t="s">
        <v>11</v>
      </c>
      <c r="B7" s="5">
        <f>I7</f>
        <v>73.791478112262695</v>
      </c>
      <c r="C7" s="5">
        <f>J7</f>
        <v>87.195239743177837</v>
      </c>
      <c r="D7" s="5">
        <f>K7</f>
        <v>98.515929005807251</v>
      </c>
      <c r="E7" s="5">
        <f>L7</f>
        <v>62.965196986713515</v>
      </c>
      <c r="F7" s="5">
        <f>M7</f>
        <v>78.006180138829734</v>
      </c>
      <c r="G7" s="5"/>
      <c r="H7" s="5"/>
      <c r="I7" s="5">
        <f>+I6/I5*100</f>
        <v>73.791478112262695</v>
      </c>
      <c r="J7" s="5">
        <f>+J6/J5*100</f>
        <v>87.195239743177837</v>
      </c>
      <c r="K7" s="5">
        <f>+K6/K5*100</f>
        <v>98.515929005807251</v>
      </c>
      <c r="L7" s="5">
        <f>+L6/L5*100</f>
        <v>62.965196986713515</v>
      </c>
      <c r="M7" s="5">
        <f>+M6/M5*100</f>
        <v>78.006180138829734</v>
      </c>
    </row>
  </sheetData>
  <phoneticPr fontId="19" type="noConversion"/>
  <pageMargins left="0.75" right="0.75" top="0.39" bottom="0.36" header="0.35" footer="0.2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2020-06-10T05:02:41Z</cp:lastPrinted>
  <dcterms:created xsi:type="dcterms:W3CDTF">2014-06-18T02:22:11Z</dcterms:created>
  <dcterms:modified xsi:type="dcterms:W3CDTF">2020-06-10T05:18:09Z</dcterms:modified>
</cp:coreProperties>
</file>