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ownloads\"/>
    </mc:Choice>
  </mc:AlternateContent>
  <bookViews>
    <workbookView xWindow="240" yWindow="336" windowWidth="18792" windowHeight="10992" activeTab="1"/>
  </bookViews>
  <sheets>
    <sheet name="By Department" sheetId="11" r:id="rId1"/>
    <sheet name="By Agency" sheetId="12" r:id="rId2"/>
    <sheet name="Graph" sheetId="3" r:id="rId3"/>
  </sheets>
  <definedNames>
    <definedName name="_xlnm.Print_Area" localSheetId="1">'By Agency'!$A$1:$H$295</definedName>
    <definedName name="_xlnm.Print_Area" localSheetId="0">'By Department'!$A$1:$R$64</definedName>
    <definedName name="_xlnm.Print_Area" localSheetId="2">Graph!$A$10:$H$50</definedName>
    <definedName name="_xlnm.Print_Titles" localSheetId="1">'By Agency'!$1:$8</definedName>
    <definedName name="Z_149BABA1_3CBB_4AB5_8307_CDFFE2416884_.wvu.PrintArea" localSheetId="1" hidden="1">'By Agency'!$A$1:$F$292</definedName>
    <definedName name="Z_149BABA1_3CBB_4AB5_8307_CDFFE2416884_.wvu.PrintTitles" localSheetId="1" hidden="1">'By Agency'!$1:$8</definedName>
    <definedName name="Z_149BABA1_3CBB_4AB5_8307_CDFFE2416884_.wvu.Rows" localSheetId="1" hidden="1">'By Agency'!$130:$130,'By Agency'!$272:$275,'By Agency'!$278:$280,'By Agency'!$281:$285</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Cols" localSheetId="1" hidden="1">'By Agency'!#REF!</definedName>
    <definedName name="Z_63CE5467_86C0_4816_A6C7_6C3632652BD9_.wvu.PrintArea" localSheetId="1" hidden="1">'By Agency'!$A$1:$H$295</definedName>
    <definedName name="Z_63CE5467_86C0_4816_A6C7_6C3632652BD9_.wvu.PrintTitles" localSheetId="1" hidden="1">'By Agency'!$1:$8</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97AE4AC2_2269_476F_89AE_42BE1A190109_.wvu.PrintArea" localSheetId="1" hidden="1">'By Agency'!$A$1:$H$293</definedName>
    <definedName name="Z_97AE4AC2_2269_476F_89AE_42BE1A190109_.wvu.PrintTitles" localSheetId="1" hidden="1">'By Agency'!$1:$8</definedName>
    <definedName name="Z_97AE4AC2_2269_476F_89AE_42BE1A190109_.wvu.Rows" localSheetId="1" hidden="1">'By Agency'!$130:$130,'By Agency'!$271:$275,'By Agency'!$278:$280,'By Agency'!$281:$285</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E72949E6_F470_4685_A8B8_FC40C2B684D5_.wvu.PrintArea" localSheetId="1" hidden="1">'By Agency'!$A$1:$F$292</definedName>
    <definedName name="Z_E72949E6_F470_4685_A8B8_FC40C2B684D5_.wvu.PrintTitles" localSheetId="1" hidden="1">'By Agency'!$1:$8</definedName>
    <definedName name="Z_E72949E6_F470_4685_A8B8_FC40C2B684D5_.wvu.Rows" localSheetId="1" hidden="1">'By Agency'!$130:$130,'By Agency'!$272:$275,'By Agency'!$278:$280,'By Agency'!$281:$285</definedName>
  </definedNames>
  <calcPr calcId="152511"/>
</workbook>
</file>

<file path=xl/calcChain.xml><?xml version="1.0" encoding="utf-8"?>
<calcChain xmlns="http://schemas.openxmlformats.org/spreadsheetml/2006/main">
  <c r="G282" i="12" l="1"/>
  <c r="C282" i="12"/>
  <c r="H279" i="12"/>
  <c r="G279" i="12"/>
  <c r="F279" i="12"/>
  <c r="E279" i="12"/>
  <c r="H278" i="12"/>
  <c r="G278" i="12"/>
  <c r="F278" i="12"/>
  <c r="E278" i="12"/>
  <c r="H277" i="12"/>
  <c r="G277" i="12"/>
  <c r="F277" i="12"/>
  <c r="E277" i="12"/>
  <c r="H276" i="12"/>
  <c r="G276" i="12"/>
  <c r="F276" i="12"/>
  <c r="E276" i="12"/>
  <c r="H275" i="12"/>
  <c r="G275" i="12"/>
  <c r="F275" i="12"/>
  <c r="E275" i="12"/>
  <c r="H274" i="12"/>
  <c r="G274" i="12"/>
  <c r="F274" i="12"/>
  <c r="F273" i="12" s="1"/>
  <c r="E274" i="12"/>
  <c r="G273" i="12"/>
  <c r="E273" i="12"/>
  <c r="D273" i="12"/>
  <c r="D282" i="12" s="1"/>
  <c r="C273" i="12"/>
  <c r="B273" i="12"/>
  <c r="G271" i="12"/>
  <c r="E271" i="12"/>
  <c r="H266" i="12"/>
  <c r="G266" i="12"/>
  <c r="F266" i="12"/>
  <c r="E266" i="12"/>
  <c r="H265" i="12"/>
  <c r="G265" i="12"/>
  <c r="F265" i="12"/>
  <c r="E265" i="12"/>
  <c r="H264" i="12"/>
  <c r="G264" i="12"/>
  <c r="F264" i="12"/>
  <c r="E264" i="12"/>
  <c r="D264" i="12"/>
  <c r="C264" i="12"/>
  <c r="B264" i="12"/>
  <c r="G262" i="12"/>
  <c r="E262" i="12"/>
  <c r="F262" i="12" s="1"/>
  <c r="G260" i="12"/>
  <c r="E260" i="12"/>
  <c r="F260" i="12" s="1"/>
  <c r="G258" i="12"/>
  <c r="E258" i="12"/>
  <c r="F258" i="12" s="1"/>
  <c r="G256" i="12"/>
  <c r="E256" i="12"/>
  <c r="F256" i="12" s="1"/>
  <c r="G255" i="12"/>
  <c r="E255" i="12"/>
  <c r="F255" i="12" s="1"/>
  <c r="F254" i="12" s="1"/>
  <c r="G254" i="12"/>
  <c r="E254" i="12"/>
  <c r="H254" i="12" s="1"/>
  <c r="D254" i="12"/>
  <c r="C254" i="12"/>
  <c r="B254" i="12"/>
  <c r="H252" i="12"/>
  <c r="G252" i="12"/>
  <c r="F252" i="12"/>
  <c r="E252" i="12"/>
  <c r="H251" i="12"/>
  <c r="G251" i="12"/>
  <c r="F251" i="12"/>
  <c r="E251" i="12"/>
  <c r="H250" i="12"/>
  <c r="G250" i="12"/>
  <c r="F250" i="12"/>
  <c r="E250" i="12"/>
  <c r="H249" i="12"/>
  <c r="G249" i="12"/>
  <c r="F249" i="12"/>
  <c r="E249" i="12"/>
  <c r="H248" i="12"/>
  <c r="G248" i="12"/>
  <c r="F248" i="12"/>
  <c r="F247" i="12" s="1"/>
  <c r="E248" i="12"/>
  <c r="G247" i="12"/>
  <c r="E247" i="12"/>
  <c r="D247" i="12"/>
  <c r="C247" i="12"/>
  <c r="B247" i="12"/>
  <c r="H247" i="12" s="1"/>
  <c r="G245" i="12"/>
  <c r="E245" i="12"/>
  <c r="G243" i="12"/>
  <c r="E243" i="12"/>
  <c r="G242" i="12"/>
  <c r="E242" i="12"/>
  <c r="G241" i="12"/>
  <c r="E241" i="12"/>
  <c r="G240" i="12"/>
  <c r="E240" i="12"/>
  <c r="G239" i="12"/>
  <c r="E239" i="12"/>
  <c r="G238" i="12"/>
  <c r="E238" i="12"/>
  <c r="G237" i="12"/>
  <c r="E237" i="12"/>
  <c r="G236" i="12"/>
  <c r="E236" i="12"/>
  <c r="G235" i="12"/>
  <c r="E235" i="12"/>
  <c r="G234" i="12"/>
  <c r="E234" i="12"/>
  <c r="G233" i="12"/>
  <c r="E233" i="12"/>
  <c r="G232" i="12"/>
  <c r="E232" i="12"/>
  <c r="G231" i="12"/>
  <c r="E231" i="12"/>
  <c r="G230" i="12"/>
  <c r="E230" i="12"/>
  <c r="E228" i="12" s="1"/>
  <c r="G229" i="12"/>
  <c r="E229" i="12"/>
  <c r="G228" i="12"/>
  <c r="G215" i="12" s="1"/>
  <c r="D228" i="12"/>
  <c r="C228" i="12"/>
  <c r="C215" i="12" s="1"/>
  <c r="B228" i="12"/>
  <c r="H227" i="12"/>
  <c r="G227" i="12"/>
  <c r="F227" i="12"/>
  <c r="E227" i="12"/>
  <c r="H226" i="12"/>
  <c r="G226" i="12"/>
  <c r="F226" i="12"/>
  <c r="E226" i="12"/>
  <c r="H225" i="12"/>
  <c r="G225" i="12"/>
  <c r="F225" i="12"/>
  <c r="E225" i="12"/>
  <c r="H224" i="12"/>
  <c r="G224" i="12"/>
  <c r="F224" i="12"/>
  <c r="E224" i="12"/>
  <c r="H223" i="12"/>
  <c r="G223" i="12"/>
  <c r="F223" i="12"/>
  <c r="E223" i="12"/>
  <c r="H222" i="12"/>
  <c r="G222" i="12"/>
  <c r="F222" i="12"/>
  <c r="E222" i="12"/>
  <c r="H221" i="12"/>
  <c r="G221" i="12"/>
  <c r="F221" i="12"/>
  <c r="E221" i="12"/>
  <c r="H220" i="12"/>
  <c r="G220" i="12"/>
  <c r="F220" i="12"/>
  <c r="E220" i="12"/>
  <c r="H219" i="12"/>
  <c r="G219" i="12"/>
  <c r="F219" i="12"/>
  <c r="E219" i="12"/>
  <c r="H218" i="12"/>
  <c r="G218" i="12"/>
  <c r="F218" i="12"/>
  <c r="E218" i="12"/>
  <c r="H217" i="12"/>
  <c r="G217" i="12"/>
  <c r="F217" i="12"/>
  <c r="E217" i="12"/>
  <c r="H216" i="12"/>
  <c r="G216" i="12"/>
  <c r="F216" i="12"/>
  <c r="E216" i="12"/>
  <c r="D215" i="12"/>
  <c r="B215" i="12"/>
  <c r="G213" i="12"/>
  <c r="E213" i="12"/>
  <c r="F213" i="12" s="1"/>
  <c r="G212" i="12"/>
  <c r="E212" i="12"/>
  <c r="F212" i="12" s="1"/>
  <c r="G211" i="12"/>
  <c r="E211" i="12"/>
  <c r="F211" i="12" s="1"/>
  <c r="G210" i="12"/>
  <c r="E210" i="12"/>
  <c r="F210" i="12" s="1"/>
  <c r="G209" i="12"/>
  <c r="E209" i="12"/>
  <c r="F209" i="12" s="1"/>
  <c r="G208" i="12"/>
  <c r="E208" i="12"/>
  <c r="F208" i="12" s="1"/>
  <c r="G207" i="12"/>
  <c r="G206" i="12" s="1"/>
  <c r="E207" i="12"/>
  <c r="F207" i="12" s="1"/>
  <c r="F206" i="12" s="1"/>
  <c r="E206" i="12"/>
  <c r="H206" i="12" s="1"/>
  <c r="D206" i="12"/>
  <c r="C206" i="12"/>
  <c r="B206" i="12"/>
  <c r="H204" i="12"/>
  <c r="G204" i="12"/>
  <c r="F204" i="12"/>
  <c r="E204" i="12"/>
  <c r="H203" i="12"/>
  <c r="G203" i="12"/>
  <c r="F203" i="12"/>
  <c r="E203" i="12"/>
  <c r="H202" i="12"/>
  <c r="G202" i="12"/>
  <c r="F202" i="12"/>
  <c r="E202" i="12"/>
  <c r="H201" i="12"/>
  <c r="G201" i="12"/>
  <c r="F201" i="12"/>
  <c r="E201" i="12"/>
  <c r="H200" i="12"/>
  <c r="G200" i="12"/>
  <c r="F200" i="12"/>
  <c r="E200" i="12"/>
  <c r="H199" i="12"/>
  <c r="G199" i="12"/>
  <c r="F199" i="12"/>
  <c r="E199" i="12"/>
  <c r="H198" i="12"/>
  <c r="G198" i="12"/>
  <c r="F198" i="12"/>
  <c r="F197" i="12" s="1"/>
  <c r="E198" i="12"/>
  <c r="G197" i="12"/>
  <c r="E197" i="12"/>
  <c r="D197" i="12"/>
  <c r="C197" i="12"/>
  <c r="B197" i="12"/>
  <c r="H197" i="12" s="1"/>
  <c r="G195" i="12"/>
  <c r="E195" i="12"/>
  <c r="G194" i="12"/>
  <c r="E194" i="12"/>
  <c r="G193" i="12"/>
  <c r="E193" i="12"/>
  <c r="G192" i="12"/>
  <c r="E192" i="12"/>
  <c r="G191" i="12"/>
  <c r="E191" i="12"/>
  <c r="G190" i="12"/>
  <c r="E190" i="12"/>
  <c r="G189" i="12"/>
  <c r="E189" i="12"/>
  <c r="G188" i="12"/>
  <c r="E188" i="12"/>
  <c r="H188" i="12" s="1"/>
  <c r="D188" i="12"/>
  <c r="C188" i="12"/>
  <c r="B188" i="12"/>
  <c r="H186" i="12"/>
  <c r="G186" i="12"/>
  <c r="F186" i="12"/>
  <c r="E186" i="12"/>
  <c r="H185" i="12"/>
  <c r="G185" i="12"/>
  <c r="F185" i="12"/>
  <c r="E185" i="12"/>
  <c r="H184" i="12"/>
  <c r="G184" i="12"/>
  <c r="F184" i="12"/>
  <c r="E184" i="12"/>
  <c r="H183" i="12"/>
  <c r="G183" i="12"/>
  <c r="F183" i="12"/>
  <c r="E183" i="12"/>
  <c r="H182" i="12"/>
  <c r="G182" i="12"/>
  <c r="F182" i="12"/>
  <c r="E182" i="12"/>
  <c r="H181" i="12"/>
  <c r="G181" i="12"/>
  <c r="F181" i="12"/>
  <c r="E181" i="12"/>
  <c r="H180" i="12"/>
  <c r="G180" i="12"/>
  <c r="F180" i="12"/>
  <c r="E180" i="12"/>
  <c r="H179" i="12"/>
  <c r="G179" i="12"/>
  <c r="F179" i="12"/>
  <c r="E179" i="12"/>
  <c r="D179" i="12"/>
  <c r="C179" i="12"/>
  <c r="B179" i="12"/>
  <c r="G177" i="12"/>
  <c r="E177" i="12"/>
  <c r="G176" i="12"/>
  <c r="E176" i="12"/>
  <c r="G175" i="12"/>
  <c r="E175" i="12"/>
  <c r="G174" i="12"/>
  <c r="D174" i="12"/>
  <c r="C174" i="12"/>
  <c r="B174" i="12"/>
  <c r="H172" i="12"/>
  <c r="G172" i="12"/>
  <c r="F172" i="12"/>
  <c r="E172" i="12"/>
  <c r="H171" i="12"/>
  <c r="G171" i="12"/>
  <c r="F171" i="12"/>
  <c r="E171" i="12"/>
  <c r="H170" i="12"/>
  <c r="G170" i="12"/>
  <c r="F170" i="12"/>
  <c r="E170" i="12"/>
  <c r="H169" i="12"/>
  <c r="G169" i="12"/>
  <c r="F169" i="12"/>
  <c r="E169" i="12"/>
  <c r="H168" i="12"/>
  <c r="G168" i="12"/>
  <c r="F168" i="12"/>
  <c r="E168" i="12"/>
  <c r="H167" i="12"/>
  <c r="G167" i="12"/>
  <c r="F167" i="12"/>
  <c r="E167" i="12"/>
  <c r="H166" i="12"/>
  <c r="G166" i="12"/>
  <c r="F166" i="12"/>
  <c r="E166" i="12"/>
  <c r="H165" i="12"/>
  <c r="G165" i="12"/>
  <c r="F165" i="12"/>
  <c r="E165" i="12"/>
  <c r="G164" i="12"/>
  <c r="F164" i="12"/>
  <c r="E164" i="12"/>
  <c r="D164" i="12"/>
  <c r="C164" i="12"/>
  <c r="B164" i="12"/>
  <c r="H164" i="12" s="1"/>
  <c r="G162" i="12"/>
  <c r="E162" i="12"/>
  <c r="G161" i="12"/>
  <c r="E161" i="12"/>
  <c r="G160" i="12"/>
  <c r="E160" i="12"/>
  <c r="G159" i="12"/>
  <c r="E159" i="12"/>
  <c r="G158" i="12"/>
  <c r="E158" i="12"/>
  <c r="G157" i="12"/>
  <c r="E157" i="12"/>
  <c r="G156" i="12"/>
  <c r="E156" i="12"/>
  <c r="G155" i="12"/>
  <c r="E155" i="12"/>
  <c r="G154" i="12"/>
  <c r="E154" i="12"/>
  <c r="G153" i="12"/>
  <c r="E153" i="12"/>
  <c r="G152" i="12"/>
  <c r="E152" i="12"/>
  <c r="G151" i="12"/>
  <c r="E151" i="12"/>
  <c r="G150" i="12"/>
  <c r="E150" i="12"/>
  <c r="G149" i="12"/>
  <c r="E149" i="12"/>
  <c r="G148" i="12"/>
  <c r="E148" i="12"/>
  <c r="G147" i="12"/>
  <c r="E147" i="12"/>
  <c r="G146" i="12"/>
  <c r="E146" i="12"/>
  <c r="G145" i="12"/>
  <c r="E145" i="12"/>
  <c r="G144" i="12"/>
  <c r="G143" i="12" s="1"/>
  <c r="E144" i="12"/>
  <c r="E143" i="12"/>
  <c r="H143" i="12" s="1"/>
  <c r="D143" i="12"/>
  <c r="C143" i="12"/>
  <c r="B143" i="12"/>
  <c r="H141" i="12"/>
  <c r="G141" i="12"/>
  <c r="F141" i="12"/>
  <c r="E141" i="12"/>
  <c r="H139" i="12"/>
  <c r="G139" i="12"/>
  <c r="E139" i="12"/>
  <c r="F139" i="12" s="1"/>
  <c r="F138" i="12" s="1"/>
  <c r="H138" i="12"/>
  <c r="G138" i="12"/>
  <c r="E138" i="12"/>
  <c r="D138" i="12"/>
  <c r="D134" i="12" s="1"/>
  <c r="C138" i="12"/>
  <c r="B138" i="12"/>
  <c r="B134" i="12" s="1"/>
  <c r="G137" i="12"/>
  <c r="E137" i="12"/>
  <c r="F137" i="12" s="1"/>
  <c r="G136" i="12"/>
  <c r="E136" i="12"/>
  <c r="F136" i="12" s="1"/>
  <c r="H135" i="12"/>
  <c r="G135" i="12"/>
  <c r="E135" i="12"/>
  <c r="F135" i="12" s="1"/>
  <c r="G134" i="12"/>
  <c r="C134" i="12"/>
  <c r="H133" i="12"/>
  <c r="G133" i="12"/>
  <c r="F133" i="12"/>
  <c r="E133" i="12"/>
  <c r="H132" i="12"/>
  <c r="G132" i="12"/>
  <c r="F132" i="12"/>
  <c r="E132" i="12"/>
  <c r="D131" i="12"/>
  <c r="D126" i="12" s="1"/>
  <c r="D125" i="12" s="1"/>
  <c r="C131" i="12"/>
  <c r="E131" i="12" s="1"/>
  <c r="H131" i="12" s="1"/>
  <c r="B131" i="12"/>
  <c r="G131" i="12" s="1"/>
  <c r="G130" i="12"/>
  <c r="E130" i="12"/>
  <c r="H130" i="12" s="1"/>
  <c r="G129" i="12"/>
  <c r="E129" i="12"/>
  <c r="H129" i="12" s="1"/>
  <c r="G128" i="12"/>
  <c r="E128" i="12"/>
  <c r="H128" i="12" s="1"/>
  <c r="G127" i="12"/>
  <c r="F127" i="12"/>
  <c r="E127" i="12"/>
  <c r="H127" i="12" s="1"/>
  <c r="E126" i="12"/>
  <c r="H126" i="12" s="1"/>
  <c r="B126" i="12"/>
  <c r="B125" i="12" s="1"/>
  <c r="H123" i="12"/>
  <c r="G123" i="12"/>
  <c r="E123" i="12"/>
  <c r="F123" i="12" s="1"/>
  <c r="H122" i="12"/>
  <c r="G122" i="12"/>
  <c r="E122" i="12"/>
  <c r="F122" i="12" s="1"/>
  <c r="H121" i="12"/>
  <c r="G121" i="12"/>
  <c r="E121" i="12"/>
  <c r="F121" i="12" s="1"/>
  <c r="H120" i="12"/>
  <c r="G120" i="12"/>
  <c r="E120" i="12"/>
  <c r="F120" i="12" s="1"/>
  <c r="H119" i="12"/>
  <c r="G119" i="12"/>
  <c r="E119" i="12"/>
  <c r="F119" i="12" s="1"/>
  <c r="H118" i="12"/>
  <c r="G118" i="12"/>
  <c r="E118" i="12"/>
  <c r="F118" i="12" s="1"/>
  <c r="H117" i="12"/>
  <c r="G117" i="12"/>
  <c r="E117" i="12"/>
  <c r="F117" i="12" s="1"/>
  <c r="H116" i="12"/>
  <c r="G116" i="12"/>
  <c r="E116" i="12"/>
  <c r="F116" i="12" s="1"/>
  <c r="H115" i="12"/>
  <c r="G115" i="12"/>
  <c r="G114" i="12" s="1"/>
  <c r="E115" i="12"/>
  <c r="F115" i="12" s="1"/>
  <c r="F114" i="12" s="1"/>
  <c r="H114" i="12"/>
  <c r="E114" i="12"/>
  <c r="D114" i="12"/>
  <c r="C114" i="12"/>
  <c r="B114" i="12"/>
  <c r="H112" i="12"/>
  <c r="G112" i="12"/>
  <c r="F112" i="12"/>
  <c r="E112" i="12"/>
  <c r="H111" i="12"/>
  <c r="G111" i="12"/>
  <c r="F111" i="12"/>
  <c r="E111" i="12"/>
  <c r="H110" i="12"/>
  <c r="G110" i="12"/>
  <c r="F110" i="12"/>
  <c r="E110" i="12"/>
  <c r="H109" i="12"/>
  <c r="G109" i="12"/>
  <c r="F109" i="12"/>
  <c r="E109" i="12"/>
  <c r="H108" i="12"/>
  <c r="G108" i="12"/>
  <c r="F108" i="12"/>
  <c r="E108" i="12"/>
  <c r="H107" i="12"/>
  <c r="G107" i="12"/>
  <c r="F107" i="12"/>
  <c r="E107" i="12"/>
  <c r="H106" i="12"/>
  <c r="G106" i="12"/>
  <c r="F106" i="12"/>
  <c r="E106" i="12"/>
  <c r="H105" i="12"/>
  <c r="G105" i="12"/>
  <c r="F105" i="12"/>
  <c r="E105" i="12"/>
  <c r="H104" i="12"/>
  <c r="G104" i="12"/>
  <c r="F104" i="12"/>
  <c r="E104" i="12"/>
  <c r="H103" i="12"/>
  <c r="G103" i="12"/>
  <c r="F103" i="12"/>
  <c r="E103" i="12"/>
  <c r="G102" i="12"/>
  <c r="F102" i="12"/>
  <c r="E102" i="12"/>
  <c r="D102" i="12"/>
  <c r="C102" i="12"/>
  <c r="B102" i="12"/>
  <c r="H102" i="12" s="1"/>
  <c r="G100" i="12"/>
  <c r="E100" i="12"/>
  <c r="H100" i="12" s="1"/>
  <c r="G99" i="12"/>
  <c r="E99" i="12"/>
  <c r="H99" i="12" s="1"/>
  <c r="G98" i="12"/>
  <c r="E98" i="12"/>
  <c r="H98" i="12" s="1"/>
  <c r="G97" i="12"/>
  <c r="E97" i="12"/>
  <c r="H97" i="12" s="1"/>
  <c r="G96" i="12"/>
  <c r="E96" i="12"/>
  <c r="H96" i="12" s="1"/>
  <c r="G95" i="12"/>
  <c r="E95" i="12"/>
  <c r="H95" i="12" s="1"/>
  <c r="G94" i="12"/>
  <c r="E94" i="12"/>
  <c r="H94" i="12" s="1"/>
  <c r="G93" i="12"/>
  <c r="E93" i="12"/>
  <c r="H93" i="12" s="1"/>
  <c r="G92" i="12"/>
  <c r="E92" i="12"/>
  <c r="H92" i="12" s="1"/>
  <c r="G91" i="12"/>
  <c r="E91" i="12"/>
  <c r="H91" i="12" s="1"/>
  <c r="G90" i="12"/>
  <c r="D90" i="12"/>
  <c r="C90" i="12"/>
  <c r="B90" i="12"/>
  <c r="H88" i="12"/>
  <c r="G88" i="12"/>
  <c r="F88" i="12"/>
  <c r="E88" i="12"/>
  <c r="H87" i="12"/>
  <c r="G87" i="12"/>
  <c r="F87" i="12"/>
  <c r="E87" i="12"/>
  <c r="H86" i="12"/>
  <c r="G86" i="12"/>
  <c r="F86" i="12"/>
  <c r="E86" i="12"/>
  <c r="H85" i="12"/>
  <c r="G85" i="12"/>
  <c r="F85" i="12"/>
  <c r="E85" i="12"/>
  <c r="H84" i="12"/>
  <c r="G84" i="12"/>
  <c r="F84" i="12"/>
  <c r="E84" i="12"/>
  <c r="D84" i="12"/>
  <c r="C84" i="12"/>
  <c r="B84" i="12"/>
  <c r="G82" i="12"/>
  <c r="E82" i="12"/>
  <c r="F82" i="12" s="1"/>
  <c r="G81" i="12"/>
  <c r="G80" i="12" s="1"/>
  <c r="E81" i="12"/>
  <c r="F81" i="12" s="1"/>
  <c r="E80" i="12"/>
  <c r="H80" i="12" s="1"/>
  <c r="D80" i="12"/>
  <c r="C80" i="12"/>
  <c r="B80" i="12"/>
  <c r="H78" i="12"/>
  <c r="G78" i="12"/>
  <c r="F78" i="12"/>
  <c r="E78" i="12"/>
  <c r="H77" i="12"/>
  <c r="G77" i="12"/>
  <c r="F77" i="12"/>
  <c r="E77" i="12"/>
  <c r="G76" i="12"/>
  <c r="F76" i="12"/>
  <c r="E76" i="12"/>
  <c r="D76" i="12"/>
  <c r="C76" i="12"/>
  <c r="B76" i="12"/>
  <c r="H76" i="12" s="1"/>
  <c r="G74" i="12"/>
  <c r="E74" i="12"/>
  <c r="H74" i="12" s="1"/>
  <c r="G73" i="12"/>
  <c r="E73" i="12"/>
  <c r="H73" i="12" s="1"/>
  <c r="G72" i="12"/>
  <c r="E72" i="12"/>
  <c r="H72" i="12" s="1"/>
  <c r="G71" i="12"/>
  <c r="E71" i="12"/>
  <c r="H71" i="12" s="1"/>
  <c r="G70" i="12"/>
  <c r="E70" i="12"/>
  <c r="H70" i="12" s="1"/>
  <c r="D70" i="12"/>
  <c r="C70" i="12"/>
  <c r="B70" i="12"/>
  <c r="H68" i="12"/>
  <c r="G68" i="12"/>
  <c r="F68" i="12"/>
  <c r="E68" i="12"/>
  <c r="H67" i="12"/>
  <c r="G67" i="12"/>
  <c r="F67" i="12"/>
  <c r="E67" i="12"/>
  <c r="H66" i="12"/>
  <c r="G66" i="12"/>
  <c r="F66" i="12"/>
  <c r="E66" i="12"/>
  <c r="H65" i="12"/>
  <c r="G65" i="12"/>
  <c r="F65" i="12"/>
  <c r="E65" i="12"/>
  <c r="H64" i="12"/>
  <c r="G64" i="12"/>
  <c r="F64" i="12"/>
  <c r="E64" i="12"/>
  <c r="H63" i="12"/>
  <c r="G63" i="12"/>
  <c r="F63" i="12"/>
  <c r="E63" i="12"/>
  <c r="H62" i="12"/>
  <c r="G62" i="12"/>
  <c r="F62" i="12"/>
  <c r="E62" i="12"/>
  <c r="H61" i="12"/>
  <c r="G61" i="12"/>
  <c r="F61" i="12"/>
  <c r="E61" i="12"/>
  <c r="H60" i="12"/>
  <c r="G60" i="12"/>
  <c r="F60" i="12"/>
  <c r="E60" i="12"/>
  <c r="H59" i="12"/>
  <c r="G59" i="12"/>
  <c r="F59" i="12"/>
  <c r="E59" i="12"/>
  <c r="H58" i="12"/>
  <c r="G58" i="12"/>
  <c r="F58" i="12"/>
  <c r="E58" i="12"/>
  <c r="D58" i="12"/>
  <c r="C58" i="12"/>
  <c r="B58" i="12"/>
  <c r="G56" i="12"/>
  <c r="E56" i="12"/>
  <c r="F56" i="12" s="1"/>
  <c r="G55" i="12"/>
  <c r="E55" i="12"/>
  <c r="F55" i="12" s="1"/>
  <c r="G54" i="12"/>
  <c r="E54" i="12"/>
  <c r="F54" i="12" s="1"/>
  <c r="G53" i="12"/>
  <c r="E53" i="12"/>
  <c r="F53" i="12" s="1"/>
  <c r="G52" i="12"/>
  <c r="E52" i="12"/>
  <c r="F52" i="12" s="1"/>
  <c r="G51" i="12"/>
  <c r="E51" i="12"/>
  <c r="F51" i="12" s="1"/>
  <c r="F50" i="12" s="1"/>
  <c r="G50" i="12"/>
  <c r="E50" i="12"/>
  <c r="H50" i="12" s="1"/>
  <c r="D50" i="12"/>
  <c r="C50" i="12"/>
  <c r="B50" i="12"/>
  <c r="H48" i="12"/>
  <c r="G48" i="12"/>
  <c r="F48" i="12"/>
  <c r="E48" i="12"/>
  <c r="H46" i="12"/>
  <c r="G46" i="12"/>
  <c r="F46" i="12"/>
  <c r="E46" i="12"/>
  <c r="H44" i="12"/>
  <c r="G44" i="12"/>
  <c r="F44" i="12"/>
  <c r="E44" i="12"/>
  <c r="H43" i="12"/>
  <c r="G43" i="12"/>
  <c r="F43" i="12"/>
  <c r="E43" i="12"/>
  <c r="H42" i="12"/>
  <c r="G42" i="12"/>
  <c r="F42" i="12"/>
  <c r="E42" i="12"/>
  <c r="H41" i="12"/>
  <c r="G41" i="12"/>
  <c r="F41" i="12"/>
  <c r="F38" i="12" s="1"/>
  <c r="E41" i="12"/>
  <c r="H40" i="12"/>
  <c r="G40" i="12"/>
  <c r="F40" i="12"/>
  <c r="E40" i="12"/>
  <c r="H39" i="12"/>
  <c r="G39" i="12"/>
  <c r="F39" i="12"/>
  <c r="E39" i="12"/>
  <c r="G38" i="12"/>
  <c r="E38" i="12"/>
  <c r="D38" i="12"/>
  <c r="C38" i="12"/>
  <c r="B38" i="12"/>
  <c r="H38" i="12" s="1"/>
  <c r="G36" i="12"/>
  <c r="E36" i="12"/>
  <c r="H36" i="12" s="1"/>
  <c r="G35" i="12"/>
  <c r="E35" i="12"/>
  <c r="H35" i="12" s="1"/>
  <c r="G34" i="12"/>
  <c r="D34" i="12"/>
  <c r="C34" i="12"/>
  <c r="B34" i="12"/>
  <c r="H32" i="12"/>
  <c r="G32" i="12"/>
  <c r="F32" i="12"/>
  <c r="E32" i="12"/>
  <c r="H31" i="12"/>
  <c r="G31" i="12"/>
  <c r="F31" i="12"/>
  <c r="E31" i="12"/>
  <c r="H30" i="12"/>
  <c r="G30" i="12"/>
  <c r="F30" i="12"/>
  <c r="E30" i="12"/>
  <c r="H29" i="12"/>
  <c r="G29" i="12"/>
  <c r="F29" i="12"/>
  <c r="E29" i="12"/>
  <c r="H28" i="12"/>
  <c r="G28" i="12"/>
  <c r="F28" i="12"/>
  <c r="E28" i="12"/>
  <c r="H27" i="12"/>
  <c r="G27" i="12"/>
  <c r="F27" i="12"/>
  <c r="E27" i="12"/>
  <c r="H26" i="12"/>
  <c r="G26" i="12"/>
  <c r="F26" i="12"/>
  <c r="E26" i="12"/>
  <c r="H25" i="12"/>
  <c r="G25" i="12"/>
  <c r="F25" i="12"/>
  <c r="E25" i="12"/>
  <c r="H24" i="12"/>
  <c r="G24" i="12"/>
  <c r="E24" i="12"/>
  <c r="F24" i="12" s="1"/>
  <c r="F23" i="12" s="1"/>
  <c r="H23" i="12"/>
  <c r="G23" i="12"/>
  <c r="E23" i="12"/>
  <c r="D23" i="12"/>
  <c r="C23" i="12"/>
  <c r="B23" i="12"/>
  <c r="G21" i="12"/>
  <c r="E21" i="12"/>
  <c r="F21" i="12" s="1"/>
  <c r="G19" i="12"/>
  <c r="E19" i="12"/>
  <c r="F19" i="12" s="1"/>
  <c r="G17" i="12"/>
  <c r="E17" i="12"/>
  <c r="F17" i="12" s="1"/>
  <c r="G15" i="12"/>
  <c r="E15" i="12"/>
  <c r="F15" i="12" s="1"/>
  <c r="H14" i="12"/>
  <c r="G14" i="12"/>
  <c r="E14" i="12"/>
  <c r="F14" i="12" s="1"/>
  <c r="H13" i="12"/>
  <c r="G13" i="12"/>
  <c r="E13" i="12"/>
  <c r="F13" i="12" s="1"/>
  <c r="H12" i="12"/>
  <c r="G12" i="12"/>
  <c r="E12" i="12"/>
  <c r="F12" i="12" s="1"/>
  <c r="H11" i="12"/>
  <c r="G11" i="12"/>
  <c r="G10" i="12" s="1"/>
  <c r="E11" i="12"/>
  <c r="F11" i="12" s="1"/>
  <c r="D10" i="12"/>
  <c r="C10" i="12"/>
  <c r="B10" i="12"/>
  <c r="F10" i="12" l="1"/>
  <c r="G268" i="12"/>
  <c r="F80" i="12"/>
  <c r="H228" i="12"/>
  <c r="E215" i="12"/>
  <c r="H215" i="12" s="1"/>
  <c r="G126" i="12"/>
  <c r="G125" i="12" s="1"/>
  <c r="D284" i="12"/>
  <c r="D287" i="12" s="1"/>
  <c r="E34" i="12"/>
  <c r="H34" i="12" s="1"/>
  <c r="H234" i="12"/>
  <c r="F234" i="12"/>
  <c r="H238" i="12"/>
  <c r="F238" i="12"/>
  <c r="H245" i="12"/>
  <c r="F245" i="12"/>
  <c r="H15" i="12"/>
  <c r="H17" i="12"/>
  <c r="H19" i="12"/>
  <c r="H21" i="12"/>
  <c r="F35" i="12"/>
  <c r="F36" i="12"/>
  <c r="H51" i="12"/>
  <c r="H52" i="12"/>
  <c r="H53" i="12"/>
  <c r="H54" i="12"/>
  <c r="H55" i="12"/>
  <c r="H56" i="12"/>
  <c r="F71" i="12"/>
  <c r="F72" i="12"/>
  <c r="F73" i="12"/>
  <c r="F74" i="12"/>
  <c r="H81" i="12"/>
  <c r="H82" i="12"/>
  <c r="F91" i="12"/>
  <c r="F92" i="12"/>
  <c r="F93" i="12"/>
  <c r="F94" i="12"/>
  <c r="F95" i="12"/>
  <c r="F96" i="12"/>
  <c r="F97" i="12"/>
  <c r="F98" i="12"/>
  <c r="F99" i="12"/>
  <c r="F100" i="12"/>
  <c r="F130" i="12"/>
  <c r="H145" i="12"/>
  <c r="F145" i="12"/>
  <c r="H147" i="12"/>
  <c r="F147" i="12"/>
  <c r="H149" i="12"/>
  <c r="F149" i="12"/>
  <c r="H151" i="12"/>
  <c r="F151" i="12"/>
  <c r="H153" i="12"/>
  <c r="F153" i="12"/>
  <c r="H155" i="12"/>
  <c r="F155" i="12"/>
  <c r="H157" i="12"/>
  <c r="F157" i="12"/>
  <c r="H159" i="12"/>
  <c r="F159" i="12"/>
  <c r="H161" i="12"/>
  <c r="F161" i="12"/>
  <c r="F175" i="12"/>
  <c r="H175" i="12"/>
  <c r="F177" i="12"/>
  <c r="H177" i="12"/>
  <c r="H190" i="12"/>
  <c r="F190" i="12"/>
  <c r="H192" i="12"/>
  <c r="F192" i="12"/>
  <c r="H194" i="12"/>
  <c r="F194" i="12"/>
  <c r="B282" i="12"/>
  <c r="H273" i="12"/>
  <c r="H230" i="12"/>
  <c r="F230" i="12"/>
  <c r="H242" i="12"/>
  <c r="F242" i="12"/>
  <c r="D268" i="12"/>
  <c r="C126" i="12"/>
  <c r="C125" i="12" s="1"/>
  <c r="C268" i="12" s="1"/>
  <c r="C284" i="12" s="1"/>
  <c r="C287" i="12" s="1"/>
  <c r="F129" i="12"/>
  <c r="F131" i="12"/>
  <c r="F126" i="12" s="1"/>
  <c r="F125" i="12" s="1"/>
  <c r="F134" i="12"/>
  <c r="H137" i="12"/>
  <c r="H229" i="12"/>
  <c r="F229" i="12"/>
  <c r="F228" i="12" s="1"/>
  <c r="F215" i="12" s="1"/>
  <c r="H231" i="12"/>
  <c r="F231" i="12"/>
  <c r="H233" i="12"/>
  <c r="F233" i="12"/>
  <c r="H235" i="12"/>
  <c r="F235" i="12"/>
  <c r="H237" i="12"/>
  <c r="F237" i="12"/>
  <c r="H239" i="12"/>
  <c r="F239" i="12"/>
  <c r="H241" i="12"/>
  <c r="F241" i="12"/>
  <c r="H243" i="12"/>
  <c r="F243" i="12"/>
  <c r="E90" i="12"/>
  <c r="H90" i="12" s="1"/>
  <c r="H232" i="12"/>
  <c r="F232" i="12"/>
  <c r="H236" i="12"/>
  <c r="F236" i="12"/>
  <c r="H240" i="12"/>
  <c r="F240" i="12"/>
  <c r="G284" i="12"/>
  <c r="G287" i="12" s="1"/>
  <c r="E10" i="12"/>
  <c r="B268" i="12"/>
  <c r="F128" i="12"/>
  <c r="E134" i="12"/>
  <c r="H134" i="12" s="1"/>
  <c r="H136" i="12"/>
  <c r="H144" i="12"/>
  <c r="F144" i="12"/>
  <c r="H146" i="12"/>
  <c r="F146" i="12"/>
  <c r="H148" i="12"/>
  <c r="F148" i="12"/>
  <c r="H150" i="12"/>
  <c r="F150" i="12"/>
  <c r="H152" i="12"/>
  <c r="F152" i="12"/>
  <c r="H154" i="12"/>
  <c r="F154" i="12"/>
  <c r="H156" i="12"/>
  <c r="F156" i="12"/>
  <c r="H158" i="12"/>
  <c r="F158" i="12"/>
  <c r="H160" i="12"/>
  <c r="F160" i="12"/>
  <c r="H162" i="12"/>
  <c r="F162" i="12"/>
  <c r="E174" i="12"/>
  <c r="H174" i="12" s="1"/>
  <c r="F176" i="12"/>
  <c r="H176" i="12"/>
  <c r="H189" i="12"/>
  <c r="F189" i="12"/>
  <c r="H191" i="12"/>
  <c r="F191" i="12"/>
  <c r="H193" i="12"/>
  <c r="F193" i="12"/>
  <c r="H195" i="12"/>
  <c r="F195" i="12"/>
  <c r="H271" i="12"/>
  <c r="E282" i="12"/>
  <c r="F271" i="12"/>
  <c r="F282" i="12" s="1"/>
  <c r="H207" i="12"/>
  <c r="H208" i="12"/>
  <c r="H209" i="12"/>
  <c r="H210" i="12"/>
  <c r="H211" i="12"/>
  <c r="H212" i="12"/>
  <c r="H213" i="12"/>
  <c r="H255" i="12"/>
  <c r="H256" i="12"/>
  <c r="H258" i="12"/>
  <c r="H260" i="12"/>
  <c r="H262" i="12"/>
  <c r="H282" i="12" l="1"/>
  <c r="F188" i="12"/>
  <c r="E268" i="12"/>
  <c r="H268" i="12" s="1"/>
  <c r="H10" i="12"/>
  <c r="B284" i="12"/>
  <c r="B287" i="12" s="1"/>
  <c r="F90" i="12"/>
  <c r="F143" i="12"/>
  <c r="F174" i="12"/>
  <c r="E125" i="12"/>
  <c r="H125" i="12" s="1"/>
  <c r="F70" i="12"/>
  <c r="F268" i="12" s="1"/>
  <c r="F284" i="12" s="1"/>
  <c r="F287" i="12" s="1"/>
  <c r="F34" i="12"/>
  <c r="E284" i="12" l="1"/>
  <c r="E287" i="12" l="1"/>
  <c r="H287" i="12" s="1"/>
  <c r="H284" i="12"/>
  <c r="Q53" i="11" l="1"/>
  <c r="Q52" i="11"/>
  <c r="Q50" i="11"/>
  <c r="Q46" i="11"/>
  <c r="Q45" i="11"/>
  <c r="Q4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3" i="11"/>
  <c r="Q12" i="11"/>
  <c r="P53" i="11"/>
  <c r="P52" i="11"/>
  <c r="P50"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L52" i="11"/>
  <c r="G48" i="11"/>
  <c r="E48" i="11"/>
  <c r="C48" i="11"/>
  <c r="K46" i="11"/>
  <c r="O43" i="11"/>
  <c r="F42" i="11"/>
  <c r="K41" i="11"/>
  <c r="K39" i="11"/>
  <c r="K37" i="11"/>
  <c r="K35" i="11"/>
  <c r="K33" i="11"/>
  <c r="K31" i="11"/>
  <c r="K29" i="11"/>
  <c r="M16" i="11"/>
  <c r="K16" i="11"/>
  <c r="M14" i="11"/>
  <c r="K14" i="11"/>
  <c r="M12" i="11"/>
  <c r="K12" i="11"/>
  <c r="G10" i="11"/>
  <c r="C10" i="11"/>
  <c r="C8" i="11" l="1"/>
  <c r="L13" i="11"/>
  <c r="L15" i="11"/>
  <c r="L17" i="11"/>
  <c r="O18" i="11"/>
  <c r="L19" i="11"/>
  <c r="O20" i="11"/>
  <c r="L21" i="11"/>
  <c r="O22" i="11"/>
  <c r="L23" i="11"/>
  <c r="L25" i="11"/>
  <c r="L28" i="11"/>
  <c r="L45" i="11"/>
  <c r="K53" i="11"/>
  <c r="O12" i="11"/>
  <c r="O14" i="11"/>
  <c r="O16" i="11"/>
  <c r="O24" i="11"/>
  <c r="O26" i="11"/>
  <c r="L27" i="11"/>
  <c r="M29" i="11"/>
  <c r="L29" i="11"/>
  <c r="N29" i="11" s="1"/>
  <c r="M31" i="11"/>
  <c r="M37" i="11"/>
  <c r="L37" i="11"/>
  <c r="M39" i="11"/>
  <c r="O44" i="11"/>
  <c r="M46" i="11"/>
  <c r="L46" i="11"/>
  <c r="L14" i="11"/>
  <c r="N14" i="11" s="1"/>
  <c r="K18" i="11"/>
  <c r="M18" i="11"/>
  <c r="L18" i="11"/>
  <c r="K20" i="11"/>
  <c r="M20" i="11"/>
  <c r="K22" i="11"/>
  <c r="M22" i="11"/>
  <c r="M33" i="11"/>
  <c r="L33" i="11"/>
  <c r="M35" i="11"/>
  <c r="M41" i="11"/>
  <c r="L41" i="11"/>
  <c r="N41" i="11" s="1"/>
  <c r="O50" i="11"/>
  <c r="M53" i="11"/>
  <c r="L53" i="11"/>
  <c r="K24" i="11"/>
  <c r="M24" i="11"/>
  <c r="F25" i="11"/>
  <c r="M25" i="11"/>
  <c r="K26" i="11"/>
  <c r="M26" i="11"/>
  <c r="O29" i="11"/>
  <c r="L30" i="11"/>
  <c r="O31" i="11"/>
  <c r="L32" i="11"/>
  <c r="O33" i="11"/>
  <c r="L34" i="11"/>
  <c r="O35" i="11"/>
  <c r="L36" i="11"/>
  <c r="O37" i="11"/>
  <c r="L38" i="11"/>
  <c r="O39" i="11"/>
  <c r="L40" i="11"/>
  <c r="O41" i="11"/>
  <c r="L43" i="11"/>
  <c r="K44" i="11"/>
  <c r="M44" i="11"/>
  <c r="M45" i="11"/>
  <c r="O46" i="11"/>
  <c r="K50" i="11"/>
  <c r="M50" i="11"/>
  <c r="M52" i="11"/>
  <c r="M48" i="11" s="1"/>
  <c r="O53" i="11"/>
  <c r="G8" i="11"/>
  <c r="O10" i="11"/>
  <c r="D10" i="11"/>
  <c r="F12" i="11"/>
  <c r="H10" i="11"/>
  <c r="P10" i="11" s="1"/>
  <c r="J12" i="11"/>
  <c r="J13" i="11"/>
  <c r="M13" i="11"/>
  <c r="F15" i="11"/>
  <c r="K15" i="11"/>
  <c r="O15" i="11"/>
  <c r="F16" i="11"/>
  <c r="J16" i="11"/>
  <c r="J17" i="11"/>
  <c r="M17" i="11"/>
  <c r="F19" i="11"/>
  <c r="M19" i="11"/>
  <c r="K19" i="11"/>
  <c r="E10" i="11"/>
  <c r="E8" i="11" s="1"/>
  <c r="I10" i="11"/>
  <c r="L12" i="11"/>
  <c r="F13" i="11"/>
  <c r="K13" i="11"/>
  <c r="O13" i="11"/>
  <c r="F14" i="11"/>
  <c r="J14" i="11"/>
  <c r="J15" i="11"/>
  <c r="M15" i="11"/>
  <c r="L16" i="11"/>
  <c r="N16" i="11" s="1"/>
  <c r="F17" i="11"/>
  <c r="K17" i="11"/>
  <c r="O17" i="11"/>
  <c r="F18" i="11"/>
  <c r="J18" i="11"/>
  <c r="J19" i="11"/>
  <c r="O19" i="11"/>
  <c r="F20" i="11"/>
  <c r="J20" i="11"/>
  <c r="L20" i="11"/>
  <c r="K21" i="11"/>
  <c r="M21" i="11"/>
  <c r="O21" i="11"/>
  <c r="F22" i="11"/>
  <c r="J22" i="11"/>
  <c r="L22" i="11"/>
  <c r="K23" i="11"/>
  <c r="M23" i="11"/>
  <c r="O23" i="11"/>
  <c r="F24" i="11"/>
  <c r="J24" i="11"/>
  <c r="L24" i="11"/>
  <c r="K25" i="11"/>
  <c r="O25" i="11"/>
  <c r="F26" i="11"/>
  <c r="J26" i="11"/>
  <c r="L26" i="11"/>
  <c r="K27" i="11"/>
  <c r="M27" i="11"/>
  <c r="O27" i="11"/>
  <c r="J28" i="11"/>
  <c r="M28" i="11"/>
  <c r="F30" i="11"/>
  <c r="K30" i="11"/>
  <c r="O30" i="11"/>
  <c r="F31" i="11"/>
  <c r="J31" i="11"/>
  <c r="J32" i="11"/>
  <c r="M32" i="11"/>
  <c r="F34" i="11"/>
  <c r="K34" i="11"/>
  <c r="O34" i="11"/>
  <c r="F35" i="11"/>
  <c r="J35" i="11"/>
  <c r="J36" i="11"/>
  <c r="M36" i="11"/>
  <c r="F38" i="11"/>
  <c r="K38" i="11"/>
  <c r="O38" i="11"/>
  <c r="F39" i="11"/>
  <c r="J39" i="11"/>
  <c r="J40" i="11"/>
  <c r="M40" i="11"/>
  <c r="K42" i="11"/>
  <c r="O48" i="11"/>
  <c r="F21" i="11"/>
  <c r="J21" i="11"/>
  <c r="F23" i="11"/>
  <c r="J23" i="11"/>
  <c r="J25" i="11"/>
  <c r="R25" i="11" s="1"/>
  <c r="F27" i="11"/>
  <c r="J27" i="11"/>
  <c r="F28" i="11"/>
  <c r="K28" i="11"/>
  <c r="O28" i="11"/>
  <c r="F29" i="11"/>
  <c r="J29" i="11"/>
  <c r="J30" i="11"/>
  <c r="M30" i="11"/>
  <c r="L31" i="11"/>
  <c r="F32" i="11"/>
  <c r="K32" i="11"/>
  <c r="O32" i="11"/>
  <c r="F33" i="11"/>
  <c r="J33" i="11"/>
  <c r="J34" i="11"/>
  <c r="M34" i="11"/>
  <c r="L35" i="11"/>
  <c r="N35" i="11" s="1"/>
  <c r="F36" i="11"/>
  <c r="K36" i="11"/>
  <c r="O36" i="11"/>
  <c r="F37" i="11"/>
  <c r="J37" i="11"/>
  <c r="J38" i="11"/>
  <c r="M38" i="11"/>
  <c r="L39" i="11"/>
  <c r="F40" i="11"/>
  <c r="K40" i="11"/>
  <c r="O40" i="11"/>
  <c r="F41" i="11"/>
  <c r="J41" i="11"/>
  <c r="O42" i="11"/>
  <c r="J42" i="11"/>
  <c r="M42" i="11"/>
  <c r="F43" i="11"/>
  <c r="M43" i="11"/>
  <c r="K43" i="11"/>
  <c r="L44" i="11"/>
  <c r="F44" i="11"/>
  <c r="J44" i="11"/>
  <c r="J45" i="11"/>
  <c r="O45" i="11"/>
  <c r="D48" i="11"/>
  <c r="L50" i="11"/>
  <c r="F50" i="11"/>
  <c r="H48" i="11"/>
  <c r="Q48" i="11" s="1"/>
  <c r="J50" i="11"/>
  <c r="J52" i="11"/>
  <c r="O52" i="11"/>
  <c r="I48" i="11"/>
  <c r="L42" i="11"/>
  <c r="J43" i="11"/>
  <c r="F45" i="11"/>
  <c r="K45" i="11"/>
  <c r="F46" i="11"/>
  <c r="J46" i="11"/>
  <c r="F52" i="11"/>
  <c r="K52" i="11"/>
  <c r="F53" i="11"/>
  <c r="J53" i="11"/>
  <c r="D7" i="3"/>
  <c r="G5" i="3"/>
  <c r="H5" i="3" s="1"/>
  <c r="I5" i="3" s="1"/>
  <c r="G6" i="3"/>
  <c r="H6" i="3" s="1"/>
  <c r="E6" i="3"/>
  <c r="E5" i="3"/>
  <c r="B7" i="3"/>
  <c r="C7" i="3"/>
  <c r="P48" i="11" l="1"/>
  <c r="N53" i="11"/>
  <c r="N33" i="11"/>
  <c r="N46" i="11"/>
  <c r="N37" i="11"/>
  <c r="Q10" i="11"/>
  <c r="N43" i="11"/>
  <c r="N40" i="11"/>
  <c r="N36" i="11"/>
  <c r="N32" i="11"/>
  <c r="N28" i="11"/>
  <c r="N27" i="11"/>
  <c r="N24" i="11"/>
  <c r="N23" i="11"/>
  <c r="N20" i="11"/>
  <c r="N45" i="11"/>
  <c r="N44" i="11"/>
  <c r="N39" i="11"/>
  <c r="N31" i="11"/>
  <c r="N26" i="11"/>
  <c r="N25" i="11"/>
  <c r="N22" i="11"/>
  <c r="N19" i="11"/>
  <c r="N18" i="11"/>
  <c r="N15" i="11"/>
  <c r="R53" i="11"/>
  <c r="N52" i="11"/>
  <c r="K48" i="11"/>
  <c r="R46" i="11"/>
  <c r="R43" i="11"/>
  <c r="R52" i="11"/>
  <c r="R50" i="11"/>
  <c r="J48" i="11"/>
  <c r="F48" i="11"/>
  <c r="R45" i="11"/>
  <c r="R44" i="11"/>
  <c r="R21" i="11"/>
  <c r="N42" i="11"/>
  <c r="N38" i="11"/>
  <c r="N34" i="11"/>
  <c r="N30" i="11"/>
  <c r="R28" i="11"/>
  <c r="R26" i="11"/>
  <c r="R22" i="11"/>
  <c r="R19" i="11"/>
  <c r="R18" i="11"/>
  <c r="R15" i="11"/>
  <c r="R14" i="11"/>
  <c r="I8" i="11"/>
  <c r="M10" i="11"/>
  <c r="M8" i="11" s="1"/>
  <c r="H8" i="11"/>
  <c r="Q8" i="11" s="1"/>
  <c r="F10" i="11"/>
  <c r="F8" i="11" s="1"/>
  <c r="O8" i="11"/>
  <c r="L48" i="11"/>
  <c r="N50" i="11"/>
  <c r="N48" i="11" s="1"/>
  <c r="R42" i="11"/>
  <c r="R41" i="11"/>
  <c r="R38" i="11"/>
  <c r="R37" i="11"/>
  <c r="R34" i="11"/>
  <c r="R33" i="11"/>
  <c r="R30" i="11"/>
  <c r="R29" i="11"/>
  <c r="R27" i="11"/>
  <c r="R23" i="11"/>
  <c r="R40" i="11"/>
  <c r="R39" i="11"/>
  <c r="R36" i="11"/>
  <c r="R35" i="11"/>
  <c r="R32" i="11"/>
  <c r="R31" i="11"/>
  <c r="R24" i="11"/>
  <c r="N21" i="11"/>
  <c r="R20" i="11"/>
  <c r="N17" i="11"/>
  <c r="N13" i="11"/>
  <c r="K10" i="11"/>
  <c r="L10" i="11"/>
  <c r="L8" i="11" s="1"/>
  <c r="N12" i="11"/>
  <c r="R17" i="11"/>
  <c r="R16" i="11"/>
  <c r="R13" i="11"/>
  <c r="R12" i="11"/>
  <c r="J10" i="11"/>
  <c r="D8" i="11"/>
  <c r="G8" i="3"/>
  <c r="B8" i="3" s="1"/>
  <c r="H8" i="3"/>
  <c r="C8" i="3" s="1"/>
  <c r="I6" i="3"/>
  <c r="I8" i="3" s="1"/>
  <c r="D8" i="3" s="1"/>
  <c r="E7" i="3"/>
  <c r="P8" i="11" l="1"/>
  <c r="J8" i="11"/>
  <c r="R10" i="11"/>
  <c r="N10" i="11"/>
  <c r="N8" i="11" s="1"/>
  <c r="K8" i="11"/>
  <c r="R48" i="11"/>
  <c r="R8" i="11" l="1"/>
</calcChain>
</file>

<file path=xl/sharedStrings.xml><?xml version="1.0" encoding="utf-8"?>
<sst xmlns="http://schemas.openxmlformats.org/spreadsheetml/2006/main" count="352" uniqueCount="323">
  <si>
    <t>All Departments</t>
  </si>
  <si>
    <t>in millions</t>
  </si>
  <si>
    <t>CUMULATIVE</t>
  </si>
  <si>
    <t>JAN</t>
  </si>
  <si>
    <t>FEB</t>
  </si>
  <si>
    <t>Monthly NCA Credited</t>
  </si>
  <si>
    <t>Monthly NCA Utilized</t>
  </si>
  <si>
    <t>MAR</t>
  </si>
  <si>
    <t>AS OF MAR</t>
  </si>
  <si>
    <t>NCA Utilized / NCAs Credited - Flow</t>
  </si>
  <si>
    <t>NCA Utilized / NCAs Credited - Cumulative</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</si>
  <si>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</si>
  <si>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</si>
  <si>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t>DEPARTMENT</t>
  </si>
  <si>
    <r>
      <t>NCA RELEASES</t>
    </r>
    <r>
      <rPr>
        <vertAlign val="superscript"/>
        <sz val="10"/>
        <rFont val="Arial"/>
        <family val="2"/>
      </rPr>
      <t>/3</t>
    </r>
  </si>
  <si>
    <r>
      <t>NCAs UTILIZED</t>
    </r>
    <r>
      <rPr>
        <vertAlign val="superscript"/>
        <sz val="10"/>
        <rFont val="Arial"/>
        <family val="2"/>
      </rPr>
      <t>/4</t>
    </r>
  </si>
  <si>
    <t>JANUARY</t>
  </si>
  <si>
    <t>FEBRUARY</t>
  </si>
  <si>
    <t>MARCH</t>
  </si>
  <si>
    <t>As of 1ST QUARTER</t>
  </si>
  <si>
    <t>TOTAL</t>
  </si>
  <si>
    <t>DEPARTMENTS</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</si>
  <si>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</si>
  <si>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</si>
  <si>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</si>
  <si>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</si>
  <si>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</si>
  <si>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</si>
  <si>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</si>
  <si>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</si>
  <si>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</si>
  <si>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</si>
  <si>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</si>
  <si>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</si>
  <si>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Info and Communication Technology</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</si>
  <si>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</si>
  <si>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</si>
  <si>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</si>
  <si>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</si>
  <si>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</si>
  <si>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</si>
  <si>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</si>
  <si>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</si>
  <si>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</si>
  <si>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 xml:space="preserve">Dept. of Transportation </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</si>
  <si>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</si>
  <si>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</si>
  <si>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</si>
  <si>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</si>
  <si>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</si>
  <si>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</si>
  <si>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</si>
  <si>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</si>
  <si>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</si>
  <si>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</si>
  <si>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OTHERS</t>
  </si>
  <si>
    <t xml:space="preserve">Budgetary Support to Government </t>
  </si>
  <si>
    <t xml:space="preserve">  o.w.  Metropolitan Manila Development Authority
          (Fund 101)</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</si>
  <si>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</si>
  <si>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</si>
  <si>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</si>
  <si>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</si>
  <si>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</si>
  <si>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</si>
  <si>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</si>
  <si>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</si>
  <si>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/6</t>
  </si>
  <si>
    <t>Percent of NCAs utilized over NCA releases</t>
  </si>
  <si>
    <t>/7</t>
  </si>
  <si>
    <t>BSGC: Total budget support covered by NCA releases (i.e. subsidy and equity). Details to be coordinated with Bureau of Treasury</t>
  </si>
  <si>
    <t>Based on Report of MDS-Government Servicing Banks</t>
  </si>
  <si>
    <t>In Thousand Pesos</t>
  </si>
  <si>
    <t>PARTICULARS</t>
  </si>
  <si>
    <r>
      <t xml:space="preserve">NCA RELEASES </t>
    </r>
    <r>
      <rPr>
        <b/>
        <vertAlign val="superscript"/>
        <sz val="8.5"/>
        <rFont val="Arial"/>
        <family val="2"/>
      </rPr>
      <t>/1</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</si>
  <si>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</si>
  <si>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</si>
  <si>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</si>
  <si>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</si>
  <si>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</si>
  <si>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</si>
  <si>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</si>
  <si>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</si>
  <si>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</si>
  <si>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</si>
  <si>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</si>
  <si>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</si>
  <si>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</si>
  <si>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</si>
  <si>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</si>
  <si>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</si>
  <si>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</si>
  <si>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</si>
  <si>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</si>
  <si>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NMIS</t>
  </si>
  <si>
    <t xml:space="preserve">   PCC</t>
  </si>
  <si>
    <t xml:space="preserve">   PHILMECH</t>
  </si>
  <si>
    <t xml:space="preserve">   FDA</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</si>
  <si>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</si>
  <si>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</si>
  <si>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</si>
  <si>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</si>
  <si>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</si>
  <si>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</si>
  <si>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</si>
  <si>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</si>
  <si>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</si>
  <si>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</si>
  <si>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</si>
  <si>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</si>
  <si>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</si>
  <si>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</si>
  <si>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</si>
  <si>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</si>
  <si>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</si>
  <si>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</si>
  <si>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</si>
  <si>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</si>
  <si>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</si>
  <si>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</si>
  <si>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</si>
  <si>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</si>
  <si>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</si>
  <si>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</si>
  <si>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</si>
  <si>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</si>
  <si>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</si>
  <si>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</si>
  <si>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</si>
  <si>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</si>
  <si>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</si>
  <si>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</si>
  <si>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</si>
  <si>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</si>
  <si>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NNC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</si>
  <si>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</si>
  <si>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</si>
  <si>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</si>
  <si>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</si>
  <si>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</si>
  <si>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</si>
  <si>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</si>
  <si>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</si>
  <si>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</si>
  <si>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</si>
  <si>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</si>
  <si>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</si>
  <si>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</si>
  <si>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</si>
  <si>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</si>
  <si>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</si>
  <si>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</si>
  <si>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</si>
  <si>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</si>
  <si>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</si>
  <si>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</si>
  <si>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</si>
  <si>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</si>
  <si>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</si>
  <si>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</si>
  <si>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</si>
  <si>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</si>
  <si>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</si>
  <si>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</si>
  <si>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</si>
  <si>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</si>
  <si>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</si>
  <si>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</si>
  <si>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</si>
  <si>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</si>
  <si>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</si>
  <si>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</si>
  <si>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</si>
  <si>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</si>
  <si>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</si>
  <si>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</si>
  <si>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</si>
  <si>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</si>
  <si>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</si>
  <si>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</si>
  <si>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</si>
  <si>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</si>
  <si>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</si>
  <si>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</si>
  <si>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</si>
  <si>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</si>
  <si>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</si>
  <si>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</si>
  <si>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</si>
  <si>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</si>
  <si>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</si>
  <si>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PCIEETRD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</si>
  <si>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</si>
  <si>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</si>
  <si>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</si>
  <si>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</si>
  <si>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</si>
  <si>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</si>
  <si>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</si>
  <si>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</si>
  <si>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</si>
  <si>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</si>
  <si>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</si>
  <si>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</si>
  <si>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DOT</t>
  </si>
  <si>
    <t xml:space="preserve">    IA</t>
  </si>
  <si>
    <t xml:space="preserve">    NPDC</t>
  </si>
  <si>
    <t xml:space="preserve"> </t>
  </si>
  <si>
    <t>DTI</t>
  </si>
  <si>
    <t xml:space="preserve">    BOI</t>
  </si>
  <si>
    <t xml:space="preserve">    PTTC</t>
  </si>
  <si>
    <t xml:space="preserve">    CIAP</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</si>
  <si>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</si>
  <si>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</si>
  <si>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</si>
  <si>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</si>
  <si>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</si>
  <si>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</si>
  <si>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</si>
  <si>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</si>
  <si>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</si>
  <si>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</si>
  <si>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</si>
  <si>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</si>
  <si>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</si>
  <si>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</si>
  <si>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</si>
  <si>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</si>
  <si>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</si>
  <si>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</si>
  <si>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</si>
  <si>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</si>
  <si>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</si>
  <si>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</si>
  <si>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</si>
  <si>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</si>
  <si>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</si>
  <si>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</si>
  <si>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CDA</t>
  </si>
  <si>
    <t xml:space="preserve">    CFL</t>
  </si>
  <si>
    <t xml:space="preserve">    DDB</t>
  </si>
  <si>
    <t xml:space="preserve">    ERC</t>
  </si>
  <si>
    <t xml:space="preserve">    FDCP</t>
  </si>
  <si>
    <t xml:space="preserve">    GAB</t>
  </si>
  <si>
    <t xml:space="preserve">    GCGOCC</t>
  </si>
  <si>
    <t xml:space="preserve">    MDA</t>
  </si>
  <si>
    <t xml:space="preserve">    MTRCB</t>
  </si>
  <si>
    <t xml:space="preserve">    NCCA</t>
  </si>
  <si>
    <t xml:space="preserve">     NCCA-Proper</t>
  </si>
  <si>
    <t xml:space="preserve">     NHCP (NHI)</t>
  </si>
  <si>
    <t xml:space="preserve">     NLP</t>
  </si>
  <si>
    <t xml:space="preserve">   NCIP</t>
  </si>
  <si>
    <t xml:space="preserve">   NICA</t>
  </si>
  <si>
    <t xml:space="preserve">   NSC  </t>
  </si>
  <si>
    <t xml:space="preserve">   NYC</t>
  </si>
  <si>
    <t xml:space="preserve">   OPAPP</t>
  </si>
  <si>
    <t xml:space="preserve">   PDEA</t>
  </si>
  <si>
    <t xml:space="preserve">   PHILRACOM</t>
  </si>
  <si>
    <t xml:space="preserve">   PSC  </t>
  </si>
  <si>
    <t xml:space="preserve">   PCUP</t>
  </si>
  <si>
    <t xml:space="preserve">   PLLO</t>
  </si>
  <si>
    <t xml:space="preserve">   PMS</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</si>
  <si>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</si>
  <si>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</si>
  <si>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</si>
  <si>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</si>
  <si>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</si>
  <si>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</si>
  <si>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</si>
  <si>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</si>
  <si>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</si>
  <si>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</si>
  <si>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</si>
  <si>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</si>
  <si>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</si>
  <si>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</si>
  <si>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</si>
  <si>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</si>
  <si>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</si>
  <si>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</si>
  <si>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o.w. MMDA (Fund 101)</t>
  </si>
  <si>
    <t>Sub-Total, SPFs</t>
  </si>
  <si>
    <t xml:space="preserve">     TOTAL (Departments &amp; SPFs)</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</si>
  <si>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</si>
  <si>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</si>
  <si>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</si>
  <si>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</si>
  <si>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</si>
  <si>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</si>
  <si>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</si>
  <si>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</si>
  <si>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 xml:space="preserve">   OWWA</t>
  </si>
  <si>
    <t xml:space="preserve">    DCP</t>
  </si>
  <si>
    <t xml:space="preserve">    PSRTI</t>
  </si>
  <si>
    <t xml:space="preserve">    LGUs</t>
  </si>
  <si>
    <t>Department of Budget and Management</t>
  </si>
  <si>
    <r>
      <t xml:space="preserve">     Owned and Controlled Corporations</t>
    </r>
    <r>
      <rPr>
        <vertAlign val="superscript"/>
        <sz val="10"/>
        <rFont val="Arial"/>
        <family val="2"/>
      </rPr>
      <t>/6</t>
    </r>
  </si>
  <si>
    <r>
      <t>Allotment to Local Government Units</t>
    </r>
    <r>
      <rPr>
        <vertAlign val="superscript"/>
        <sz val="10"/>
        <rFont val="Arial"/>
        <family val="2"/>
      </rPr>
      <t>/7</t>
    </r>
  </si>
  <si>
    <t>NCAs CREDITED VS NCA UTILIZATION, JANUARY-MARCH 2020</t>
  </si>
  <si>
    <t>AS OF MARCH 31, 2020</t>
  </si>
  <si>
    <r>
      <t xml:space="preserve">UNUSED NCAs </t>
    </r>
    <r>
      <rPr>
        <vertAlign val="superscript"/>
        <sz val="10"/>
        <rFont val="Arial"/>
        <family val="2"/>
      </rPr>
      <t>/5</t>
    </r>
  </si>
  <si>
    <t>Dept. of Human Settlement and Urban Development</t>
  </si>
  <si>
    <t>Source: Report of MDS-Government Servicing Banks as of March 2020</t>
  </si>
  <si>
    <t>STATUS OF NCA UTILIZATION (Net Trust and Working Fund), as of March 31, 2020</t>
  </si>
  <si>
    <r>
      <t>NCAs UTILIZED</t>
    </r>
    <r>
      <rPr>
        <sz val="10"/>
        <rFont val="Arial"/>
        <family val="2"/>
      </rPr>
      <t xml:space="preserve"> </t>
    </r>
    <r>
      <rPr>
        <vertAlign val="superscript"/>
        <sz val="10"/>
        <rFont val="Arial"/>
        <family val="2"/>
      </rPr>
      <t>/2</t>
    </r>
  </si>
  <si>
    <t xml:space="preserve">   FPA</t>
  </si>
  <si>
    <t>DHSUD</t>
  </si>
  <si>
    <t xml:space="preserve">   HSAC</t>
  </si>
  <si>
    <t xml:space="preserve">   NCMF</t>
  </si>
  <si>
    <t xml:space="preserve">   PCW</t>
  </si>
  <si>
    <t xml:space="preserve">   NAPC</t>
  </si>
  <si>
    <t xml:space="preserve">    TESDA</t>
  </si>
  <si>
    <t xml:space="preserve">    CPD</t>
  </si>
  <si>
    <t xml:space="preserve">   ARTA</t>
  </si>
  <si>
    <t xml:space="preserve">     CHR</t>
  </si>
  <si>
    <t xml:space="preserve">     HRVVMC</t>
  </si>
  <si>
    <t xml:space="preserve">    Spec. Shares </t>
  </si>
  <si>
    <t xml:space="preserve">    BODBF</t>
  </si>
  <si>
    <t xml:space="preserve">    LGSF (FSLGU)</t>
  </si>
  <si>
    <t>Shares of LGUs in the Proceeds of Fire Code Fees</t>
  </si>
  <si>
    <t>ALGU: inclusive of IRA, special shares for LGUs, MMDA, BARMM and other transfers to LGUs</t>
  </si>
  <si>
    <t>UTILIZATION RATIO (%)</t>
  </si>
  <si>
    <t xml:space="preserve">     NAP</t>
  </si>
  <si>
    <t xml:space="preserve">   OMB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</si>
</sst>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 #,##0_);_(* \(#,##0\);_(* &quot;-&quot;??_);_(@_)"/>
    <numFmt numFmtId="167" formatCode="_(* #,##0.0_);_(* \(#,##0.0\);_(* &quot;-&quot;??_);_(@_)"/>
  </numFmts>
  <fonts count="39"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vertAlign val="superscript"/>
      <sz val="10"/>
      <name val="Arial"/>
      <family val="2"/>
    </font>
    <font>
      <sz val="9"/>
      <name val="Arial"/>
      <family val="2"/>
    </font>
    <font>
      <b/>
      <sz val="10"/>
      <name val="Arial"/>
      <family val="2"/>
    </font>
    <font>
      <b/>
      <i/>
      <sz val="10"/>
      <name val="Arial"/>
      <family val="2"/>
    </font>
    <font>
      <i/>
      <sz val="10"/>
      <name val="Arial"/>
      <family val="2"/>
    </font>
    <font>
      <u val="singleAccounting"/>
      <sz val="10"/>
      <name val="Arial"/>
      <family val="2"/>
    </font>
    <font>
      <b/>
      <sz val="9"/>
      <name val="Arial"/>
      <family val="2"/>
    </font>
    <font>
      <sz val="8"/>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i/>
      <sz val="9"/>
      <name val="Arial"/>
      <family val="2"/>
    </font>
    <font>
      <sz val="8"/>
      <color indexed="12"/>
      <name val="Arial"/>
      <family val="2"/>
    </font>
    <font>
      <b/>
      <i/>
      <sz val="9"/>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bottom style="double">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65" fontId="14" fillId="0" borderId="0" applyFont="0" applyFill="0" applyBorder="0" applyAlignment="0" applyProtection="0"/>
    <xf numFmtId="0" fontId="14" fillId="0" borderId="0"/>
  </cellStyleXfs>
  <cellXfs count="138">
    <xf numFmtId="0" fontId="0" fillId="0" borderId="0" xfId="0"/>
    <xf numFmtId="164" fontId="0" fillId="0" borderId="0" xfId="0" applyNumberFormat="1"/>
    <xf numFmtId="167" fontId="0" fillId="0" borderId="0" xfId="0" applyNumberFormat="1"/>
    <xf numFmtId="0" fontId="0" fillId="0" borderId="0" xfId="0" applyAlignment="1">
      <alignment horizontal="center"/>
    </xf>
    <xf numFmtId="166" fontId="0" fillId="0" borderId="0" xfId="0" applyNumberFormat="1"/>
    <xf numFmtId="0" fontId="14" fillId="0" borderId="0" xfId="0" applyNumberFormat="1" applyFont="1" applyAlignment="1"/>
    <xf numFmtId="0" fontId="14" fillId="0" borderId="0" xfId="0" applyFont="1"/>
    <xf numFmtId="0" fontId="14" fillId="0" borderId="0" xfId="0" applyNumberFormat="1" applyFont="1"/>
    <xf numFmtId="166" fontId="14" fillId="0" borderId="0" xfId="43" applyNumberFormat="1" applyFont="1"/>
    <xf numFmtId="0" fontId="14" fillId="0" borderId="0" xfId="0" applyFont="1" applyAlignment="1">
      <alignment horizontal="center" wrapText="1"/>
    </xf>
    <xf numFmtId="49" fontId="14" fillId="0" borderId="15" xfId="0" applyNumberFormat="1" applyFont="1" applyBorder="1" applyAlignment="1">
      <alignment horizontal="center" wrapText="1"/>
    </xf>
    <xf numFmtId="166" fontId="21" fillId="0" borderId="15" xfId="43" applyNumberFormat="1" applyFont="1" applyBorder="1" applyAlignment="1">
      <alignment horizontal="center" wrapText="1"/>
    </xf>
    <xf numFmtId="0" fontId="14" fillId="0" borderId="0" xfId="0" applyNumberFormat="1" applyFont="1" applyAlignment="1">
      <alignment horizontal="center"/>
    </xf>
    <xf numFmtId="164" fontId="14" fillId="0" borderId="0" xfId="0" applyNumberFormat="1" applyFont="1"/>
    <xf numFmtId="0" fontId="22" fillId="0" borderId="0" xfId="0" applyNumberFormat="1" applyFont="1"/>
    <xf numFmtId="164" fontId="22" fillId="0" borderId="0" xfId="0" applyNumberFormat="1" applyFont="1"/>
    <xf numFmtId="166" fontId="23" fillId="0" borderId="0" xfId="43" applyNumberFormat="1" applyFont="1"/>
    <xf numFmtId="0" fontId="22" fillId="0" borderId="0" xfId="0" applyFont="1"/>
    <xf numFmtId="166" fontId="24" fillId="0" borderId="0" xfId="43" applyNumberFormat="1" applyFont="1"/>
    <xf numFmtId="164" fontId="25" fillId="0" borderId="0" xfId="0" applyNumberFormat="1" applyFont="1"/>
    <xf numFmtId="0" fontId="14" fillId="0" borderId="0" xfId="43" applyNumberFormat="1" applyFont="1"/>
    <xf numFmtId="0" fontId="14" fillId="0" borderId="0" xfId="0" applyNumberFormat="1" applyFont="1" applyFill="1"/>
    <xf numFmtId="0" fontId="14" fillId="0" borderId="0" xfId="0" applyNumberFormat="1" applyFont="1" applyAlignment="1">
      <alignment wrapText="1"/>
    </xf>
    <xf numFmtId="0" fontId="14" fillId="0" borderId="18" xfId="0" applyNumberFormat="1" applyFont="1" applyBorder="1"/>
    <xf numFmtId="164" fontId="14" fillId="0" borderId="18" xfId="0" applyNumberFormat="1" applyFont="1" applyBorder="1"/>
    <xf numFmtId="166" fontId="14" fillId="0" borderId="18" xfId="43" applyNumberFormat="1" applyFont="1" applyBorder="1"/>
    <xf numFmtId="0" fontId="14" fillId="0" borderId="0" xfId="0" applyNumberFormat="1" applyFont="1" applyBorder="1"/>
    <xf numFmtId="164" fontId="14" fillId="0" borderId="0" xfId="0" applyNumberFormat="1" applyFont="1" applyBorder="1"/>
    <xf numFmtId="166" fontId="14" fillId="0" borderId="0" xfId="43" applyNumberFormat="1" applyFont="1" applyBorder="1"/>
    <xf numFmtId="0" fontId="14" fillId="0" borderId="0" xfId="0" applyNumberFormat="1" applyFont="1" applyFill="1" applyBorder="1"/>
    <xf numFmtId="0" fontId="26" fillId="24" borderId="0" xfId="0" applyFont="1" applyFill="1" applyAlignment="1"/>
    <xf numFmtId="0" fontId="27" fillId="24" borderId="0" xfId="0" applyFont="1" applyFill="1"/>
    <xf numFmtId="166" fontId="27" fillId="24" borderId="0" xfId="43" applyNumberFormat="1" applyFont="1" applyFill="1" applyBorder="1"/>
    <xf numFmtId="0" fontId="27" fillId="0" borderId="0" xfId="0" applyFont="1" applyFill="1"/>
    <xf numFmtId="0" fontId="28" fillId="24" borderId="0" xfId="0" applyFont="1" applyFill="1" applyBorder="1" applyAlignment="1">
      <alignment horizontal="left"/>
    </xf>
    <xf numFmtId="164" fontId="27" fillId="24" borderId="0" xfId="0" applyNumberFormat="1" applyFont="1" applyFill="1" applyBorder="1" applyAlignment="1">
      <alignment horizontal="left"/>
    </xf>
    <xf numFmtId="0" fontId="27" fillId="0" borderId="0" xfId="0" applyFont="1" applyFill="1" applyBorder="1"/>
    <xf numFmtId="0" fontId="29" fillId="24" borderId="0" xfId="0" applyFont="1" applyFill="1" applyBorder="1" applyAlignment="1">
      <alignment horizontal="left"/>
    </xf>
    <xf numFmtId="164" fontId="27" fillId="24" borderId="0" xfId="0" applyNumberFormat="1" applyFont="1" applyFill="1"/>
    <xf numFmtId="0" fontId="29" fillId="24" borderId="0" xfId="0" applyFont="1" applyFill="1" applyBorder="1"/>
    <xf numFmtId="164" fontId="27" fillId="24" borderId="0" xfId="0" applyNumberFormat="1" applyFont="1" applyFill="1" applyBorder="1"/>
    <xf numFmtId="166" fontId="29" fillId="25" borderId="19" xfId="43" applyNumberFormat="1" applyFont="1" applyFill="1" applyBorder="1" applyAlignment="1"/>
    <xf numFmtId="166" fontId="29" fillId="25" borderId="11" xfId="43" applyNumberFormat="1" applyFont="1" applyFill="1" applyBorder="1" applyAlignment="1"/>
    <xf numFmtId="0" fontId="29" fillId="25" borderId="15" xfId="0" applyFont="1" applyFill="1" applyBorder="1" applyAlignment="1">
      <alignment horizontal="center" vertical="center" wrapText="1"/>
    </xf>
    <xf numFmtId="0" fontId="29" fillId="0" borderId="0" xfId="0" applyFont="1" applyAlignment="1">
      <alignment horizontal="center"/>
    </xf>
    <xf numFmtId="166" fontId="27" fillId="0" borderId="0" xfId="43" applyNumberFormat="1" applyFont="1" applyBorder="1"/>
    <xf numFmtId="0" fontId="27" fillId="0" borderId="0" xfId="0" applyFont="1"/>
    <xf numFmtId="0" fontId="29" fillId="0" borderId="0" xfId="0" applyFont="1" applyAlignment="1">
      <alignment horizontal="left"/>
    </xf>
    <xf numFmtId="0" fontId="35" fillId="0" borderId="0" xfId="0" applyFont="1" applyAlignment="1">
      <alignment horizontal="left" indent="1"/>
    </xf>
    <xf numFmtId="166" fontId="21" fillId="0" borderId="18" xfId="43" applyNumberFormat="1" applyFont="1" applyBorder="1" applyAlignment="1">
      <alignment horizontal="right"/>
    </xf>
    <xf numFmtId="166" fontId="36" fillId="0" borderId="0" xfId="43" applyNumberFormat="1" applyFont="1" applyBorder="1" applyAlignment="1"/>
    <xf numFmtId="166" fontId="27" fillId="0" borderId="0" xfId="0" applyNumberFormat="1" applyFont="1"/>
    <xf numFmtId="0" fontId="27" fillId="0" borderId="0" xfId="0" applyFont="1" applyAlignment="1">
      <alignment horizontal="left" indent="1"/>
    </xf>
    <xf numFmtId="166" fontId="21" fillId="0" borderId="0" xfId="43" applyNumberFormat="1" applyFont="1" applyFill="1"/>
    <xf numFmtId="166" fontId="21" fillId="0" borderId="0" xfId="43" applyNumberFormat="1" applyFont="1"/>
    <xf numFmtId="166" fontId="36" fillId="0" borderId="0" xfId="43" applyNumberFormat="1" applyFont="1" applyAlignment="1"/>
    <xf numFmtId="166" fontId="36" fillId="0" borderId="0" xfId="43" applyNumberFormat="1" applyFont="1" applyFill="1" applyAlignment="1"/>
    <xf numFmtId="0" fontId="27" fillId="0" borderId="0" xfId="0" applyFont="1" applyAlignment="1" applyProtection="1">
      <alignment horizontal="left" indent="1"/>
      <protection locked="0"/>
    </xf>
    <xf numFmtId="166" fontId="21" fillId="0" borderId="0" xfId="43" applyNumberFormat="1" applyFont="1" applyBorder="1"/>
    <xf numFmtId="166" fontId="21" fillId="0" borderId="0" xfId="43" applyNumberFormat="1" applyFont="1" applyFill="1" applyBorder="1"/>
    <xf numFmtId="166" fontId="21" fillId="0" borderId="18" xfId="43" applyNumberFormat="1" applyFont="1" applyBorder="1"/>
    <xf numFmtId="0" fontId="27" fillId="0" borderId="0" xfId="0" quotePrefix="1" applyFont="1" applyAlignment="1">
      <alignment horizontal="left" indent="1"/>
    </xf>
    <xf numFmtId="0" fontId="37" fillId="0" borderId="0" xfId="0" applyFont="1" applyAlignment="1">
      <alignment horizontal="left" indent="1"/>
    </xf>
    <xf numFmtId="37" fontId="21" fillId="0" borderId="18" xfId="43" applyNumberFormat="1" applyFont="1" applyBorder="1" applyAlignment="1">
      <alignment horizontal="right"/>
    </xf>
    <xf numFmtId="0" fontId="14" fillId="0" borderId="0" xfId="44" applyFont="1" applyFill="1" applyAlignment="1">
      <alignment horizontal="left" indent="2"/>
    </xf>
    <xf numFmtId="0" fontId="27" fillId="0" borderId="0" xfId="0" applyFont="1" applyAlignment="1">
      <alignment horizontal="left" wrapText="1" indent="2"/>
    </xf>
    <xf numFmtId="37" fontId="21" fillId="0" borderId="13" xfId="43" applyNumberFormat="1" applyFont="1" applyBorder="1"/>
    <xf numFmtId="0" fontId="27" fillId="0" borderId="0" xfId="0" applyFont="1" applyAlignment="1">
      <alignment horizontal="left" indent="2"/>
    </xf>
    <xf numFmtId="37" fontId="21" fillId="0" borderId="18" xfId="43" applyNumberFormat="1" applyFont="1" applyBorder="1"/>
    <xf numFmtId="0" fontId="27" fillId="0" borderId="0" xfId="0" applyFont="1" applyAlignment="1">
      <alignment horizontal="left" indent="3"/>
    </xf>
    <xf numFmtId="0" fontId="27" fillId="0" borderId="0" xfId="0" applyFont="1" applyFill="1" applyAlignment="1">
      <alignment horizontal="left" indent="1"/>
    </xf>
    <xf numFmtId="166" fontId="36" fillId="0" borderId="18" xfId="43" applyNumberFormat="1" applyFont="1" applyBorder="1" applyAlignment="1"/>
    <xf numFmtId="0" fontId="29" fillId="0" borderId="0" xfId="0" applyFont="1" applyAlignment="1">
      <alignment horizontal="left" indent="1"/>
    </xf>
    <xf numFmtId="0" fontId="27" fillId="26" borderId="0" xfId="0" applyFont="1" applyFill="1" applyAlignment="1">
      <alignment horizontal="left" indent="1"/>
    </xf>
    <xf numFmtId="166" fontId="21" fillId="26" borderId="0" xfId="43" applyNumberFormat="1" applyFont="1" applyFill="1"/>
    <xf numFmtId="166" fontId="36" fillId="26" borderId="0" xfId="43" applyNumberFormat="1" applyFont="1" applyFill="1" applyAlignment="1"/>
    <xf numFmtId="0" fontId="37" fillId="0" borderId="0" xfId="0" applyFont="1" applyBorder="1"/>
    <xf numFmtId="0" fontId="27" fillId="0" borderId="0" xfId="0" applyFont="1" applyBorder="1"/>
    <xf numFmtId="0" fontId="14" fillId="0" borderId="0" xfId="0" applyNumberFormat="1" applyFont="1" applyBorder="1" applyAlignment="1"/>
    <xf numFmtId="37" fontId="21" fillId="0" borderId="13" xfId="43" applyNumberFormat="1" applyFont="1" applyFill="1" applyBorder="1"/>
    <xf numFmtId="37" fontId="21" fillId="0" borderId="18" xfId="43" applyNumberFormat="1" applyFont="1" applyFill="1" applyBorder="1"/>
    <xf numFmtId="166" fontId="21" fillId="0" borderId="18" xfId="43" applyNumberFormat="1" applyFont="1" applyFill="1" applyBorder="1"/>
    <xf numFmtId="166" fontId="21" fillId="0" borderId="0" xfId="43" applyNumberFormat="1" applyFont="1" applyBorder="1" applyAlignment="1"/>
    <xf numFmtId="166" fontId="21" fillId="0" borderId="18" xfId="43" applyNumberFormat="1" applyFont="1" applyFill="1" applyBorder="1" applyAlignment="1">
      <alignment horizontal="right" vertical="top"/>
    </xf>
    <xf numFmtId="0" fontId="27" fillId="26" borderId="0" xfId="0" applyFont="1" applyFill="1" applyAlignment="1">
      <alignment horizontal="left"/>
    </xf>
    <xf numFmtId="0" fontId="27" fillId="26" borderId="0" xfId="0" applyFont="1" applyFill="1" applyAlignment="1">
      <alignment horizontal="left" wrapText="1"/>
    </xf>
    <xf numFmtId="0" fontId="27" fillId="0" borderId="0" xfId="0" applyFont="1" applyAlignment="1">
      <alignment horizontal="left"/>
    </xf>
    <xf numFmtId="166" fontId="21" fillId="0" borderId="13" xfId="43" applyNumberFormat="1" applyFont="1" applyBorder="1" applyAlignment="1">
      <alignment horizontal="right" vertical="top"/>
    </xf>
    <xf numFmtId="0" fontId="29" fillId="0" borderId="0" xfId="0" applyFont="1" applyAlignment="1">
      <alignment horizontal="left" vertical="top"/>
    </xf>
    <xf numFmtId="166" fontId="26" fillId="0" borderId="25" xfId="0" applyNumberFormat="1" applyFont="1" applyBorder="1"/>
    <xf numFmtId="0" fontId="14" fillId="0" borderId="15" xfId="0" applyFont="1" applyBorder="1" applyAlignment="1">
      <alignment horizontal="center" wrapText="1"/>
    </xf>
    <xf numFmtId="0" fontId="27" fillId="0" borderId="0" xfId="0" applyFont="1" applyAlignment="1"/>
    <xf numFmtId="0" fontId="37" fillId="0" borderId="0" xfId="0" applyFont="1" applyAlignment="1">
      <alignment horizontal="left" indent="3"/>
    </xf>
    <xf numFmtId="0" fontId="37" fillId="0" borderId="0" xfId="0" applyFont="1" applyAlignment="1">
      <alignment horizontal="left" wrapText="1" indent="3"/>
    </xf>
    <xf numFmtId="37" fontId="36" fillId="0" borderId="0" xfId="43" applyNumberFormat="1" applyFont="1" applyBorder="1" applyAlignment="1"/>
    <xf numFmtId="166" fontId="21" fillId="0" borderId="18" xfId="43" applyNumberFormat="1" applyFont="1" applyBorder="1" applyAlignment="1"/>
    <xf numFmtId="0" fontId="37" fillId="0" borderId="0" xfId="0" applyFont="1" applyAlignment="1">
      <alignment horizontal="left" vertical="top" indent="1"/>
    </xf>
    <xf numFmtId="0" fontId="35" fillId="0" borderId="0" xfId="0" applyFont="1" applyAlignment="1">
      <alignment horizontal="left" vertical="top" indent="1"/>
    </xf>
    <xf numFmtId="0" fontId="37" fillId="0" borderId="0" xfId="0" applyFont="1" applyFill="1" applyAlignment="1">
      <alignment horizontal="left" indent="1"/>
    </xf>
    <xf numFmtId="0" fontId="35" fillId="0" borderId="0" xfId="0" applyFont="1" applyFill="1" applyAlignment="1">
      <alignment horizontal="left" indent="1"/>
    </xf>
    <xf numFmtId="0" fontId="27" fillId="0" borderId="0" xfId="0" applyFont="1" applyFill="1" applyAlignment="1"/>
    <xf numFmtId="0" fontId="29" fillId="0" borderId="0" xfId="0" applyFont="1" applyFill="1" applyAlignment="1">
      <alignment wrapText="1"/>
    </xf>
    <xf numFmtId="166" fontId="21" fillId="0" borderId="13" xfId="43" applyNumberFormat="1" applyFont="1" applyFill="1" applyBorder="1"/>
    <xf numFmtId="166" fontId="36" fillId="0" borderId="18" xfId="43" applyNumberFormat="1" applyFont="1" applyFill="1" applyBorder="1" applyAlignment="1"/>
    <xf numFmtId="164" fontId="36" fillId="26" borderId="0" xfId="43" applyNumberFormat="1" applyFont="1" applyFill="1" applyBorder="1" applyAlignment="1"/>
    <xf numFmtId="166" fontId="36" fillId="26" borderId="0" xfId="43" applyNumberFormat="1" applyFont="1" applyFill="1" applyBorder="1" applyAlignment="1"/>
    <xf numFmtId="166" fontId="21" fillId="0" borderId="0" xfId="0" applyNumberFormat="1" applyFont="1"/>
    <xf numFmtId="0" fontId="27" fillId="0" borderId="0" xfId="0" applyFont="1" applyAlignment="1">
      <alignment horizontal="left" vertical="top"/>
    </xf>
    <xf numFmtId="166" fontId="36" fillId="0" borderId="0" xfId="0" applyNumberFormat="1" applyFont="1"/>
    <xf numFmtId="166" fontId="38" fillId="0" borderId="0" xfId="0" applyNumberFormat="1" applyFont="1" applyBorder="1"/>
    <xf numFmtId="0" fontId="37" fillId="0" borderId="0" xfId="0" applyFont="1" applyFill="1" applyBorder="1"/>
    <xf numFmtId="0" fontId="27" fillId="0" borderId="0" xfId="0" applyFont="1" applyAlignment="1">
      <alignment vertical="top"/>
    </xf>
    <xf numFmtId="0" fontId="14" fillId="0" borderId="10" xfId="0" applyNumberFormat="1" applyFont="1" applyBorder="1" applyAlignment="1">
      <alignment horizontal="center" wrapText="1"/>
    </xf>
    <xf numFmtId="0" fontId="14" fillId="0" borderId="11" xfId="0" applyNumberFormat="1" applyFont="1" applyBorder="1" applyAlignment="1">
      <alignment horizontal="center" wrapText="1"/>
    </xf>
    <xf numFmtId="0" fontId="14" fillId="0" borderId="16" xfId="0" applyNumberFormat="1" applyFont="1" applyBorder="1" applyAlignment="1">
      <alignment horizontal="center" wrapText="1"/>
    </xf>
    <xf numFmtId="0" fontId="14" fillId="0" borderId="17" xfId="0" applyNumberFormat="1" applyFont="1" applyBorder="1" applyAlignment="1">
      <alignment horizont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15" xfId="0" applyFont="1" applyBorder="1" applyAlignment="1">
      <alignment horizontal="center" wrapText="1"/>
    </xf>
    <xf numFmtId="49" fontId="14" fillId="0" borderId="15" xfId="43" applyNumberFormat="1" applyFont="1" applyBorder="1" applyAlignment="1">
      <alignment horizontal="center" wrapText="1"/>
    </xf>
    <xf numFmtId="0" fontId="14" fillId="0" borderId="0" xfId="0" applyNumberFormat="1" applyFont="1" applyBorder="1" applyAlignment="1">
      <alignment horizontal="justify" wrapText="1"/>
    </xf>
    <xf numFmtId="166" fontId="33" fillId="25" borderId="21" xfId="43" applyNumberFormat="1" applyFont="1" applyFill="1" applyBorder="1" applyAlignment="1">
      <alignment horizontal="center" vertical="center" wrapText="1"/>
    </xf>
    <xf numFmtId="166" fontId="33" fillId="25" borderId="24" xfId="43" applyNumberFormat="1" applyFont="1" applyFill="1" applyBorder="1" applyAlignment="1">
      <alignment horizontal="center" vertical="center" wrapText="1"/>
    </xf>
    <xf numFmtId="166" fontId="29" fillId="25" borderId="16" xfId="43" applyNumberFormat="1" applyFont="1" applyFill="1" applyBorder="1" applyAlignment="1">
      <alignment horizontal="center"/>
    </xf>
    <xf numFmtId="166" fontId="29" fillId="25" borderId="18" xfId="43" applyNumberFormat="1" applyFont="1" applyFill="1" applyBorder="1" applyAlignment="1">
      <alignment horizontal="center"/>
    </xf>
    <xf numFmtId="166" fontId="29" fillId="25" borderId="17" xfId="43" applyNumberFormat="1" applyFont="1" applyFill="1" applyBorder="1" applyAlignment="1">
      <alignment horizontal="center"/>
    </xf>
    <xf numFmtId="0" fontId="29" fillId="25" borderId="19" xfId="0" applyFont="1" applyFill="1" applyBorder="1" applyAlignment="1">
      <alignment horizontal="center" vertical="center"/>
    </xf>
    <xf numFmtId="0" fontId="29" fillId="25" borderId="21" xfId="0" applyFont="1" applyFill="1" applyBorder="1" applyAlignment="1">
      <alignment horizontal="center" vertical="center"/>
    </xf>
    <xf numFmtId="0" fontId="29" fillId="25" borderId="23" xfId="0" applyFont="1" applyFill="1" applyBorder="1" applyAlignment="1">
      <alignment horizontal="center" vertical="center"/>
    </xf>
    <xf numFmtId="166" fontId="29" fillId="25" borderId="20" xfId="43" applyNumberFormat="1" applyFont="1" applyFill="1" applyBorder="1" applyAlignment="1">
      <alignment horizontal="center"/>
    </xf>
    <xf numFmtId="166" fontId="29" fillId="25" borderId="11" xfId="43" applyNumberFormat="1" applyFont="1" applyFill="1" applyBorder="1" applyAlignment="1">
      <alignment horizontal="center"/>
    </xf>
    <xf numFmtId="0" fontId="30" fillId="25" borderId="21" xfId="0" applyFont="1" applyFill="1" applyBorder="1" applyAlignment="1">
      <alignment horizontal="center" vertical="center" wrapText="1"/>
    </xf>
    <xf numFmtId="0" fontId="0" fillId="0" borderId="24" xfId="0" applyBorder="1"/>
    <xf numFmtId="0" fontId="29" fillId="25" borderId="21" xfId="0" applyFont="1" applyFill="1" applyBorder="1" applyAlignment="1">
      <alignment horizontal="center" vertical="center" wrapText="1"/>
    </xf>
    <xf numFmtId="0" fontId="29" fillId="25" borderId="24" xfId="0" applyFont="1" applyFill="1" applyBorder="1" applyAlignment="1">
      <alignment horizontal="center" vertical="center" wrapText="1"/>
    </xf>
    <xf numFmtId="0" fontId="29" fillId="25" borderId="22" xfId="0" applyFont="1" applyFill="1" applyBorder="1" applyAlignment="1">
      <alignment horizontal="center" vertical="center" wrapText="1"/>
    </xf>
    <xf numFmtId="0" fontId="29" fillId="25" borderId="17" xfId="0"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000" b="0"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JANUARY-MARCH 2020</a:t>
            </a:r>
            <a:endParaRPr lang="en-PH" sz="8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29396366792733586"/>
          <c:y val="7.6804915514592934E-3"/>
        </c:manualLayout>
      </c:layout>
      <c:overlay val="0"/>
      <c:spPr>
        <a:solidFill>
          <a:srgbClr val="FFFFFF"/>
        </a:solidFill>
        <a:ln w="25400">
          <a:noFill/>
        </a:ln>
      </c:spPr>
    </c:title>
    <c:autoTitleDeleted val="0"/>
    <c:plotArea>
      <c:layout>
        <c:manualLayout>
          <c:layoutTarget val="inner"/>
          <c:xMode val="edge"/>
          <c:yMode val="edge"/>
          <c:x val="0.33727077344618073"/>
          <c:y val="0.1597544639173866"/>
          <c:w val="0.58661492502117807"/>
          <c:h val="0.53917131572117971"/>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prstDash val="solid"/>
            </a:ln>
          </c:spPr>
          <c:invertIfNegative val="0"/>
          <c:cat>
            <c:strRef>
              <c:f>Graph!$B$4:$D$4</c:f>
              <c:strCache>
                <c:ptCount val="3"/>
                <c:pt idx="0">
                  <c:v>JAN</c:v>
                </c:pt>
                <c:pt idx="1">
                  <c:v>FEB</c:v>
                </c:pt>
                <c:pt idx="2">
                  <c:v>MAR</c:v>
                </c:pt>
              </c:strCache>
            </c:strRef>
          </c:cat>
          <c:val>
            <c:numRef>
              <c:f>Graph!$B$5:$D$5</c:f>
              <c:numCache>
                <c:formatCode>_(* #,##0_);_(* \(#,##0\);_(* "-"_);_(@_)</c:formatCode>
                <c:ptCount val="3"/>
                <c:pt idx="0">
                  <c:v>197280.37400000001</c:v>
                </c:pt>
                <c:pt idx="1">
                  <c:v>218551.98</c:v>
                </c:pt>
                <c:pt idx="2">
                  <c:v>234979.63800000001</c:v>
                </c:pt>
              </c:numCache>
            </c:numRef>
          </c:val>
        </c:ser>
        <c:ser>
          <c:idx val="2"/>
          <c:order val="1"/>
          <c:tx>
            <c:strRef>
              <c:f>Graph!$A$6</c:f>
              <c:strCache>
                <c:ptCount val="1"/>
                <c:pt idx="0">
                  <c:v>Monthly NCA Utilized</c:v>
                </c:pt>
              </c:strCache>
            </c:strRef>
          </c:tx>
          <c:spPr>
            <a:solidFill>
              <a:srgbClr val="FF0000"/>
            </a:solidFill>
            <a:ln w="12700">
              <a:solidFill>
                <a:srgbClr val="000000"/>
              </a:solidFill>
              <a:prstDash val="solid"/>
            </a:ln>
          </c:spPr>
          <c:invertIfNegative val="0"/>
          <c:cat>
            <c:strRef>
              <c:f>Graph!$B$4:$D$4</c:f>
              <c:strCache>
                <c:ptCount val="3"/>
                <c:pt idx="0">
                  <c:v>JAN</c:v>
                </c:pt>
                <c:pt idx="1">
                  <c:v>FEB</c:v>
                </c:pt>
                <c:pt idx="2">
                  <c:v>MAR</c:v>
                </c:pt>
              </c:strCache>
            </c:strRef>
          </c:cat>
          <c:val>
            <c:numRef>
              <c:f>Graph!$B$6:$D$6</c:f>
              <c:numCache>
                <c:formatCode>_(* #,##0_);_(* \(#,##0\);_(* "-"_);_(@_)</c:formatCode>
                <c:ptCount val="3"/>
                <c:pt idx="0">
                  <c:v>145576.10399999999</c:v>
                </c:pt>
                <c:pt idx="1">
                  <c:v>217009.91399999999</c:v>
                </c:pt>
                <c:pt idx="2">
                  <c:v>278567.462</c:v>
                </c:pt>
              </c:numCache>
            </c:numRef>
          </c:val>
        </c:ser>
        <c:dLbls>
          <c:showLegendKey val="0"/>
          <c:showVal val="0"/>
          <c:showCatName val="0"/>
          <c:showSerName val="0"/>
          <c:showPercent val="0"/>
          <c:showBubbleSize val="0"/>
        </c:dLbls>
        <c:gapWidth val="150"/>
        <c:axId val="698840960"/>
        <c:axId val="698837696"/>
      </c:barChart>
      <c:lineChart>
        <c:grouping val="standard"/>
        <c:varyColors val="0"/>
        <c:ser>
          <c:idx val="3"/>
          <c:order val="2"/>
          <c:tx>
            <c:strRef>
              <c:f>Graph!$A$7</c:f>
              <c:strCache>
                <c:ptCount val="1"/>
                <c:pt idx="0">
                  <c:v>NCA Utilized / NCAs Credited - Flow</c:v>
                </c:pt>
              </c:strCache>
            </c:strRef>
          </c:tx>
          <c:spPr>
            <a:ln w="38100">
              <a:solidFill>
                <a:srgbClr val="0000FF"/>
              </a:solidFill>
              <a:prstDash val="solid"/>
            </a:ln>
          </c:spPr>
          <c:marker>
            <c:symbol val="x"/>
            <c:size val="8"/>
            <c:spPr>
              <a:solidFill>
                <a:srgbClr val="0000FF"/>
              </a:solidFill>
              <a:ln>
                <a:solidFill>
                  <a:srgbClr val="0000FF"/>
                </a:solidFill>
                <a:prstDash val="solid"/>
              </a:ln>
            </c:spPr>
          </c:marker>
          <c:cat>
            <c:strRef>
              <c:f>Graph!$B$4:$D$4</c:f>
              <c:strCache>
                <c:ptCount val="3"/>
                <c:pt idx="0">
                  <c:v>JAN</c:v>
                </c:pt>
                <c:pt idx="1">
                  <c:v>FEB</c:v>
                </c:pt>
                <c:pt idx="2">
                  <c:v>MAR</c:v>
                </c:pt>
              </c:strCache>
            </c:strRef>
          </c:cat>
          <c:val>
            <c:numRef>
              <c:f>Graph!$B$7:$D$7</c:f>
            </c:numRef>
          </c:val>
          <c:smooth val="0"/>
        </c:ser>
        <c:ser>
          <c:idx val="4"/>
          <c:order val="3"/>
          <c:tx>
            <c:strRef>
              <c:f>Graph!$A$8</c:f>
              <c:strCache>
                <c:ptCount val="1"/>
                <c:pt idx="0">
                  <c:v>NCA Utilized / NCAs Credited - Cumulative</c:v>
                </c:pt>
              </c:strCache>
            </c:strRef>
          </c:tx>
          <c:spPr>
            <a:ln w="38100">
              <a:solidFill>
                <a:srgbClr val="00FF00"/>
              </a:solidFill>
              <a:prstDash val="solid"/>
            </a:ln>
          </c:spPr>
          <c:marker>
            <c:symbol val="triangle"/>
            <c:size val="9"/>
            <c:spPr>
              <a:solidFill>
                <a:srgbClr val="00FF00"/>
              </a:solidFill>
              <a:ln>
                <a:solidFill>
                  <a:srgbClr val="00FF00"/>
                </a:solidFill>
                <a:prstDash val="solid"/>
              </a:ln>
            </c:spPr>
          </c:marker>
          <c:cat>
            <c:strRef>
              <c:f>Graph!$B$4:$D$4</c:f>
              <c:strCache>
                <c:ptCount val="3"/>
                <c:pt idx="0">
                  <c:v>JAN</c:v>
                </c:pt>
                <c:pt idx="1">
                  <c:v>FEB</c:v>
                </c:pt>
                <c:pt idx="2">
                  <c:v>MAR</c:v>
                </c:pt>
              </c:strCache>
            </c:strRef>
          </c:cat>
          <c:val>
            <c:numRef>
              <c:f>Graph!$B$8:$D$8</c:f>
              <c:numCache>
                <c:formatCode>_(* #,##0_);_(* \(#,##0\);_(* "-"??_);_(@_)</c:formatCode>
                <c:ptCount val="3"/>
                <c:pt idx="0">
                  <c:v>73.791478112262695</c:v>
                </c:pt>
                <c:pt idx="1">
                  <c:v>87.195239743177837</c:v>
                </c:pt>
                <c:pt idx="2">
                  <c:v>98.515929005807251</c:v>
                </c:pt>
              </c:numCache>
            </c:numRef>
          </c:val>
          <c:smooth val="0"/>
        </c:ser>
        <c:dLbls>
          <c:showLegendKey val="0"/>
          <c:showVal val="0"/>
          <c:showCatName val="0"/>
          <c:showSerName val="0"/>
          <c:showPercent val="0"/>
          <c:showBubbleSize val="0"/>
        </c:dLbls>
        <c:marker val="1"/>
        <c:smooth val="0"/>
        <c:axId val="698837152"/>
        <c:axId val="698838240"/>
      </c:lineChart>
      <c:catAx>
        <c:axId val="6988409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PH"/>
                  <a:t>MONTHLY FLOW</a:t>
                </a:r>
              </a:p>
            </c:rich>
          </c:tx>
          <c:layout>
            <c:manualLayout>
              <c:xMode val="edge"/>
              <c:yMode val="edge"/>
              <c:x val="0.53674609571441367"/>
              <c:y val="0.9308770274683406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98837696"/>
        <c:crossesAt val="0"/>
        <c:auto val="0"/>
        <c:lblAlgn val="ctr"/>
        <c:lblOffset val="100"/>
        <c:tickLblSkip val="1"/>
        <c:tickMarkSkip val="1"/>
        <c:noMultiLvlLbl val="0"/>
      </c:catAx>
      <c:valAx>
        <c:axId val="698837696"/>
        <c:scaling>
          <c:orientation val="minMax"/>
          <c:max val="280000"/>
          <c:min val="10000"/>
        </c:scaling>
        <c:delete val="0"/>
        <c:axPos val="l"/>
        <c:minorGridlines>
          <c:spPr>
            <a:ln w="3175">
              <a:solidFill>
                <a:srgbClr val="000000"/>
              </a:soli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9.7112998670441777E-2"/>
              <c:y val="0.32104503066148987"/>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98840960"/>
        <c:crosses val="autoZero"/>
        <c:crossBetween val="between"/>
        <c:majorUnit val="20000"/>
        <c:minorUnit val="10000"/>
      </c:valAx>
      <c:catAx>
        <c:axId val="698837152"/>
        <c:scaling>
          <c:orientation val="minMax"/>
        </c:scaling>
        <c:delete val="1"/>
        <c:axPos val="b"/>
        <c:numFmt formatCode="General" sourceLinked="1"/>
        <c:majorTickMark val="out"/>
        <c:minorTickMark val="none"/>
        <c:tickLblPos val="nextTo"/>
        <c:crossAx val="698838240"/>
        <c:crossesAt val="85"/>
        <c:auto val="0"/>
        <c:lblAlgn val="ctr"/>
        <c:lblOffset val="100"/>
        <c:noMultiLvlLbl val="0"/>
      </c:catAx>
      <c:valAx>
        <c:axId val="698838240"/>
        <c:scaling>
          <c:orientation val="minMax"/>
          <c:max val="140"/>
          <c:min val="1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a:t>NCA UTILIZATION RATES (%)</a:t>
                </a:r>
              </a:p>
            </c:rich>
          </c:tx>
          <c:layout>
            <c:manualLayout>
              <c:xMode val="edge"/>
              <c:yMode val="edge"/>
              <c:x val="0.96456816913633825"/>
              <c:y val="0.2795703762836097"/>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98837152"/>
        <c:crosses val="max"/>
        <c:crossBetween val="between"/>
        <c:majorUnit val="10"/>
        <c:minorUnit val="1"/>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10</xdr:row>
      <xdr:rowOff>9525</xdr:rowOff>
    </xdr:from>
    <xdr:to>
      <xdr:col>7</xdr:col>
      <xdr:colOff>485775</xdr:colOff>
      <xdr:row>48</xdr:row>
      <xdr:rowOff>57150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zoomScaleNormal="100" zoomScaleSheetLayoutView="100" workbookViewId="0">
      <pane xSplit="2" ySplit="6" topLeftCell="C7" activePane="bottomRight" state="frozen"/>
      <selection pane="topRight" activeCell="C1" sqref="C1"/>
      <selection pane="bottomLeft" activeCell="A7" sqref="A7"/>
      <selection pane="bottomRight"/>
    </sheetView>
  </sheetViews>
  <sheetFormatPr defaultColWidth="9.109375" defaultRowHeight="13.2" x14ac:dyDescent="0.25"/>
  <cols>
    <col min="1" max="1" width="2.109375" style="7" customWidth="1"/>
    <col min="2" max="2" width="44.44140625" style="7" customWidth="1"/>
    <col min="3" max="14" width="14.33203125" style="6" customWidth="1"/>
    <col min="15" max="16" width="10.6640625" style="8" customWidth="1"/>
    <col min="17" max="17" width="10.6640625" style="8" hidden="1" customWidth="1"/>
    <col min="18" max="18" width="10.6640625" style="8" customWidth="1"/>
    <col min="19" max="16384" width="9.109375" style="6"/>
  </cols>
  <sheetData>
    <row r="1" spans="1:18" ht="15.6" x14ac:dyDescent="0.25">
      <c r="A1" s="5" t="s">
        <v>11</v>
      </c>
      <c r="B1" s="5"/>
      <c r="C1" s="5"/>
      <c r="D1" s="5"/>
      <c r="E1" s="5"/>
      <c r="F1" s="5"/>
      <c r="G1" s="5"/>
      <c r="H1" s="5"/>
      <c r="I1" s="5"/>
      <c r="J1" s="5"/>
      <c r="K1" s="5"/>
      <c r="L1" s="5"/>
      <c r="M1" s="5"/>
      <c r="N1" s="5"/>
      <c r="O1" s="5"/>
      <c r="P1" s="5"/>
      <c r="Q1" s="5"/>
      <c r="R1" s="5"/>
    </row>
    <row r="2" spans="1:18" x14ac:dyDescent="0.25">
      <c r="A2" s="7" t="s">
        <v>298</v>
      </c>
    </row>
    <row r="3" spans="1:18" x14ac:dyDescent="0.25">
      <c r="A3" s="7" t="s">
        <v>12</v>
      </c>
    </row>
    <row r="5" spans="1:18" s="9" customFormat="1" ht="21" customHeight="1" x14ac:dyDescent="0.25">
      <c r="A5" s="112" t="s">
        <v>13</v>
      </c>
      <c r="B5" s="113"/>
      <c r="C5" s="116" t="s">
        <v>14</v>
      </c>
      <c r="D5" s="117"/>
      <c r="E5" s="117"/>
      <c r="F5" s="118"/>
      <c r="G5" s="119" t="s">
        <v>15</v>
      </c>
      <c r="H5" s="119"/>
      <c r="I5" s="119"/>
      <c r="J5" s="119"/>
      <c r="K5" s="119" t="s">
        <v>299</v>
      </c>
      <c r="L5" s="119"/>
      <c r="M5" s="119"/>
      <c r="N5" s="119"/>
      <c r="O5" s="120" t="s">
        <v>320</v>
      </c>
      <c r="P5" s="120"/>
      <c r="Q5" s="120"/>
      <c r="R5" s="120"/>
    </row>
    <row r="6" spans="1:18" s="9" customFormat="1" ht="25.5" customHeight="1" x14ac:dyDescent="0.25">
      <c r="A6" s="114"/>
      <c r="B6" s="115"/>
      <c r="C6" s="90" t="s">
        <v>16</v>
      </c>
      <c r="D6" s="90" t="s">
        <v>17</v>
      </c>
      <c r="E6" s="90" t="s">
        <v>18</v>
      </c>
      <c r="F6" s="90" t="s">
        <v>19</v>
      </c>
      <c r="G6" s="90" t="s">
        <v>16</v>
      </c>
      <c r="H6" s="90" t="s">
        <v>17</v>
      </c>
      <c r="I6" s="90" t="s">
        <v>18</v>
      </c>
      <c r="J6" s="90" t="s">
        <v>19</v>
      </c>
      <c r="K6" s="90" t="s">
        <v>16</v>
      </c>
      <c r="L6" s="90" t="s">
        <v>17</v>
      </c>
      <c r="M6" s="10" t="s">
        <v>18</v>
      </c>
      <c r="N6" s="90" t="s">
        <v>19</v>
      </c>
      <c r="O6" s="11" t="s">
        <v>16</v>
      </c>
      <c r="P6" s="11" t="s">
        <v>17</v>
      </c>
      <c r="Q6" s="11" t="s">
        <v>18</v>
      </c>
      <c r="R6" s="11" t="s">
        <v>19</v>
      </c>
    </row>
    <row r="7" spans="1:18" x14ac:dyDescent="0.25">
      <c r="A7" s="12"/>
      <c r="B7" s="12"/>
      <c r="C7" s="13"/>
      <c r="D7" s="13"/>
      <c r="E7" s="13"/>
      <c r="F7" s="13"/>
      <c r="G7" s="13"/>
      <c r="H7" s="13"/>
      <c r="I7" s="13"/>
      <c r="J7" s="13"/>
      <c r="K7" s="13"/>
      <c r="L7" s="13"/>
      <c r="M7" s="13"/>
      <c r="N7" s="13"/>
    </row>
    <row r="8" spans="1:18" s="17" customFormat="1" x14ac:dyDescent="0.25">
      <c r="A8" s="14" t="s">
        <v>20</v>
      </c>
      <c r="B8" s="14"/>
      <c r="C8" s="15">
        <f t="shared" ref="C8:N8" si="0">+C10+C48</f>
        <v>197280374.33062997</v>
      </c>
      <c r="D8" s="15">
        <f t="shared" si="0"/>
        <v>218551980.42207998</v>
      </c>
      <c r="E8" s="15">
        <f t="shared" si="0"/>
        <v>234979638.78393</v>
      </c>
      <c r="F8" s="15">
        <f t="shared" si="0"/>
        <v>650811993.53663993</v>
      </c>
      <c r="G8" s="15">
        <f t="shared" si="0"/>
        <v>145576104.67392999</v>
      </c>
      <c r="H8" s="15">
        <f t="shared" si="0"/>
        <v>217009914.67151007</v>
      </c>
      <c r="I8" s="15">
        <f t="shared" si="0"/>
        <v>278567462.96279001</v>
      </c>
      <c r="J8" s="15">
        <f t="shared" si="0"/>
        <v>641153482.30823004</v>
      </c>
      <c r="K8" s="15">
        <f t="shared" si="0"/>
        <v>51704269.656700008</v>
      </c>
      <c r="L8" s="15">
        <f t="shared" si="0"/>
        <v>1542065.7505699866</v>
      </c>
      <c r="M8" s="15">
        <f t="shared" si="0"/>
        <v>-43587824.178860016</v>
      </c>
      <c r="N8" s="15">
        <f t="shared" si="0"/>
        <v>9658511.2284099702</v>
      </c>
      <c r="O8" s="16">
        <f>+G8/C8*100</f>
        <v>73.791478330202906</v>
      </c>
      <c r="P8" s="16">
        <f>((+G8+H8)/(C8+D8))*100</f>
        <v>87.195239908896738</v>
      </c>
      <c r="Q8" s="16">
        <f>((+G8+H8+I8)/(C8+D8+E8))*100</f>
        <v>98.515929127869384</v>
      </c>
      <c r="R8" s="16">
        <f>+J8/F8*100</f>
        <v>98.515929127869384</v>
      </c>
    </row>
    <row r="9" spans="1:18" x14ac:dyDescent="0.25">
      <c r="C9" s="13"/>
      <c r="D9" s="13"/>
      <c r="E9" s="13"/>
      <c r="F9" s="13"/>
      <c r="G9" s="13"/>
      <c r="H9" s="13"/>
      <c r="I9" s="13"/>
      <c r="J9" s="13"/>
      <c r="K9" s="13"/>
      <c r="L9" s="13"/>
      <c r="M9" s="13"/>
      <c r="N9" s="13"/>
      <c r="O9" s="18"/>
      <c r="P9" s="18"/>
      <c r="Q9" s="18"/>
      <c r="R9" s="18"/>
    </row>
    <row r="10" spans="1:18" ht="15" x14ac:dyDescent="0.4">
      <c r="A10" s="7" t="s">
        <v>21</v>
      </c>
      <c r="C10" s="19">
        <f t="shared" ref="C10:N10" si="1">SUM(C12:C46)</f>
        <v>136381803.65162998</v>
      </c>
      <c r="D10" s="19">
        <f t="shared" si="1"/>
        <v>140993231.23207998</v>
      </c>
      <c r="E10" s="19">
        <f t="shared" si="1"/>
        <v>167038949.77093002</v>
      </c>
      <c r="F10" s="19">
        <f t="shared" si="1"/>
        <v>444413984.65464002</v>
      </c>
      <c r="G10" s="19">
        <f t="shared" si="1"/>
        <v>90414302.8477</v>
      </c>
      <c r="H10" s="19">
        <f t="shared" si="1"/>
        <v>137075053.15310004</v>
      </c>
      <c r="I10" s="19">
        <f t="shared" si="1"/>
        <v>208092258.11912</v>
      </c>
      <c r="J10" s="19">
        <f t="shared" si="1"/>
        <v>435581614.11992002</v>
      </c>
      <c r="K10" s="19">
        <f t="shared" si="1"/>
        <v>45967500.803930007</v>
      </c>
      <c r="L10" s="19">
        <f t="shared" si="1"/>
        <v>3918178.0789800067</v>
      </c>
      <c r="M10" s="19">
        <f t="shared" si="1"/>
        <v>-41053308.348190002</v>
      </c>
      <c r="N10" s="19">
        <f t="shared" si="1"/>
        <v>8832370.5347199999</v>
      </c>
      <c r="O10" s="18">
        <f>+G10/C10*100</f>
        <v>66.29498982038092</v>
      </c>
      <c r="P10" s="18">
        <f>((+G10+H10)/(C10+D10))*100</f>
        <v>82.015079726326277</v>
      </c>
      <c r="Q10" s="18">
        <f>((+G10+H10+I10)/(C10+D10+E10))*100</f>
        <v>98.012580422827227</v>
      </c>
      <c r="R10" s="18">
        <f>+J10/F10*100</f>
        <v>98.012580422827213</v>
      </c>
    </row>
    <row r="11" spans="1:18" x14ac:dyDescent="0.25">
      <c r="C11" s="13"/>
      <c r="D11" s="13"/>
      <c r="E11" s="13"/>
      <c r="F11" s="13"/>
      <c r="G11" s="13"/>
      <c r="H11" s="13"/>
      <c r="I11" s="13"/>
      <c r="J11" s="13"/>
      <c r="K11" s="13"/>
      <c r="L11" s="13"/>
      <c r="M11" s="13"/>
      <c r="N11" s="13"/>
      <c r="O11" s="18"/>
      <c r="P11" s="18"/>
      <c r="Q11" s="18"/>
      <c r="R11" s="18"/>
    </row>
    <row r="12" spans="1:18" x14ac:dyDescent="0.25">
      <c r="B12" s="20" t="s">
        <v>22</v>
      </c>
      <c r="C12" s="13">
        <v>1387254</v>
      </c>
      <c r="D12" s="13">
        <v>1387254</v>
      </c>
      <c r="E12" s="13">
        <v>1467488.5480000004</v>
      </c>
      <c r="F12" s="13">
        <f>SUM(C12:E12)</f>
        <v>4241996.5480000004</v>
      </c>
      <c r="G12" s="13">
        <v>1258000.8232099998</v>
      </c>
      <c r="H12" s="13">
        <v>1469903.29577</v>
      </c>
      <c r="I12" s="13">
        <v>1504875.5646500001</v>
      </c>
      <c r="J12" s="13">
        <f>SUM(G12:I12)</f>
        <v>4232779.6836299999</v>
      </c>
      <c r="K12" s="13">
        <f t="shared" ref="K12:M46" si="2">+C12-G12</f>
        <v>129253.17679000017</v>
      </c>
      <c r="L12" s="13">
        <f t="shared" si="2"/>
        <v>-82649.295769999968</v>
      </c>
      <c r="M12" s="13">
        <f t="shared" si="2"/>
        <v>-37387.016649999656</v>
      </c>
      <c r="N12" s="13">
        <f>SUM(K12:M12)</f>
        <v>9216.8643700005487</v>
      </c>
      <c r="O12" s="18">
        <f t="shared" ref="O12:O46" si="3">+G12/C12*100</f>
        <v>90.682803813144517</v>
      </c>
      <c r="P12" s="18">
        <f t="shared" ref="P12:P46" si="4">((+G12+H12)/(C12+D12))*100</f>
        <v>98.320283054869535</v>
      </c>
      <c r="Q12" s="18">
        <f t="shared" ref="Q12:Q46" si="5">((+G12+H12+I12)/(C12+D12+E12))*100</f>
        <v>99.782723435398694</v>
      </c>
      <c r="R12" s="18">
        <f t="shared" ref="R12:R46" si="6">+J12/F12*100</f>
        <v>99.782723435398694</v>
      </c>
    </row>
    <row r="13" spans="1:18" x14ac:dyDescent="0.25">
      <c r="B13" s="20" t="s">
        <v>23</v>
      </c>
      <c r="C13" s="13">
        <v>492611</v>
      </c>
      <c r="D13" s="13">
        <v>593916.79099999997</v>
      </c>
      <c r="E13" s="13">
        <v>642955.821</v>
      </c>
      <c r="F13" s="13">
        <f t="shared" ref="F13:F46" si="7">SUM(C13:E13)</f>
        <v>1729483.612</v>
      </c>
      <c r="G13" s="13">
        <v>492465.34028999996</v>
      </c>
      <c r="H13" s="13">
        <v>538518.85038000008</v>
      </c>
      <c r="I13" s="13">
        <v>611043.30102999986</v>
      </c>
      <c r="J13" s="13">
        <f t="shared" ref="J13:J46" si="8">SUM(G13:I13)</f>
        <v>1642027.4916999999</v>
      </c>
      <c r="K13" s="13">
        <f t="shared" si="2"/>
        <v>145.65971000003628</v>
      </c>
      <c r="L13" s="13">
        <f t="shared" si="2"/>
        <v>55397.940619999892</v>
      </c>
      <c r="M13" s="13">
        <f t="shared" si="2"/>
        <v>31912.519970000139</v>
      </c>
      <c r="N13" s="13">
        <f t="shared" ref="N13:N46" si="9">SUM(K13:M13)</f>
        <v>87456.120300000068</v>
      </c>
      <c r="O13" s="18">
        <f t="shared" si="3"/>
        <v>99.970431088627734</v>
      </c>
      <c r="P13" s="18">
        <f t="shared" si="4"/>
        <v>94.887972420946582</v>
      </c>
      <c r="Q13" s="18">
        <f t="shared" si="5"/>
        <v>94.943223532551173</v>
      </c>
      <c r="R13" s="18">
        <f t="shared" si="6"/>
        <v>94.943223532551173</v>
      </c>
    </row>
    <row r="14" spans="1:18" x14ac:dyDescent="0.25">
      <c r="B14" s="20" t="s">
        <v>24</v>
      </c>
      <c r="C14" s="13">
        <v>52601</v>
      </c>
      <c r="D14" s="13">
        <v>52601</v>
      </c>
      <c r="E14" s="13">
        <v>55831.597999999998</v>
      </c>
      <c r="F14" s="13">
        <f t="shared" si="7"/>
        <v>161033.598</v>
      </c>
      <c r="G14" s="13">
        <v>14491.188760000001</v>
      </c>
      <c r="H14" s="13">
        <v>65306.369800000015</v>
      </c>
      <c r="I14" s="13">
        <v>72277.263070000001</v>
      </c>
      <c r="J14" s="13">
        <f t="shared" si="8"/>
        <v>152074.82163000002</v>
      </c>
      <c r="K14" s="13">
        <f t="shared" si="2"/>
        <v>38109.811239999995</v>
      </c>
      <c r="L14" s="13">
        <f t="shared" si="2"/>
        <v>-12705.369800000015</v>
      </c>
      <c r="M14" s="13">
        <f t="shared" si="2"/>
        <v>-16445.665070000003</v>
      </c>
      <c r="N14" s="13">
        <f t="shared" si="9"/>
        <v>8958.7763699999778</v>
      </c>
      <c r="O14" s="18">
        <f t="shared" si="3"/>
        <v>27.549264766829531</v>
      </c>
      <c r="P14" s="18">
        <f t="shared" si="4"/>
        <v>75.851750499039966</v>
      </c>
      <c r="Q14" s="18">
        <f t="shared" si="5"/>
        <v>94.436703593991624</v>
      </c>
      <c r="R14" s="18">
        <f t="shared" si="6"/>
        <v>94.436703593991624</v>
      </c>
    </row>
    <row r="15" spans="1:18" x14ac:dyDescent="0.25">
      <c r="B15" s="20" t="s">
        <v>25</v>
      </c>
      <c r="C15" s="13">
        <v>440923</v>
      </c>
      <c r="D15" s="13">
        <v>482980</v>
      </c>
      <c r="E15" s="13">
        <v>479355</v>
      </c>
      <c r="F15" s="13">
        <f t="shared" si="7"/>
        <v>1403258</v>
      </c>
      <c r="G15" s="13">
        <v>355773.64136000001</v>
      </c>
      <c r="H15" s="13">
        <v>485100.66241999983</v>
      </c>
      <c r="I15" s="13">
        <v>560464.43546000042</v>
      </c>
      <c r="J15" s="13">
        <f t="shared" si="8"/>
        <v>1401338.7392400003</v>
      </c>
      <c r="K15" s="13">
        <f t="shared" si="2"/>
        <v>85149.358639999991</v>
      </c>
      <c r="L15" s="13">
        <f t="shared" si="2"/>
        <v>-2120.6624199998332</v>
      </c>
      <c r="M15" s="13">
        <f t="shared" si="2"/>
        <v>-81109.435460000415</v>
      </c>
      <c r="N15" s="13">
        <f t="shared" si="9"/>
        <v>1919.2607599997427</v>
      </c>
      <c r="O15" s="18">
        <f t="shared" si="3"/>
        <v>80.688383540890356</v>
      </c>
      <c r="P15" s="18">
        <f t="shared" si="4"/>
        <v>91.013266953348975</v>
      </c>
      <c r="Q15" s="18">
        <f t="shared" si="5"/>
        <v>99.863228233154572</v>
      </c>
      <c r="R15" s="18">
        <f t="shared" si="6"/>
        <v>99.863228233154572</v>
      </c>
    </row>
    <row r="16" spans="1:18" x14ac:dyDescent="0.25">
      <c r="B16" s="20" t="s">
        <v>26</v>
      </c>
      <c r="C16" s="13">
        <v>1101208.7420000001</v>
      </c>
      <c r="D16" s="13">
        <v>3482881.1819999996</v>
      </c>
      <c r="E16" s="13">
        <v>2972171.0410000002</v>
      </c>
      <c r="F16" s="13">
        <f t="shared" si="7"/>
        <v>7556260.9649999999</v>
      </c>
      <c r="G16" s="13">
        <v>625017.03290999995</v>
      </c>
      <c r="H16" s="13">
        <v>1152725.7769600004</v>
      </c>
      <c r="I16" s="13">
        <v>5659550.5922800004</v>
      </c>
      <c r="J16" s="13">
        <f t="shared" si="8"/>
        <v>7437293.4021500014</v>
      </c>
      <c r="K16" s="13">
        <f t="shared" si="2"/>
        <v>476191.70909000013</v>
      </c>
      <c r="L16" s="13">
        <f t="shared" si="2"/>
        <v>2330155.4050399992</v>
      </c>
      <c r="M16" s="13">
        <f t="shared" si="2"/>
        <v>-2687379.5512800002</v>
      </c>
      <c r="N16" s="13">
        <f t="shared" si="9"/>
        <v>118967.56284999894</v>
      </c>
      <c r="O16" s="18">
        <f t="shared" si="3"/>
        <v>56.75736207604497</v>
      </c>
      <c r="P16" s="18">
        <f t="shared" si="4"/>
        <v>38.780714151409406</v>
      </c>
      <c r="Q16" s="18">
        <f t="shared" si="5"/>
        <v>98.425576308162903</v>
      </c>
      <c r="R16" s="18">
        <f t="shared" si="6"/>
        <v>98.425576308162903</v>
      </c>
    </row>
    <row r="17" spans="2:18" x14ac:dyDescent="0.25">
      <c r="B17" s="20" t="s">
        <v>294</v>
      </c>
      <c r="C17" s="13">
        <v>161392.53599999999</v>
      </c>
      <c r="D17" s="13">
        <v>392217.22500000009</v>
      </c>
      <c r="E17" s="13">
        <v>154245</v>
      </c>
      <c r="F17" s="13">
        <f t="shared" si="7"/>
        <v>707854.76100000006</v>
      </c>
      <c r="G17" s="13">
        <v>133122.21572000001</v>
      </c>
      <c r="H17" s="13">
        <v>110118.79294000001</v>
      </c>
      <c r="I17" s="13">
        <v>327323.08138999995</v>
      </c>
      <c r="J17" s="13">
        <f t="shared" si="8"/>
        <v>570564.09005</v>
      </c>
      <c r="K17" s="13">
        <f t="shared" si="2"/>
        <v>28270.320279999985</v>
      </c>
      <c r="L17" s="13">
        <f t="shared" si="2"/>
        <v>282098.43206000008</v>
      </c>
      <c r="M17" s="13">
        <f t="shared" si="2"/>
        <v>-173078.08138999995</v>
      </c>
      <c r="N17" s="13">
        <f t="shared" si="9"/>
        <v>137290.67095000012</v>
      </c>
      <c r="O17" s="18">
        <f t="shared" si="3"/>
        <v>82.48350203754157</v>
      </c>
      <c r="P17" s="18">
        <f t="shared" si="4"/>
        <v>43.937268775866109</v>
      </c>
      <c r="Q17" s="18">
        <f t="shared" si="5"/>
        <v>80.604683543267143</v>
      </c>
      <c r="R17" s="18">
        <f t="shared" si="6"/>
        <v>80.604683543267143</v>
      </c>
    </row>
    <row r="18" spans="2:18" x14ac:dyDescent="0.25">
      <c r="B18" s="20" t="s">
        <v>27</v>
      </c>
      <c r="C18" s="13">
        <v>34584144.559</v>
      </c>
      <c r="D18" s="13">
        <v>31294760.381999999</v>
      </c>
      <c r="E18" s="13">
        <v>34537715.931999996</v>
      </c>
      <c r="F18" s="13">
        <f t="shared" si="7"/>
        <v>100416620.873</v>
      </c>
      <c r="G18" s="13">
        <v>23330221.208469998</v>
      </c>
      <c r="H18" s="13">
        <v>33054109.038069997</v>
      </c>
      <c r="I18" s="13">
        <v>43812762.050280005</v>
      </c>
      <c r="J18" s="13">
        <f t="shared" si="8"/>
        <v>100197092.29682</v>
      </c>
      <c r="K18" s="13">
        <f t="shared" si="2"/>
        <v>11253923.350530002</v>
      </c>
      <c r="L18" s="13">
        <f t="shared" si="2"/>
        <v>-1759348.6560699977</v>
      </c>
      <c r="M18" s="13">
        <f t="shared" si="2"/>
        <v>-9275046.1182800084</v>
      </c>
      <c r="N18" s="13">
        <f t="shared" si="9"/>
        <v>219528.57617999613</v>
      </c>
      <c r="O18" s="18">
        <f t="shared" si="3"/>
        <v>67.459298201431622</v>
      </c>
      <c r="P18" s="18">
        <f t="shared" si="4"/>
        <v>85.587837710776796</v>
      </c>
      <c r="Q18" s="18">
        <f t="shared" si="5"/>
        <v>99.781382231077416</v>
      </c>
      <c r="R18" s="18">
        <f t="shared" si="6"/>
        <v>99.781382231077416</v>
      </c>
    </row>
    <row r="19" spans="2:18" x14ac:dyDescent="0.25">
      <c r="B19" s="20" t="s">
        <v>28</v>
      </c>
      <c r="C19" s="13">
        <v>4776037.2249999996</v>
      </c>
      <c r="D19" s="13">
        <v>5023713.773</v>
      </c>
      <c r="E19" s="13">
        <v>4222310.8900000006</v>
      </c>
      <c r="F19" s="13">
        <f t="shared" si="7"/>
        <v>14022061.888</v>
      </c>
      <c r="G19" s="13">
        <v>3484810.8222599998</v>
      </c>
      <c r="H19" s="13">
        <v>4101155.6418499993</v>
      </c>
      <c r="I19" s="13">
        <v>6251754.6245900029</v>
      </c>
      <c r="J19" s="13">
        <f t="shared" si="8"/>
        <v>13837721.088700002</v>
      </c>
      <c r="K19" s="13">
        <f t="shared" si="2"/>
        <v>1291226.4027399998</v>
      </c>
      <c r="L19" s="13">
        <f t="shared" si="2"/>
        <v>922558.13115000073</v>
      </c>
      <c r="M19" s="13">
        <f t="shared" si="2"/>
        <v>-2029443.7345900023</v>
      </c>
      <c r="N19" s="13">
        <f t="shared" si="9"/>
        <v>184340.79929999821</v>
      </c>
      <c r="O19" s="18">
        <f t="shared" si="3"/>
        <v>72.964482019086446</v>
      </c>
      <c r="P19" s="18">
        <f t="shared" si="4"/>
        <v>77.409787918674624</v>
      </c>
      <c r="Q19" s="18">
        <f t="shared" si="5"/>
        <v>98.685351692408688</v>
      </c>
      <c r="R19" s="18">
        <f t="shared" si="6"/>
        <v>98.685351692408688</v>
      </c>
    </row>
    <row r="20" spans="2:18" x14ac:dyDescent="0.25">
      <c r="B20" s="20" t="s">
        <v>29</v>
      </c>
      <c r="C20" s="13">
        <v>88423</v>
      </c>
      <c r="D20" s="13">
        <v>586022</v>
      </c>
      <c r="E20" s="13">
        <v>111032</v>
      </c>
      <c r="F20" s="13">
        <f t="shared" si="7"/>
        <v>785477</v>
      </c>
      <c r="G20" s="13">
        <v>88417.655559999999</v>
      </c>
      <c r="H20" s="13">
        <v>89525.993429999988</v>
      </c>
      <c r="I20" s="13">
        <v>112341.47035999995</v>
      </c>
      <c r="J20" s="13">
        <f t="shared" si="8"/>
        <v>290285.11934999994</v>
      </c>
      <c r="K20" s="13">
        <f t="shared" si="2"/>
        <v>5.344440000000759</v>
      </c>
      <c r="L20" s="13">
        <f t="shared" si="2"/>
        <v>496496.00657000003</v>
      </c>
      <c r="M20" s="13">
        <f t="shared" si="2"/>
        <v>-1309.4703599999484</v>
      </c>
      <c r="N20" s="13">
        <f t="shared" si="9"/>
        <v>495191.88065000006</v>
      </c>
      <c r="O20" s="18">
        <f t="shared" si="3"/>
        <v>99.993955825972876</v>
      </c>
      <c r="P20" s="18">
        <f t="shared" si="4"/>
        <v>26.383715349657866</v>
      </c>
      <c r="Q20" s="18">
        <f t="shared" si="5"/>
        <v>36.956539701353435</v>
      </c>
      <c r="R20" s="18">
        <f t="shared" si="6"/>
        <v>36.956539701353435</v>
      </c>
    </row>
    <row r="21" spans="2:18" x14ac:dyDescent="0.25">
      <c r="B21" s="20" t="s">
        <v>30</v>
      </c>
      <c r="C21" s="13">
        <v>1582082.2180000001</v>
      </c>
      <c r="D21" s="13">
        <v>1316504.254</v>
      </c>
      <c r="E21" s="13">
        <v>1510938.9969999995</v>
      </c>
      <c r="F21" s="13">
        <f t="shared" si="7"/>
        <v>4409525.4689999996</v>
      </c>
      <c r="G21" s="13">
        <v>757466.34257999994</v>
      </c>
      <c r="H21" s="13">
        <v>1250515.1429200002</v>
      </c>
      <c r="I21" s="13">
        <v>2252579.0564999999</v>
      </c>
      <c r="J21" s="13">
        <f t="shared" si="8"/>
        <v>4260560.5420000004</v>
      </c>
      <c r="K21" s="13">
        <f t="shared" si="2"/>
        <v>824615.87542000017</v>
      </c>
      <c r="L21" s="13">
        <f t="shared" si="2"/>
        <v>65989.111079999711</v>
      </c>
      <c r="M21" s="13">
        <f t="shared" si="2"/>
        <v>-741640.05950000044</v>
      </c>
      <c r="N21" s="13">
        <f t="shared" si="9"/>
        <v>148964.92699999944</v>
      </c>
      <c r="O21" s="18">
        <f t="shared" si="3"/>
        <v>47.87781152976715</v>
      </c>
      <c r="P21" s="18">
        <f t="shared" si="4"/>
        <v>69.274506898340348</v>
      </c>
      <c r="Q21" s="18">
        <f t="shared" si="5"/>
        <v>96.621746987351415</v>
      </c>
      <c r="R21" s="18">
        <f t="shared" si="6"/>
        <v>96.621746987351415</v>
      </c>
    </row>
    <row r="22" spans="2:18" x14ac:dyDescent="0.25">
      <c r="B22" s="20" t="s">
        <v>31</v>
      </c>
      <c r="C22" s="13">
        <v>1212178.683</v>
      </c>
      <c r="D22" s="13">
        <v>1551069.334</v>
      </c>
      <c r="E22" s="13">
        <v>1040381.2230000305</v>
      </c>
      <c r="F22" s="13">
        <f t="shared" si="7"/>
        <v>3803629.2400000305</v>
      </c>
      <c r="G22" s="13">
        <v>667025.31851999694</v>
      </c>
      <c r="H22" s="13">
        <v>1012278.4632799972</v>
      </c>
      <c r="I22" s="13">
        <v>1282852.069110004</v>
      </c>
      <c r="J22" s="13">
        <f t="shared" si="8"/>
        <v>2962155.8509099982</v>
      </c>
      <c r="K22" s="13">
        <f t="shared" si="2"/>
        <v>545153.36448000302</v>
      </c>
      <c r="L22" s="13">
        <f t="shared" si="2"/>
        <v>538790.8707200028</v>
      </c>
      <c r="M22" s="13">
        <f t="shared" si="2"/>
        <v>-242470.8461099735</v>
      </c>
      <c r="N22" s="13">
        <f t="shared" si="9"/>
        <v>841473.38909003232</v>
      </c>
      <c r="O22" s="18">
        <f t="shared" si="3"/>
        <v>55.026979757570693</v>
      </c>
      <c r="P22" s="18">
        <f t="shared" si="4"/>
        <v>60.772821385145839</v>
      </c>
      <c r="Q22" s="18">
        <f t="shared" si="5"/>
        <v>77.8770922191663</v>
      </c>
      <c r="R22" s="18">
        <f t="shared" si="6"/>
        <v>77.8770922191663</v>
      </c>
    </row>
    <row r="23" spans="2:18" x14ac:dyDescent="0.25">
      <c r="B23" s="20" t="s">
        <v>32</v>
      </c>
      <c r="C23" s="13">
        <v>1267846.159</v>
      </c>
      <c r="D23" s="13">
        <v>1276729.0189999999</v>
      </c>
      <c r="E23" s="13">
        <v>1496949.75</v>
      </c>
      <c r="F23" s="13">
        <f t="shared" si="7"/>
        <v>4041524.9279999998</v>
      </c>
      <c r="G23" s="13">
        <v>256719.66857000001</v>
      </c>
      <c r="H23" s="13">
        <v>1113138.54938</v>
      </c>
      <c r="I23" s="13">
        <v>2566049.3267300003</v>
      </c>
      <c r="J23" s="13">
        <f t="shared" si="8"/>
        <v>3935907.5446800003</v>
      </c>
      <c r="K23" s="13">
        <f t="shared" si="2"/>
        <v>1011126.49043</v>
      </c>
      <c r="L23" s="13">
        <f t="shared" si="2"/>
        <v>163590.46961999987</v>
      </c>
      <c r="M23" s="13">
        <f t="shared" si="2"/>
        <v>-1069099.5767300003</v>
      </c>
      <c r="N23" s="13">
        <f t="shared" si="9"/>
        <v>105617.38331999956</v>
      </c>
      <c r="O23" s="18">
        <f t="shared" si="3"/>
        <v>20.248487306416173</v>
      </c>
      <c r="P23" s="18">
        <f t="shared" si="4"/>
        <v>53.834456525143395</v>
      </c>
      <c r="Q23" s="18">
        <f t="shared" si="5"/>
        <v>97.386694745137561</v>
      </c>
      <c r="R23" s="18">
        <f t="shared" si="6"/>
        <v>97.386694745137561</v>
      </c>
    </row>
    <row r="24" spans="2:18" x14ac:dyDescent="0.25">
      <c r="B24" s="20" t="s">
        <v>33</v>
      </c>
      <c r="C24" s="13">
        <v>4530402.0379999997</v>
      </c>
      <c r="D24" s="13">
        <v>4610498.4119999995</v>
      </c>
      <c r="E24" s="13">
        <v>9593829.432</v>
      </c>
      <c r="F24" s="13">
        <f t="shared" si="7"/>
        <v>18734729.881999999</v>
      </c>
      <c r="G24" s="13">
        <v>3977370.86503</v>
      </c>
      <c r="H24" s="13">
        <v>4352747.9867199995</v>
      </c>
      <c r="I24" s="13">
        <v>10166675.39518</v>
      </c>
      <c r="J24" s="13">
        <f t="shared" si="8"/>
        <v>18496794.246929999</v>
      </c>
      <c r="K24" s="13">
        <f t="shared" si="2"/>
        <v>553031.17296999972</v>
      </c>
      <c r="L24" s="13">
        <f t="shared" si="2"/>
        <v>257750.42528000008</v>
      </c>
      <c r="M24" s="13">
        <f t="shared" si="2"/>
        <v>-572845.96317999996</v>
      </c>
      <c r="N24" s="13">
        <f t="shared" si="9"/>
        <v>237935.63506999984</v>
      </c>
      <c r="O24" s="18">
        <f t="shared" si="3"/>
        <v>87.792889718587929</v>
      </c>
      <c r="P24" s="18">
        <f t="shared" si="4"/>
        <v>91.130178009432314</v>
      </c>
      <c r="Q24" s="18">
        <f t="shared" si="5"/>
        <v>98.729975630454092</v>
      </c>
      <c r="R24" s="18">
        <f t="shared" si="6"/>
        <v>98.729975630454092</v>
      </c>
    </row>
    <row r="25" spans="2:18" x14ac:dyDescent="0.25">
      <c r="B25" s="20" t="s">
        <v>300</v>
      </c>
      <c r="C25" s="13">
        <v>30496.350999999999</v>
      </c>
      <c r="D25" s="13">
        <v>28199.248000000003</v>
      </c>
      <c r="E25" s="13">
        <v>32793.440999999992</v>
      </c>
      <c r="F25" s="13">
        <f t="shared" si="7"/>
        <v>91489.04</v>
      </c>
      <c r="G25" s="13">
        <v>16942.477630000001</v>
      </c>
      <c r="H25" s="13">
        <v>24203.183349999999</v>
      </c>
      <c r="I25" s="13">
        <v>23908.537130000004</v>
      </c>
      <c r="J25" s="13">
        <f t="shared" si="8"/>
        <v>65054.198110000005</v>
      </c>
      <c r="K25" s="13">
        <f t="shared" si="2"/>
        <v>13553.873369999998</v>
      </c>
      <c r="L25" s="13">
        <f t="shared" si="2"/>
        <v>3996.0646500000039</v>
      </c>
      <c r="M25" s="13">
        <f t="shared" si="2"/>
        <v>8884.9038699999874</v>
      </c>
      <c r="N25" s="13">
        <f t="shared" si="9"/>
        <v>26434.841889999989</v>
      </c>
      <c r="O25" s="18">
        <f t="shared" si="3"/>
        <v>55.555753637541763</v>
      </c>
      <c r="P25" s="18">
        <f t="shared" si="4"/>
        <v>70.100078508441484</v>
      </c>
      <c r="Q25" s="18">
        <f t="shared" si="5"/>
        <v>71.106001451102784</v>
      </c>
      <c r="R25" s="18">
        <f t="shared" si="6"/>
        <v>71.106001451102784</v>
      </c>
    </row>
    <row r="26" spans="2:18" x14ac:dyDescent="0.25">
      <c r="B26" s="20" t="s">
        <v>34</v>
      </c>
      <c r="C26" s="13">
        <v>238823</v>
      </c>
      <c r="D26" s="13">
        <v>224507.57500000001</v>
      </c>
      <c r="E26" s="13">
        <v>271848.99999999994</v>
      </c>
      <c r="F26" s="13">
        <f>SUM(C26:E26)</f>
        <v>735179.57499999995</v>
      </c>
      <c r="G26" s="13">
        <v>115912.91829000002</v>
      </c>
      <c r="H26" s="13">
        <v>128549.65122000001</v>
      </c>
      <c r="I26" s="13">
        <v>185456.24262</v>
      </c>
      <c r="J26" s="13">
        <f>SUM(G26:I26)</f>
        <v>429918.81213000003</v>
      </c>
      <c r="K26" s="13">
        <f>+C26-G26</f>
        <v>122910.08170999998</v>
      </c>
      <c r="L26" s="13">
        <f>+D26-H26</f>
        <v>95957.923779999997</v>
      </c>
      <c r="M26" s="13">
        <f>+E26-I26</f>
        <v>86392.757379999937</v>
      </c>
      <c r="N26" s="13">
        <f>SUM(K26:M26)</f>
        <v>305260.76286999992</v>
      </c>
      <c r="O26" s="18">
        <f>+G26/C26*100</f>
        <v>48.535073376517346</v>
      </c>
      <c r="P26" s="18">
        <f t="shared" si="4"/>
        <v>52.762019754470124</v>
      </c>
      <c r="Q26" s="18">
        <f t="shared" si="5"/>
        <v>58.478068046164097</v>
      </c>
      <c r="R26" s="18">
        <f>+J26/F26*100</f>
        <v>58.478068046164097</v>
      </c>
    </row>
    <row r="27" spans="2:18" x14ac:dyDescent="0.25">
      <c r="B27" s="20" t="s">
        <v>35</v>
      </c>
      <c r="C27" s="13">
        <v>20229239.923999999</v>
      </c>
      <c r="D27" s="13">
        <v>20365537.397999998</v>
      </c>
      <c r="E27" s="13">
        <v>20253580.287430003</v>
      </c>
      <c r="F27" s="13">
        <f t="shared" si="7"/>
        <v>60848357.60943</v>
      </c>
      <c r="G27" s="13">
        <v>16505405.02359</v>
      </c>
      <c r="H27" s="13">
        <v>19327902.292380005</v>
      </c>
      <c r="I27" s="13">
        <v>24837904.879079998</v>
      </c>
      <c r="J27" s="13">
        <f t="shared" si="8"/>
        <v>60671212.195050001</v>
      </c>
      <c r="K27" s="13">
        <f t="shared" si="2"/>
        <v>3723834.9004099984</v>
      </c>
      <c r="L27" s="13">
        <f t="shared" si="2"/>
        <v>1037635.1056199931</v>
      </c>
      <c r="M27" s="13">
        <f t="shared" si="2"/>
        <v>-4584324.5916499943</v>
      </c>
      <c r="N27" s="13">
        <f t="shared" si="9"/>
        <v>177145.41437999718</v>
      </c>
      <c r="O27" s="18">
        <f t="shared" si="3"/>
        <v>81.591819987304433</v>
      </c>
      <c r="P27" s="18">
        <f t="shared" si="4"/>
        <v>88.270732542115567</v>
      </c>
      <c r="Q27" s="18">
        <f t="shared" si="5"/>
        <v>99.708873959233131</v>
      </c>
      <c r="R27" s="18">
        <f t="shared" si="6"/>
        <v>99.708873959233131</v>
      </c>
    </row>
    <row r="28" spans="2:18" x14ac:dyDescent="0.25">
      <c r="B28" s="20" t="s">
        <v>36</v>
      </c>
      <c r="C28" s="13">
        <v>1661905.9720000001</v>
      </c>
      <c r="D28" s="13">
        <v>1723437.7420000001</v>
      </c>
      <c r="E28" s="13">
        <v>1827060.1249999995</v>
      </c>
      <c r="F28" s="13">
        <f t="shared" si="7"/>
        <v>5212403.8389999997</v>
      </c>
      <c r="G28" s="13">
        <v>1454630.3847700001</v>
      </c>
      <c r="H28" s="13">
        <v>1644087.4511200001</v>
      </c>
      <c r="I28" s="13">
        <v>1809715.8132099998</v>
      </c>
      <c r="J28" s="13">
        <f t="shared" si="8"/>
        <v>4908433.6491</v>
      </c>
      <c r="K28" s="13">
        <f t="shared" si="2"/>
        <v>207275.58722999995</v>
      </c>
      <c r="L28" s="13">
        <f t="shared" si="2"/>
        <v>79350.290879999986</v>
      </c>
      <c r="M28" s="13">
        <f t="shared" si="2"/>
        <v>17344.311789999716</v>
      </c>
      <c r="N28" s="13">
        <f t="shared" si="9"/>
        <v>303970.18989999965</v>
      </c>
      <c r="O28" s="18">
        <f t="shared" si="3"/>
        <v>87.52783907620497</v>
      </c>
      <c r="P28" s="18">
        <f t="shared" si="4"/>
        <v>91.53333007444219</v>
      </c>
      <c r="Q28" s="18">
        <f t="shared" si="5"/>
        <v>94.168330020294121</v>
      </c>
      <c r="R28" s="18">
        <f t="shared" si="6"/>
        <v>94.168330020294121</v>
      </c>
    </row>
    <row r="29" spans="2:18" x14ac:dyDescent="0.25">
      <c r="B29" s="7" t="s">
        <v>37</v>
      </c>
      <c r="C29" s="13">
        <v>1087114.5190000001</v>
      </c>
      <c r="D29" s="13">
        <v>1007924.25</v>
      </c>
      <c r="E29" s="13">
        <v>1113938.1109999998</v>
      </c>
      <c r="F29" s="13">
        <f t="shared" si="7"/>
        <v>3208976.88</v>
      </c>
      <c r="G29" s="13">
        <v>854612.70713</v>
      </c>
      <c r="H29" s="13">
        <v>851560.15144999977</v>
      </c>
      <c r="I29" s="13">
        <v>1406702.2118800003</v>
      </c>
      <c r="J29" s="13">
        <f t="shared" si="8"/>
        <v>3112875.0704600001</v>
      </c>
      <c r="K29" s="13">
        <f t="shared" si="2"/>
        <v>232501.81187000009</v>
      </c>
      <c r="L29" s="13">
        <f t="shared" si="2"/>
        <v>156364.09855000023</v>
      </c>
      <c r="M29" s="13">
        <f t="shared" si="2"/>
        <v>-292764.10088000051</v>
      </c>
      <c r="N29" s="13">
        <f t="shared" si="9"/>
        <v>96101.809539999813</v>
      </c>
      <c r="O29" s="18">
        <f t="shared" si="3"/>
        <v>78.61294207680433</v>
      </c>
      <c r="P29" s="18">
        <f t="shared" si="4"/>
        <v>81.438724849678408</v>
      </c>
      <c r="Q29" s="18">
        <f t="shared" si="5"/>
        <v>97.005219634365218</v>
      </c>
      <c r="R29" s="18">
        <f t="shared" si="6"/>
        <v>97.005219634365218</v>
      </c>
    </row>
    <row r="30" spans="2:18" x14ac:dyDescent="0.25">
      <c r="B30" s="7" t="s">
        <v>38</v>
      </c>
      <c r="C30" s="13">
        <v>19875471.482999999</v>
      </c>
      <c r="D30" s="13">
        <v>19398167.368000004</v>
      </c>
      <c r="E30" s="13">
        <v>18069211.517999999</v>
      </c>
      <c r="F30" s="13">
        <f t="shared" si="7"/>
        <v>57342850.369000003</v>
      </c>
      <c r="G30" s="13">
        <v>14992420.761849999</v>
      </c>
      <c r="H30" s="13">
        <v>22386110.247610003</v>
      </c>
      <c r="I30" s="13">
        <v>19916734.652240001</v>
      </c>
      <c r="J30" s="13">
        <f t="shared" si="8"/>
        <v>57295265.661700003</v>
      </c>
      <c r="K30" s="13">
        <f t="shared" si="2"/>
        <v>4883050.7211499996</v>
      </c>
      <c r="L30" s="13">
        <f t="shared" si="2"/>
        <v>-2987942.8796099983</v>
      </c>
      <c r="M30" s="13">
        <f t="shared" si="2"/>
        <v>-1847523.1342400014</v>
      </c>
      <c r="N30" s="13">
        <f t="shared" si="9"/>
        <v>47584.707299999893</v>
      </c>
      <c r="O30" s="18">
        <f t="shared" si="3"/>
        <v>75.43177415777734</v>
      </c>
      <c r="P30" s="18">
        <f t="shared" si="4"/>
        <v>95.174605926560972</v>
      </c>
      <c r="Q30" s="18">
        <f t="shared" si="5"/>
        <v>99.917017192215269</v>
      </c>
      <c r="R30" s="18">
        <f t="shared" si="6"/>
        <v>99.917017192215269</v>
      </c>
    </row>
    <row r="31" spans="2:18" x14ac:dyDescent="0.25">
      <c r="B31" s="7" t="s">
        <v>39</v>
      </c>
      <c r="C31" s="13">
        <v>26508016.688999999</v>
      </c>
      <c r="D31" s="13">
        <v>27262080.043080006</v>
      </c>
      <c r="E31" s="13">
        <v>29105445.051999994</v>
      </c>
      <c r="F31" s="13">
        <f t="shared" si="7"/>
        <v>82875541.784079999</v>
      </c>
      <c r="G31" s="13">
        <v>11804672.080460001</v>
      </c>
      <c r="H31" s="13">
        <v>30180136.003029998</v>
      </c>
      <c r="I31" s="13">
        <v>39465495.760040015</v>
      </c>
      <c r="J31" s="13">
        <f t="shared" si="8"/>
        <v>81450303.843530014</v>
      </c>
      <c r="K31" s="13">
        <f t="shared" si="2"/>
        <v>14703344.608539999</v>
      </c>
      <c r="L31" s="13">
        <f t="shared" si="2"/>
        <v>-2918055.9599499926</v>
      </c>
      <c r="M31" s="13">
        <f t="shared" si="2"/>
        <v>-10360050.708040021</v>
      </c>
      <c r="N31" s="13">
        <f t="shared" si="9"/>
        <v>1425237.9405499846</v>
      </c>
      <c r="O31" s="18">
        <f t="shared" si="3"/>
        <v>44.532460572044883</v>
      </c>
      <c r="P31" s="18">
        <f t="shared" si="4"/>
        <v>78.082076535378945</v>
      </c>
      <c r="Q31" s="18">
        <f t="shared" si="5"/>
        <v>98.280267121193333</v>
      </c>
      <c r="R31" s="18">
        <f t="shared" si="6"/>
        <v>98.280267121193333</v>
      </c>
    </row>
    <row r="32" spans="2:18" x14ac:dyDescent="0.25">
      <c r="B32" s="7" t="s">
        <v>40</v>
      </c>
      <c r="C32" s="13">
        <v>1640160.311</v>
      </c>
      <c r="D32" s="13">
        <v>1472957.5999999999</v>
      </c>
      <c r="E32" s="13">
        <v>1198185.4440000006</v>
      </c>
      <c r="F32" s="13">
        <f t="shared" si="7"/>
        <v>4311303.3550000004</v>
      </c>
      <c r="G32" s="13">
        <v>977947.68344999989</v>
      </c>
      <c r="H32" s="13">
        <v>1457791.57014</v>
      </c>
      <c r="I32" s="13">
        <v>1817994.3570699999</v>
      </c>
      <c r="J32" s="13">
        <f t="shared" si="8"/>
        <v>4253733.6106599998</v>
      </c>
      <c r="K32" s="13">
        <f t="shared" si="2"/>
        <v>662212.62755000009</v>
      </c>
      <c r="L32" s="13">
        <f t="shared" si="2"/>
        <v>15166.029859999893</v>
      </c>
      <c r="M32" s="13">
        <f t="shared" si="2"/>
        <v>-619808.91306999931</v>
      </c>
      <c r="N32" s="13">
        <f t="shared" si="9"/>
        <v>57569.744340000674</v>
      </c>
      <c r="O32" s="18">
        <f t="shared" si="3"/>
        <v>59.625127915316313</v>
      </c>
      <c r="P32" s="18">
        <f t="shared" si="4"/>
        <v>78.241149973262296</v>
      </c>
      <c r="Q32" s="18">
        <f t="shared" si="5"/>
        <v>98.664678877833197</v>
      </c>
      <c r="R32" s="18">
        <f t="shared" si="6"/>
        <v>98.664678877833197</v>
      </c>
    </row>
    <row r="33" spans="1:18" x14ac:dyDescent="0.25">
      <c r="B33" s="7" t="s">
        <v>41</v>
      </c>
      <c r="C33" s="13">
        <v>3007794.7039999999</v>
      </c>
      <c r="D33" s="13">
        <v>3736659.7819999997</v>
      </c>
      <c r="E33" s="13">
        <v>21835695.398500003</v>
      </c>
      <c r="F33" s="13">
        <f t="shared" si="7"/>
        <v>28580149.884500004</v>
      </c>
      <c r="G33" s="13">
        <v>1254036.6137899999</v>
      </c>
      <c r="H33" s="13">
        <v>3840834.2976299999</v>
      </c>
      <c r="I33" s="13">
        <v>21490818.816370003</v>
      </c>
      <c r="J33" s="13">
        <f t="shared" si="8"/>
        <v>26585689.727790002</v>
      </c>
      <c r="K33" s="13">
        <f t="shared" si="2"/>
        <v>1753758.0902100001</v>
      </c>
      <c r="L33" s="13">
        <f t="shared" si="2"/>
        <v>-104174.51563000027</v>
      </c>
      <c r="M33" s="13">
        <f t="shared" si="2"/>
        <v>344876.58213</v>
      </c>
      <c r="N33" s="13">
        <f t="shared" si="9"/>
        <v>1994460.1567099998</v>
      </c>
      <c r="O33" s="18">
        <f t="shared" si="3"/>
        <v>41.692892540913256</v>
      </c>
      <c r="P33" s="18">
        <f t="shared" si="4"/>
        <v>75.541630861262803</v>
      </c>
      <c r="Q33" s="18">
        <f t="shared" si="5"/>
        <v>93.021519604445217</v>
      </c>
      <c r="R33" s="18">
        <f t="shared" si="6"/>
        <v>93.021519604445217</v>
      </c>
    </row>
    <row r="34" spans="1:18" x14ac:dyDescent="0.25">
      <c r="B34" s="7" t="s">
        <v>42</v>
      </c>
      <c r="C34" s="13">
        <v>164051.61900000001</v>
      </c>
      <c r="D34" s="13">
        <v>161646.39999999997</v>
      </c>
      <c r="E34" s="13">
        <v>147689</v>
      </c>
      <c r="F34" s="13">
        <f t="shared" si="7"/>
        <v>473387.01899999997</v>
      </c>
      <c r="G34" s="13">
        <v>145722.17482000001</v>
      </c>
      <c r="H34" s="13">
        <v>157568.65873999998</v>
      </c>
      <c r="I34" s="13">
        <v>161067.25084000005</v>
      </c>
      <c r="J34" s="13">
        <f t="shared" si="8"/>
        <v>464358.08440000005</v>
      </c>
      <c r="K34" s="13">
        <f t="shared" si="2"/>
        <v>18329.444179999991</v>
      </c>
      <c r="L34" s="13">
        <f t="shared" si="2"/>
        <v>4077.7412599999807</v>
      </c>
      <c r="M34" s="13">
        <f t="shared" si="2"/>
        <v>-13378.250840000052</v>
      </c>
      <c r="N34" s="13">
        <f t="shared" si="9"/>
        <v>9028.9345999999205</v>
      </c>
      <c r="O34" s="18">
        <f t="shared" si="3"/>
        <v>88.827026339801023</v>
      </c>
      <c r="P34" s="18">
        <f t="shared" si="4"/>
        <v>93.120257375590626</v>
      </c>
      <c r="Q34" s="18">
        <f t="shared" si="5"/>
        <v>98.092694932980436</v>
      </c>
      <c r="R34" s="18">
        <f t="shared" si="6"/>
        <v>98.092694932980436</v>
      </c>
    </row>
    <row r="35" spans="1:18" x14ac:dyDescent="0.25">
      <c r="B35" s="7" t="s">
        <v>43</v>
      </c>
      <c r="C35" s="13">
        <v>767370.87699999998</v>
      </c>
      <c r="D35" s="13">
        <v>794286.0610000001</v>
      </c>
      <c r="E35" s="13">
        <v>1378769.9849999999</v>
      </c>
      <c r="F35" s="13">
        <f t="shared" si="7"/>
        <v>2940426.923</v>
      </c>
      <c r="G35" s="13">
        <v>513766.39334000001</v>
      </c>
      <c r="H35" s="13">
        <v>789040.56438000035</v>
      </c>
      <c r="I35" s="13">
        <v>1445525.8288000003</v>
      </c>
      <c r="J35" s="13">
        <f t="shared" si="8"/>
        <v>2748332.7865200005</v>
      </c>
      <c r="K35" s="13">
        <f t="shared" si="2"/>
        <v>253604.48365999997</v>
      </c>
      <c r="L35" s="13">
        <f t="shared" si="2"/>
        <v>5245.496619999758</v>
      </c>
      <c r="M35" s="13">
        <f t="shared" si="2"/>
        <v>-66755.843800000381</v>
      </c>
      <c r="N35" s="13">
        <f t="shared" si="9"/>
        <v>192094.13647999935</v>
      </c>
      <c r="O35" s="18">
        <f t="shared" si="3"/>
        <v>66.951510506698568</v>
      </c>
      <c r="P35" s="18">
        <f t="shared" si="4"/>
        <v>83.424657875787588</v>
      </c>
      <c r="Q35" s="18">
        <f t="shared" si="5"/>
        <v>93.467134483858786</v>
      </c>
      <c r="R35" s="18">
        <f t="shared" si="6"/>
        <v>93.467134483858786</v>
      </c>
    </row>
    <row r="36" spans="1:18" x14ac:dyDescent="0.25">
      <c r="B36" s="7" t="s">
        <v>44</v>
      </c>
      <c r="C36" s="13">
        <v>3580752.3706300003</v>
      </c>
      <c r="D36" s="13">
        <v>3648760.6259999997</v>
      </c>
      <c r="E36" s="13">
        <v>7204287.2639999986</v>
      </c>
      <c r="F36" s="13">
        <f t="shared" si="7"/>
        <v>14433800.260629999</v>
      </c>
      <c r="G36" s="13">
        <v>2028358.70294</v>
      </c>
      <c r="H36" s="13">
        <v>3442207.7830600003</v>
      </c>
      <c r="I36" s="13">
        <v>8105544.0210200017</v>
      </c>
      <c r="J36" s="13">
        <f t="shared" si="8"/>
        <v>13576110.507020002</v>
      </c>
      <c r="K36" s="13">
        <f t="shared" si="2"/>
        <v>1552393.6676900003</v>
      </c>
      <c r="L36" s="13">
        <f t="shared" si="2"/>
        <v>206552.84293999942</v>
      </c>
      <c r="M36" s="13">
        <f t="shared" si="2"/>
        <v>-901256.75702000316</v>
      </c>
      <c r="N36" s="13">
        <f t="shared" si="9"/>
        <v>857689.75360999652</v>
      </c>
      <c r="O36" s="18">
        <f t="shared" si="3"/>
        <v>56.646159605366094</v>
      </c>
      <c r="P36" s="18">
        <f t="shared" si="4"/>
        <v>75.669917026915599</v>
      </c>
      <c r="Q36" s="18">
        <f t="shared" si="5"/>
        <v>94.057768999689898</v>
      </c>
      <c r="R36" s="18">
        <f t="shared" si="6"/>
        <v>94.057768999689898</v>
      </c>
    </row>
    <row r="37" spans="1:18" x14ac:dyDescent="0.25">
      <c r="B37" s="21" t="s">
        <v>45</v>
      </c>
      <c r="C37" s="13">
        <v>369749.53700000001</v>
      </c>
      <c r="D37" s="13">
        <v>464485.58600000001</v>
      </c>
      <c r="E37" s="13">
        <v>367697.66399999999</v>
      </c>
      <c r="F37" s="13">
        <f t="shared" si="7"/>
        <v>1201932.787</v>
      </c>
      <c r="G37" s="13">
        <v>263434.75013</v>
      </c>
      <c r="H37" s="13">
        <v>337861.04670000001</v>
      </c>
      <c r="I37" s="13">
        <v>578155.74366999988</v>
      </c>
      <c r="J37" s="13">
        <f t="shared" si="8"/>
        <v>1179451.5404999999</v>
      </c>
      <c r="K37" s="13">
        <f t="shared" si="2"/>
        <v>106314.78687000001</v>
      </c>
      <c r="L37" s="13">
        <f t="shared" si="2"/>
        <v>126624.5393</v>
      </c>
      <c r="M37" s="13">
        <f t="shared" si="2"/>
        <v>-210458.07966999989</v>
      </c>
      <c r="N37" s="13">
        <f t="shared" si="9"/>
        <v>22481.246500000125</v>
      </c>
      <c r="O37" s="18">
        <f t="shared" si="3"/>
        <v>71.246810007499747</v>
      </c>
      <c r="P37" s="18">
        <f t="shared" si="4"/>
        <v>72.077497129067766</v>
      </c>
      <c r="Q37" s="18">
        <f t="shared" si="5"/>
        <v>98.129575401956302</v>
      </c>
      <c r="R37" s="18">
        <f t="shared" si="6"/>
        <v>98.129575401956302</v>
      </c>
    </row>
    <row r="38" spans="1:18" x14ac:dyDescent="0.25">
      <c r="B38" s="7" t="s">
        <v>46</v>
      </c>
      <c r="C38" s="13">
        <v>121474.77800000001</v>
      </c>
      <c r="D38" s="13">
        <v>119556.789</v>
      </c>
      <c r="E38" s="13">
        <v>119662.15799999997</v>
      </c>
      <c r="F38" s="13">
        <f t="shared" si="7"/>
        <v>360693.72499999998</v>
      </c>
      <c r="G38" s="13">
        <v>90473.722680000006</v>
      </c>
      <c r="H38" s="13">
        <v>102892.41026</v>
      </c>
      <c r="I38" s="13">
        <v>132850.38618999996</v>
      </c>
      <c r="J38" s="13">
        <f t="shared" si="8"/>
        <v>326216.51912999997</v>
      </c>
      <c r="K38" s="13">
        <f t="shared" si="2"/>
        <v>31001.055319999999</v>
      </c>
      <c r="L38" s="13">
        <f t="shared" si="2"/>
        <v>16664.37874</v>
      </c>
      <c r="M38" s="13">
        <f t="shared" si="2"/>
        <v>-13188.228189999994</v>
      </c>
      <c r="N38" s="13">
        <f t="shared" si="9"/>
        <v>34477.205870000005</v>
      </c>
      <c r="O38" s="18">
        <f t="shared" si="3"/>
        <v>74.479430355493221</v>
      </c>
      <c r="P38" s="18">
        <f t="shared" si="4"/>
        <v>80.224401868490531</v>
      </c>
      <c r="Q38" s="18">
        <f t="shared" si="5"/>
        <v>90.44141788992863</v>
      </c>
      <c r="R38" s="18">
        <f t="shared" si="6"/>
        <v>90.44141788992863</v>
      </c>
    </row>
    <row r="39" spans="1:18" x14ac:dyDescent="0.25">
      <c r="B39" s="7" t="s">
        <v>47</v>
      </c>
      <c r="C39" s="13">
        <v>1083004.2420000001</v>
      </c>
      <c r="D39" s="13">
        <v>4091025.4779999997</v>
      </c>
      <c r="E39" s="13">
        <v>1244165.0310000004</v>
      </c>
      <c r="F39" s="13">
        <f t="shared" si="7"/>
        <v>6418194.7510000002</v>
      </c>
      <c r="G39" s="13">
        <v>490822.21346</v>
      </c>
      <c r="H39" s="13">
        <v>813574.86214999971</v>
      </c>
      <c r="I39" s="13">
        <v>4670885.4197899997</v>
      </c>
      <c r="J39" s="13">
        <f t="shared" si="8"/>
        <v>5975282.4953999994</v>
      </c>
      <c r="K39" s="13">
        <f t="shared" si="2"/>
        <v>592182.02854000009</v>
      </c>
      <c r="L39" s="13">
        <f t="shared" si="2"/>
        <v>3277450.6158499997</v>
      </c>
      <c r="M39" s="13">
        <f t="shared" si="2"/>
        <v>-3426720.3887899993</v>
      </c>
      <c r="N39" s="13">
        <f t="shared" si="9"/>
        <v>442912.25560000073</v>
      </c>
      <c r="O39" s="18">
        <f t="shared" si="3"/>
        <v>45.320433145634894</v>
      </c>
      <c r="P39" s="18">
        <f t="shared" si="4"/>
        <v>25.21046739580769</v>
      </c>
      <c r="Q39" s="18">
        <f t="shared" si="5"/>
        <v>93.099114738907048</v>
      </c>
      <c r="R39" s="18">
        <f t="shared" si="6"/>
        <v>93.099114738907048</v>
      </c>
    </row>
    <row r="40" spans="1:18" x14ac:dyDescent="0.25">
      <c r="B40" s="7" t="s">
        <v>48</v>
      </c>
      <c r="C40" s="13">
        <v>251</v>
      </c>
      <c r="D40" s="13">
        <v>353.23199999999997</v>
      </c>
      <c r="E40" s="13">
        <v>277</v>
      </c>
      <c r="F40" s="13">
        <f t="shared" si="7"/>
        <v>881.23199999999997</v>
      </c>
      <c r="G40" s="13">
        <v>228.76895999999999</v>
      </c>
      <c r="H40" s="13">
        <v>237.37345000000005</v>
      </c>
      <c r="I40" s="13">
        <v>327.63279</v>
      </c>
      <c r="J40" s="13">
        <f t="shared" si="8"/>
        <v>793.77520000000004</v>
      </c>
      <c r="K40" s="13">
        <f t="shared" si="2"/>
        <v>22.231040000000007</v>
      </c>
      <c r="L40" s="13">
        <f t="shared" si="2"/>
        <v>115.85854999999992</v>
      </c>
      <c r="M40" s="13">
        <f t="shared" si="2"/>
        <v>-50.63279</v>
      </c>
      <c r="N40" s="13">
        <f t="shared" si="9"/>
        <v>87.45679999999993</v>
      </c>
      <c r="O40" s="18">
        <f t="shared" si="3"/>
        <v>91.14301195219123</v>
      </c>
      <c r="P40" s="18">
        <f t="shared" si="4"/>
        <v>77.146263355797117</v>
      </c>
      <c r="Q40" s="18">
        <f t="shared" si="5"/>
        <v>90.075621402763403</v>
      </c>
      <c r="R40" s="18">
        <f t="shared" si="6"/>
        <v>90.075621402763403</v>
      </c>
    </row>
    <row r="41" spans="1:18" x14ac:dyDescent="0.25">
      <c r="B41" s="7" t="s">
        <v>49</v>
      </c>
      <c r="C41" s="13">
        <v>2695315.0690000001</v>
      </c>
      <c r="D41" s="13">
        <v>2761402.3020000001</v>
      </c>
      <c r="E41" s="13">
        <v>2958720.4889999991</v>
      </c>
      <c r="F41" s="13">
        <f t="shared" si="7"/>
        <v>8415437.8599999994</v>
      </c>
      <c r="G41" s="13">
        <v>2333184.4904300002</v>
      </c>
      <c r="H41" s="13">
        <v>1529178.4116799994</v>
      </c>
      <c r="I41" s="13">
        <v>4550404.6664500013</v>
      </c>
      <c r="J41" s="13">
        <f t="shared" si="8"/>
        <v>8412767.5685600005</v>
      </c>
      <c r="K41" s="13">
        <f t="shared" si="2"/>
        <v>362130.5785699999</v>
      </c>
      <c r="L41" s="13">
        <f t="shared" si="2"/>
        <v>1232223.8903200007</v>
      </c>
      <c r="M41" s="13">
        <f t="shared" si="2"/>
        <v>-1591684.1774500022</v>
      </c>
      <c r="N41" s="13">
        <f t="shared" si="9"/>
        <v>2670.2914399984293</v>
      </c>
      <c r="O41" s="18">
        <f t="shared" si="3"/>
        <v>86.564443514043219</v>
      </c>
      <c r="P41" s="18">
        <f t="shared" si="4"/>
        <v>70.781802309145093</v>
      </c>
      <c r="Q41" s="18">
        <f t="shared" si="5"/>
        <v>99.968269132463192</v>
      </c>
      <c r="R41" s="18">
        <f t="shared" si="6"/>
        <v>99.968269132463192</v>
      </c>
    </row>
    <row r="42" spans="1:18" x14ac:dyDescent="0.25">
      <c r="B42" s="7" t="s">
        <v>50</v>
      </c>
      <c r="C42" s="13">
        <v>110918</v>
      </c>
      <c r="D42" s="13">
        <v>132401.95499999999</v>
      </c>
      <c r="E42" s="13">
        <v>126330.019</v>
      </c>
      <c r="F42" s="13">
        <f t="shared" si="7"/>
        <v>369649.97399999999</v>
      </c>
      <c r="G42" s="13">
        <v>82097.874909999999</v>
      </c>
      <c r="H42" s="13">
        <v>116289.25478</v>
      </c>
      <c r="I42" s="13">
        <v>161357.67353</v>
      </c>
      <c r="J42" s="13">
        <f t="shared" si="8"/>
        <v>359744.80322</v>
      </c>
      <c r="K42" s="13">
        <f t="shared" si="2"/>
        <v>28820.125090000001</v>
      </c>
      <c r="L42" s="13">
        <f t="shared" si="2"/>
        <v>16112.700219999984</v>
      </c>
      <c r="M42" s="13">
        <f t="shared" si="2"/>
        <v>-35027.65453</v>
      </c>
      <c r="N42" s="13">
        <f t="shared" si="9"/>
        <v>9905.1707799999858</v>
      </c>
      <c r="O42" s="18">
        <f t="shared" si="3"/>
        <v>74.016728493121036</v>
      </c>
      <c r="P42" s="18">
        <f t="shared" si="4"/>
        <v>81.533440070708551</v>
      </c>
      <c r="Q42" s="18">
        <f t="shared" si="5"/>
        <v>97.320391863465943</v>
      </c>
      <c r="R42" s="18">
        <f t="shared" si="6"/>
        <v>97.320391863465943</v>
      </c>
    </row>
    <row r="43" spans="1:18" x14ac:dyDescent="0.25">
      <c r="B43" s="7" t="s">
        <v>51</v>
      </c>
      <c r="C43" s="13">
        <v>536943.83400000003</v>
      </c>
      <c r="D43" s="13">
        <v>557213.90100000007</v>
      </c>
      <c r="E43" s="13">
        <v>505426.0129999998</v>
      </c>
      <c r="F43" s="13">
        <f t="shared" si="7"/>
        <v>1599583.7479999999</v>
      </c>
      <c r="G43" s="13">
        <v>442293.01523000002</v>
      </c>
      <c r="H43" s="13">
        <v>601357.51578999986</v>
      </c>
      <c r="I43" s="13">
        <v>554846.08846</v>
      </c>
      <c r="J43" s="13">
        <f t="shared" si="8"/>
        <v>1598496.6194799999</v>
      </c>
      <c r="K43" s="13">
        <f t="shared" si="2"/>
        <v>94650.818770000013</v>
      </c>
      <c r="L43" s="13">
        <f t="shared" si="2"/>
        <v>-44143.614789999789</v>
      </c>
      <c r="M43" s="13">
        <f t="shared" si="2"/>
        <v>-49420.075460000196</v>
      </c>
      <c r="N43" s="13">
        <f t="shared" si="9"/>
        <v>1087.1285200000275</v>
      </c>
      <c r="O43" s="18">
        <f t="shared" si="3"/>
        <v>82.372305485865766</v>
      </c>
      <c r="P43" s="18">
        <f t="shared" si="4"/>
        <v>95.383919304834023</v>
      </c>
      <c r="Q43" s="18">
        <f t="shared" si="5"/>
        <v>99.932036786360243</v>
      </c>
      <c r="R43" s="18">
        <f t="shared" si="6"/>
        <v>99.932036786360243</v>
      </c>
    </row>
    <row r="44" spans="1:18" x14ac:dyDescent="0.25">
      <c r="B44" s="7" t="s">
        <v>52</v>
      </c>
      <c r="C44" s="13">
        <v>708110</v>
      </c>
      <c r="D44" s="13">
        <v>708110</v>
      </c>
      <c r="E44" s="13">
        <v>708110</v>
      </c>
      <c r="F44" s="13">
        <f t="shared" si="7"/>
        <v>2124330</v>
      </c>
      <c r="G44" s="13">
        <v>453965.44614000001</v>
      </c>
      <c r="H44" s="13">
        <v>354198.62896</v>
      </c>
      <c r="I44" s="13">
        <v>1086959.98064</v>
      </c>
      <c r="J44" s="13">
        <f t="shared" si="8"/>
        <v>1895124.05574</v>
      </c>
      <c r="K44" s="13">
        <f t="shared" si="2"/>
        <v>254144.55385999999</v>
      </c>
      <c r="L44" s="13">
        <f t="shared" si="2"/>
        <v>353911.37104</v>
      </c>
      <c r="M44" s="13">
        <f t="shared" si="2"/>
        <v>-378849.98063999997</v>
      </c>
      <c r="N44" s="13">
        <f t="shared" si="9"/>
        <v>229205.94426000002</v>
      </c>
      <c r="O44" s="18">
        <f t="shared" si="3"/>
        <v>64.109452788408589</v>
      </c>
      <c r="P44" s="18">
        <f t="shared" si="4"/>
        <v>57.064868106650103</v>
      </c>
      <c r="Q44" s="18">
        <f t="shared" si="5"/>
        <v>89.210436031125113</v>
      </c>
      <c r="R44" s="18">
        <f t="shared" si="6"/>
        <v>89.210436031125113</v>
      </c>
    </row>
    <row r="45" spans="1:18" x14ac:dyDescent="0.25">
      <c r="B45" s="7" t="s">
        <v>53</v>
      </c>
      <c r="C45" s="13">
        <v>227359.42499999999</v>
      </c>
      <c r="D45" s="13">
        <v>223737.52400000003</v>
      </c>
      <c r="E45" s="13">
        <v>222200</v>
      </c>
      <c r="F45" s="13">
        <f t="shared" si="7"/>
        <v>673296.94900000002</v>
      </c>
      <c r="G45" s="13">
        <v>109272.58362</v>
      </c>
      <c r="H45" s="13">
        <v>134421.28012999997</v>
      </c>
      <c r="I45" s="13">
        <v>429603.08525</v>
      </c>
      <c r="J45" s="13">
        <f t="shared" si="8"/>
        <v>673296.94900000002</v>
      </c>
      <c r="K45" s="13">
        <f t="shared" si="2"/>
        <v>118086.84137999998</v>
      </c>
      <c r="L45" s="13">
        <f t="shared" si="2"/>
        <v>89316.243870000064</v>
      </c>
      <c r="M45" s="13">
        <f t="shared" si="2"/>
        <v>-207403.08525</v>
      </c>
      <c r="N45" s="13">
        <f t="shared" si="9"/>
        <v>0</v>
      </c>
      <c r="O45" s="18">
        <f t="shared" si="3"/>
        <v>48.061602733205369</v>
      </c>
      <c r="P45" s="18">
        <f t="shared" si="4"/>
        <v>54.022503209171546</v>
      </c>
      <c r="Q45" s="18">
        <f t="shared" si="5"/>
        <v>100</v>
      </c>
      <c r="R45" s="18">
        <f t="shared" si="6"/>
        <v>100</v>
      </c>
    </row>
    <row r="46" spans="1:18" x14ac:dyDescent="0.25">
      <c r="B46" s="7" t="s">
        <v>54</v>
      </c>
      <c r="C46" s="13">
        <v>60375.786999999997</v>
      </c>
      <c r="D46" s="13">
        <v>59633</v>
      </c>
      <c r="E46" s="13">
        <v>62651.539000000004</v>
      </c>
      <c r="F46" s="13">
        <f t="shared" si="7"/>
        <v>182660.326</v>
      </c>
      <c r="G46" s="13">
        <v>43199.936839999995</v>
      </c>
      <c r="H46" s="13">
        <v>59905.95117</v>
      </c>
      <c r="I46" s="13">
        <v>79450.841420000012</v>
      </c>
      <c r="J46" s="13">
        <f t="shared" si="8"/>
        <v>182556.72943000001</v>
      </c>
      <c r="K46" s="13">
        <f t="shared" si="2"/>
        <v>17175.850160000002</v>
      </c>
      <c r="L46" s="13">
        <f t="shared" si="2"/>
        <v>-272.95117000000027</v>
      </c>
      <c r="M46" s="13">
        <f t="shared" si="2"/>
        <v>-16799.302420000007</v>
      </c>
      <c r="N46" s="13">
        <f t="shared" si="9"/>
        <v>103.59656999999424</v>
      </c>
      <c r="O46" s="18">
        <f t="shared" si="3"/>
        <v>71.55175772698415</v>
      </c>
      <c r="P46" s="18">
        <f t="shared" si="4"/>
        <v>85.915282195127929</v>
      </c>
      <c r="Q46" s="18">
        <f t="shared" si="5"/>
        <v>99.943284580582642</v>
      </c>
      <c r="R46" s="18">
        <f t="shared" si="6"/>
        <v>99.943284580582642</v>
      </c>
    </row>
    <row r="47" spans="1:18" x14ac:dyDescent="0.25">
      <c r="C47" s="13"/>
      <c r="D47" s="13"/>
      <c r="E47" s="13"/>
      <c r="F47" s="13"/>
      <c r="G47" s="13"/>
      <c r="H47" s="13"/>
      <c r="I47" s="13"/>
      <c r="J47" s="13"/>
      <c r="K47" s="13"/>
      <c r="L47" s="13"/>
      <c r="M47" s="13"/>
      <c r="N47" s="13"/>
      <c r="O47" s="18"/>
      <c r="P47" s="18"/>
      <c r="Q47" s="18"/>
      <c r="R47" s="18"/>
    </row>
    <row r="48" spans="1:18" ht="15" x14ac:dyDescent="0.4">
      <c r="A48" s="7" t="s">
        <v>55</v>
      </c>
      <c r="C48" s="19">
        <f t="shared" ref="C48:N48" si="10">SUM(C50:C52)</f>
        <v>60898570.678999998</v>
      </c>
      <c r="D48" s="19">
        <f t="shared" si="10"/>
        <v>77558749.189999998</v>
      </c>
      <c r="E48" s="19">
        <f>SUM(E50:E52)</f>
        <v>67940689.012999967</v>
      </c>
      <c r="F48" s="19">
        <f t="shared" si="10"/>
        <v>206398008.88199997</v>
      </c>
      <c r="G48" s="19">
        <f t="shared" si="10"/>
        <v>55161801.826229997</v>
      </c>
      <c r="H48" s="19">
        <f t="shared" si="10"/>
        <v>79934861.518410027</v>
      </c>
      <c r="I48" s="19">
        <f>SUM(I50:I52)</f>
        <v>70475204.843669981</v>
      </c>
      <c r="J48" s="19">
        <f t="shared" si="10"/>
        <v>205571868.18831</v>
      </c>
      <c r="K48" s="19">
        <f t="shared" si="10"/>
        <v>5736768.8527700026</v>
      </c>
      <c r="L48" s="19">
        <f t="shared" si="10"/>
        <v>-2376112.3284100201</v>
      </c>
      <c r="M48" s="19">
        <f>SUM(M50:M52)</f>
        <v>-2534515.8306700122</v>
      </c>
      <c r="N48" s="19">
        <f t="shared" si="10"/>
        <v>826140.6936899703</v>
      </c>
      <c r="O48" s="18">
        <f>+G48/C48*100</f>
        <v>90.579797212304285</v>
      </c>
      <c r="P48" s="18">
        <f>((+G48+H48)/(C48+D48))*100</f>
        <v>97.572785225411252</v>
      </c>
      <c r="Q48" s="18">
        <f>((+G48+H48+I48)/(C48+D48+E48))*100</f>
        <v>99.599734174682723</v>
      </c>
      <c r="R48" s="18">
        <f>+J48/F48*100</f>
        <v>99.599734174682723</v>
      </c>
    </row>
    <row r="49" spans="1:18" x14ac:dyDescent="0.25">
      <c r="C49" s="13"/>
      <c r="D49" s="13"/>
      <c r="E49" s="13"/>
      <c r="F49" s="13"/>
      <c r="G49" s="13"/>
      <c r="H49" s="13"/>
      <c r="I49" s="13"/>
      <c r="J49" s="13"/>
      <c r="K49" s="13"/>
      <c r="L49" s="13"/>
      <c r="M49" s="13"/>
      <c r="N49" s="13"/>
      <c r="O49" s="18"/>
      <c r="P49" s="18"/>
      <c r="Q49" s="18"/>
      <c r="R49" s="18"/>
    </row>
    <row r="50" spans="1:18" x14ac:dyDescent="0.25">
      <c r="B50" s="7" t="s">
        <v>56</v>
      </c>
      <c r="C50" s="13">
        <v>30000</v>
      </c>
      <c r="D50" s="13">
        <v>10883456.494999999</v>
      </c>
      <c r="E50" s="13">
        <v>4753365.9860000014</v>
      </c>
      <c r="F50" s="13">
        <f>SUM(C50:E50)</f>
        <v>15666822.481000001</v>
      </c>
      <c r="G50" s="13">
        <v>28173.766399999997</v>
      </c>
      <c r="H50" s="13">
        <v>10594170.450309999</v>
      </c>
      <c r="I50" s="13">
        <v>5022208.0317300018</v>
      </c>
      <c r="J50" s="13">
        <f>SUM(G50:I50)</f>
        <v>15644552.248440001</v>
      </c>
      <c r="K50" s="13">
        <f>+C50-G50</f>
        <v>1826.2336000000032</v>
      </c>
      <c r="L50" s="13">
        <f>+D50-H50</f>
        <v>289286.04468999989</v>
      </c>
      <c r="M50" s="13">
        <f>+E50-I50</f>
        <v>-268842.04573000036</v>
      </c>
      <c r="N50" s="13">
        <f>SUM(K50:M50)</f>
        <v>22270.232559999509</v>
      </c>
      <c r="O50" s="18">
        <f>+G50/C50*100</f>
        <v>93.912554666666665</v>
      </c>
      <c r="P50" s="18">
        <f>((+G50+H50)/(C50+D50))*100</f>
        <v>97.332538243741823</v>
      </c>
      <c r="Q50" s="18">
        <f>((+G50+H50+I50)/(C50+D50+E50))*100</f>
        <v>99.85785099316081</v>
      </c>
      <c r="R50" s="18">
        <f>+J50/F50*100</f>
        <v>99.85785099316081</v>
      </c>
    </row>
    <row r="51" spans="1:18" ht="15.6" x14ac:dyDescent="0.25">
      <c r="B51" s="7" t="s">
        <v>295</v>
      </c>
      <c r="C51" s="13"/>
      <c r="D51" s="13"/>
      <c r="E51" s="13"/>
      <c r="F51" s="13"/>
      <c r="G51" s="13"/>
      <c r="H51" s="13"/>
      <c r="I51" s="13"/>
      <c r="J51" s="13"/>
      <c r="K51" s="13"/>
      <c r="L51" s="13"/>
      <c r="M51" s="13"/>
      <c r="N51" s="13"/>
      <c r="O51" s="18"/>
      <c r="P51" s="18"/>
      <c r="Q51" s="18"/>
      <c r="R51" s="18"/>
    </row>
    <row r="52" spans="1:18" ht="15.6" x14ac:dyDescent="0.25">
      <c r="B52" s="7" t="s">
        <v>296</v>
      </c>
      <c r="C52" s="13">
        <v>60868570.678999998</v>
      </c>
      <c r="D52" s="13">
        <v>66675292.695</v>
      </c>
      <c r="E52" s="13">
        <v>63187323.026999965</v>
      </c>
      <c r="F52" s="13">
        <f>SUM(C52:E52)</f>
        <v>190731186.40099996</v>
      </c>
      <c r="G52" s="13">
        <v>55133628.059829995</v>
      </c>
      <c r="H52" s="13">
        <v>69340691.06810002</v>
      </c>
      <c r="I52" s="13">
        <v>65452996.811939977</v>
      </c>
      <c r="J52" s="13">
        <f>SUM(G52:I52)</f>
        <v>189927315.93987</v>
      </c>
      <c r="K52" s="13">
        <f t="shared" ref="K52:M53" si="11">+C52-G52</f>
        <v>5734942.6191700026</v>
      </c>
      <c r="L52" s="13">
        <f t="shared" si="11"/>
        <v>-2665398.37310002</v>
      </c>
      <c r="M52" s="13">
        <f t="shared" si="11"/>
        <v>-2265673.7849400118</v>
      </c>
      <c r="N52" s="13">
        <f>SUM(K52:M52)</f>
        <v>803870.46112997085</v>
      </c>
      <c r="O52" s="18">
        <f t="shared" ref="O52:O53" si="12">+G52/C52*100</f>
        <v>90.578154612149305</v>
      </c>
      <c r="P52" s="18">
        <f>((+G52+H52)/(C52+D52))*100</f>
        <v>97.593342270753496</v>
      </c>
      <c r="Q52" s="18">
        <f>((+G52+H52+I52)/(C52+D52+E52))*100</f>
        <v>99.578532238854805</v>
      </c>
      <c r="R52" s="18">
        <f>+J52/F52*100</f>
        <v>99.578532238854805</v>
      </c>
    </row>
    <row r="53" spans="1:18" ht="26.4" x14ac:dyDescent="0.25">
      <c r="B53" s="22" t="s">
        <v>57</v>
      </c>
      <c r="C53" s="13">
        <v>211352</v>
      </c>
      <c r="D53" s="13">
        <v>217809.71899999998</v>
      </c>
      <c r="E53" s="13">
        <v>214247.28600000002</v>
      </c>
      <c r="F53" s="13">
        <f>SUM(C53:E53)</f>
        <v>643409.005</v>
      </c>
      <c r="G53" s="13">
        <v>158675.84583000001</v>
      </c>
      <c r="H53" s="13">
        <v>161178.60005999997</v>
      </c>
      <c r="I53" s="13">
        <v>321276.28816999996</v>
      </c>
      <c r="J53" s="13">
        <f>SUM(G53:I53)</f>
        <v>641130.73405999993</v>
      </c>
      <c r="K53" s="13">
        <f t="shared" si="11"/>
        <v>52676.154169999994</v>
      </c>
      <c r="L53" s="13">
        <f t="shared" si="11"/>
        <v>56631.118940000015</v>
      </c>
      <c r="M53" s="13">
        <f t="shared" si="11"/>
        <v>-107029.00216999993</v>
      </c>
      <c r="N53" s="13">
        <f>SUM(K53:M53)</f>
        <v>2278.2709400000749</v>
      </c>
      <c r="O53" s="18">
        <f t="shared" si="12"/>
        <v>75.076576436466183</v>
      </c>
      <c r="P53" s="18">
        <f>((+G53+H53)/(C53+D53))*100</f>
        <v>74.530050498283146</v>
      </c>
      <c r="Q53" s="18">
        <f>((+G53+H53+I53)/(C53+D53+E53))*100</f>
        <v>99.645906270770951</v>
      </c>
      <c r="R53" s="18">
        <f>+J53/F53*100</f>
        <v>99.645906270770951</v>
      </c>
    </row>
    <row r="54" spans="1:18" x14ac:dyDescent="0.25">
      <c r="C54" s="13"/>
      <c r="D54" s="13"/>
      <c r="E54" s="13"/>
      <c r="F54" s="13"/>
      <c r="G54" s="13"/>
      <c r="H54" s="13"/>
      <c r="I54" s="13"/>
      <c r="J54" s="13"/>
      <c r="K54" s="13"/>
      <c r="L54" s="13"/>
      <c r="M54" s="13"/>
      <c r="N54" s="13"/>
    </row>
    <row r="55" spans="1:18" x14ac:dyDescent="0.25">
      <c r="C55" s="13"/>
      <c r="D55" s="13"/>
      <c r="E55" s="13"/>
      <c r="F55" s="13"/>
      <c r="G55" s="13"/>
      <c r="H55" s="13"/>
      <c r="I55" s="13"/>
      <c r="J55" s="13"/>
      <c r="K55" s="13"/>
      <c r="L55" s="13"/>
      <c r="M55" s="13"/>
      <c r="N55" s="13"/>
    </row>
    <row r="56" spans="1:18" x14ac:dyDescent="0.25">
      <c r="A56" s="23"/>
      <c r="B56" s="23"/>
      <c r="C56" s="24"/>
      <c r="D56" s="24"/>
      <c r="E56" s="24"/>
      <c r="F56" s="24"/>
      <c r="G56" s="24"/>
      <c r="H56" s="24"/>
      <c r="I56" s="24"/>
      <c r="J56" s="24"/>
      <c r="K56" s="24"/>
      <c r="L56" s="24"/>
      <c r="M56" s="24"/>
      <c r="N56" s="24"/>
      <c r="O56" s="25"/>
      <c r="P56" s="25"/>
      <c r="Q56" s="25"/>
      <c r="R56" s="25"/>
    </row>
    <row r="57" spans="1:18" x14ac:dyDescent="0.25">
      <c r="A57" s="26"/>
      <c r="B57" s="26"/>
      <c r="C57" s="27"/>
      <c r="D57" s="27"/>
      <c r="E57" s="27"/>
      <c r="F57" s="27"/>
      <c r="G57" s="27"/>
      <c r="H57" s="27"/>
      <c r="I57" s="27"/>
      <c r="J57" s="27"/>
      <c r="K57" s="27"/>
      <c r="L57" s="27"/>
      <c r="M57" s="27"/>
      <c r="N57" s="27"/>
      <c r="O57" s="28"/>
      <c r="P57" s="28"/>
      <c r="Q57" s="28"/>
      <c r="R57" s="28"/>
    </row>
    <row r="58" spans="1:18" x14ac:dyDescent="0.25">
      <c r="A58" s="26" t="s">
        <v>58</v>
      </c>
      <c r="B58" s="121" t="s">
        <v>301</v>
      </c>
      <c r="C58" s="121"/>
      <c r="D58" s="121"/>
      <c r="E58" s="121"/>
      <c r="F58" s="121"/>
      <c r="G58" s="27"/>
      <c r="H58" s="27"/>
      <c r="I58" s="27"/>
      <c r="J58" s="27"/>
      <c r="K58" s="27"/>
      <c r="L58" s="27"/>
      <c r="M58" s="27"/>
      <c r="N58" s="27"/>
      <c r="O58" s="28"/>
      <c r="P58" s="28"/>
      <c r="Q58" s="28"/>
      <c r="R58" s="28"/>
    </row>
    <row r="59" spans="1:18" x14ac:dyDescent="0.25">
      <c r="A59" s="26" t="s">
        <v>59</v>
      </c>
      <c r="B59" s="78" t="s">
        <v>60</v>
      </c>
      <c r="C59" s="78"/>
      <c r="D59" s="78"/>
      <c r="E59" s="78"/>
      <c r="F59" s="78"/>
      <c r="G59" s="27"/>
      <c r="H59" s="27"/>
      <c r="I59" s="27"/>
      <c r="J59" s="27"/>
      <c r="K59" s="27"/>
      <c r="L59" s="27"/>
      <c r="M59" s="27"/>
      <c r="N59" s="27"/>
      <c r="O59" s="28"/>
      <c r="P59" s="28"/>
      <c r="Q59" s="28"/>
      <c r="R59" s="28"/>
    </row>
    <row r="60" spans="1:18" x14ac:dyDescent="0.25">
      <c r="A60" s="26" t="s">
        <v>61</v>
      </c>
      <c r="B60" s="26" t="s">
        <v>62</v>
      </c>
      <c r="C60" s="27"/>
      <c r="D60" s="27"/>
      <c r="E60" s="27"/>
      <c r="F60" s="27"/>
      <c r="G60" s="27"/>
      <c r="H60" s="27"/>
      <c r="I60" s="27"/>
      <c r="J60" s="27"/>
      <c r="K60" s="27"/>
      <c r="L60" s="27"/>
      <c r="M60" s="27"/>
      <c r="N60" s="27"/>
      <c r="O60" s="28"/>
      <c r="P60" s="28"/>
      <c r="Q60" s="28"/>
      <c r="R60" s="28"/>
    </row>
    <row r="61" spans="1:18" x14ac:dyDescent="0.25">
      <c r="A61" s="26" t="s">
        <v>63</v>
      </c>
      <c r="B61" s="26" t="s">
        <v>64</v>
      </c>
      <c r="C61" s="27"/>
      <c r="D61" s="27"/>
      <c r="E61" s="27"/>
      <c r="F61" s="27"/>
      <c r="G61" s="27"/>
      <c r="H61" s="27"/>
      <c r="I61" s="27"/>
      <c r="J61" s="27"/>
      <c r="K61" s="27"/>
      <c r="L61" s="27"/>
      <c r="M61" s="27"/>
      <c r="N61" s="27"/>
      <c r="O61" s="28"/>
      <c r="P61" s="28"/>
      <c r="Q61" s="28"/>
      <c r="R61" s="28"/>
    </row>
    <row r="62" spans="1:18" x14ac:dyDescent="0.25">
      <c r="A62" s="29" t="s">
        <v>65</v>
      </c>
      <c r="B62" s="26" t="s">
        <v>67</v>
      </c>
      <c r="C62" s="27"/>
      <c r="D62" s="27"/>
      <c r="E62" s="27"/>
      <c r="F62" s="27"/>
      <c r="G62" s="27"/>
      <c r="H62" s="27"/>
      <c r="I62" s="27"/>
      <c r="J62" s="27"/>
      <c r="K62" s="27"/>
      <c r="L62" s="27"/>
      <c r="M62" s="27"/>
      <c r="N62" s="27"/>
      <c r="O62" s="28"/>
      <c r="P62" s="28"/>
      <c r="Q62" s="28"/>
      <c r="R62" s="28"/>
    </row>
    <row r="63" spans="1:18" x14ac:dyDescent="0.25">
      <c r="A63" s="26" t="s">
        <v>66</v>
      </c>
      <c r="B63" s="26" t="s">
        <v>69</v>
      </c>
      <c r="C63" s="27"/>
      <c r="D63" s="27"/>
      <c r="E63" s="27"/>
      <c r="F63" s="27"/>
      <c r="G63" s="27"/>
      <c r="H63" s="27"/>
      <c r="I63" s="27"/>
      <c r="J63" s="27"/>
      <c r="K63" s="27"/>
      <c r="L63" s="27"/>
      <c r="M63" s="27"/>
      <c r="N63" s="27"/>
      <c r="O63" s="28"/>
      <c r="P63" s="28"/>
      <c r="Q63" s="28"/>
      <c r="R63" s="28"/>
    </row>
    <row r="64" spans="1:18" x14ac:dyDescent="0.25">
      <c r="A64" s="26" t="s">
        <v>68</v>
      </c>
      <c r="B64" s="26" t="s">
        <v>319</v>
      </c>
      <c r="C64" s="13"/>
      <c r="D64" s="13"/>
      <c r="E64" s="13"/>
      <c r="F64" s="13"/>
      <c r="G64" s="13"/>
      <c r="H64" s="13"/>
      <c r="I64" s="13"/>
      <c r="J64" s="13"/>
      <c r="K64" s="13"/>
      <c r="L64" s="13"/>
      <c r="M64" s="13"/>
      <c r="N64" s="13"/>
    </row>
    <row r="65" spans="3:14" x14ac:dyDescent="0.25">
      <c r="C65" s="13"/>
      <c r="D65" s="13"/>
      <c r="E65" s="13"/>
      <c r="F65" s="13"/>
      <c r="G65" s="13"/>
      <c r="H65" s="13"/>
      <c r="I65" s="13"/>
      <c r="J65" s="13"/>
      <c r="K65" s="13"/>
      <c r="L65" s="13"/>
      <c r="M65" s="13"/>
      <c r="N65" s="13"/>
    </row>
    <row r="66" spans="3:14" x14ac:dyDescent="0.25">
      <c r="C66" s="13"/>
      <c r="D66" s="13"/>
      <c r="E66" s="13"/>
      <c r="F66" s="13"/>
      <c r="G66" s="13"/>
      <c r="H66" s="13"/>
      <c r="I66" s="13"/>
      <c r="J66" s="13"/>
      <c r="K66" s="13"/>
      <c r="L66" s="13"/>
      <c r="M66" s="13"/>
      <c r="N66" s="13"/>
    </row>
    <row r="67" spans="3:14" x14ac:dyDescent="0.25">
      <c r="C67" s="13"/>
      <c r="D67" s="13"/>
      <c r="E67" s="13"/>
      <c r="F67" s="13"/>
      <c r="G67" s="13"/>
      <c r="H67" s="13"/>
      <c r="I67" s="13"/>
      <c r="J67" s="13"/>
      <c r="K67" s="13"/>
      <c r="L67" s="13"/>
      <c r="M67" s="13"/>
      <c r="N67" s="13"/>
    </row>
    <row r="68" spans="3:14" x14ac:dyDescent="0.25">
      <c r="C68" s="13"/>
      <c r="D68" s="13"/>
      <c r="E68" s="13"/>
      <c r="F68" s="13"/>
      <c r="G68" s="13"/>
      <c r="H68" s="13"/>
      <c r="I68" s="13"/>
      <c r="J68" s="13"/>
      <c r="K68" s="13"/>
      <c r="L68" s="13"/>
      <c r="M68" s="13"/>
      <c r="N68" s="13"/>
    </row>
    <row r="69" spans="3:14" x14ac:dyDescent="0.25">
      <c r="C69" s="13"/>
      <c r="D69" s="13"/>
      <c r="E69" s="13"/>
      <c r="F69" s="13"/>
      <c r="G69" s="13"/>
      <c r="H69" s="13"/>
      <c r="I69" s="13"/>
      <c r="J69" s="13"/>
      <c r="K69" s="13"/>
      <c r="L69" s="13"/>
      <c r="M69" s="13"/>
      <c r="N69" s="13"/>
    </row>
    <row r="70" spans="3:14" x14ac:dyDescent="0.25">
      <c r="C70" s="13"/>
      <c r="D70" s="13"/>
      <c r="E70" s="13"/>
      <c r="F70" s="13"/>
      <c r="G70" s="13"/>
      <c r="H70" s="13"/>
      <c r="I70" s="13"/>
      <c r="J70" s="13"/>
      <c r="K70" s="13"/>
      <c r="L70" s="13"/>
      <c r="M70" s="13"/>
      <c r="N70" s="13"/>
    </row>
    <row r="71" spans="3:14" x14ac:dyDescent="0.25">
      <c r="C71" s="13"/>
      <c r="D71" s="13"/>
      <c r="E71" s="13"/>
      <c r="F71" s="13"/>
      <c r="G71" s="13"/>
      <c r="H71" s="13"/>
      <c r="I71" s="13"/>
      <c r="J71" s="13"/>
      <c r="K71" s="13"/>
      <c r="L71" s="13"/>
      <c r="M71" s="13"/>
      <c r="N71" s="13"/>
    </row>
    <row r="72" spans="3:14" x14ac:dyDescent="0.25">
      <c r="C72" s="13"/>
      <c r="D72" s="13"/>
      <c r="E72" s="13"/>
      <c r="F72" s="13"/>
      <c r="G72" s="13"/>
      <c r="H72" s="13"/>
      <c r="I72" s="13"/>
      <c r="J72" s="13"/>
      <c r="K72" s="13"/>
      <c r="L72" s="13"/>
      <c r="M72" s="13"/>
      <c r="N72" s="13"/>
    </row>
    <row r="73" spans="3:14" x14ac:dyDescent="0.25">
      <c r="C73" s="13"/>
      <c r="D73" s="13"/>
      <c r="E73" s="13"/>
      <c r="F73" s="13"/>
      <c r="G73" s="13"/>
      <c r="H73" s="13"/>
      <c r="I73" s="13"/>
      <c r="J73" s="13"/>
      <c r="K73" s="13"/>
      <c r="L73" s="13"/>
      <c r="M73" s="13"/>
      <c r="N73" s="13"/>
    </row>
    <row r="74" spans="3:14" x14ac:dyDescent="0.25">
      <c r="C74" s="13"/>
      <c r="D74" s="13"/>
      <c r="E74" s="13"/>
      <c r="F74" s="13"/>
      <c r="G74" s="13"/>
      <c r="H74" s="13"/>
      <c r="I74" s="13"/>
      <c r="J74" s="13"/>
      <c r="K74" s="13"/>
      <c r="L74" s="13"/>
      <c r="M74" s="13"/>
      <c r="N74" s="13"/>
    </row>
    <row r="75" spans="3:14" x14ac:dyDescent="0.25">
      <c r="C75" s="13"/>
      <c r="D75" s="13"/>
      <c r="E75" s="13"/>
      <c r="F75" s="13"/>
      <c r="G75" s="13"/>
      <c r="H75" s="13"/>
      <c r="I75" s="13"/>
      <c r="J75" s="13"/>
      <c r="K75" s="13"/>
      <c r="L75" s="13"/>
      <c r="M75" s="13"/>
      <c r="N75" s="13"/>
    </row>
    <row r="76" spans="3:14" x14ac:dyDescent="0.25">
      <c r="C76" s="13"/>
      <c r="D76" s="13"/>
      <c r="E76" s="13"/>
      <c r="F76" s="13"/>
      <c r="G76" s="13"/>
      <c r="H76" s="13"/>
      <c r="I76" s="13"/>
      <c r="J76" s="13"/>
      <c r="K76" s="13"/>
      <c r="L76" s="13"/>
      <c r="M76" s="13"/>
      <c r="N76" s="13"/>
    </row>
  </sheetData>
  <mergeCells count="6">
    <mergeCell ref="B58:F58"/>
    <mergeCell ref="A5:B6"/>
    <mergeCell ref="C5:F5"/>
    <mergeCell ref="G5:J5"/>
    <mergeCell ref="K5:N5"/>
    <mergeCell ref="O5:R5"/>
  </mergeCells>
  <pageMargins left="0.2" right="0.2" top="0.63" bottom="0.23" header="0.17" footer="0.17"/>
  <pageSetup paperSize="9" scale="5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6"/>
  <sheetViews>
    <sheetView tabSelected="1" view="pageBreakPreview" zoomScaleNormal="175" zoomScaleSheetLayoutView="100" workbookViewId="0">
      <pane xSplit="1" ySplit="7" topLeftCell="B8" activePane="bottomRight" state="frozen"/>
      <selection pane="topRight" activeCell="B1" sqref="B1"/>
      <selection pane="bottomLeft" activeCell="A8" sqref="A8"/>
      <selection pane="bottomRight" sqref="A1:XFD1048576"/>
    </sheetView>
  </sheetViews>
  <sheetFormatPr defaultColWidth="9.109375" defaultRowHeight="10.199999999999999" x14ac:dyDescent="0.2"/>
  <cols>
    <col min="1" max="1" width="30.33203125" style="46" customWidth="1"/>
    <col min="2" max="4" width="14" style="46" customWidth="1"/>
    <col min="5" max="5" width="14" style="76" customWidth="1"/>
    <col min="6" max="6" width="14" style="77" customWidth="1"/>
    <col min="7" max="7" width="14" style="36" customWidth="1"/>
    <col min="8" max="8" width="11.88671875" style="77" customWidth="1"/>
    <col min="9" max="16384" width="9.109375" style="77"/>
  </cols>
  <sheetData>
    <row r="1" spans="1:11" s="33" customFormat="1" ht="12.75" customHeight="1" x14ac:dyDescent="0.25">
      <c r="A1" s="30"/>
      <c r="B1" s="31"/>
      <c r="C1" s="31"/>
      <c r="D1" s="31"/>
      <c r="E1" s="31"/>
      <c r="F1" s="32"/>
      <c r="G1" s="32"/>
      <c r="H1" s="32"/>
    </row>
    <row r="2" spans="1:11" s="36" customFormat="1" ht="15" x14ac:dyDescent="0.4">
      <c r="A2" s="34" t="s">
        <v>302</v>
      </c>
      <c r="B2" s="35"/>
      <c r="C2" s="35"/>
      <c r="D2" s="35"/>
      <c r="E2" s="35"/>
      <c r="F2" s="35"/>
      <c r="G2" s="35"/>
      <c r="H2" s="35"/>
    </row>
    <row r="3" spans="1:11" s="36" customFormat="1" x14ac:dyDescent="0.2">
      <c r="A3" s="37" t="s">
        <v>70</v>
      </c>
      <c r="B3" s="35"/>
      <c r="C3" s="35"/>
      <c r="D3" s="35"/>
      <c r="E3" s="35"/>
      <c r="F3" s="38"/>
      <c r="G3" s="38"/>
      <c r="H3" s="38"/>
    </row>
    <row r="4" spans="1:11" s="36" customFormat="1" x14ac:dyDescent="0.2">
      <c r="A4" s="39" t="s">
        <v>71</v>
      </c>
      <c r="B4" s="40"/>
      <c r="C4" s="40"/>
      <c r="D4" s="40"/>
      <c r="E4" s="40"/>
      <c r="F4" s="40"/>
      <c r="G4" s="40"/>
      <c r="H4" s="40"/>
    </row>
    <row r="5" spans="1:11" s="33" customFormat="1" ht="6" customHeight="1" x14ac:dyDescent="0.2">
      <c r="A5" s="127" t="s">
        <v>72</v>
      </c>
      <c r="B5" s="41"/>
      <c r="C5" s="130"/>
      <c r="D5" s="130"/>
      <c r="E5" s="131"/>
      <c r="F5" s="41"/>
      <c r="G5" s="42"/>
      <c r="H5" s="42"/>
    </row>
    <row r="6" spans="1:11" s="33" customFormat="1" ht="14.25" customHeight="1" x14ac:dyDescent="0.25">
      <c r="A6" s="128"/>
      <c r="B6" s="132" t="s">
        <v>73</v>
      </c>
      <c r="C6" s="124" t="s">
        <v>303</v>
      </c>
      <c r="D6" s="125"/>
      <c r="E6" s="126"/>
      <c r="F6" s="134" t="s">
        <v>74</v>
      </c>
      <c r="G6" s="136" t="s">
        <v>75</v>
      </c>
      <c r="H6" s="122" t="s">
        <v>76</v>
      </c>
    </row>
    <row r="7" spans="1:11" s="33" customFormat="1" ht="37.200000000000003" customHeight="1" x14ac:dyDescent="0.2">
      <c r="A7" s="129"/>
      <c r="B7" s="133"/>
      <c r="C7" s="43" t="s">
        <v>77</v>
      </c>
      <c r="D7" s="43" t="s">
        <v>78</v>
      </c>
      <c r="E7" s="43" t="s">
        <v>20</v>
      </c>
      <c r="F7" s="135"/>
      <c r="G7" s="137"/>
      <c r="H7" s="123"/>
    </row>
    <row r="8" spans="1:11" s="46" customFormat="1" x14ac:dyDescent="0.2">
      <c r="A8" s="44"/>
      <c r="B8" s="45"/>
      <c r="C8" s="45"/>
      <c r="D8" s="45"/>
      <c r="E8" s="45"/>
      <c r="F8" s="45"/>
      <c r="G8" s="45"/>
      <c r="H8" s="45"/>
    </row>
    <row r="9" spans="1:11" s="46" customFormat="1" ht="13.8" x14ac:dyDescent="0.25">
      <c r="A9" s="47" t="s">
        <v>79</v>
      </c>
      <c r="B9" s="45"/>
      <c r="C9" s="45"/>
      <c r="D9" s="45"/>
      <c r="E9" s="45"/>
      <c r="F9" s="45"/>
      <c r="G9" s="45"/>
      <c r="H9" s="45"/>
    </row>
    <row r="10" spans="1:11" s="46" customFormat="1" ht="11.25" customHeight="1" x14ac:dyDescent="0.2">
      <c r="A10" s="48" t="s">
        <v>80</v>
      </c>
      <c r="B10" s="49">
        <f t="shared" ref="B10:G10" si="0">SUM(B11:B15)</f>
        <v>4241996.5480000004</v>
      </c>
      <c r="C10" s="49">
        <f t="shared" si="0"/>
        <v>4117642.3101900006</v>
      </c>
      <c r="D10" s="49">
        <f t="shared" ref="D10" si="1">SUM(D11:D15)</f>
        <v>115137.37344</v>
      </c>
      <c r="E10" s="49">
        <f t="shared" si="0"/>
        <v>4232779.6836299999</v>
      </c>
      <c r="F10" s="49">
        <f t="shared" si="0"/>
        <v>9216.8643699997046</v>
      </c>
      <c r="G10" s="49">
        <f t="shared" si="0"/>
        <v>124354.23780999974</v>
      </c>
      <c r="H10" s="50">
        <f t="shared" ref="H10:H15" si="2">E10/B10*100</f>
        <v>99.782723435398694</v>
      </c>
      <c r="I10" s="51"/>
      <c r="J10" s="51"/>
      <c r="K10" s="51"/>
    </row>
    <row r="11" spans="1:11" s="46" customFormat="1" ht="11.25" customHeight="1" x14ac:dyDescent="0.2">
      <c r="A11" s="52" t="s">
        <v>81</v>
      </c>
      <c r="B11" s="53">
        <v>943032.54799999995</v>
      </c>
      <c r="C11" s="54">
        <v>877103.50510999991</v>
      </c>
      <c r="D11" s="53">
        <v>65749.39774</v>
      </c>
      <c r="E11" s="54">
        <f>SUM(C11:D11)</f>
        <v>942852.90284999995</v>
      </c>
      <c r="F11" s="54">
        <f>B11-E11</f>
        <v>179.64514999999665</v>
      </c>
      <c r="G11" s="54">
        <f>B11-C11</f>
        <v>65929.042890000041</v>
      </c>
      <c r="H11" s="55">
        <f t="shared" si="2"/>
        <v>99.980950270446016</v>
      </c>
    </row>
    <row r="12" spans="1:11" s="46" customFormat="1" ht="11.25" customHeight="1" x14ac:dyDescent="0.2">
      <c r="A12" s="57" t="s">
        <v>82</v>
      </c>
      <c r="B12" s="53">
        <v>37242</v>
      </c>
      <c r="C12" s="54">
        <v>34505.77289</v>
      </c>
      <c r="D12" s="53">
        <v>2646.0588900000002</v>
      </c>
      <c r="E12" s="54">
        <f>SUM(C12:D12)</f>
        <v>37151.83178</v>
      </c>
      <c r="F12" s="54">
        <f>B12-E12</f>
        <v>90.168219999999565</v>
      </c>
      <c r="G12" s="54">
        <f>B12-C12</f>
        <v>2736.2271099999998</v>
      </c>
      <c r="H12" s="55">
        <f t="shared" si="2"/>
        <v>99.757885666720369</v>
      </c>
    </row>
    <row r="13" spans="1:11" s="46" customFormat="1" ht="11.25" customHeight="1" x14ac:dyDescent="0.2">
      <c r="A13" s="52" t="s">
        <v>83</v>
      </c>
      <c r="B13" s="53">
        <v>170301</v>
      </c>
      <c r="C13" s="54">
        <v>150272.50530000002</v>
      </c>
      <c r="D13" s="53">
        <v>11135.2297</v>
      </c>
      <c r="E13" s="54">
        <f>SUM(C13:D13)</f>
        <v>161407.73500000002</v>
      </c>
      <c r="F13" s="54">
        <f>B13-E13</f>
        <v>8893.2649999999849</v>
      </c>
      <c r="G13" s="54">
        <f>B13-C13</f>
        <v>20028.494699999981</v>
      </c>
      <c r="H13" s="55">
        <f t="shared" si="2"/>
        <v>94.777913811428007</v>
      </c>
    </row>
    <row r="14" spans="1:11" s="46" customFormat="1" ht="11.25" customHeight="1" x14ac:dyDescent="0.2">
      <c r="A14" s="52" t="s">
        <v>84</v>
      </c>
      <c r="B14" s="53">
        <v>3055225</v>
      </c>
      <c r="C14" s="54">
        <v>3021873.4324000003</v>
      </c>
      <c r="D14" s="53">
        <v>33351.496879999999</v>
      </c>
      <c r="E14" s="54">
        <f>SUM(C14:D14)</f>
        <v>3055224.9292800003</v>
      </c>
      <c r="F14" s="54">
        <f>B14-E14</f>
        <v>7.0719999726861715E-2</v>
      </c>
      <c r="G14" s="54">
        <f>B14-C14</f>
        <v>33351.567599999718</v>
      </c>
      <c r="H14" s="55">
        <f t="shared" si="2"/>
        <v>99.999997685276881</v>
      </c>
    </row>
    <row r="15" spans="1:11" s="46" customFormat="1" ht="11.25" customHeight="1" x14ac:dyDescent="0.2">
      <c r="A15" s="52" t="s">
        <v>85</v>
      </c>
      <c r="B15" s="53">
        <v>36196</v>
      </c>
      <c r="C15" s="54">
        <v>33887.094490000003</v>
      </c>
      <c r="D15" s="53">
        <v>2255.1902300000002</v>
      </c>
      <c r="E15" s="54">
        <f>SUM(C15:D15)</f>
        <v>36142.284720000003</v>
      </c>
      <c r="F15" s="54">
        <f>B15-E15</f>
        <v>53.71527999999671</v>
      </c>
      <c r="G15" s="54">
        <f>B15-C15</f>
        <v>2308.9055099999969</v>
      </c>
      <c r="H15" s="55">
        <f t="shared" si="2"/>
        <v>99.851598850701734</v>
      </c>
    </row>
    <row r="16" spans="1:11" s="46" customFormat="1" ht="11.25" customHeight="1" x14ac:dyDescent="0.2">
      <c r="B16" s="58"/>
      <c r="C16" s="58"/>
      <c r="D16" s="58"/>
      <c r="E16" s="58"/>
      <c r="F16" s="58"/>
      <c r="G16" s="58"/>
      <c r="H16" s="50"/>
    </row>
    <row r="17" spans="1:8" s="46" customFormat="1" ht="11.25" customHeight="1" x14ac:dyDescent="0.2">
      <c r="A17" s="48" t="s">
        <v>86</v>
      </c>
      <c r="B17" s="53">
        <v>1729483.612</v>
      </c>
      <c r="C17" s="54">
        <v>1537744.29351</v>
      </c>
      <c r="D17" s="53">
        <v>104283.19819</v>
      </c>
      <c r="E17" s="54">
        <f>SUM(C17:D17)</f>
        <v>1642027.4916999999</v>
      </c>
      <c r="F17" s="54">
        <f>B17-E17</f>
        <v>87456.120300000068</v>
      </c>
      <c r="G17" s="54">
        <f>B17-C17</f>
        <v>191739.31848999998</v>
      </c>
      <c r="H17" s="55">
        <f>E17/B17*100</f>
        <v>94.943223532551173</v>
      </c>
    </row>
    <row r="18" spans="1:8" s="46" customFormat="1" ht="11.25" customHeight="1" x14ac:dyDescent="0.2">
      <c r="A18" s="52"/>
      <c r="B18" s="59"/>
      <c r="C18" s="58"/>
      <c r="D18" s="59"/>
      <c r="E18" s="58"/>
      <c r="F18" s="58"/>
      <c r="G18" s="58"/>
      <c r="H18" s="50"/>
    </row>
    <row r="19" spans="1:8" s="46" customFormat="1" ht="11.25" customHeight="1" x14ac:dyDescent="0.2">
      <c r="A19" s="48" t="s">
        <v>87</v>
      </c>
      <c r="B19" s="53">
        <v>161033.598</v>
      </c>
      <c r="C19" s="54">
        <v>138963.11131000001</v>
      </c>
      <c r="D19" s="53">
        <v>13111.71032</v>
      </c>
      <c r="E19" s="54">
        <f>SUM(C19:D19)</f>
        <v>152074.82163000002</v>
      </c>
      <c r="F19" s="54">
        <f>B19-E19</f>
        <v>8958.7763699999778</v>
      </c>
      <c r="G19" s="54">
        <f>B19-C19</f>
        <v>22070.486689999991</v>
      </c>
      <c r="H19" s="55">
        <f>E19/B19*100</f>
        <v>94.436703593991624</v>
      </c>
    </row>
    <row r="20" spans="1:8" s="46" customFormat="1" ht="11.25" customHeight="1" x14ac:dyDescent="0.2">
      <c r="A20" s="52"/>
      <c r="B20" s="59"/>
      <c r="C20" s="58"/>
      <c r="D20" s="59"/>
      <c r="E20" s="58"/>
      <c r="F20" s="58"/>
      <c r="G20" s="58"/>
      <c r="H20" s="50"/>
    </row>
    <row r="21" spans="1:8" s="46" customFormat="1" ht="11.25" customHeight="1" x14ac:dyDescent="0.2">
      <c r="A21" s="48" t="s">
        <v>88</v>
      </c>
      <c r="B21" s="53">
        <v>1403258</v>
      </c>
      <c r="C21" s="54">
        <v>1326992.6520200002</v>
      </c>
      <c r="D21" s="53">
        <v>74346.087220000016</v>
      </c>
      <c r="E21" s="54">
        <f>SUM(C21:D21)</f>
        <v>1401338.7392400003</v>
      </c>
      <c r="F21" s="54">
        <f>B21-E21</f>
        <v>1919.2607599997427</v>
      </c>
      <c r="G21" s="54">
        <f>B21-C21</f>
        <v>76265.347979999846</v>
      </c>
      <c r="H21" s="55">
        <f>E21/B21*100</f>
        <v>99.863228233154572</v>
      </c>
    </row>
    <row r="22" spans="1:8" s="46" customFormat="1" ht="11.25" customHeight="1" x14ac:dyDescent="0.2">
      <c r="A22" s="52"/>
      <c r="B22" s="58"/>
      <c r="C22" s="58"/>
      <c r="D22" s="58"/>
      <c r="E22" s="58"/>
      <c r="F22" s="58"/>
      <c r="G22" s="58"/>
      <c r="H22" s="50"/>
    </row>
    <row r="23" spans="1:8" s="46" customFormat="1" ht="11.25" customHeight="1" x14ac:dyDescent="0.2">
      <c r="A23" s="48" t="s">
        <v>89</v>
      </c>
      <c r="B23" s="49">
        <f t="shared" ref="B23:G23" si="3">SUM(B24:B32)</f>
        <v>7556260.9650000008</v>
      </c>
      <c r="C23" s="49">
        <f t="shared" si="3"/>
        <v>5586699.8122000005</v>
      </c>
      <c r="D23" s="49">
        <f t="shared" ref="D23" si="4">SUM(D24:D32)</f>
        <v>1850593.5899500002</v>
      </c>
      <c r="E23" s="49">
        <f t="shared" si="3"/>
        <v>7437293.4021500023</v>
      </c>
      <c r="F23" s="49">
        <f t="shared" si="3"/>
        <v>118967.5628499984</v>
      </c>
      <c r="G23" s="49">
        <f t="shared" si="3"/>
        <v>1969561.1527999989</v>
      </c>
      <c r="H23" s="50">
        <f t="shared" ref="H23:H32" si="5">E23/B23*100</f>
        <v>98.425576308162903</v>
      </c>
    </row>
    <row r="24" spans="1:8" s="46" customFormat="1" ht="11.25" customHeight="1" x14ac:dyDescent="0.2">
      <c r="A24" s="52" t="s">
        <v>90</v>
      </c>
      <c r="B24" s="53">
        <v>5925914.108</v>
      </c>
      <c r="C24" s="54">
        <v>4214512.2252500011</v>
      </c>
      <c r="D24" s="53">
        <v>1611569.2000100003</v>
      </c>
      <c r="E24" s="54">
        <f t="shared" ref="E24:E32" si="6">SUM(C24:D24)</f>
        <v>5826081.4252600018</v>
      </c>
      <c r="F24" s="54">
        <f t="shared" ref="F24:F32" si="7">B24-E24</f>
        <v>99832.682739998214</v>
      </c>
      <c r="G24" s="54">
        <f t="shared" ref="G24:G32" si="8">B24-C24</f>
        <v>1711401.8827499989</v>
      </c>
      <c r="H24" s="55">
        <f t="shared" si="5"/>
        <v>98.315320119047556</v>
      </c>
    </row>
    <row r="25" spans="1:8" s="46" customFormat="1" ht="11.25" customHeight="1" x14ac:dyDescent="0.2">
      <c r="A25" s="52" t="s">
        <v>91</v>
      </c>
      <c r="B25" s="53">
        <v>286112.359</v>
      </c>
      <c r="C25" s="54">
        <v>209241.30715000001</v>
      </c>
      <c r="D25" s="53">
        <v>76862.25873999999</v>
      </c>
      <c r="E25" s="54">
        <f t="shared" si="6"/>
        <v>286103.56588999997</v>
      </c>
      <c r="F25" s="54">
        <f t="shared" si="7"/>
        <v>8.7931100000278093</v>
      </c>
      <c r="G25" s="54">
        <f t="shared" si="8"/>
        <v>76871.051849999989</v>
      </c>
      <c r="H25" s="55">
        <f t="shared" si="5"/>
        <v>99.99692669340439</v>
      </c>
    </row>
    <row r="26" spans="1:8" s="46" customFormat="1" ht="11.25" customHeight="1" x14ac:dyDescent="0.2">
      <c r="A26" s="52" t="s">
        <v>92</v>
      </c>
      <c r="B26" s="53">
        <v>880754.63899999997</v>
      </c>
      <c r="C26" s="54">
        <v>804241.07059999986</v>
      </c>
      <c r="D26" s="53">
        <v>76019.54638</v>
      </c>
      <c r="E26" s="54">
        <f t="shared" si="6"/>
        <v>880260.61697999982</v>
      </c>
      <c r="F26" s="54">
        <f t="shared" si="7"/>
        <v>494.0220200001495</v>
      </c>
      <c r="G26" s="54">
        <f t="shared" si="8"/>
        <v>76513.568400000106</v>
      </c>
      <c r="H26" s="55">
        <f t="shared" si="5"/>
        <v>99.943909234408224</v>
      </c>
    </row>
    <row r="27" spans="1:8" s="46" customFormat="1" ht="11.25" customHeight="1" x14ac:dyDescent="0.2">
      <c r="A27" s="52" t="s">
        <v>304</v>
      </c>
      <c r="B27" s="53">
        <v>106927.227</v>
      </c>
      <c r="C27" s="54">
        <v>36166.36335</v>
      </c>
      <c r="D27" s="53">
        <v>59067.257299999997</v>
      </c>
      <c r="E27" s="54">
        <f t="shared" si="6"/>
        <v>95233.620649999997</v>
      </c>
      <c r="F27" s="54">
        <f t="shared" si="7"/>
        <v>11693.606350000002</v>
      </c>
      <c r="G27" s="54">
        <f t="shared" si="8"/>
        <v>70760.863649999999</v>
      </c>
      <c r="H27" s="55">
        <f t="shared" si="5"/>
        <v>89.063958097407692</v>
      </c>
    </row>
    <row r="28" spans="1:8" s="46" customFormat="1" ht="11.25" customHeight="1" x14ac:dyDescent="0.2">
      <c r="A28" s="52" t="s">
        <v>93</v>
      </c>
      <c r="B28" s="53">
        <v>66123</v>
      </c>
      <c r="C28" s="54">
        <v>65523.575979999994</v>
      </c>
      <c r="D28" s="53">
        <v>599.35255000000006</v>
      </c>
      <c r="E28" s="54">
        <f t="shared" si="6"/>
        <v>66122.92852999999</v>
      </c>
      <c r="F28" s="54">
        <f t="shared" si="7"/>
        <v>7.1470000009867363E-2</v>
      </c>
      <c r="G28" s="54">
        <f t="shared" si="8"/>
        <v>599.42402000000584</v>
      </c>
      <c r="H28" s="55">
        <f t="shared" si="5"/>
        <v>99.999891913555032</v>
      </c>
    </row>
    <row r="29" spans="1:8" s="46" customFormat="1" ht="11.25" customHeight="1" x14ac:dyDescent="0.2">
      <c r="A29" s="52" t="s">
        <v>94</v>
      </c>
      <c r="B29" s="53">
        <v>104858.977</v>
      </c>
      <c r="C29" s="54">
        <v>102737.22622</v>
      </c>
      <c r="D29" s="53">
        <v>2121.5880000000002</v>
      </c>
      <c r="E29" s="54">
        <f t="shared" si="6"/>
        <v>104858.81422</v>
      </c>
      <c r="F29" s="54">
        <f t="shared" si="7"/>
        <v>0.16277999999874737</v>
      </c>
      <c r="G29" s="54">
        <f t="shared" si="8"/>
        <v>2121.7507800000021</v>
      </c>
      <c r="H29" s="55">
        <f t="shared" si="5"/>
        <v>99.999844762933364</v>
      </c>
    </row>
    <row r="30" spans="1:8" s="46" customFormat="1" ht="11.25" customHeight="1" x14ac:dyDescent="0.2">
      <c r="A30" s="52" t="s">
        <v>95</v>
      </c>
      <c r="B30" s="53">
        <v>54711.654999999999</v>
      </c>
      <c r="C30" s="54">
        <v>42608.822489999999</v>
      </c>
      <c r="D30" s="53">
        <v>12102.774529999999</v>
      </c>
      <c r="E30" s="54">
        <f t="shared" si="6"/>
        <v>54711.597020000001</v>
      </c>
      <c r="F30" s="54">
        <f t="shared" si="7"/>
        <v>5.7979999997769482E-2</v>
      </c>
      <c r="G30" s="54">
        <f t="shared" si="8"/>
        <v>12102.83251</v>
      </c>
      <c r="H30" s="55">
        <f t="shared" si="5"/>
        <v>99.999894026236277</v>
      </c>
    </row>
    <row r="31" spans="1:8" s="46" customFormat="1" ht="11.25" customHeight="1" x14ac:dyDescent="0.2">
      <c r="A31" s="52" t="s">
        <v>96</v>
      </c>
      <c r="B31" s="53">
        <v>78782</v>
      </c>
      <c r="C31" s="54">
        <v>68473.099329999997</v>
      </c>
      <c r="D31" s="53">
        <v>5726.4691399999992</v>
      </c>
      <c r="E31" s="54">
        <f t="shared" si="6"/>
        <v>74199.568469999998</v>
      </c>
      <c r="F31" s="54">
        <f t="shared" si="7"/>
        <v>4582.4315300000017</v>
      </c>
      <c r="G31" s="54">
        <f t="shared" si="8"/>
        <v>10308.900670000003</v>
      </c>
      <c r="H31" s="55">
        <f t="shared" si="5"/>
        <v>94.183402896600739</v>
      </c>
    </row>
    <row r="32" spans="1:8" s="46" customFormat="1" ht="11.25" customHeight="1" x14ac:dyDescent="0.2">
      <c r="A32" s="52" t="s">
        <v>97</v>
      </c>
      <c r="B32" s="53">
        <v>52077</v>
      </c>
      <c r="C32" s="54">
        <v>43196.121829999996</v>
      </c>
      <c r="D32" s="53">
        <v>6525.1432999999997</v>
      </c>
      <c r="E32" s="54">
        <f t="shared" si="6"/>
        <v>49721.26513</v>
      </c>
      <c r="F32" s="54">
        <f t="shared" si="7"/>
        <v>2355.7348700000002</v>
      </c>
      <c r="G32" s="54">
        <f t="shared" si="8"/>
        <v>8880.8781700000036</v>
      </c>
      <c r="H32" s="55">
        <f t="shared" si="5"/>
        <v>95.476438984580525</v>
      </c>
    </row>
    <row r="33" spans="1:8" s="46" customFormat="1" ht="11.25" customHeight="1" x14ac:dyDescent="0.2">
      <c r="A33" s="52"/>
      <c r="B33" s="58"/>
      <c r="C33" s="58"/>
      <c r="D33" s="58"/>
      <c r="E33" s="58"/>
      <c r="F33" s="58"/>
      <c r="G33" s="58"/>
      <c r="H33" s="50"/>
    </row>
    <row r="34" spans="1:8" s="46" customFormat="1" ht="11.25" customHeight="1" x14ac:dyDescent="0.2">
      <c r="A34" s="48" t="s">
        <v>98</v>
      </c>
      <c r="B34" s="60">
        <f t="shared" ref="B34:G34" si="9">+B35+B36</f>
        <v>707854.76100000006</v>
      </c>
      <c r="C34" s="60">
        <f t="shared" si="9"/>
        <v>471954.99594999995</v>
      </c>
      <c r="D34" s="60">
        <f t="shared" si="9"/>
        <v>98609.094099999988</v>
      </c>
      <c r="E34" s="60">
        <f t="shared" si="9"/>
        <v>570564.09005</v>
      </c>
      <c r="F34" s="60">
        <f t="shared" si="9"/>
        <v>137290.67095000003</v>
      </c>
      <c r="G34" s="60">
        <f t="shared" si="9"/>
        <v>235899.76505000005</v>
      </c>
      <c r="H34" s="50">
        <f>E34/B34*100</f>
        <v>80.604683543267143</v>
      </c>
    </row>
    <row r="35" spans="1:8" s="46" customFormat="1" ht="11.25" customHeight="1" x14ac:dyDescent="0.2">
      <c r="A35" s="52" t="s">
        <v>99</v>
      </c>
      <c r="B35" s="53">
        <v>685366.91500000004</v>
      </c>
      <c r="C35" s="54">
        <v>462987.28866999998</v>
      </c>
      <c r="D35" s="53">
        <v>97493.221849999987</v>
      </c>
      <c r="E35" s="54">
        <f t="shared" ref="E35:E36" si="10">SUM(C35:D35)</f>
        <v>560480.51052000001</v>
      </c>
      <c r="F35" s="54">
        <f>B35-E35</f>
        <v>124886.40448000003</v>
      </c>
      <c r="G35" s="54">
        <f>B35-C35</f>
        <v>222379.62633000006</v>
      </c>
      <c r="H35" s="55">
        <f>E35/B35*100</f>
        <v>81.778168489501709</v>
      </c>
    </row>
    <row r="36" spans="1:8" s="46" customFormat="1" ht="11.25" customHeight="1" x14ac:dyDescent="0.2">
      <c r="A36" s="52" t="s">
        <v>100</v>
      </c>
      <c r="B36" s="53">
        <v>22487.846000000001</v>
      </c>
      <c r="C36" s="54">
        <v>8967.7072799999987</v>
      </c>
      <c r="D36" s="53">
        <v>1115.8722499999999</v>
      </c>
      <c r="E36" s="54">
        <f t="shared" si="10"/>
        <v>10083.579529999999</v>
      </c>
      <c r="F36" s="54">
        <f>B36-E36</f>
        <v>12404.266470000002</v>
      </c>
      <c r="G36" s="54">
        <f>B36-C36</f>
        <v>13520.138720000003</v>
      </c>
      <c r="H36" s="55">
        <f>E36/B36*100</f>
        <v>44.840130664359755</v>
      </c>
    </row>
    <row r="37" spans="1:8" s="46" customFormat="1" ht="11.25" customHeight="1" x14ac:dyDescent="0.2">
      <c r="A37" s="52"/>
      <c r="B37" s="58"/>
      <c r="C37" s="58"/>
      <c r="D37" s="58"/>
      <c r="E37" s="58"/>
      <c r="F37" s="58"/>
      <c r="G37" s="58"/>
      <c r="H37" s="50"/>
    </row>
    <row r="38" spans="1:8" s="46" customFormat="1" ht="11.25" customHeight="1" x14ac:dyDescent="0.2">
      <c r="A38" s="48" t="s">
        <v>101</v>
      </c>
      <c r="B38" s="60">
        <f t="shared" ref="B38:G38" si="11">SUM(B39:B44)</f>
        <v>100416620.873</v>
      </c>
      <c r="C38" s="60">
        <f t="shared" si="11"/>
        <v>95552925.595849991</v>
      </c>
      <c r="D38" s="60">
        <f t="shared" ref="D38" si="12">SUM(D39:D44)</f>
        <v>4644166.7009699997</v>
      </c>
      <c r="E38" s="60">
        <f t="shared" si="11"/>
        <v>100197092.29681998</v>
      </c>
      <c r="F38" s="60">
        <f t="shared" si="11"/>
        <v>219528.57618000818</v>
      </c>
      <c r="G38" s="60">
        <f t="shared" si="11"/>
        <v>4863695.2771500051</v>
      </c>
      <c r="H38" s="50">
        <f t="shared" ref="H38:H44" si="13">E38/B38*100</f>
        <v>99.781382231077416</v>
      </c>
    </row>
    <row r="39" spans="1:8" s="46" customFormat="1" ht="11.25" customHeight="1" x14ac:dyDescent="0.2">
      <c r="A39" s="52" t="s">
        <v>102</v>
      </c>
      <c r="B39" s="53">
        <v>100238751.616</v>
      </c>
      <c r="C39" s="54">
        <v>95402528.167249992</v>
      </c>
      <c r="D39" s="53">
        <v>4634341.8561899997</v>
      </c>
      <c r="E39" s="54">
        <f t="shared" ref="E39:E44" si="14">SUM(C39:D39)</f>
        <v>100036870.02343999</v>
      </c>
      <c r="F39" s="54">
        <f t="shared" ref="F39:F44" si="15">B39-E39</f>
        <v>201881.59256000817</v>
      </c>
      <c r="G39" s="54">
        <f t="shared" ref="G39:G44" si="16">B39-C39</f>
        <v>4836223.4487500042</v>
      </c>
      <c r="H39" s="55">
        <f t="shared" si="13"/>
        <v>99.798599254973368</v>
      </c>
    </row>
    <row r="40" spans="1:8" s="46" customFormat="1" ht="11.25" customHeight="1" x14ac:dyDescent="0.2">
      <c r="A40" s="61" t="s">
        <v>103</v>
      </c>
      <c r="B40" s="53">
        <v>13266</v>
      </c>
      <c r="C40" s="54">
        <v>11042.53781</v>
      </c>
      <c r="D40" s="53">
        <v>42.288890000000002</v>
      </c>
      <c r="E40" s="54">
        <f t="shared" si="14"/>
        <v>11084.8267</v>
      </c>
      <c r="F40" s="54">
        <f t="shared" si="15"/>
        <v>2181.1733000000004</v>
      </c>
      <c r="G40" s="54">
        <f t="shared" si="16"/>
        <v>2223.4621900000002</v>
      </c>
      <c r="H40" s="55">
        <f t="shared" si="13"/>
        <v>83.558169003467512</v>
      </c>
    </row>
    <row r="41" spans="1:8" s="46" customFormat="1" ht="11.25" customHeight="1" x14ac:dyDescent="0.2">
      <c r="A41" s="61" t="s">
        <v>104</v>
      </c>
      <c r="B41" s="53">
        <v>2994</v>
      </c>
      <c r="C41" s="54">
        <v>2226.2046299999997</v>
      </c>
      <c r="D41" s="53">
        <v>218.92379</v>
      </c>
      <c r="E41" s="54">
        <f t="shared" si="14"/>
        <v>2445.1284199999996</v>
      </c>
      <c r="F41" s="54">
        <f t="shared" si="15"/>
        <v>548.87158000000045</v>
      </c>
      <c r="G41" s="54">
        <f t="shared" si="16"/>
        <v>767.79537000000028</v>
      </c>
      <c r="H41" s="55">
        <f t="shared" si="13"/>
        <v>81.66761589846358</v>
      </c>
    </row>
    <row r="42" spans="1:8" s="46" customFormat="1" ht="11.25" customHeight="1" x14ac:dyDescent="0.2">
      <c r="A42" s="52" t="s">
        <v>105</v>
      </c>
      <c r="B42" s="53">
        <v>102703</v>
      </c>
      <c r="C42" s="54">
        <v>94406.270579999997</v>
      </c>
      <c r="D42" s="53">
        <v>8296.7294199999997</v>
      </c>
      <c r="E42" s="54">
        <f t="shared" si="14"/>
        <v>102703</v>
      </c>
      <c r="F42" s="54">
        <f t="shared" si="15"/>
        <v>0</v>
      </c>
      <c r="G42" s="54">
        <f t="shared" si="16"/>
        <v>8296.7294200000033</v>
      </c>
      <c r="H42" s="55">
        <f t="shared" si="13"/>
        <v>100</v>
      </c>
    </row>
    <row r="43" spans="1:8" s="46" customFormat="1" ht="11.25" customHeight="1" x14ac:dyDescent="0.2">
      <c r="A43" s="52" t="s">
        <v>106</v>
      </c>
      <c r="B43" s="53">
        <v>25756.257000000001</v>
      </c>
      <c r="C43" s="54">
        <v>24878.92827</v>
      </c>
      <c r="D43" s="53">
        <v>877.32848000000001</v>
      </c>
      <c r="E43" s="54">
        <f t="shared" si="14"/>
        <v>25756.25675</v>
      </c>
      <c r="F43" s="54">
        <f t="shared" si="15"/>
        <v>2.5000000096042641E-4</v>
      </c>
      <c r="G43" s="54">
        <f t="shared" si="16"/>
        <v>877.32873000000109</v>
      </c>
      <c r="H43" s="55">
        <f t="shared" si="13"/>
        <v>99.999999029362058</v>
      </c>
    </row>
    <row r="44" spans="1:8" s="46" customFormat="1" ht="11.25" customHeight="1" x14ac:dyDescent="0.2">
      <c r="A44" s="52" t="s">
        <v>107</v>
      </c>
      <c r="B44" s="53">
        <v>33150</v>
      </c>
      <c r="C44" s="54">
        <v>17843.48731</v>
      </c>
      <c r="D44" s="53">
        <v>389.57420000000002</v>
      </c>
      <c r="E44" s="54">
        <f t="shared" si="14"/>
        <v>18233.06151</v>
      </c>
      <c r="F44" s="54">
        <f t="shared" si="15"/>
        <v>14916.93849</v>
      </c>
      <c r="G44" s="54">
        <f t="shared" si="16"/>
        <v>15306.51269</v>
      </c>
      <c r="H44" s="55">
        <f t="shared" si="13"/>
        <v>55.001693846153842</v>
      </c>
    </row>
    <row r="45" spans="1:8" s="46" customFormat="1" ht="11.25" customHeight="1" x14ac:dyDescent="0.2">
      <c r="A45" s="52"/>
      <c r="B45" s="54"/>
      <c r="C45" s="54"/>
      <c r="D45" s="54"/>
      <c r="E45" s="54"/>
      <c r="F45" s="54"/>
      <c r="G45" s="54"/>
      <c r="H45" s="55"/>
    </row>
    <row r="46" spans="1:8" s="46" customFormat="1" ht="11.25" customHeight="1" x14ac:dyDescent="0.2">
      <c r="A46" s="48" t="s">
        <v>108</v>
      </c>
      <c r="B46" s="53">
        <v>14022061.888</v>
      </c>
      <c r="C46" s="54">
        <v>13211223.31175</v>
      </c>
      <c r="D46" s="53">
        <v>626497.77694999997</v>
      </c>
      <c r="E46" s="54">
        <f>SUM(C46:D46)</f>
        <v>13837721.0887</v>
      </c>
      <c r="F46" s="54">
        <f>B46-E46</f>
        <v>184340.79930000007</v>
      </c>
      <c r="G46" s="54">
        <f>B46-C46</f>
        <v>810838.57624999993</v>
      </c>
      <c r="H46" s="55">
        <f>E46/B46*100</f>
        <v>98.685351692408673</v>
      </c>
    </row>
    <row r="47" spans="1:8" s="46" customFormat="1" ht="11.25" customHeight="1" x14ac:dyDescent="0.2">
      <c r="A47" s="62"/>
      <c r="B47" s="58"/>
      <c r="C47" s="58"/>
      <c r="D47" s="58"/>
      <c r="E47" s="58"/>
      <c r="F47" s="58"/>
      <c r="G47" s="58"/>
      <c r="H47" s="50"/>
    </row>
    <row r="48" spans="1:8" s="46" customFormat="1" ht="11.25" customHeight="1" x14ac:dyDescent="0.2">
      <c r="A48" s="48" t="s">
        <v>109</v>
      </c>
      <c r="B48" s="53">
        <v>785477</v>
      </c>
      <c r="C48" s="54">
        <v>282218.60352999996</v>
      </c>
      <c r="D48" s="53">
        <v>8066.5158200000005</v>
      </c>
      <c r="E48" s="54">
        <f>SUM(C48:D48)</f>
        <v>290285.11934999994</v>
      </c>
      <c r="F48" s="54">
        <f>B48-E48</f>
        <v>495191.88065000006</v>
      </c>
      <c r="G48" s="54">
        <f>B48-C48</f>
        <v>503258.39647000004</v>
      </c>
      <c r="H48" s="55">
        <f>E48/B48*100</f>
        <v>36.956539701353435</v>
      </c>
    </row>
    <row r="49" spans="1:8" s="46" customFormat="1" ht="11.25" customHeight="1" x14ac:dyDescent="0.2">
      <c r="A49" s="52"/>
      <c r="B49" s="58"/>
      <c r="C49" s="58"/>
      <c r="D49" s="58"/>
      <c r="E49" s="58"/>
      <c r="F49" s="58"/>
      <c r="G49" s="58"/>
      <c r="H49" s="50"/>
    </row>
    <row r="50" spans="1:8" s="46" customFormat="1" ht="11.25" customHeight="1" x14ac:dyDescent="0.2">
      <c r="A50" s="48" t="s">
        <v>110</v>
      </c>
      <c r="B50" s="60">
        <f t="shared" ref="B50:G50" si="17">SUM(B51:B56)</f>
        <v>4409525.4690000005</v>
      </c>
      <c r="C50" s="60">
        <f t="shared" si="17"/>
        <v>3809917.1452699997</v>
      </c>
      <c r="D50" s="60">
        <f t="shared" ref="D50" si="18">SUM(D51:D56)</f>
        <v>450643.39672999998</v>
      </c>
      <c r="E50" s="60">
        <f t="shared" si="17"/>
        <v>4260560.5420000004</v>
      </c>
      <c r="F50" s="60">
        <f t="shared" si="17"/>
        <v>148964.92700000043</v>
      </c>
      <c r="G50" s="60">
        <f t="shared" si="17"/>
        <v>599608.32373000053</v>
      </c>
      <c r="H50" s="50">
        <f t="shared" ref="H50:H56" si="19">E50/B50*100</f>
        <v>96.621746987351401</v>
      </c>
    </row>
    <row r="51" spans="1:8" s="46" customFormat="1" ht="11.25" customHeight="1" x14ac:dyDescent="0.2">
      <c r="A51" s="52" t="s">
        <v>90</v>
      </c>
      <c r="B51" s="53">
        <v>3324697.4960000003</v>
      </c>
      <c r="C51" s="54">
        <v>2959114.2053199997</v>
      </c>
      <c r="D51" s="53">
        <v>246579.68977999996</v>
      </c>
      <c r="E51" s="54">
        <f>SUM(C51:D51)</f>
        <v>3205693.8950999998</v>
      </c>
      <c r="F51" s="54">
        <f t="shared" ref="F51:F56" si="20">B51-E51</f>
        <v>119003.60090000043</v>
      </c>
      <c r="G51" s="54">
        <f t="shared" ref="G51:G56" si="21">B51-C51</f>
        <v>365583.29068000056</v>
      </c>
      <c r="H51" s="55">
        <f t="shared" si="19"/>
        <v>96.420618686566954</v>
      </c>
    </row>
    <row r="52" spans="1:8" s="46" customFormat="1" ht="11.25" customHeight="1" x14ac:dyDescent="0.2">
      <c r="A52" s="52" t="s">
        <v>111</v>
      </c>
      <c r="B52" s="53">
        <v>531348.84600000002</v>
      </c>
      <c r="C52" s="54">
        <v>393220.84804000001</v>
      </c>
      <c r="D52" s="53">
        <v>128263.97149000001</v>
      </c>
      <c r="E52" s="54">
        <f t="shared" ref="E52:E56" si="22">SUM(C52:D52)</f>
        <v>521484.81953000004</v>
      </c>
      <c r="F52" s="54">
        <f t="shared" si="20"/>
        <v>9864.0264699999825</v>
      </c>
      <c r="G52" s="54">
        <f t="shared" si="21"/>
        <v>138127.99796000001</v>
      </c>
      <c r="H52" s="55">
        <f t="shared" si="19"/>
        <v>98.143587486026078</v>
      </c>
    </row>
    <row r="53" spans="1:8" s="46" customFormat="1" ht="11.25" customHeight="1" x14ac:dyDescent="0.2">
      <c r="A53" s="52" t="s">
        <v>112</v>
      </c>
      <c r="B53" s="53">
        <v>257819.40700000001</v>
      </c>
      <c r="C53" s="54">
        <v>226749.70526999998</v>
      </c>
      <c r="D53" s="53">
        <v>26209.022239999995</v>
      </c>
      <c r="E53" s="54">
        <f t="shared" si="22"/>
        <v>252958.72750999997</v>
      </c>
      <c r="F53" s="54">
        <f t="shared" si="20"/>
        <v>4860.6794900000386</v>
      </c>
      <c r="G53" s="54">
        <f t="shared" si="21"/>
        <v>31069.70173000003</v>
      </c>
      <c r="H53" s="55">
        <f t="shared" si="19"/>
        <v>98.114696039929981</v>
      </c>
    </row>
    <row r="54" spans="1:8" s="46" customFormat="1" ht="11.25" customHeight="1" x14ac:dyDescent="0.2">
      <c r="A54" s="52" t="s">
        <v>113</v>
      </c>
      <c r="B54" s="53">
        <v>237171.10699999999</v>
      </c>
      <c r="C54" s="54">
        <v>183375.68854</v>
      </c>
      <c r="D54" s="53">
        <v>41365.062279999998</v>
      </c>
      <c r="E54" s="54">
        <f t="shared" si="22"/>
        <v>224740.75082000002</v>
      </c>
      <c r="F54" s="54">
        <f t="shared" si="20"/>
        <v>12430.356179999973</v>
      </c>
      <c r="G54" s="54">
        <f t="shared" si="21"/>
        <v>53795.418459999986</v>
      </c>
      <c r="H54" s="55">
        <f t="shared" si="19"/>
        <v>94.758907888387952</v>
      </c>
    </row>
    <row r="55" spans="1:8" s="46" customFormat="1" ht="11.25" customHeight="1" x14ac:dyDescent="0.2">
      <c r="A55" s="52" t="s">
        <v>114</v>
      </c>
      <c r="B55" s="53">
        <v>30223</v>
      </c>
      <c r="C55" s="54">
        <v>27816.150530000003</v>
      </c>
      <c r="D55" s="53">
        <v>1698.0871499999998</v>
      </c>
      <c r="E55" s="54">
        <f t="shared" si="22"/>
        <v>29514.237680000002</v>
      </c>
      <c r="F55" s="54">
        <f t="shared" si="20"/>
        <v>708.762319999998</v>
      </c>
      <c r="G55" s="54">
        <f t="shared" si="21"/>
        <v>2406.8494699999974</v>
      </c>
      <c r="H55" s="55">
        <f t="shared" si="19"/>
        <v>97.654890910895688</v>
      </c>
    </row>
    <row r="56" spans="1:8" s="46" customFormat="1" ht="11.25" customHeight="1" x14ac:dyDescent="0.2">
      <c r="A56" s="52" t="s">
        <v>115</v>
      </c>
      <c r="B56" s="53">
        <v>28265.613000000001</v>
      </c>
      <c r="C56" s="54">
        <v>19640.547569999999</v>
      </c>
      <c r="D56" s="53">
        <v>6527.5637900000002</v>
      </c>
      <c r="E56" s="54">
        <f t="shared" si="22"/>
        <v>26168.111359999999</v>
      </c>
      <c r="F56" s="54">
        <f t="shared" si="20"/>
        <v>2097.5016400000022</v>
      </c>
      <c r="G56" s="54">
        <f t="shared" si="21"/>
        <v>8625.0654300000024</v>
      </c>
      <c r="H56" s="55">
        <f t="shared" si="19"/>
        <v>92.579316641744143</v>
      </c>
    </row>
    <row r="57" spans="1:8" s="46" customFormat="1" ht="11.25" customHeight="1" x14ac:dyDescent="0.2">
      <c r="A57" s="52"/>
      <c r="B57" s="58"/>
      <c r="C57" s="58"/>
      <c r="D57" s="58"/>
      <c r="E57" s="58"/>
      <c r="F57" s="58"/>
      <c r="G57" s="58"/>
      <c r="H57" s="50"/>
    </row>
    <row r="58" spans="1:8" s="46" customFormat="1" ht="11.25" customHeight="1" x14ac:dyDescent="0.2">
      <c r="A58" s="48" t="s">
        <v>116</v>
      </c>
      <c r="B58" s="63">
        <f t="shared" ref="B58:G58" si="23">SUM(B59:B68)</f>
        <v>3803629.2400000305</v>
      </c>
      <c r="C58" s="63">
        <f t="shared" si="23"/>
        <v>2747295.3253300176</v>
      </c>
      <c r="D58" s="63">
        <f t="shared" si="23"/>
        <v>214860.52558000002</v>
      </c>
      <c r="E58" s="63">
        <f t="shared" si="23"/>
        <v>2962155.8509100173</v>
      </c>
      <c r="F58" s="63">
        <f t="shared" si="23"/>
        <v>841473.38909001276</v>
      </c>
      <c r="G58" s="63">
        <f t="shared" si="23"/>
        <v>1056333.9146700129</v>
      </c>
      <c r="H58" s="50">
        <f t="shared" ref="H58:H68" si="24">E58/B58*100</f>
        <v>77.877092219166812</v>
      </c>
    </row>
    <row r="59" spans="1:8" s="46" customFormat="1" ht="11.25" customHeight="1" x14ac:dyDescent="0.2">
      <c r="A59" s="52" t="s">
        <v>117</v>
      </c>
      <c r="B59" s="53">
        <v>194448.58200003052</v>
      </c>
      <c r="C59" s="54">
        <v>114051.75716001762</v>
      </c>
      <c r="D59" s="53">
        <v>25779.967949999998</v>
      </c>
      <c r="E59" s="54">
        <f t="shared" ref="E59:E68" si="25">SUM(C59:D59)</f>
        <v>139831.72511001761</v>
      </c>
      <c r="F59" s="54">
        <f t="shared" ref="F59:F68" si="26">B59-E59</f>
        <v>54616.856890012918</v>
      </c>
      <c r="G59" s="54">
        <f t="shared" ref="G59:G68" si="27">B59-C59</f>
        <v>80396.824840012909</v>
      </c>
      <c r="H59" s="55">
        <f t="shared" si="24"/>
        <v>71.911928424345959</v>
      </c>
    </row>
    <row r="60" spans="1:8" s="46" customFormat="1" ht="11.25" customHeight="1" x14ac:dyDescent="0.2">
      <c r="A60" s="52" t="s">
        <v>118</v>
      </c>
      <c r="B60" s="53">
        <v>967913.27099999995</v>
      </c>
      <c r="C60" s="54">
        <v>573917.71103000001</v>
      </c>
      <c r="D60" s="53">
        <v>26807.962319999999</v>
      </c>
      <c r="E60" s="54">
        <f t="shared" si="25"/>
        <v>600725.67335000006</v>
      </c>
      <c r="F60" s="54">
        <f t="shared" si="26"/>
        <v>367187.59764999989</v>
      </c>
      <c r="G60" s="54">
        <f t="shared" si="27"/>
        <v>393995.55996999994</v>
      </c>
      <c r="H60" s="55">
        <f t="shared" si="24"/>
        <v>62.063998020128409</v>
      </c>
    </row>
    <row r="61" spans="1:8" s="46" customFormat="1" ht="11.25" customHeight="1" x14ac:dyDescent="0.2">
      <c r="A61" s="52" t="s">
        <v>119</v>
      </c>
      <c r="B61" s="53">
        <v>1810774</v>
      </c>
      <c r="C61" s="54">
        <v>1735649.4692499998</v>
      </c>
      <c r="D61" s="53">
        <v>59686.201240000002</v>
      </c>
      <c r="E61" s="54">
        <f t="shared" si="25"/>
        <v>1795335.6704899999</v>
      </c>
      <c r="F61" s="54">
        <f t="shared" si="26"/>
        <v>15438.329510000069</v>
      </c>
      <c r="G61" s="54">
        <f t="shared" si="27"/>
        <v>75124.530750000151</v>
      </c>
      <c r="H61" s="55">
        <f t="shared" si="24"/>
        <v>99.147418202934219</v>
      </c>
    </row>
    <row r="62" spans="1:8" s="46" customFormat="1" ht="11.25" customHeight="1" x14ac:dyDescent="0.2">
      <c r="A62" s="52" t="s">
        <v>120</v>
      </c>
      <c r="B62" s="53">
        <v>61360.928999999996</v>
      </c>
      <c r="C62" s="54">
        <v>49116.454760000008</v>
      </c>
      <c r="D62" s="53">
        <v>7451.3681800000004</v>
      </c>
      <c r="E62" s="54">
        <f t="shared" si="25"/>
        <v>56567.822940000005</v>
      </c>
      <c r="F62" s="54">
        <f t="shared" si="26"/>
        <v>4793.106059999991</v>
      </c>
      <c r="G62" s="54">
        <f t="shared" si="27"/>
        <v>12244.474239999989</v>
      </c>
      <c r="H62" s="55">
        <f t="shared" si="24"/>
        <v>92.188667710686076</v>
      </c>
    </row>
    <row r="63" spans="1:8" s="46" customFormat="1" ht="11.25" customHeight="1" x14ac:dyDescent="0.2">
      <c r="A63" s="52" t="s">
        <v>121</v>
      </c>
      <c r="B63" s="53">
        <v>684363.61899999995</v>
      </c>
      <c r="C63" s="54">
        <v>205526.98253000001</v>
      </c>
      <c r="D63" s="53">
        <v>87189.779750000002</v>
      </c>
      <c r="E63" s="54">
        <f t="shared" si="25"/>
        <v>292716.76228000002</v>
      </c>
      <c r="F63" s="54">
        <f t="shared" si="26"/>
        <v>391646.85671999992</v>
      </c>
      <c r="G63" s="54">
        <f t="shared" si="27"/>
        <v>478836.63646999991</v>
      </c>
      <c r="H63" s="55">
        <f t="shared" si="24"/>
        <v>42.772110345041597</v>
      </c>
    </row>
    <row r="64" spans="1:8" s="46" customFormat="1" ht="11.25" customHeight="1" x14ac:dyDescent="0.2">
      <c r="A64" s="52" t="s">
        <v>122</v>
      </c>
      <c r="B64" s="53">
        <v>3945</v>
      </c>
      <c r="C64" s="54">
        <v>3572.2650400000002</v>
      </c>
      <c r="D64" s="53">
        <v>93.167310000000001</v>
      </c>
      <c r="E64" s="54">
        <f t="shared" si="25"/>
        <v>3665.43235</v>
      </c>
      <c r="F64" s="54">
        <f t="shared" si="26"/>
        <v>279.56764999999996</v>
      </c>
      <c r="G64" s="54">
        <f t="shared" si="27"/>
        <v>372.73495999999977</v>
      </c>
      <c r="H64" s="55">
        <f t="shared" si="24"/>
        <v>92.913367553865655</v>
      </c>
    </row>
    <row r="65" spans="1:8" s="46" customFormat="1" ht="11.25" customHeight="1" x14ac:dyDescent="0.2">
      <c r="A65" s="52" t="s">
        <v>123</v>
      </c>
      <c r="B65" s="53">
        <v>47938</v>
      </c>
      <c r="C65" s="54">
        <v>39090.178310000003</v>
      </c>
      <c r="D65" s="53">
        <v>5450.9585999999999</v>
      </c>
      <c r="E65" s="54">
        <f t="shared" si="25"/>
        <v>44541.136910000001</v>
      </c>
      <c r="F65" s="54">
        <f t="shared" si="26"/>
        <v>3396.8630899999989</v>
      </c>
      <c r="G65" s="54">
        <f t="shared" si="27"/>
        <v>8847.821689999997</v>
      </c>
      <c r="H65" s="55">
        <f t="shared" si="24"/>
        <v>92.914049209395472</v>
      </c>
    </row>
    <row r="66" spans="1:8" s="46" customFormat="1" ht="11.25" customHeight="1" x14ac:dyDescent="0.2">
      <c r="A66" s="52" t="s">
        <v>124</v>
      </c>
      <c r="B66" s="53">
        <v>14284.839</v>
      </c>
      <c r="C66" s="54">
        <v>12556.110779999999</v>
      </c>
      <c r="D66" s="53">
        <v>1505.03331</v>
      </c>
      <c r="E66" s="54">
        <f t="shared" si="25"/>
        <v>14061.14409</v>
      </c>
      <c r="F66" s="54">
        <f t="shared" si="26"/>
        <v>223.69491000000016</v>
      </c>
      <c r="G66" s="54">
        <f t="shared" si="27"/>
        <v>1728.7282200000009</v>
      </c>
      <c r="H66" s="55">
        <f t="shared" si="24"/>
        <v>98.434039683611417</v>
      </c>
    </row>
    <row r="67" spans="1:8" s="46" customFormat="1" ht="11.25" customHeight="1" x14ac:dyDescent="0.2">
      <c r="A67" s="61" t="s">
        <v>125</v>
      </c>
      <c r="B67" s="53">
        <v>18601</v>
      </c>
      <c r="C67" s="54">
        <v>13814.396470000002</v>
      </c>
      <c r="D67" s="53">
        <v>896.08692000000008</v>
      </c>
      <c r="E67" s="54">
        <f t="shared" si="25"/>
        <v>14710.483390000001</v>
      </c>
      <c r="F67" s="54">
        <f t="shared" si="26"/>
        <v>3890.5166099999988</v>
      </c>
      <c r="G67" s="54">
        <f t="shared" si="27"/>
        <v>4786.6035299999985</v>
      </c>
      <c r="H67" s="55">
        <f t="shared" si="24"/>
        <v>79.084368528573734</v>
      </c>
    </row>
    <row r="68" spans="1:8" s="46" customFormat="1" ht="11.25" hidden="1" customHeight="1" x14ac:dyDescent="0.2">
      <c r="A68" s="52" t="s">
        <v>126</v>
      </c>
      <c r="B68" s="53">
        <v>0</v>
      </c>
      <c r="C68" s="54">
        <v>0</v>
      </c>
      <c r="D68" s="53">
        <v>0</v>
      </c>
      <c r="E68" s="54">
        <f t="shared" si="25"/>
        <v>0</v>
      </c>
      <c r="F68" s="54">
        <f t="shared" si="26"/>
        <v>0</v>
      </c>
      <c r="G68" s="54">
        <f t="shared" si="27"/>
        <v>0</v>
      </c>
      <c r="H68" s="55" t="e">
        <f t="shared" si="24"/>
        <v>#DIV/0!</v>
      </c>
    </row>
    <row r="69" spans="1:8" s="46" customFormat="1" ht="11.25" customHeight="1" x14ac:dyDescent="0.2">
      <c r="A69" s="52"/>
      <c r="B69" s="58"/>
      <c r="C69" s="58"/>
      <c r="D69" s="58"/>
      <c r="E69" s="58"/>
      <c r="F69" s="58"/>
      <c r="G69" s="58"/>
      <c r="H69" s="50"/>
    </row>
    <row r="70" spans="1:8" s="46" customFormat="1" ht="11.25" customHeight="1" x14ac:dyDescent="0.2">
      <c r="A70" s="48" t="s">
        <v>127</v>
      </c>
      <c r="B70" s="60">
        <f t="shared" ref="B70:G70" si="28">SUM(B71:B74)</f>
        <v>4041524.9279999998</v>
      </c>
      <c r="C70" s="60">
        <f t="shared" si="28"/>
        <v>2799097.4517399995</v>
      </c>
      <c r="D70" s="60">
        <f t="shared" si="28"/>
        <v>1136810.0929400001</v>
      </c>
      <c r="E70" s="60">
        <f t="shared" si="28"/>
        <v>3935907.5446799994</v>
      </c>
      <c r="F70" s="60">
        <f t="shared" si="28"/>
        <v>105617.38332000036</v>
      </c>
      <c r="G70" s="60">
        <f t="shared" si="28"/>
        <v>1242427.4762600001</v>
      </c>
      <c r="H70" s="50">
        <f>E70/B70*100</f>
        <v>97.386694745137532</v>
      </c>
    </row>
    <row r="71" spans="1:8" s="46" customFormat="1" ht="11.25" customHeight="1" x14ac:dyDescent="0.2">
      <c r="A71" s="52" t="s">
        <v>90</v>
      </c>
      <c r="B71" s="53">
        <v>4019809.9279999998</v>
      </c>
      <c r="C71" s="54">
        <v>2780048.6898499997</v>
      </c>
      <c r="D71" s="53">
        <v>1136335.54094</v>
      </c>
      <c r="E71" s="54">
        <f>SUM(C71:D71)</f>
        <v>3916384.2307899995</v>
      </c>
      <c r="F71" s="54">
        <f>B71-E71</f>
        <v>103425.69721000036</v>
      </c>
      <c r="G71" s="54">
        <f>B71-C71</f>
        <v>1239761.2381500001</v>
      </c>
      <c r="H71" s="55">
        <f>E71/B71*100</f>
        <v>97.427099811620735</v>
      </c>
    </row>
    <row r="72" spans="1:8" s="46" customFormat="1" ht="11.25" customHeight="1" x14ac:dyDescent="0.2">
      <c r="A72" s="52" t="s">
        <v>128</v>
      </c>
      <c r="B72" s="53">
        <v>15484</v>
      </c>
      <c r="C72" s="54">
        <v>15469.488429999999</v>
      </c>
      <c r="D72" s="53">
        <v>13.669409999999999</v>
      </c>
      <c r="E72" s="54">
        <f>SUM(C72:D72)</f>
        <v>15483.15784</v>
      </c>
      <c r="F72" s="54">
        <f>B72-E72</f>
        <v>0.84216000000014901</v>
      </c>
      <c r="G72" s="54">
        <f>B72-C72</f>
        <v>14.511570000000575</v>
      </c>
      <c r="H72" s="55">
        <f>E72/B72*100</f>
        <v>99.994561095324201</v>
      </c>
    </row>
    <row r="73" spans="1:8" s="46" customFormat="1" ht="11.25" customHeight="1" x14ac:dyDescent="0.2">
      <c r="A73" s="52" t="s">
        <v>129</v>
      </c>
      <c r="B73" s="53">
        <v>931</v>
      </c>
      <c r="C73" s="54">
        <v>449.21959999999996</v>
      </c>
      <c r="D73" s="53">
        <v>409.35609999999997</v>
      </c>
      <c r="E73" s="54">
        <f>SUM(C73:D73)</f>
        <v>858.57569999999987</v>
      </c>
      <c r="F73" s="54">
        <f>B73-E73</f>
        <v>72.42430000000013</v>
      </c>
      <c r="G73" s="54">
        <f>B73-C73</f>
        <v>481.78040000000004</v>
      </c>
      <c r="H73" s="55">
        <f>E73/B73*100</f>
        <v>92.220805585392043</v>
      </c>
    </row>
    <row r="74" spans="1:8" s="46" customFormat="1" ht="11.25" customHeight="1" x14ac:dyDescent="0.2">
      <c r="A74" s="52" t="s">
        <v>130</v>
      </c>
      <c r="B74" s="53">
        <v>5300</v>
      </c>
      <c r="C74" s="54">
        <v>3130.05386</v>
      </c>
      <c r="D74" s="53">
        <v>51.526489999999995</v>
      </c>
      <c r="E74" s="54">
        <f>SUM(C74:D74)</f>
        <v>3181.5803500000002</v>
      </c>
      <c r="F74" s="54">
        <f>B74-E74</f>
        <v>2118.4196499999998</v>
      </c>
      <c r="G74" s="54">
        <f>B74-C74</f>
        <v>2169.94614</v>
      </c>
      <c r="H74" s="55">
        <f>E74/B74*100</f>
        <v>60.029817924528302</v>
      </c>
    </row>
    <row r="75" spans="1:8" s="46" customFormat="1" ht="11.25" customHeight="1" x14ac:dyDescent="0.2">
      <c r="A75" s="52"/>
      <c r="B75" s="58"/>
      <c r="C75" s="58"/>
      <c r="D75" s="58"/>
      <c r="E75" s="58"/>
      <c r="F75" s="58"/>
      <c r="G75" s="58"/>
      <c r="H75" s="50"/>
    </row>
    <row r="76" spans="1:8" s="46" customFormat="1" ht="11.25" customHeight="1" x14ac:dyDescent="0.2">
      <c r="A76" s="48" t="s">
        <v>131</v>
      </c>
      <c r="B76" s="60">
        <f t="shared" ref="B76:G76" si="29">SUM(B77:B78)</f>
        <v>18734729.881999999</v>
      </c>
      <c r="C76" s="60">
        <f t="shared" si="29"/>
        <v>17041478.853980001</v>
      </c>
      <c r="D76" s="60">
        <f t="shared" si="29"/>
        <v>1455315.39295</v>
      </c>
      <c r="E76" s="60">
        <f t="shared" si="29"/>
        <v>18496794.246929999</v>
      </c>
      <c r="F76" s="60">
        <f t="shared" si="29"/>
        <v>237935.63507000028</v>
      </c>
      <c r="G76" s="60">
        <f t="shared" si="29"/>
        <v>1693251.0280199985</v>
      </c>
      <c r="H76" s="50">
        <f>E76/B76*100</f>
        <v>98.729975630454092</v>
      </c>
    </row>
    <row r="77" spans="1:8" s="46" customFormat="1" ht="11.25" customHeight="1" x14ac:dyDescent="0.2">
      <c r="A77" s="52" t="s">
        <v>132</v>
      </c>
      <c r="B77" s="53">
        <v>18648080.881999999</v>
      </c>
      <c r="C77" s="54">
        <v>16968835.396400001</v>
      </c>
      <c r="D77" s="53">
        <v>1452360.52458</v>
      </c>
      <c r="E77" s="54">
        <f>SUM(C77:D77)</f>
        <v>18421195.920979999</v>
      </c>
      <c r="F77" s="54">
        <f>B77-E77</f>
        <v>226884.96102000028</v>
      </c>
      <c r="G77" s="54">
        <f>B77-C77</f>
        <v>1679245.4855999984</v>
      </c>
      <c r="H77" s="55">
        <f>E77/B77*100</f>
        <v>98.783333456908167</v>
      </c>
    </row>
    <row r="78" spans="1:8" s="46" customFormat="1" ht="11.25" customHeight="1" x14ac:dyDescent="0.2">
      <c r="A78" s="52" t="s">
        <v>133</v>
      </c>
      <c r="B78" s="53">
        <v>86649</v>
      </c>
      <c r="C78" s="54">
        <v>72643.457580000002</v>
      </c>
      <c r="D78" s="53">
        <v>2954.8683700000001</v>
      </c>
      <c r="E78" s="54">
        <f>SUM(C78:D78)</f>
        <v>75598.325949999999</v>
      </c>
      <c r="F78" s="54">
        <f>B78-E78</f>
        <v>11050.674050000001</v>
      </c>
      <c r="G78" s="54">
        <f>B78-C78</f>
        <v>14005.542419999998</v>
      </c>
      <c r="H78" s="55">
        <f>E78/B78*100</f>
        <v>87.246622523052778</v>
      </c>
    </row>
    <row r="79" spans="1:8" s="46" customFormat="1" ht="11.25" customHeight="1" x14ac:dyDescent="0.2">
      <c r="A79" s="52"/>
      <c r="B79" s="58"/>
      <c r="C79" s="58"/>
      <c r="D79" s="58"/>
      <c r="E79" s="58"/>
      <c r="F79" s="58"/>
      <c r="G79" s="58"/>
      <c r="H79" s="50"/>
    </row>
    <row r="80" spans="1:8" s="46" customFormat="1" ht="11.25" customHeight="1" x14ac:dyDescent="0.2">
      <c r="A80" s="48" t="s">
        <v>305</v>
      </c>
      <c r="B80" s="60">
        <f t="shared" ref="B80:G80" si="30">+B81+B82</f>
        <v>91489.040000000008</v>
      </c>
      <c r="C80" s="60">
        <f t="shared" si="30"/>
        <v>59423.506069999996</v>
      </c>
      <c r="D80" s="60">
        <f t="shared" si="30"/>
        <v>5630.6920399999999</v>
      </c>
      <c r="E80" s="60">
        <f t="shared" si="30"/>
        <v>65054.198109999998</v>
      </c>
      <c r="F80" s="60">
        <f t="shared" si="30"/>
        <v>26434.841890000011</v>
      </c>
      <c r="G80" s="60">
        <f t="shared" si="30"/>
        <v>32065.533930000009</v>
      </c>
      <c r="H80" s="50">
        <f>E80/B80*100</f>
        <v>71.106001451102756</v>
      </c>
    </row>
    <row r="81" spans="1:8" s="46" customFormat="1" ht="11.25" customHeight="1" x14ac:dyDescent="0.2">
      <c r="A81" s="52" t="s">
        <v>99</v>
      </c>
      <c r="B81" s="53">
        <v>69718.240000000005</v>
      </c>
      <c r="C81" s="54">
        <v>41907.96963</v>
      </c>
      <c r="D81" s="53">
        <v>3969.3190099999997</v>
      </c>
      <c r="E81" s="54">
        <f>SUM(C81:D81)</f>
        <v>45877.288639999999</v>
      </c>
      <c r="F81" s="54">
        <f>B81-E81</f>
        <v>23840.951360000006</v>
      </c>
      <c r="G81" s="54">
        <f>B81-C81</f>
        <v>27810.270370000006</v>
      </c>
      <c r="H81" s="55">
        <f>E81/B81*100</f>
        <v>65.803853683053376</v>
      </c>
    </row>
    <row r="82" spans="1:8" s="46" customFormat="1" ht="11.25" customHeight="1" x14ac:dyDescent="0.2">
      <c r="A82" s="52" t="s">
        <v>306</v>
      </c>
      <c r="B82" s="53">
        <v>21770.799999999999</v>
      </c>
      <c r="C82" s="54">
        <v>17515.536439999996</v>
      </c>
      <c r="D82" s="53">
        <v>1661.37303</v>
      </c>
      <c r="E82" s="54">
        <f>SUM(C82:D82)</f>
        <v>19176.909469999995</v>
      </c>
      <c r="F82" s="54">
        <f>B82-E82</f>
        <v>2593.8905300000042</v>
      </c>
      <c r="G82" s="54">
        <f>B82-C82</f>
        <v>4255.2635600000031</v>
      </c>
      <c r="H82" s="55">
        <f>E82/B82*100</f>
        <v>88.085460662906257</v>
      </c>
    </row>
    <row r="83" spans="1:8" s="46" customFormat="1" ht="11.25" customHeight="1" x14ac:dyDescent="0.2">
      <c r="A83" s="52"/>
      <c r="B83" s="58"/>
      <c r="C83" s="58"/>
      <c r="D83" s="58"/>
      <c r="E83" s="58"/>
      <c r="F83" s="58"/>
      <c r="G83" s="58"/>
      <c r="H83" s="50"/>
    </row>
    <row r="84" spans="1:8" s="46" customFormat="1" ht="11.25" customHeight="1" x14ac:dyDescent="0.2">
      <c r="A84" s="48" t="s">
        <v>134</v>
      </c>
      <c r="B84" s="60">
        <f t="shared" ref="B84:G84" si="31">SUM(B85:B88)</f>
        <v>735179.57499999995</v>
      </c>
      <c r="C84" s="60">
        <f t="shared" si="31"/>
        <v>396405.28049000009</v>
      </c>
      <c r="D84" s="60">
        <f t="shared" ref="D84" si="32">SUM(D85:D88)</f>
        <v>33513.531640000001</v>
      </c>
      <c r="E84" s="60">
        <f t="shared" si="31"/>
        <v>429918.81213000009</v>
      </c>
      <c r="F84" s="60">
        <f t="shared" si="31"/>
        <v>305260.76286999992</v>
      </c>
      <c r="G84" s="60">
        <f t="shared" si="31"/>
        <v>338774.29450999992</v>
      </c>
      <c r="H84" s="50">
        <f>E84/B84*100</f>
        <v>58.478068046164111</v>
      </c>
    </row>
    <row r="85" spans="1:8" s="46" customFormat="1" ht="11.25" customHeight="1" x14ac:dyDescent="0.2">
      <c r="A85" s="52" t="s">
        <v>102</v>
      </c>
      <c r="B85" s="53">
        <v>571438</v>
      </c>
      <c r="C85" s="54">
        <v>279615.23557000008</v>
      </c>
      <c r="D85" s="53">
        <v>22507.33179</v>
      </c>
      <c r="E85" s="54">
        <f>SUM(C85:D85)</f>
        <v>302122.5673600001</v>
      </c>
      <c r="F85" s="54">
        <f>B85-E85</f>
        <v>269315.4326399999</v>
      </c>
      <c r="G85" s="54">
        <f>B85-C85</f>
        <v>291822.76442999992</v>
      </c>
      <c r="H85" s="55">
        <f>E85/B85*100</f>
        <v>52.870576923480783</v>
      </c>
    </row>
    <row r="86" spans="1:8" s="46" customFormat="1" ht="11.25" hidden="1" customHeight="1" x14ac:dyDescent="0.2">
      <c r="A86" s="52" t="s">
        <v>135</v>
      </c>
      <c r="B86" s="53">
        <v>0</v>
      </c>
      <c r="C86" s="54">
        <v>0</v>
      </c>
      <c r="D86" s="53">
        <v>0</v>
      </c>
      <c r="E86" s="54">
        <f>SUM(C86:D86)</f>
        <v>0</v>
      </c>
      <c r="F86" s="54">
        <f>B86-E86</f>
        <v>0</v>
      </c>
      <c r="G86" s="54">
        <f>B86-C86</f>
        <v>0</v>
      </c>
      <c r="H86" s="55" t="e">
        <f>E86/B86*100</f>
        <v>#DIV/0!</v>
      </c>
    </row>
    <row r="87" spans="1:8" s="46" customFormat="1" ht="11.25" customHeight="1" x14ac:dyDescent="0.2">
      <c r="A87" s="52" t="s">
        <v>136</v>
      </c>
      <c r="B87" s="53">
        <v>51479</v>
      </c>
      <c r="C87" s="54">
        <v>32294.810140000001</v>
      </c>
      <c r="D87" s="53">
        <v>1776.89633</v>
      </c>
      <c r="E87" s="54">
        <f>SUM(C87:D87)</f>
        <v>34071.706470000005</v>
      </c>
      <c r="F87" s="54">
        <f>B87-E87</f>
        <v>17407.293529999995</v>
      </c>
      <c r="G87" s="54">
        <f>B87-C87</f>
        <v>19184.189859999999</v>
      </c>
      <c r="H87" s="55">
        <f>E87/B87*100</f>
        <v>66.185641659705908</v>
      </c>
    </row>
    <row r="88" spans="1:8" s="46" customFormat="1" ht="11.25" customHeight="1" x14ac:dyDescent="0.2">
      <c r="A88" s="52" t="s">
        <v>137</v>
      </c>
      <c r="B88" s="53">
        <v>112262.575</v>
      </c>
      <c r="C88" s="54">
        <v>84495.234779999999</v>
      </c>
      <c r="D88" s="53">
        <v>9229.3035199999995</v>
      </c>
      <c r="E88" s="54">
        <f>SUM(C88:D88)</f>
        <v>93724.5383</v>
      </c>
      <c r="F88" s="54">
        <f>B88-E88</f>
        <v>18538.036699999997</v>
      </c>
      <c r="G88" s="54">
        <f>B88-C88</f>
        <v>27767.340219999998</v>
      </c>
      <c r="H88" s="55">
        <f>E88/B88*100</f>
        <v>83.486895165196415</v>
      </c>
    </row>
    <row r="89" spans="1:8" s="46" customFormat="1" ht="11.25" customHeight="1" x14ac:dyDescent="0.25">
      <c r="A89" s="64"/>
      <c r="B89" s="53"/>
      <c r="C89" s="54"/>
      <c r="D89" s="53"/>
      <c r="E89" s="54"/>
      <c r="F89" s="54"/>
      <c r="G89" s="54"/>
      <c r="H89" s="55"/>
    </row>
    <row r="90" spans="1:8" s="46" customFormat="1" ht="11.25" customHeight="1" x14ac:dyDescent="0.2">
      <c r="A90" s="48" t="s">
        <v>138</v>
      </c>
      <c r="B90" s="60">
        <f t="shared" ref="B90:G90" si="33">SUM(B91:B100)</f>
        <v>60848357.60943</v>
      </c>
      <c r="C90" s="60">
        <f t="shared" si="33"/>
        <v>58470303.721349999</v>
      </c>
      <c r="D90" s="60">
        <f t="shared" ref="D90" si="34">SUM(D91:D100)</f>
        <v>2200908.4737000004</v>
      </c>
      <c r="E90" s="60">
        <f t="shared" si="33"/>
        <v>60671212.195049986</v>
      </c>
      <c r="F90" s="60">
        <f t="shared" si="33"/>
        <v>177145.41438001013</v>
      </c>
      <c r="G90" s="60">
        <f t="shared" si="33"/>
        <v>2378053.8880800111</v>
      </c>
      <c r="H90" s="50">
        <f t="shared" ref="H90:H100" si="35">E90/B90*100</f>
        <v>99.708873959233102</v>
      </c>
    </row>
    <row r="91" spans="1:8" s="46" customFormat="1" ht="11.25" customHeight="1" x14ac:dyDescent="0.2">
      <c r="A91" s="52" t="s">
        <v>117</v>
      </c>
      <c r="B91" s="53">
        <v>1785009.4975399999</v>
      </c>
      <c r="C91" s="54">
        <v>1473483.4418900004</v>
      </c>
      <c r="D91" s="53">
        <v>299267.38436000008</v>
      </c>
      <c r="E91" s="54">
        <f t="shared" ref="E91:E100" si="36">SUM(C91:D91)</f>
        <v>1772750.8262500004</v>
      </c>
      <c r="F91" s="54">
        <f t="shared" ref="F91:F100" si="37">B91-E91</f>
        <v>12258.671289999504</v>
      </c>
      <c r="G91" s="54">
        <f t="shared" ref="G91:G100" si="38">B91-C91</f>
        <v>311526.05564999953</v>
      </c>
      <c r="H91" s="55">
        <f t="shared" si="35"/>
        <v>99.313243357702376</v>
      </c>
    </row>
    <row r="92" spans="1:8" s="46" customFormat="1" ht="11.25" customHeight="1" x14ac:dyDescent="0.2">
      <c r="A92" s="52" t="s">
        <v>139</v>
      </c>
      <c r="B92" s="53">
        <v>5038491</v>
      </c>
      <c r="C92" s="54">
        <v>4939491.96875</v>
      </c>
      <c r="D92" s="53">
        <v>59407.425619999987</v>
      </c>
      <c r="E92" s="54">
        <f t="shared" si="36"/>
        <v>4998899.3943699999</v>
      </c>
      <c r="F92" s="54">
        <f t="shared" si="37"/>
        <v>39591.605630000122</v>
      </c>
      <c r="G92" s="54">
        <f t="shared" si="38"/>
        <v>98999.03125</v>
      </c>
      <c r="H92" s="55">
        <f t="shared" si="35"/>
        <v>99.214217002074619</v>
      </c>
    </row>
    <row r="93" spans="1:8" s="46" customFormat="1" ht="11.25" customHeight="1" x14ac:dyDescent="0.2">
      <c r="A93" s="52" t="s">
        <v>140</v>
      </c>
      <c r="B93" s="53">
        <v>4098752.9380000001</v>
      </c>
      <c r="C93" s="54">
        <v>3981782.2705399995</v>
      </c>
      <c r="D93" s="53">
        <v>113259.63747</v>
      </c>
      <c r="E93" s="54">
        <f t="shared" si="36"/>
        <v>4095041.9080099994</v>
      </c>
      <c r="F93" s="54">
        <f t="shared" si="37"/>
        <v>3711.0299900006503</v>
      </c>
      <c r="G93" s="54">
        <f t="shared" si="38"/>
        <v>116970.66746000061</v>
      </c>
      <c r="H93" s="55">
        <f t="shared" si="35"/>
        <v>99.909459534494133</v>
      </c>
    </row>
    <row r="94" spans="1:8" s="46" customFormat="1" ht="11.25" customHeight="1" x14ac:dyDescent="0.2">
      <c r="A94" s="52" t="s">
        <v>141</v>
      </c>
      <c r="B94" s="53">
        <v>43619</v>
      </c>
      <c r="C94" s="54">
        <v>29401.46832</v>
      </c>
      <c r="D94" s="53">
        <v>11383.48991</v>
      </c>
      <c r="E94" s="54">
        <f t="shared" si="36"/>
        <v>40784.958230000004</v>
      </c>
      <c r="F94" s="54">
        <f t="shared" si="37"/>
        <v>2834.0417699999962</v>
      </c>
      <c r="G94" s="54">
        <f t="shared" si="38"/>
        <v>14217.53168</v>
      </c>
      <c r="H94" s="55">
        <f t="shared" si="35"/>
        <v>93.502735573947135</v>
      </c>
    </row>
    <row r="95" spans="1:8" s="46" customFormat="1" ht="11.25" customHeight="1" x14ac:dyDescent="0.2">
      <c r="A95" s="52" t="s">
        <v>142</v>
      </c>
      <c r="B95" s="53">
        <v>314448.77899999998</v>
      </c>
      <c r="C95" s="54">
        <v>182633.61288</v>
      </c>
      <c r="D95" s="53">
        <v>16732.941559999999</v>
      </c>
      <c r="E95" s="54">
        <f t="shared" si="36"/>
        <v>199366.55444000001</v>
      </c>
      <c r="F95" s="54">
        <f t="shared" si="37"/>
        <v>115082.22455999997</v>
      </c>
      <c r="G95" s="54">
        <f t="shared" si="38"/>
        <v>131815.16611999998</v>
      </c>
      <c r="H95" s="55">
        <f t="shared" si="35"/>
        <v>63.401917181557899</v>
      </c>
    </row>
    <row r="96" spans="1:8" s="46" customFormat="1" ht="11.25" customHeight="1" x14ac:dyDescent="0.2">
      <c r="A96" s="52" t="s">
        <v>143</v>
      </c>
      <c r="B96" s="53">
        <v>49242960.427890003</v>
      </c>
      <c r="C96" s="54">
        <v>47555469.055399992</v>
      </c>
      <c r="D96" s="53">
        <v>1686621.67243</v>
      </c>
      <c r="E96" s="54">
        <f t="shared" si="36"/>
        <v>49242090.727829993</v>
      </c>
      <c r="F96" s="54">
        <f t="shared" si="37"/>
        <v>869.70006000995636</v>
      </c>
      <c r="G96" s="54">
        <f t="shared" si="38"/>
        <v>1687491.3724900112</v>
      </c>
      <c r="H96" s="55">
        <f t="shared" si="35"/>
        <v>99.998233859109092</v>
      </c>
    </row>
    <row r="97" spans="1:8" s="46" customFormat="1" ht="11.25" customHeight="1" x14ac:dyDescent="0.2">
      <c r="A97" s="52" t="s">
        <v>144</v>
      </c>
      <c r="B97" s="53">
        <v>124703.439</v>
      </c>
      <c r="C97" s="54">
        <v>121009.18158</v>
      </c>
      <c r="D97" s="53">
        <v>2740.7366200000001</v>
      </c>
      <c r="E97" s="54">
        <f t="shared" si="36"/>
        <v>123749.9182</v>
      </c>
      <c r="F97" s="54">
        <f t="shared" si="37"/>
        <v>953.52079999999842</v>
      </c>
      <c r="G97" s="54">
        <f t="shared" si="38"/>
        <v>3694.2574199999945</v>
      </c>
      <c r="H97" s="55">
        <f t="shared" si="35"/>
        <v>99.235369282799013</v>
      </c>
    </row>
    <row r="98" spans="1:8" s="46" customFormat="1" ht="11.25" customHeight="1" x14ac:dyDescent="0.2">
      <c r="A98" s="52" t="s">
        <v>307</v>
      </c>
      <c r="B98" s="53">
        <v>147438.56099999999</v>
      </c>
      <c r="C98" s="54">
        <v>137220.41183000003</v>
      </c>
      <c r="D98" s="53">
        <v>10216.142460000001</v>
      </c>
      <c r="E98" s="58">
        <f t="shared" si="36"/>
        <v>147436.55429000003</v>
      </c>
      <c r="F98" s="58">
        <f t="shared" si="37"/>
        <v>2.0067099999578204</v>
      </c>
      <c r="G98" s="58">
        <f t="shared" si="38"/>
        <v>10218.149169999961</v>
      </c>
      <c r="H98" s="50">
        <f t="shared" si="35"/>
        <v>99.998638951719045</v>
      </c>
    </row>
    <row r="99" spans="1:8" s="46" customFormat="1" ht="11.25" customHeight="1" x14ac:dyDescent="0.2">
      <c r="A99" s="62" t="s">
        <v>308</v>
      </c>
      <c r="B99" s="53">
        <v>22812</v>
      </c>
      <c r="C99" s="54">
        <v>22741.51137</v>
      </c>
      <c r="D99" s="53">
        <v>63.365000000000002</v>
      </c>
      <c r="E99" s="58">
        <f t="shared" si="36"/>
        <v>22804.876370000002</v>
      </c>
      <c r="F99" s="58">
        <f t="shared" si="37"/>
        <v>7.1236299999982293</v>
      </c>
      <c r="G99" s="58">
        <f t="shared" si="38"/>
        <v>70.48862999999983</v>
      </c>
      <c r="H99" s="50">
        <f t="shared" si="35"/>
        <v>99.968772444327556</v>
      </c>
    </row>
    <row r="100" spans="1:8" s="46" customFormat="1" ht="11.25" customHeight="1" x14ac:dyDescent="0.2">
      <c r="A100" s="52" t="s">
        <v>253</v>
      </c>
      <c r="B100" s="53">
        <v>30121.967000000001</v>
      </c>
      <c r="C100" s="54">
        <v>27070.798790000001</v>
      </c>
      <c r="D100" s="53">
        <v>1215.6782700000001</v>
      </c>
      <c r="E100" s="54">
        <f t="shared" si="36"/>
        <v>28286.477060000001</v>
      </c>
      <c r="F100" s="54">
        <f t="shared" si="37"/>
        <v>1835.4899399999995</v>
      </c>
      <c r="G100" s="54">
        <f t="shared" si="38"/>
        <v>3051.1682099999998</v>
      </c>
      <c r="H100" s="55">
        <f t="shared" si="35"/>
        <v>93.906473836851362</v>
      </c>
    </row>
    <row r="101" spans="1:8" s="46" customFormat="1" ht="11.25" customHeight="1" x14ac:dyDescent="0.2">
      <c r="A101" s="52"/>
      <c r="B101" s="53"/>
      <c r="C101" s="54"/>
      <c r="D101" s="53"/>
      <c r="E101" s="54"/>
      <c r="F101" s="54"/>
      <c r="G101" s="54"/>
      <c r="H101" s="55"/>
    </row>
    <row r="102" spans="1:8" s="46" customFormat="1" ht="11.25" customHeight="1" x14ac:dyDescent="0.2">
      <c r="A102" s="48" t="s">
        <v>145</v>
      </c>
      <c r="B102" s="81">
        <f t="shared" ref="B102:G102" si="39">SUM(B103:B112)</f>
        <v>5212403.8389999997</v>
      </c>
      <c r="C102" s="60">
        <f t="shared" si="39"/>
        <v>4585552.6828199988</v>
      </c>
      <c r="D102" s="81">
        <f t="shared" si="39"/>
        <v>322880.96627999994</v>
      </c>
      <c r="E102" s="60">
        <f t="shared" si="39"/>
        <v>4908433.6490999991</v>
      </c>
      <c r="F102" s="60">
        <f t="shared" si="39"/>
        <v>303970.18990000058</v>
      </c>
      <c r="G102" s="60">
        <f t="shared" si="39"/>
        <v>626851.15618000075</v>
      </c>
      <c r="H102" s="55">
        <f t="shared" ref="H102:H112" si="40">E102/B102*100</f>
        <v>94.168330020294093</v>
      </c>
    </row>
    <row r="103" spans="1:8" s="46" customFormat="1" ht="11.25" customHeight="1" x14ac:dyDescent="0.2">
      <c r="A103" s="52" t="s">
        <v>90</v>
      </c>
      <c r="B103" s="53">
        <v>1743599.42</v>
      </c>
      <c r="C103" s="54">
        <v>1494253.3561500001</v>
      </c>
      <c r="D103" s="53">
        <v>110502.02248</v>
      </c>
      <c r="E103" s="54">
        <f t="shared" ref="E103:E112" si="41">SUM(C103:D103)</f>
        <v>1604755.3786300002</v>
      </c>
      <c r="F103" s="54">
        <f t="shared" ref="F103:F112" si="42">B103-E103</f>
        <v>138844.04136999976</v>
      </c>
      <c r="G103" s="54">
        <f t="shared" ref="G103:G112" si="43">B103-C103</f>
        <v>249346.0638499998</v>
      </c>
      <c r="H103" s="55">
        <f t="shared" si="40"/>
        <v>92.036930055299067</v>
      </c>
    </row>
    <row r="104" spans="1:8" s="46" customFormat="1" ht="11.25" customHeight="1" x14ac:dyDescent="0.2">
      <c r="A104" s="52" t="s">
        <v>146</v>
      </c>
      <c r="B104" s="53">
        <v>984022.18099999998</v>
      </c>
      <c r="C104" s="54">
        <v>847383.71111000003</v>
      </c>
      <c r="D104" s="53">
        <v>102030.82915000001</v>
      </c>
      <c r="E104" s="54">
        <f t="shared" si="41"/>
        <v>949414.54026000004</v>
      </c>
      <c r="F104" s="54">
        <f t="shared" si="42"/>
        <v>34607.640739999944</v>
      </c>
      <c r="G104" s="54">
        <f t="shared" si="43"/>
        <v>136638.46988999995</v>
      </c>
      <c r="H104" s="55">
        <f t="shared" si="40"/>
        <v>96.483042617511899</v>
      </c>
    </row>
    <row r="105" spans="1:8" s="46" customFormat="1" ht="11.25" customHeight="1" x14ac:dyDescent="0.2">
      <c r="A105" s="52" t="s">
        <v>147</v>
      </c>
      <c r="B105" s="53">
        <v>278049</v>
      </c>
      <c r="C105" s="54">
        <v>236734.19725999999</v>
      </c>
      <c r="D105" s="53">
        <v>9497.6187799999989</v>
      </c>
      <c r="E105" s="54">
        <f t="shared" si="41"/>
        <v>246231.81603999998</v>
      </c>
      <c r="F105" s="54">
        <f t="shared" si="42"/>
        <v>31817.183960000024</v>
      </c>
      <c r="G105" s="54">
        <f t="shared" si="43"/>
        <v>41314.802740000014</v>
      </c>
      <c r="H105" s="55">
        <f t="shared" si="40"/>
        <v>88.556986732554321</v>
      </c>
    </row>
    <row r="106" spans="1:8" s="46" customFormat="1" ht="11.25" customHeight="1" x14ac:dyDescent="0.2">
      <c r="A106" s="52" t="s">
        <v>148</v>
      </c>
      <c r="B106" s="53">
        <v>337262.02100000001</v>
      </c>
      <c r="C106" s="54">
        <v>274381.10125000001</v>
      </c>
      <c r="D106" s="53">
        <v>60546.639000000003</v>
      </c>
      <c r="E106" s="54">
        <f t="shared" si="41"/>
        <v>334927.74025000003</v>
      </c>
      <c r="F106" s="54">
        <f t="shared" si="42"/>
        <v>2334.2807499999763</v>
      </c>
      <c r="G106" s="54">
        <f t="shared" si="43"/>
        <v>62880.919750000001</v>
      </c>
      <c r="H106" s="55">
        <f t="shared" si="40"/>
        <v>99.30787322477677</v>
      </c>
    </row>
    <row r="107" spans="1:8" s="46" customFormat="1" ht="11.25" customHeight="1" x14ac:dyDescent="0.2">
      <c r="A107" s="52" t="s">
        <v>149</v>
      </c>
      <c r="B107" s="53">
        <v>407294.61700000003</v>
      </c>
      <c r="C107" s="54">
        <v>357476.59576</v>
      </c>
      <c r="D107" s="53">
        <v>20094.703260000002</v>
      </c>
      <c r="E107" s="54">
        <f t="shared" si="41"/>
        <v>377571.29901999998</v>
      </c>
      <c r="F107" s="54">
        <f t="shared" si="42"/>
        <v>29723.317980000051</v>
      </c>
      <c r="G107" s="54">
        <f t="shared" si="43"/>
        <v>49818.021240000031</v>
      </c>
      <c r="H107" s="55">
        <f t="shared" si="40"/>
        <v>92.70225612139626</v>
      </c>
    </row>
    <row r="108" spans="1:8" s="46" customFormat="1" ht="11.25" customHeight="1" x14ac:dyDescent="0.2">
      <c r="A108" s="52" t="s">
        <v>150</v>
      </c>
      <c r="B108" s="53">
        <v>55351.222000000002</v>
      </c>
      <c r="C108" s="54">
        <v>49366.637900000002</v>
      </c>
      <c r="D108" s="53">
        <v>924.13747999999998</v>
      </c>
      <c r="E108" s="54">
        <f t="shared" si="41"/>
        <v>50290.775379999999</v>
      </c>
      <c r="F108" s="54">
        <f t="shared" si="42"/>
        <v>5060.4466200000024</v>
      </c>
      <c r="G108" s="54">
        <f t="shared" si="43"/>
        <v>5984.5841</v>
      </c>
      <c r="H108" s="55">
        <f t="shared" si="40"/>
        <v>90.857570190591275</v>
      </c>
    </row>
    <row r="109" spans="1:8" s="46" customFormat="1" ht="11.25" customHeight="1" x14ac:dyDescent="0.2">
      <c r="A109" s="52" t="s">
        <v>151</v>
      </c>
      <c r="B109" s="53">
        <v>212884.39300000001</v>
      </c>
      <c r="C109" s="54">
        <v>179094.65148</v>
      </c>
      <c r="D109" s="53">
        <v>786.34438999999998</v>
      </c>
      <c r="E109" s="54">
        <f t="shared" si="41"/>
        <v>179880.99587000001</v>
      </c>
      <c r="F109" s="54">
        <f t="shared" si="42"/>
        <v>33003.397129999998</v>
      </c>
      <c r="G109" s="54">
        <f t="shared" si="43"/>
        <v>33789.74152000001</v>
      </c>
      <c r="H109" s="55">
        <f t="shared" si="40"/>
        <v>84.497033030504966</v>
      </c>
    </row>
    <row r="110" spans="1:8" s="46" customFormat="1" ht="11.25" customHeight="1" x14ac:dyDescent="0.2">
      <c r="A110" s="52" t="s">
        <v>152</v>
      </c>
      <c r="B110" s="53">
        <v>203772.37400000001</v>
      </c>
      <c r="C110" s="54">
        <v>171805.24261999916</v>
      </c>
      <c r="D110" s="53">
        <v>13261.725540000036</v>
      </c>
      <c r="E110" s="58">
        <f t="shared" si="41"/>
        <v>185066.9681599992</v>
      </c>
      <c r="F110" s="58">
        <f t="shared" si="42"/>
        <v>18705.405840000807</v>
      </c>
      <c r="G110" s="58">
        <f t="shared" si="43"/>
        <v>31967.13138000085</v>
      </c>
      <c r="H110" s="50">
        <f t="shared" si="40"/>
        <v>90.820440733540835</v>
      </c>
    </row>
    <row r="111" spans="1:8" s="46" customFormat="1" ht="11.25" customHeight="1" x14ac:dyDescent="0.2">
      <c r="A111" s="62" t="s">
        <v>153</v>
      </c>
      <c r="B111" s="53">
        <v>36430</v>
      </c>
      <c r="C111" s="54">
        <v>24260.309799999999</v>
      </c>
      <c r="D111" s="53">
        <v>2295.2146899999998</v>
      </c>
      <c r="E111" s="58">
        <f t="shared" si="41"/>
        <v>26555.52449</v>
      </c>
      <c r="F111" s="58">
        <f t="shared" si="42"/>
        <v>9874.4755100000002</v>
      </c>
      <c r="G111" s="58">
        <f t="shared" si="43"/>
        <v>12169.690200000001</v>
      </c>
      <c r="H111" s="50">
        <f t="shared" si="40"/>
        <v>72.894659593741423</v>
      </c>
    </row>
    <row r="112" spans="1:8" s="46" customFormat="1" ht="11.25" customHeight="1" x14ac:dyDescent="0.2">
      <c r="A112" s="52" t="s">
        <v>154</v>
      </c>
      <c r="B112" s="53">
        <v>953738.61100000003</v>
      </c>
      <c r="C112" s="54">
        <v>950796.87948999996</v>
      </c>
      <c r="D112" s="53">
        <v>2941.7315099999996</v>
      </c>
      <c r="E112" s="54">
        <f t="shared" si="41"/>
        <v>953738.61099999992</v>
      </c>
      <c r="F112" s="54">
        <f t="shared" si="42"/>
        <v>0</v>
      </c>
      <c r="G112" s="54">
        <f t="shared" si="43"/>
        <v>2941.7315100000706</v>
      </c>
      <c r="H112" s="55">
        <f t="shared" si="40"/>
        <v>99.999999999999986</v>
      </c>
    </row>
    <row r="113" spans="1:8" s="46" customFormat="1" ht="11.25" customHeight="1" x14ac:dyDescent="0.2">
      <c r="A113" s="52"/>
      <c r="B113" s="53"/>
      <c r="C113" s="54"/>
      <c r="D113" s="53"/>
      <c r="E113" s="54"/>
      <c r="F113" s="54"/>
      <c r="G113" s="54"/>
      <c r="H113" s="55"/>
    </row>
    <row r="114" spans="1:8" s="46" customFormat="1" ht="11.25" customHeight="1" x14ac:dyDescent="0.2">
      <c r="A114" s="48" t="s">
        <v>155</v>
      </c>
      <c r="B114" s="81">
        <f t="shared" ref="B114:G114" si="44">SUM(B115:B123)</f>
        <v>3208976.88</v>
      </c>
      <c r="C114" s="60">
        <f t="shared" si="44"/>
        <v>2907801.0232299995</v>
      </c>
      <c r="D114" s="81">
        <f t="shared" si="44"/>
        <v>205074.04722999997</v>
      </c>
      <c r="E114" s="60">
        <f t="shared" si="44"/>
        <v>3112875.0704599996</v>
      </c>
      <c r="F114" s="60">
        <f t="shared" si="44"/>
        <v>96101.809539999958</v>
      </c>
      <c r="G114" s="60">
        <f t="shared" si="44"/>
        <v>301175.85676999995</v>
      </c>
      <c r="H114" s="55">
        <f t="shared" ref="H114:H123" si="45">E114/B114*100</f>
        <v>97.005219634365204</v>
      </c>
    </row>
    <row r="115" spans="1:8" s="46" customFormat="1" ht="11.25" customHeight="1" x14ac:dyDescent="0.2">
      <c r="A115" s="52" t="s">
        <v>90</v>
      </c>
      <c r="B115" s="53">
        <v>1968503.1569999999</v>
      </c>
      <c r="C115" s="54">
        <v>1800836.2408199999</v>
      </c>
      <c r="D115" s="53">
        <v>167660.91129999998</v>
      </c>
      <c r="E115" s="54">
        <f t="shared" ref="E115:E123" si="46">SUM(C115:D115)</f>
        <v>1968497.15212</v>
      </c>
      <c r="F115" s="54">
        <f t="shared" ref="F115:F123" si="47">B115-E115</f>
        <v>6.0048799999058247</v>
      </c>
      <c r="G115" s="54">
        <f t="shared" ref="G115:G123" si="48">B115-C115</f>
        <v>167666.91617999994</v>
      </c>
      <c r="H115" s="55">
        <f t="shared" si="45"/>
        <v>99.99969495197513</v>
      </c>
    </row>
    <row r="116" spans="1:8" s="46" customFormat="1" ht="11.25" customHeight="1" x14ac:dyDescent="0.2">
      <c r="A116" s="52" t="s">
        <v>156</v>
      </c>
      <c r="B116" s="53">
        <v>8650</v>
      </c>
      <c r="C116" s="54">
        <v>7996.9149299999999</v>
      </c>
      <c r="D116" s="53">
        <v>653.08506999999997</v>
      </c>
      <c r="E116" s="54">
        <f t="shared" si="46"/>
        <v>8650</v>
      </c>
      <c r="F116" s="54">
        <f t="shared" si="47"/>
        <v>0</v>
      </c>
      <c r="G116" s="54">
        <f t="shared" si="48"/>
        <v>653.08507000000009</v>
      </c>
      <c r="H116" s="55">
        <f t="shared" si="45"/>
        <v>100</v>
      </c>
    </row>
    <row r="117" spans="1:8" s="46" customFormat="1" ht="11.25" customHeight="1" x14ac:dyDescent="0.2">
      <c r="A117" s="52" t="s">
        <v>157</v>
      </c>
      <c r="B117" s="53">
        <v>48378</v>
      </c>
      <c r="C117" s="54">
        <v>42849.876090000005</v>
      </c>
      <c r="D117" s="53">
        <v>5417.4721600000012</v>
      </c>
      <c r="E117" s="54">
        <f t="shared" si="46"/>
        <v>48267.34825000001</v>
      </c>
      <c r="F117" s="54">
        <f t="shared" si="47"/>
        <v>110.65174999998999</v>
      </c>
      <c r="G117" s="54">
        <f t="shared" si="48"/>
        <v>5528.1239099999948</v>
      </c>
      <c r="H117" s="55">
        <f t="shared" si="45"/>
        <v>99.771276716689428</v>
      </c>
    </row>
    <row r="118" spans="1:8" s="46" customFormat="1" ht="11.25" customHeight="1" x14ac:dyDescent="0.2">
      <c r="A118" s="52" t="s">
        <v>158</v>
      </c>
      <c r="B118" s="53">
        <v>373952.72100000002</v>
      </c>
      <c r="C118" s="54">
        <v>360423.57643000002</v>
      </c>
      <c r="D118" s="53">
        <v>10820.991330000001</v>
      </c>
      <c r="E118" s="54">
        <f t="shared" si="46"/>
        <v>371244.56776000001</v>
      </c>
      <c r="F118" s="54">
        <f t="shared" si="47"/>
        <v>2708.1532400000142</v>
      </c>
      <c r="G118" s="54">
        <f t="shared" si="48"/>
        <v>13529.144570000004</v>
      </c>
      <c r="H118" s="55">
        <f t="shared" si="45"/>
        <v>99.275803306696616</v>
      </c>
    </row>
    <row r="119" spans="1:8" s="46" customFormat="1" ht="11.25" customHeight="1" x14ac:dyDescent="0.2">
      <c r="A119" s="52" t="s">
        <v>159</v>
      </c>
      <c r="B119" s="53">
        <v>21761</v>
      </c>
      <c r="C119" s="54">
        <v>17869.820739999999</v>
      </c>
      <c r="D119" s="53">
        <v>2281.8477200000002</v>
      </c>
      <c r="E119" s="54">
        <f t="shared" si="46"/>
        <v>20151.668460000001</v>
      </c>
      <c r="F119" s="54">
        <f t="shared" si="47"/>
        <v>1609.3315399999992</v>
      </c>
      <c r="G119" s="54">
        <f t="shared" si="48"/>
        <v>3891.1792600000008</v>
      </c>
      <c r="H119" s="55">
        <f t="shared" si="45"/>
        <v>92.604514774137229</v>
      </c>
    </row>
    <row r="120" spans="1:8" s="46" customFormat="1" ht="11.25" customHeight="1" x14ac:dyDescent="0.2">
      <c r="A120" s="52" t="s">
        <v>160</v>
      </c>
      <c r="B120" s="53">
        <v>51493</v>
      </c>
      <c r="C120" s="54">
        <v>41817.279899999994</v>
      </c>
      <c r="D120" s="53">
        <v>2434.5361200000007</v>
      </c>
      <c r="E120" s="58">
        <f t="shared" si="46"/>
        <v>44251.816019999998</v>
      </c>
      <c r="F120" s="58">
        <f t="shared" si="47"/>
        <v>7241.1839800000016</v>
      </c>
      <c r="G120" s="58">
        <f t="shared" si="48"/>
        <v>9675.7201000000059</v>
      </c>
      <c r="H120" s="50">
        <f t="shared" si="45"/>
        <v>85.937537179810846</v>
      </c>
    </row>
    <row r="121" spans="1:8" s="46" customFormat="1" ht="11.25" customHeight="1" x14ac:dyDescent="0.2">
      <c r="A121" s="62" t="s">
        <v>290</v>
      </c>
      <c r="B121" s="53">
        <v>324388.598</v>
      </c>
      <c r="C121" s="54">
        <v>309433.36702999996</v>
      </c>
      <c r="D121" s="53">
        <v>14954.624529999999</v>
      </c>
      <c r="E121" s="58">
        <f t="shared" si="46"/>
        <v>324387.99155999994</v>
      </c>
      <c r="F121" s="58">
        <f t="shared" si="47"/>
        <v>0.60644000006141141</v>
      </c>
      <c r="G121" s="58">
        <f t="shared" si="48"/>
        <v>14955.230970000033</v>
      </c>
      <c r="H121" s="50">
        <f t="shared" si="45"/>
        <v>99.999813051382262</v>
      </c>
    </row>
    <row r="122" spans="1:8" s="46" customFormat="1" ht="11.4" x14ac:dyDescent="0.2">
      <c r="A122" s="62" t="s">
        <v>161</v>
      </c>
      <c r="B122" s="53">
        <v>96633.164999999994</v>
      </c>
      <c r="C122" s="54">
        <v>92678.752760000003</v>
      </c>
      <c r="D122" s="53">
        <v>227.75209000000001</v>
      </c>
      <c r="E122" s="58">
        <f t="shared" si="46"/>
        <v>92906.504849999998</v>
      </c>
      <c r="F122" s="58">
        <f t="shared" si="47"/>
        <v>3726.6601499999961</v>
      </c>
      <c r="G122" s="58">
        <f t="shared" si="48"/>
        <v>3954.4122399999906</v>
      </c>
      <c r="H122" s="55">
        <f t="shared" si="45"/>
        <v>96.143497783602555</v>
      </c>
    </row>
    <row r="123" spans="1:8" s="46" customFormat="1" ht="11.25" customHeight="1" x14ac:dyDescent="0.2">
      <c r="A123" s="52" t="s">
        <v>162</v>
      </c>
      <c r="B123" s="53">
        <v>315217.239</v>
      </c>
      <c r="C123" s="54">
        <v>233895.19453000001</v>
      </c>
      <c r="D123" s="53">
        <v>622.82691</v>
      </c>
      <c r="E123" s="58">
        <f t="shared" si="46"/>
        <v>234518.02144000001</v>
      </c>
      <c r="F123" s="58">
        <f t="shared" si="47"/>
        <v>80699.21755999999</v>
      </c>
      <c r="G123" s="58">
        <f t="shared" si="48"/>
        <v>81322.044469999993</v>
      </c>
      <c r="H123" s="55">
        <f t="shared" si="45"/>
        <v>74.39885654223373</v>
      </c>
    </row>
    <row r="124" spans="1:8" s="46" customFormat="1" ht="11.25" customHeight="1" x14ac:dyDescent="0.2">
      <c r="A124" s="62"/>
      <c r="B124" s="53"/>
      <c r="C124" s="54"/>
      <c r="D124" s="53"/>
      <c r="E124" s="54"/>
      <c r="F124" s="54"/>
      <c r="G124" s="54"/>
      <c r="H124" s="55"/>
    </row>
    <row r="125" spans="1:8" s="46" customFormat="1" ht="11.25" customHeight="1" x14ac:dyDescent="0.2">
      <c r="A125" s="48" t="s">
        <v>163</v>
      </c>
      <c r="B125" s="81">
        <f t="shared" ref="B125:G125" si="49">+B126+B134</f>
        <v>57342850.368999995</v>
      </c>
      <c r="C125" s="60">
        <f t="shared" si="49"/>
        <v>55051651.968510002</v>
      </c>
      <c r="D125" s="81">
        <f t="shared" si="49"/>
        <v>2243613.69319</v>
      </c>
      <c r="E125" s="60">
        <f t="shared" si="49"/>
        <v>57295265.661700003</v>
      </c>
      <c r="F125" s="60">
        <f t="shared" si="49"/>
        <v>47584.707299995593</v>
      </c>
      <c r="G125" s="60">
        <f t="shared" si="49"/>
        <v>2291198.4004899971</v>
      </c>
      <c r="H125" s="55">
        <f t="shared" ref="H125:H137" si="50">E125/B125*100</f>
        <v>99.917017192215269</v>
      </c>
    </row>
    <row r="126" spans="1:8" s="46" customFormat="1" ht="11.25" customHeight="1" x14ac:dyDescent="0.2">
      <c r="A126" s="65" t="s">
        <v>164</v>
      </c>
      <c r="B126" s="79">
        <f t="shared" ref="B126:G126" si="51">SUM(B127:B131)</f>
        <v>4180416.7829999998</v>
      </c>
      <c r="C126" s="66">
        <f t="shared" si="51"/>
        <v>3936296.4713200005</v>
      </c>
      <c r="D126" s="79">
        <f t="shared" ref="D126" si="52">SUM(D127:D131)</f>
        <v>240869.62039999999</v>
      </c>
      <c r="E126" s="66">
        <f t="shared" si="51"/>
        <v>4177166.0917200008</v>
      </c>
      <c r="F126" s="66">
        <f t="shared" si="51"/>
        <v>3250.691279999337</v>
      </c>
      <c r="G126" s="66">
        <f t="shared" si="51"/>
        <v>244120.31167999934</v>
      </c>
      <c r="H126" s="55">
        <f t="shared" si="50"/>
        <v>99.922240019387104</v>
      </c>
    </row>
    <row r="127" spans="1:8" s="46" customFormat="1" ht="11.25" customHeight="1" x14ac:dyDescent="0.2">
      <c r="A127" s="67" t="s">
        <v>165</v>
      </c>
      <c r="B127" s="53">
        <v>106075.693</v>
      </c>
      <c r="C127" s="54">
        <v>105846.27829999999</v>
      </c>
      <c r="D127" s="53">
        <v>228.60439000000002</v>
      </c>
      <c r="E127" s="58">
        <f t="shared" ref="E127:E133" si="53">SUM(C127:D127)</f>
        <v>106074.88268999998</v>
      </c>
      <c r="F127" s="58">
        <f t="shared" ref="F127:F133" si="54">B127-E127</f>
        <v>0.81031000001530629</v>
      </c>
      <c r="G127" s="58">
        <f t="shared" ref="G127:G133" si="55">B127-C127</f>
        <v>229.41470000000845</v>
      </c>
      <c r="H127" s="55">
        <f t="shared" si="50"/>
        <v>99.999236102091729</v>
      </c>
    </row>
    <row r="128" spans="1:8" s="46" customFormat="1" ht="11.25" customHeight="1" x14ac:dyDescent="0.2">
      <c r="A128" s="67" t="s">
        <v>166</v>
      </c>
      <c r="B128" s="53">
        <v>545083.86199999996</v>
      </c>
      <c r="C128" s="54">
        <v>450728.64985000005</v>
      </c>
      <c r="D128" s="53">
        <v>94355.103239999997</v>
      </c>
      <c r="E128" s="58">
        <f t="shared" si="53"/>
        <v>545083.75309000001</v>
      </c>
      <c r="F128" s="58">
        <f t="shared" si="54"/>
        <v>0.10890999995172024</v>
      </c>
      <c r="G128" s="58">
        <f t="shared" si="55"/>
        <v>94355.212149999919</v>
      </c>
      <c r="H128" s="55">
        <f t="shared" si="50"/>
        <v>99.999980019588264</v>
      </c>
    </row>
    <row r="129" spans="1:8" s="46" customFormat="1" ht="11.25" customHeight="1" x14ac:dyDescent="0.2">
      <c r="A129" s="67" t="s">
        <v>167</v>
      </c>
      <c r="B129" s="53">
        <v>24090.501</v>
      </c>
      <c r="C129" s="54">
        <v>23277.709449999998</v>
      </c>
      <c r="D129" s="53">
        <v>761.83073000000002</v>
      </c>
      <c r="E129" s="54">
        <f t="shared" si="53"/>
        <v>24039.54018</v>
      </c>
      <c r="F129" s="54">
        <f t="shared" si="54"/>
        <v>50.96082000000024</v>
      </c>
      <c r="G129" s="54">
        <f t="shared" si="55"/>
        <v>812.79155000000173</v>
      </c>
      <c r="H129" s="55">
        <f t="shared" si="50"/>
        <v>99.788460937362828</v>
      </c>
    </row>
    <row r="130" spans="1:8" s="46" customFormat="1" ht="11.25" customHeight="1" x14ac:dyDescent="0.2">
      <c r="A130" s="67" t="s">
        <v>168</v>
      </c>
      <c r="B130" s="53">
        <v>260130.636</v>
      </c>
      <c r="C130" s="54">
        <v>259430.01697999999</v>
      </c>
      <c r="D130" s="53">
        <v>699.48106999999993</v>
      </c>
      <c r="E130" s="58">
        <f t="shared" si="53"/>
        <v>260129.49804999999</v>
      </c>
      <c r="F130" s="58">
        <f t="shared" si="54"/>
        <v>1.1379500000039116</v>
      </c>
      <c r="G130" s="58">
        <f t="shared" si="55"/>
        <v>700.61902000001282</v>
      </c>
      <c r="H130" s="55">
        <f t="shared" si="50"/>
        <v>99.999562546719787</v>
      </c>
    </row>
    <row r="131" spans="1:8" s="46" customFormat="1" ht="11.25" customHeight="1" x14ac:dyDescent="0.2">
      <c r="A131" s="65" t="s">
        <v>169</v>
      </c>
      <c r="B131" s="80">
        <f>SUM(B132:B133)</f>
        <v>3245036.091</v>
      </c>
      <c r="C131" s="80">
        <f>SUM(C132:C133)</f>
        <v>3097013.8167400006</v>
      </c>
      <c r="D131" s="80">
        <f>SUM(D132:D133)</f>
        <v>144824.60097</v>
      </c>
      <c r="E131" s="60">
        <f t="shared" si="53"/>
        <v>3241838.4177100006</v>
      </c>
      <c r="F131" s="60">
        <f t="shared" si="54"/>
        <v>3197.6732899993658</v>
      </c>
      <c r="G131" s="60">
        <f t="shared" si="55"/>
        <v>148022.27425999939</v>
      </c>
      <c r="H131" s="55">
        <f t="shared" si="50"/>
        <v>99.901459546201409</v>
      </c>
    </row>
    <row r="132" spans="1:8" s="46" customFormat="1" ht="11.25" customHeight="1" x14ac:dyDescent="0.2">
      <c r="A132" s="69" t="s">
        <v>169</v>
      </c>
      <c r="B132" s="53">
        <v>2871956.2340000002</v>
      </c>
      <c r="C132" s="54">
        <v>2755809.7828300004</v>
      </c>
      <c r="D132" s="53">
        <v>116144.00656000001</v>
      </c>
      <c r="E132" s="54">
        <f t="shared" si="53"/>
        <v>2871953.7893900005</v>
      </c>
      <c r="F132" s="54">
        <f t="shared" si="54"/>
        <v>2.4446099996566772</v>
      </c>
      <c r="G132" s="54">
        <f t="shared" si="55"/>
        <v>116146.45116999978</v>
      </c>
      <c r="H132" s="55">
        <f t="shared" si="50"/>
        <v>99.999914879970291</v>
      </c>
    </row>
    <row r="133" spans="1:8" s="46" customFormat="1" ht="11.25" customHeight="1" x14ac:dyDescent="0.2">
      <c r="A133" s="69" t="s">
        <v>170</v>
      </c>
      <c r="B133" s="53">
        <v>373079.85700000002</v>
      </c>
      <c r="C133" s="54">
        <v>341204.03391</v>
      </c>
      <c r="D133" s="53">
        <v>28680.594410000002</v>
      </c>
      <c r="E133" s="54">
        <f t="shared" si="53"/>
        <v>369884.62832000002</v>
      </c>
      <c r="F133" s="54">
        <f t="shared" si="54"/>
        <v>3195.2286800000002</v>
      </c>
      <c r="G133" s="54">
        <f t="shared" si="55"/>
        <v>31875.82309000002</v>
      </c>
      <c r="H133" s="55">
        <f t="shared" si="50"/>
        <v>99.14355368695233</v>
      </c>
    </row>
    <row r="134" spans="1:8" s="46" customFormat="1" ht="11.25" customHeight="1" x14ac:dyDescent="0.2">
      <c r="A134" s="65" t="s">
        <v>171</v>
      </c>
      <c r="B134" s="68">
        <f t="shared" ref="B134:G134" si="56">SUM(B135:B138)</f>
        <v>53162433.585999995</v>
      </c>
      <c r="C134" s="68">
        <f t="shared" si="56"/>
        <v>51115355.497189999</v>
      </c>
      <c r="D134" s="68">
        <f t="shared" si="56"/>
        <v>2002744.0727900001</v>
      </c>
      <c r="E134" s="68">
        <f t="shared" si="56"/>
        <v>53118099.569980003</v>
      </c>
      <c r="F134" s="68">
        <f t="shared" si="56"/>
        <v>44334.016019996256</v>
      </c>
      <c r="G134" s="68">
        <f t="shared" si="56"/>
        <v>2047078.0888099978</v>
      </c>
      <c r="H134" s="55">
        <f t="shared" si="50"/>
        <v>99.916606496299167</v>
      </c>
    </row>
    <row r="135" spans="1:8" s="46" customFormat="1" ht="11.25" customHeight="1" x14ac:dyDescent="0.2">
      <c r="A135" s="69" t="s">
        <v>172</v>
      </c>
      <c r="B135" s="53">
        <v>19966823.216090001</v>
      </c>
      <c r="C135" s="54">
        <v>18964741.864740003</v>
      </c>
      <c r="D135" s="53">
        <v>1002081.2429099999</v>
      </c>
      <c r="E135" s="58">
        <f>SUM(C135:D135)</f>
        <v>19966823.107650004</v>
      </c>
      <c r="F135" s="58">
        <f>B135-E135</f>
        <v>0.10843999683856964</v>
      </c>
      <c r="G135" s="58">
        <f>B135-C135</f>
        <v>1002081.3513499983</v>
      </c>
      <c r="H135" s="55">
        <f t="shared" si="50"/>
        <v>99.999999456899104</v>
      </c>
    </row>
    <row r="136" spans="1:8" s="46" customFormat="1" ht="11.25" customHeight="1" x14ac:dyDescent="0.2">
      <c r="A136" s="69" t="s">
        <v>173</v>
      </c>
      <c r="B136" s="53">
        <v>4306799.8661100008</v>
      </c>
      <c r="C136" s="54">
        <v>4238645.5059699994</v>
      </c>
      <c r="D136" s="53">
        <v>68153.613350000014</v>
      </c>
      <c r="E136" s="58">
        <f>SUM(C136:D136)</f>
        <v>4306799.1193199996</v>
      </c>
      <c r="F136" s="58">
        <f>B136-E136</f>
        <v>0.74679000116884708</v>
      </c>
      <c r="G136" s="58">
        <f>B136-C136</f>
        <v>68154.360140001401</v>
      </c>
      <c r="H136" s="50">
        <f t="shared" si="50"/>
        <v>99.999982660211202</v>
      </c>
    </row>
    <row r="137" spans="1:8" s="46" customFormat="1" ht="11.25" customHeight="1" x14ac:dyDescent="0.2">
      <c r="A137" s="92" t="s">
        <v>174</v>
      </c>
      <c r="B137" s="53">
        <v>6217081.3098299997</v>
      </c>
      <c r="C137" s="54">
        <v>5697258.3508499991</v>
      </c>
      <c r="D137" s="53">
        <v>519778.50943000003</v>
      </c>
      <c r="E137" s="54">
        <f>SUM(C137:D137)</f>
        <v>6217036.8602799987</v>
      </c>
      <c r="F137" s="54">
        <f>B137-E137</f>
        <v>44.449550000950694</v>
      </c>
      <c r="G137" s="54">
        <f>B137-C137</f>
        <v>519822.95898000058</v>
      </c>
      <c r="H137" s="55">
        <f t="shared" si="50"/>
        <v>99.999285041520508</v>
      </c>
    </row>
    <row r="138" spans="1:8" s="46" customFormat="1" ht="11.25" customHeight="1" x14ac:dyDescent="0.2">
      <c r="A138" s="93" t="s">
        <v>175</v>
      </c>
      <c r="B138" s="60">
        <f t="shared" ref="B138:G138" si="57">SUM(B139)</f>
        <v>22671729.193969999</v>
      </c>
      <c r="C138" s="60">
        <f t="shared" si="57"/>
        <v>22214709.775630001</v>
      </c>
      <c r="D138" s="60">
        <f t="shared" si="57"/>
        <v>412730.7071</v>
      </c>
      <c r="E138" s="60">
        <f t="shared" si="57"/>
        <v>22627440.482730001</v>
      </c>
      <c r="F138" s="60">
        <f t="shared" si="57"/>
        <v>44288.711239997298</v>
      </c>
      <c r="G138" s="60">
        <f t="shared" si="57"/>
        <v>457019.41833999753</v>
      </c>
      <c r="H138" s="94">
        <f>+H139</f>
        <v>99.804652257174212</v>
      </c>
    </row>
    <row r="139" spans="1:8" s="46" customFormat="1" ht="11.25" customHeight="1" x14ac:dyDescent="0.2">
      <c r="A139" s="92" t="s">
        <v>176</v>
      </c>
      <c r="B139" s="53">
        <v>22671729.193969999</v>
      </c>
      <c r="C139" s="54">
        <v>22214709.775630001</v>
      </c>
      <c r="D139" s="53">
        <v>412730.7071</v>
      </c>
      <c r="E139" s="58">
        <f>SUM(C139:D139)</f>
        <v>22627440.482730001</v>
      </c>
      <c r="F139" s="58">
        <f>B139-E139</f>
        <v>44288.711239997298</v>
      </c>
      <c r="G139" s="58">
        <f>B139-C139</f>
        <v>457019.41833999753</v>
      </c>
      <c r="H139" s="50">
        <f>E139/B139*100</f>
        <v>99.804652257174212</v>
      </c>
    </row>
    <row r="140" spans="1:8" s="46" customFormat="1" ht="11.25" customHeight="1" x14ac:dyDescent="0.2">
      <c r="A140" s="62"/>
      <c r="B140" s="59"/>
      <c r="C140" s="58"/>
      <c r="D140" s="59"/>
      <c r="E140" s="58"/>
      <c r="F140" s="58"/>
      <c r="G140" s="58"/>
      <c r="H140" s="55"/>
    </row>
    <row r="141" spans="1:8" s="46" customFormat="1" ht="11.25" customHeight="1" x14ac:dyDescent="0.2">
      <c r="A141" s="48" t="s">
        <v>177</v>
      </c>
      <c r="B141" s="53">
        <v>82875541.784079999</v>
      </c>
      <c r="C141" s="54">
        <v>77872090.711099997</v>
      </c>
      <c r="D141" s="53">
        <v>3578213.1324299998</v>
      </c>
      <c r="E141" s="54">
        <f>SUM(C141:D141)</f>
        <v>81450303.843529999</v>
      </c>
      <c r="F141" s="54">
        <f>B141-E141</f>
        <v>1425237.9405499995</v>
      </c>
      <c r="G141" s="54">
        <f>B141-C141</f>
        <v>5003451.0729800016</v>
      </c>
      <c r="H141" s="55">
        <f>E141/B141*100</f>
        <v>98.280267121193305</v>
      </c>
    </row>
    <row r="142" spans="1:8" s="46" customFormat="1" ht="11.25" customHeight="1" x14ac:dyDescent="0.2">
      <c r="A142" s="62"/>
      <c r="B142" s="53"/>
      <c r="C142" s="54"/>
      <c r="D142" s="53"/>
      <c r="E142" s="54"/>
      <c r="F142" s="54"/>
      <c r="G142" s="54"/>
      <c r="H142" s="55"/>
    </row>
    <row r="143" spans="1:8" s="46" customFormat="1" ht="11.25" customHeight="1" x14ac:dyDescent="0.2">
      <c r="A143" s="48" t="s">
        <v>178</v>
      </c>
      <c r="B143" s="81">
        <f t="shared" ref="B143:G143" si="58">SUM(B144:B162)</f>
        <v>4311303.3550000004</v>
      </c>
      <c r="C143" s="60">
        <f t="shared" si="58"/>
        <v>4090496.3712499999</v>
      </c>
      <c r="D143" s="81">
        <f t="shared" ref="D143" si="59">SUM(D144:D162)</f>
        <v>163237.23941000001</v>
      </c>
      <c r="E143" s="60">
        <f t="shared" si="58"/>
        <v>4253733.6106600007</v>
      </c>
      <c r="F143" s="60">
        <f t="shared" si="58"/>
        <v>57569.744339999997</v>
      </c>
      <c r="G143" s="60">
        <f t="shared" si="58"/>
        <v>220806.9837500001</v>
      </c>
      <c r="H143" s="55">
        <f t="shared" ref="H143:H162" si="60">E143/B143*100</f>
        <v>98.664678877833225</v>
      </c>
    </row>
    <row r="144" spans="1:8" s="46" customFormat="1" ht="11.25" customHeight="1" x14ac:dyDescent="0.2">
      <c r="A144" s="70" t="s">
        <v>179</v>
      </c>
      <c r="B144" s="53">
        <v>1207294.7439999999</v>
      </c>
      <c r="C144" s="54">
        <v>1107843.11393</v>
      </c>
      <c r="D144" s="53">
        <v>64354.799640000005</v>
      </c>
      <c r="E144" s="54">
        <f t="shared" ref="E144:E162" si="61">SUM(C144:D144)</f>
        <v>1172197.9135700001</v>
      </c>
      <c r="F144" s="54">
        <f t="shared" ref="F144:F162" si="62">B144-E144</f>
        <v>35096.830429999856</v>
      </c>
      <c r="G144" s="54">
        <f t="shared" ref="G144:G162" si="63">B144-C144</f>
        <v>99451.630069999956</v>
      </c>
      <c r="H144" s="55">
        <f t="shared" si="60"/>
        <v>97.092936037001436</v>
      </c>
    </row>
    <row r="145" spans="1:8" s="46" customFormat="1" ht="11.25" customHeight="1" x14ac:dyDescent="0.2">
      <c r="A145" s="70" t="s">
        <v>180</v>
      </c>
      <c r="B145" s="53">
        <v>70674.02</v>
      </c>
      <c r="C145" s="54">
        <v>36926.859340000003</v>
      </c>
      <c r="D145" s="53">
        <v>33747.160659999994</v>
      </c>
      <c r="E145" s="54">
        <f t="shared" si="61"/>
        <v>70674.01999999999</v>
      </c>
      <c r="F145" s="54">
        <f t="shared" si="62"/>
        <v>0</v>
      </c>
      <c r="G145" s="54">
        <f t="shared" si="63"/>
        <v>33747.160660000001</v>
      </c>
      <c r="H145" s="55">
        <f t="shared" si="60"/>
        <v>99.999999999999972</v>
      </c>
    </row>
    <row r="146" spans="1:8" s="46" customFormat="1" ht="11.25" customHeight="1" x14ac:dyDescent="0.2">
      <c r="A146" s="52" t="s">
        <v>181</v>
      </c>
      <c r="B146" s="53">
        <v>118571</v>
      </c>
      <c r="C146" s="54">
        <v>110894.25109999999</v>
      </c>
      <c r="D146" s="53">
        <v>2.9116</v>
      </c>
      <c r="E146" s="54">
        <f t="shared" si="61"/>
        <v>110897.1627</v>
      </c>
      <c r="F146" s="54">
        <f t="shared" si="62"/>
        <v>7673.8372999999992</v>
      </c>
      <c r="G146" s="54">
        <f t="shared" si="63"/>
        <v>7676.748900000006</v>
      </c>
      <c r="H146" s="55">
        <f t="shared" si="60"/>
        <v>93.528065631562527</v>
      </c>
    </row>
    <row r="147" spans="1:8" s="46" customFormat="1" ht="11.25" customHeight="1" x14ac:dyDescent="0.2">
      <c r="A147" s="52" t="s">
        <v>182</v>
      </c>
      <c r="B147" s="53">
        <v>41682.324999999997</v>
      </c>
      <c r="C147" s="54">
        <v>35465.60686</v>
      </c>
      <c r="D147" s="53">
        <v>4244.6967800000002</v>
      </c>
      <c r="E147" s="54">
        <f t="shared" si="61"/>
        <v>39710.303639999998</v>
      </c>
      <c r="F147" s="54">
        <f t="shared" si="62"/>
        <v>1972.0213599999988</v>
      </c>
      <c r="G147" s="54">
        <f t="shared" si="63"/>
        <v>6216.7181399999972</v>
      </c>
      <c r="H147" s="55">
        <f t="shared" si="60"/>
        <v>95.268926673356162</v>
      </c>
    </row>
    <row r="148" spans="1:8" s="46" customFormat="1" ht="11.25" customHeight="1" x14ac:dyDescent="0.2">
      <c r="A148" s="52" t="s">
        <v>183</v>
      </c>
      <c r="B148" s="53">
        <v>90520.084000000003</v>
      </c>
      <c r="C148" s="54">
        <v>86402.434410000002</v>
      </c>
      <c r="D148" s="53">
        <v>3711.7127099999998</v>
      </c>
      <c r="E148" s="54">
        <f t="shared" si="61"/>
        <v>90114.147120000009</v>
      </c>
      <c r="F148" s="54">
        <f t="shared" si="62"/>
        <v>405.93687999999383</v>
      </c>
      <c r="G148" s="54">
        <f t="shared" si="63"/>
        <v>4117.6495900000009</v>
      </c>
      <c r="H148" s="55">
        <f t="shared" si="60"/>
        <v>99.551550482432177</v>
      </c>
    </row>
    <row r="149" spans="1:8" s="46" customFormat="1" ht="11.25" customHeight="1" x14ac:dyDescent="0.2">
      <c r="A149" s="52" t="s">
        <v>184</v>
      </c>
      <c r="B149" s="53">
        <v>49919</v>
      </c>
      <c r="C149" s="54">
        <v>47805.982680000001</v>
      </c>
      <c r="D149" s="53">
        <v>36.99109</v>
      </c>
      <c r="E149" s="54">
        <f t="shared" si="61"/>
        <v>47842.973770000004</v>
      </c>
      <c r="F149" s="54">
        <f t="shared" si="62"/>
        <v>2076.0262299999958</v>
      </c>
      <c r="G149" s="54">
        <f t="shared" si="63"/>
        <v>2113.017319999999</v>
      </c>
      <c r="H149" s="55">
        <f t="shared" si="60"/>
        <v>95.841210300687123</v>
      </c>
    </row>
    <row r="150" spans="1:8" s="46" customFormat="1" ht="11.25" customHeight="1" x14ac:dyDescent="0.2">
      <c r="A150" s="52" t="s">
        <v>185</v>
      </c>
      <c r="B150" s="53">
        <v>17991</v>
      </c>
      <c r="C150" s="54">
        <v>11826.80068</v>
      </c>
      <c r="D150" s="53">
        <v>360.45509000000004</v>
      </c>
      <c r="E150" s="54">
        <f t="shared" si="61"/>
        <v>12187.25577</v>
      </c>
      <c r="F150" s="54">
        <f t="shared" si="62"/>
        <v>5803.7442300000002</v>
      </c>
      <c r="G150" s="54">
        <f t="shared" si="63"/>
        <v>6164.1993199999997</v>
      </c>
      <c r="H150" s="55">
        <f t="shared" si="60"/>
        <v>67.740846923461731</v>
      </c>
    </row>
    <row r="151" spans="1:8" s="46" customFormat="1" ht="11.25" customHeight="1" x14ac:dyDescent="0.2">
      <c r="A151" s="70" t="s">
        <v>186</v>
      </c>
      <c r="B151" s="53">
        <v>20447</v>
      </c>
      <c r="C151" s="54">
        <v>17403.152300000002</v>
      </c>
      <c r="D151" s="53">
        <v>1026.4684399999999</v>
      </c>
      <c r="E151" s="54">
        <f t="shared" si="61"/>
        <v>18429.620740000002</v>
      </c>
      <c r="F151" s="54">
        <f t="shared" si="62"/>
        <v>2017.3792599999979</v>
      </c>
      <c r="G151" s="54">
        <f t="shared" si="63"/>
        <v>3043.8476999999984</v>
      </c>
      <c r="H151" s="55">
        <f t="shared" si="60"/>
        <v>90.133617352178817</v>
      </c>
    </row>
    <row r="152" spans="1:8" s="46" customFormat="1" ht="11.25" customHeight="1" x14ac:dyDescent="0.2">
      <c r="A152" s="52" t="s">
        <v>187</v>
      </c>
      <c r="B152" s="53">
        <v>237031.09099999999</v>
      </c>
      <c r="C152" s="54">
        <v>230651.88050999999</v>
      </c>
      <c r="D152" s="53">
        <v>5612.5239199999996</v>
      </c>
      <c r="E152" s="54">
        <f t="shared" si="61"/>
        <v>236264.40443</v>
      </c>
      <c r="F152" s="54">
        <f t="shared" si="62"/>
        <v>766.68656999999075</v>
      </c>
      <c r="G152" s="54">
        <f t="shared" si="63"/>
        <v>6379.2104899999977</v>
      </c>
      <c r="H152" s="55">
        <f t="shared" si="60"/>
        <v>99.676545989487948</v>
      </c>
    </row>
    <row r="153" spans="1:8" s="46" customFormat="1" ht="11.25" customHeight="1" x14ac:dyDescent="0.2">
      <c r="A153" s="52" t="s">
        <v>188</v>
      </c>
      <c r="B153" s="53">
        <v>298299</v>
      </c>
      <c r="C153" s="54">
        <v>293806.56445999997</v>
      </c>
      <c r="D153" s="53">
        <v>3569.1646299999998</v>
      </c>
      <c r="E153" s="54">
        <f t="shared" si="61"/>
        <v>297375.72908999998</v>
      </c>
      <c r="F153" s="54">
        <f t="shared" si="62"/>
        <v>923.2709100000211</v>
      </c>
      <c r="G153" s="54">
        <f t="shared" si="63"/>
        <v>4492.435540000035</v>
      </c>
      <c r="H153" s="55">
        <f t="shared" si="60"/>
        <v>99.690488097512883</v>
      </c>
    </row>
    <row r="154" spans="1:8" s="46" customFormat="1" ht="11.25" customHeight="1" x14ac:dyDescent="0.2">
      <c r="A154" s="52" t="s">
        <v>189</v>
      </c>
      <c r="B154" s="53">
        <v>159690</v>
      </c>
      <c r="C154" s="54">
        <v>159487.29006</v>
      </c>
      <c r="D154" s="53">
        <v>202.70993999999999</v>
      </c>
      <c r="E154" s="54">
        <f t="shared" si="61"/>
        <v>159690</v>
      </c>
      <c r="F154" s="54">
        <f t="shared" si="62"/>
        <v>0</v>
      </c>
      <c r="G154" s="54">
        <f t="shared" si="63"/>
        <v>202.70994000000064</v>
      </c>
      <c r="H154" s="55">
        <f t="shared" si="60"/>
        <v>100</v>
      </c>
    </row>
    <row r="155" spans="1:8" s="46" customFormat="1" ht="11.25" customHeight="1" x14ac:dyDescent="0.2">
      <c r="A155" s="52" t="s">
        <v>190</v>
      </c>
      <c r="B155" s="53">
        <v>178788.35399999999</v>
      </c>
      <c r="C155" s="54">
        <v>168380.94450000001</v>
      </c>
      <c r="D155" s="53">
        <v>10407.4095</v>
      </c>
      <c r="E155" s="54">
        <f t="shared" si="61"/>
        <v>178788.35400000002</v>
      </c>
      <c r="F155" s="54">
        <f t="shared" si="62"/>
        <v>0</v>
      </c>
      <c r="G155" s="54">
        <f t="shared" si="63"/>
        <v>10407.40949999998</v>
      </c>
      <c r="H155" s="55">
        <f t="shared" si="60"/>
        <v>100.00000000000003</v>
      </c>
    </row>
    <row r="156" spans="1:8" s="46" customFormat="1" ht="11.25" customHeight="1" x14ac:dyDescent="0.2">
      <c r="A156" s="52" t="s">
        <v>191</v>
      </c>
      <c r="B156" s="53">
        <v>96392</v>
      </c>
      <c r="C156" s="54">
        <v>93825.076629999996</v>
      </c>
      <c r="D156" s="53">
        <v>2154.2674500000003</v>
      </c>
      <c r="E156" s="54">
        <f t="shared" si="61"/>
        <v>95979.344079999995</v>
      </c>
      <c r="F156" s="54">
        <f t="shared" si="62"/>
        <v>412.6559200000047</v>
      </c>
      <c r="G156" s="54">
        <f t="shared" si="63"/>
        <v>2566.9233700000041</v>
      </c>
      <c r="H156" s="55">
        <f t="shared" si="60"/>
        <v>99.571898165822887</v>
      </c>
    </row>
    <row r="157" spans="1:8" s="46" customFormat="1" ht="11.25" customHeight="1" x14ac:dyDescent="0.2">
      <c r="A157" s="52" t="s">
        <v>192</v>
      </c>
      <c r="B157" s="53">
        <v>49066</v>
      </c>
      <c r="C157" s="54">
        <v>45842.878349999999</v>
      </c>
      <c r="D157" s="53">
        <v>3033.1832400000003</v>
      </c>
      <c r="E157" s="54">
        <f t="shared" si="61"/>
        <v>48876.061589999998</v>
      </c>
      <c r="F157" s="54">
        <f t="shared" si="62"/>
        <v>189.93841000000248</v>
      </c>
      <c r="G157" s="54">
        <f t="shared" si="63"/>
        <v>3223.121650000001</v>
      </c>
      <c r="H157" s="55">
        <f t="shared" si="60"/>
        <v>99.612892002608717</v>
      </c>
    </row>
    <row r="158" spans="1:8" s="46" customFormat="1" ht="11.25" customHeight="1" x14ac:dyDescent="0.2">
      <c r="A158" s="52" t="s">
        <v>193</v>
      </c>
      <c r="B158" s="53">
        <v>439098.62</v>
      </c>
      <c r="C158" s="54">
        <v>413457.67512999999</v>
      </c>
      <c r="D158" s="53">
        <v>25456.035620000002</v>
      </c>
      <c r="E158" s="54">
        <f t="shared" si="61"/>
        <v>438913.71074999997</v>
      </c>
      <c r="F158" s="54">
        <f t="shared" si="62"/>
        <v>184.90925000002608</v>
      </c>
      <c r="G158" s="54">
        <f t="shared" si="63"/>
        <v>25640.944870000007</v>
      </c>
      <c r="H158" s="55">
        <f t="shared" si="60"/>
        <v>99.957888902042086</v>
      </c>
    </row>
    <row r="159" spans="1:8" s="46" customFormat="1" ht="11.25" customHeight="1" x14ac:dyDescent="0.2">
      <c r="A159" s="52" t="s">
        <v>194</v>
      </c>
      <c r="B159" s="53">
        <v>17672</v>
      </c>
      <c r="C159" s="54">
        <v>17226.00216</v>
      </c>
      <c r="D159" s="53">
        <v>445.91027000000003</v>
      </c>
      <c r="E159" s="58">
        <f t="shared" si="61"/>
        <v>17671.91243</v>
      </c>
      <c r="F159" s="58">
        <f t="shared" si="62"/>
        <v>8.7569999999686843E-2</v>
      </c>
      <c r="G159" s="58">
        <f t="shared" si="63"/>
        <v>445.99784</v>
      </c>
      <c r="H159" s="50">
        <f t="shared" si="60"/>
        <v>99.999504470348583</v>
      </c>
    </row>
    <row r="160" spans="1:8" s="46" customFormat="1" ht="11.25" customHeight="1" x14ac:dyDescent="0.2">
      <c r="A160" s="62" t="s">
        <v>195</v>
      </c>
      <c r="B160" s="53">
        <v>1179788.1170000001</v>
      </c>
      <c r="C160" s="54">
        <v>1179461.2318599999</v>
      </c>
      <c r="D160" s="53">
        <v>301.59715</v>
      </c>
      <c r="E160" s="58">
        <f t="shared" si="61"/>
        <v>1179762.82901</v>
      </c>
      <c r="F160" s="58">
        <f t="shared" si="62"/>
        <v>25.287990000098944</v>
      </c>
      <c r="G160" s="58">
        <f t="shared" si="63"/>
        <v>326.88514000014402</v>
      </c>
      <c r="H160" s="50">
        <f t="shared" si="60"/>
        <v>99.997856565120827</v>
      </c>
    </row>
    <row r="161" spans="1:8" s="46" customFormat="1" ht="11.25" customHeight="1" x14ac:dyDescent="0.2">
      <c r="A161" s="62" t="s">
        <v>196</v>
      </c>
      <c r="B161" s="53">
        <v>15214</v>
      </c>
      <c r="C161" s="54">
        <v>14281.89833</v>
      </c>
      <c r="D161" s="53">
        <v>910.96964000000003</v>
      </c>
      <c r="E161" s="58">
        <f t="shared" si="61"/>
        <v>15192.867969999999</v>
      </c>
      <c r="F161" s="58">
        <f t="shared" si="62"/>
        <v>21.132030000000668</v>
      </c>
      <c r="G161" s="58">
        <f t="shared" si="63"/>
        <v>932.10167000000001</v>
      </c>
      <c r="H161" s="55">
        <f t="shared" si="60"/>
        <v>99.861101419744969</v>
      </c>
    </row>
    <row r="162" spans="1:8" s="46" customFormat="1" ht="11.25" customHeight="1" x14ac:dyDescent="0.2">
      <c r="A162" s="52" t="s">
        <v>197</v>
      </c>
      <c r="B162" s="53">
        <v>23165</v>
      </c>
      <c r="C162" s="54">
        <v>19506.72796</v>
      </c>
      <c r="D162" s="53">
        <v>3658.2720399999998</v>
      </c>
      <c r="E162" s="54">
        <f t="shared" si="61"/>
        <v>23165</v>
      </c>
      <c r="F162" s="54">
        <f t="shared" si="62"/>
        <v>0</v>
      </c>
      <c r="G162" s="54">
        <f t="shared" si="63"/>
        <v>3658.2720399999998</v>
      </c>
      <c r="H162" s="55">
        <f t="shared" si="60"/>
        <v>100</v>
      </c>
    </row>
    <row r="163" spans="1:8" s="46" customFormat="1" ht="11.25" customHeight="1" x14ac:dyDescent="0.2">
      <c r="A163" s="62"/>
      <c r="B163" s="53"/>
      <c r="C163" s="54"/>
      <c r="D163" s="53"/>
      <c r="E163" s="54"/>
      <c r="F163" s="54"/>
      <c r="G163" s="54"/>
      <c r="H163" s="55"/>
    </row>
    <row r="164" spans="1:8" s="46" customFormat="1" ht="11.25" customHeight="1" x14ac:dyDescent="0.2">
      <c r="A164" s="48" t="s">
        <v>198</v>
      </c>
      <c r="B164" s="81">
        <f t="shared" ref="B164:G164" si="64">SUM(B165:B172)</f>
        <v>28580149.884500001</v>
      </c>
      <c r="C164" s="60">
        <f t="shared" si="64"/>
        <v>21194392.761830002</v>
      </c>
      <c r="D164" s="81">
        <f t="shared" si="64"/>
        <v>5391296.9659599988</v>
      </c>
      <c r="E164" s="60">
        <f t="shared" si="64"/>
        <v>26585689.727789998</v>
      </c>
      <c r="F164" s="60">
        <f t="shared" si="64"/>
        <v>1994460.1567099979</v>
      </c>
      <c r="G164" s="60">
        <f t="shared" si="64"/>
        <v>7385757.1226699995</v>
      </c>
      <c r="H164" s="55">
        <f t="shared" ref="H164:H172" si="65">E164/B164*100</f>
        <v>93.021519604445217</v>
      </c>
    </row>
    <row r="165" spans="1:8" s="46" customFormat="1" ht="11.25" customHeight="1" x14ac:dyDescent="0.2">
      <c r="A165" s="52" t="s">
        <v>90</v>
      </c>
      <c r="B165" s="53">
        <v>28218729.536499999</v>
      </c>
      <c r="C165" s="54">
        <v>20867583.169980001</v>
      </c>
      <c r="D165" s="53">
        <v>5363883.477119999</v>
      </c>
      <c r="E165" s="54">
        <f t="shared" ref="E165:E172" si="66">SUM(C165:D165)</f>
        <v>26231466.647100002</v>
      </c>
      <c r="F165" s="54">
        <f t="shared" ref="F165:F172" si="67">B165-E165</f>
        <v>1987262.8893999979</v>
      </c>
      <c r="G165" s="54">
        <f t="shared" ref="G165:G172" si="68">B165-C165</f>
        <v>7351146.3665199988</v>
      </c>
      <c r="H165" s="55">
        <f t="shared" si="65"/>
        <v>92.957645783345626</v>
      </c>
    </row>
    <row r="166" spans="1:8" s="46" customFormat="1" ht="11.25" customHeight="1" x14ac:dyDescent="0.2">
      <c r="A166" s="52" t="s">
        <v>199</v>
      </c>
      <c r="B166" s="53">
        <v>13666</v>
      </c>
      <c r="C166" s="54">
        <v>9579.2841499999995</v>
      </c>
      <c r="D166" s="53">
        <v>999.19242000000008</v>
      </c>
      <c r="E166" s="58">
        <f t="shared" si="66"/>
        <v>10578.476569999999</v>
      </c>
      <c r="F166" s="58">
        <f t="shared" si="67"/>
        <v>3087.5234300000011</v>
      </c>
      <c r="G166" s="58">
        <f t="shared" si="68"/>
        <v>4086.7158500000005</v>
      </c>
      <c r="H166" s="50">
        <f t="shared" si="65"/>
        <v>77.407263061612753</v>
      </c>
    </row>
    <row r="167" spans="1:8" s="46" customFormat="1" ht="11.25" customHeight="1" x14ac:dyDescent="0.2">
      <c r="A167" s="62" t="s">
        <v>200</v>
      </c>
      <c r="B167" s="53">
        <v>11055</v>
      </c>
      <c r="C167" s="54">
        <v>8675.9110799999999</v>
      </c>
      <c r="D167" s="53">
        <v>651.84539000000007</v>
      </c>
      <c r="E167" s="58">
        <f t="shared" si="66"/>
        <v>9327.7564700000003</v>
      </c>
      <c r="F167" s="58">
        <f t="shared" si="67"/>
        <v>1727.2435299999997</v>
      </c>
      <c r="G167" s="58">
        <f t="shared" si="68"/>
        <v>2379.0889200000001</v>
      </c>
      <c r="H167" s="50">
        <f t="shared" si="65"/>
        <v>84.375906558118501</v>
      </c>
    </row>
    <row r="168" spans="1:8" s="46" customFormat="1" ht="11.25" customHeight="1" x14ac:dyDescent="0.2">
      <c r="A168" s="62" t="s">
        <v>201</v>
      </c>
      <c r="B168" s="53">
        <v>10185.074000000001</v>
      </c>
      <c r="C168" s="54">
        <v>7467.0306</v>
      </c>
      <c r="D168" s="53">
        <v>2013.96381</v>
      </c>
      <c r="E168" s="58">
        <f t="shared" si="66"/>
        <v>9480.9944099999993</v>
      </c>
      <c r="F168" s="58">
        <f t="shared" si="67"/>
        <v>704.07959000000119</v>
      </c>
      <c r="G168" s="58">
        <f t="shared" si="68"/>
        <v>2718.0434000000005</v>
      </c>
      <c r="H168" s="55">
        <f t="shared" si="65"/>
        <v>93.087143107649467</v>
      </c>
    </row>
    <row r="169" spans="1:8" s="46" customFormat="1" ht="11.25" customHeight="1" x14ac:dyDescent="0.2">
      <c r="A169" s="52" t="s">
        <v>202</v>
      </c>
      <c r="B169" s="53">
        <v>20732</v>
      </c>
      <c r="C169" s="54">
        <v>20510.26038</v>
      </c>
      <c r="D169" s="53">
        <v>221.70471000000001</v>
      </c>
      <c r="E169" s="54">
        <f t="shared" si="66"/>
        <v>20731.965090000002</v>
      </c>
      <c r="F169" s="54">
        <f t="shared" si="67"/>
        <v>3.4909999998490093E-2</v>
      </c>
      <c r="G169" s="54">
        <f t="shared" si="68"/>
        <v>221.73962000000029</v>
      </c>
      <c r="H169" s="55">
        <f t="shared" si="65"/>
        <v>99.99983161296548</v>
      </c>
    </row>
    <row r="170" spans="1:8" s="46" customFormat="1" ht="11.25" customHeight="1" x14ac:dyDescent="0.2">
      <c r="A170" s="52" t="s">
        <v>309</v>
      </c>
      <c r="B170" s="53">
        <v>53496</v>
      </c>
      <c r="C170" s="54">
        <v>53254.283640000001</v>
      </c>
      <c r="D170" s="53">
        <v>241.47754999999998</v>
      </c>
      <c r="E170" s="54">
        <f t="shared" si="66"/>
        <v>53495.761190000005</v>
      </c>
      <c r="F170" s="54">
        <f t="shared" si="67"/>
        <v>0.23880999999528285</v>
      </c>
      <c r="G170" s="54">
        <f t="shared" si="68"/>
        <v>241.71635999999853</v>
      </c>
      <c r="H170" s="55">
        <f t="shared" si="65"/>
        <v>99.999553592791983</v>
      </c>
    </row>
    <row r="171" spans="1:8" s="46" customFormat="1" ht="11.25" customHeight="1" x14ac:dyDescent="0.2">
      <c r="A171" s="52" t="s">
        <v>250</v>
      </c>
      <c r="B171" s="53">
        <v>215160.54500000007</v>
      </c>
      <c r="C171" s="54">
        <v>192074.32070999994</v>
      </c>
      <c r="D171" s="53">
        <v>22961.172730000006</v>
      </c>
      <c r="E171" s="58">
        <f t="shared" si="66"/>
        <v>215035.49343999993</v>
      </c>
      <c r="F171" s="58">
        <f t="shared" si="67"/>
        <v>125.05156000013812</v>
      </c>
      <c r="G171" s="58">
        <f t="shared" si="68"/>
        <v>23086.224290000129</v>
      </c>
      <c r="H171" s="50">
        <f t="shared" si="65"/>
        <v>99.941879883228523</v>
      </c>
    </row>
    <row r="172" spans="1:8" s="46" customFormat="1" ht="11.25" customHeight="1" x14ac:dyDescent="0.2">
      <c r="A172" s="62" t="s">
        <v>258</v>
      </c>
      <c r="B172" s="53">
        <v>37125.728999999999</v>
      </c>
      <c r="C172" s="54">
        <v>35248.50129</v>
      </c>
      <c r="D172" s="53">
        <v>324.13222999999999</v>
      </c>
      <c r="E172" s="58">
        <f t="shared" si="66"/>
        <v>35572.633520000003</v>
      </c>
      <c r="F172" s="58">
        <f t="shared" si="67"/>
        <v>1553.0954799999963</v>
      </c>
      <c r="G172" s="58">
        <f t="shared" si="68"/>
        <v>1877.2277099999992</v>
      </c>
      <c r="H172" s="50">
        <f t="shared" si="65"/>
        <v>95.816659977235744</v>
      </c>
    </row>
    <row r="173" spans="1:8" s="46" customFormat="1" ht="11.25" customHeight="1" x14ac:dyDescent="0.2">
      <c r="A173" s="62"/>
      <c r="B173" s="59"/>
      <c r="C173" s="58"/>
      <c r="D173" s="59"/>
      <c r="E173" s="58"/>
      <c r="F173" s="58"/>
      <c r="G173" s="58"/>
      <c r="H173" s="55"/>
    </row>
    <row r="174" spans="1:8" s="46" customFormat="1" ht="11.25" customHeight="1" x14ac:dyDescent="0.2">
      <c r="A174" s="48" t="s">
        <v>203</v>
      </c>
      <c r="B174" s="81">
        <f t="shared" ref="B174:G174" si="69">SUM(B175:B177)</f>
        <v>473387.01900000003</v>
      </c>
      <c r="C174" s="60">
        <f t="shared" si="69"/>
        <v>444756.90691999998</v>
      </c>
      <c r="D174" s="81">
        <f t="shared" si="69"/>
        <v>19601.177480000002</v>
      </c>
      <c r="E174" s="60">
        <f t="shared" si="69"/>
        <v>464358.08439999993</v>
      </c>
      <c r="F174" s="60">
        <f t="shared" si="69"/>
        <v>9028.934600000066</v>
      </c>
      <c r="G174" s="60">
        <f t="shared" si="69"/>
        <v>28630.11208000005</v>
      </c>
      <c r="H174" s="55">
        <f>E174/B174*100</f>
        <v>98.092694932980379</v>
      </c>
    </row>
    <row r="175" spans="1:8" s="46" customFormat="1" ht="11.25" customHeight="1" x14ac:dyDescent="0.2">
      <c r="A175" s="52" t="s">
        <v>179</v>
      </c>
      <c r="B175" s="53">
        <v>405388.47600000002</v>
      </c>
      <c r="C175" s="54">
        <v>385997.94455999997</v>
      </c>
      <c r="D175" s="53">
        <v>14043.743730000002</v>
      </c>
      <c r="E175" s="54">
        <f>SUM(C175:D175)</f>
        <v>400041.68828999996</v>
      </c>
      <c r="F175" s="54">
        <f>B175-E175</f>
        <v>5346.7877100000624</v>
      </c>
      <c r="G175" s="54">
        <f>B175-C175</f>
        <v>19390.53144000005</v>
      </c>
      <c r="H175" s="55">
        <f>E175/B175*100</f>
        <v>98.68107062076426</v>
      </c>
    </row>
    <row r="176" spans="1:8" s="46" customFormat="1" ht="11.4" customHeight="1" x14ac:dyDescent="0.2">
      <c r="A176" s="52" t="s">
        <v>204</v>
      </c>
      <c r="B176" s="53">
        <v>15632</v>
      </c>
      <c r="C176" s="54">
        <v>10016.25892</v>
      </c>
      <c r="D176" s="53">
        <v>2299.0239200000001</v>
      </c>
      <c r="E176" s="54">
        <f>SUM(C176:D176)</f>
        <v>12315.28284</v>
      </c>
      <c r="F176" s="54">
        <f>B176-E176</f>
        <v>3316.7171600000001</v>
      </c>
      <c r="G176" s="54">
        <f>B176-C176</f>
        <v>5615.7410799999998</v>
      </c>
      <c r="H176" s="55">
        <f>E176/B176*100</f>
        <v>78.782515609007163</v>
      </c>
    </row>
    <row r="177" spans="1:8" s="46" customFormat="1" ht="11.25" customHeight="1" x14ac:dyDescent="0.2">
      <c r="A177" s="52" t="s">
        <v>205</v>
      </c>
      <c r="B177" s="53">
        <v>52366.542999999998</v>
      </c>
      <c r="C177" s="54">
        <v>48742.703439999997</v>
      </c>
      <c r="D177" s="53">
        <v>3258.4098300000001</v>
      </c>
      <c r="E177" s="54">
        <f>SUM(C177:D177)</f>
        <v>52001.113269999994</v>
      </c>
      <c r="F177" s="54">
        <f>B177-E177</f>
        <v>365.42973000000347</v>
      </c>
      <c r="G177" s="54">
        <f>B177-C177</f>
        <v>3623.8395600000003</v>
      </c>
      <c r="H177" s="55">
        <f>E177/B177*100</f>
        <v>99.30216945961088</v>
      </c>
    </row>
    <row r="178" spans="1:8" s="46" customFormat="1" ht="11.25" customHeight="1" x14ac:dyDescent="0.2">
      <c r="A178" s="62" t="s">
        <v>206</v>
      </c>
      <c r="B178" s="58"/>
      <c r="C178" s="58"/>
      <c r="D178" s="58"/>
      <c r="E178" s="58"/>
      <c r="F178" s="58"/>
      <c r="G178" s="58"/>
      <c r="H178" s="50"/>
    </row>
    <row r="179" spans="1:8" s="46" customFormat="1" ht="11.25" customHeight="1" x14ac:dyDescent="0.2">
      <c r="A179" s="48" t="s">
        <v>207</v>
      </c>
      <c r="B179" s="60">
        <f t="shared" ref="B179:G179" si="70">SUM(B180:B186)</f>
        <v>2940426.9230000004</v>
      </c>
      <c r="C179" s="60">
        <f t="shared" si="70"/>
        <v>2619725.7182099996</v>
      </c>
      <c r="D179" s="60">
        <f t="shared" ref="D179" si="71">SUM(D180:D186)</f>
        <v>128607.06830999999</v>
      </c>
      <c r="E179" s="60">
        <f t="shared" si="70"/>
        <v>2748332.7865199996</v>
      </c>
      <c r="F179" s="60">
        <f t="shared" si="70"/>
        <v>192094.13648000045</v>
      </c>
      <c r="G179" s="60">
        <f t="shared" si="70"/>
        <v>320701.20479000028</v>
      </c>
      <c r="H179" s="50">
        <f t="shared" ref="H179:H186" si="72">E179/B179*100</f>
        <v>93.467134483858729</v>
      </c>
    </row>
    <row r="180" spans="1:8" s="46" customFormat="1" ht="11.25" customHeight="1" x14ac:dyDescent="0.2">
      <c r="A180" s="62" t="s">
        <v>179</v>
      </c>
      <c r="B180" s="53">
        <v>1018405.36</v>
      </c>
      <c r="C180" s="54">
        <v>995241.97799999884</v>
      </c>
      <c r="D180" s="53">
        <v>22874.793579999998</v>
      </c>
      <c r="E180" s="58">
        <f t="shared" ref="E180:E186" si="73">SUM(C180:D180)</f>
        <v>1018116.7715799988</v>
      </c>
      <c r="F180" s="58">
        <f t="shared" ref="F180:F186" si="74">B180-E180</f>
        <v>288.58842000120785</v>
      </c>
      <c r="G180" s="58">
        <f t="shared" ref="G180:G186" si="75">B180-C180</f>
        <v>23163.382000001147</v>
      </c>
      <c r="H180" s="55">
        <f t="shared" si="72"/>
        <v>99.971662715914889</v>
      </c>
    </row>
    <row r="181" spans="1:8" s="46" customFormat="1" ht="11.25" customHeight="1" x14ac:dyDescent="0.2">
      <c r="A181" s="52" t="s">
        <v>208</v>
      </c>
      <c r="B181" s="53">
        <v>78998.317999999999</v>
      </c>
      <c r="C181" s="54">
        <v>76242.632700000002</v>
      </c>
      <c r="D181" s="53">
        <v>2596.1033299999999</v>
      </c>
      <c r="E181" s="54">
        <f t="shared" si="73"/>
        <v>78838.73603</v>
      </c>
      <c r="F181" s="54">
        <f t="shared" si="74"/>
        <v>159.58196999999927</v>
      </c>
      <c r="G181" s="54">
        <f t="shared" si="75"/>
        <v>2755.6852999999974</v>
      </c>
      <c r="H181" s="55">
        <f t="shared" si="72"/>
        <v>99.797993205374325</v>
      </c>
    </row>
    <row r="182" spans="1:8" s="46" customFormat="1" ht="11.25" customHeight="1" x14ac:dyDescent="0.2">
      <c r="A182" s="52" t="s">
        <v>209</v>
      </c>
      <c r="B182" s="53">
        <v>8252</v>
      </c>
      <c r="C182" s="54">
        <v>7816.6841699999995</v>
      </c>
      <c r="D182" s="53">
        <v>420.21082000000001</v>
      </c>
      <c r="E182" s="54">
        <f t="shared" si="73"/>
        <v>8236.8949899999989</v>
      </c>
      <c r="F182" s="54">
        <f t="shared" si="74"/>
        <v>15.10501000000113</v>
      </c>
      <c r="G182" s="54">
        <f t="shared" si="75"/>
        <v>435.31583000000046</v>
      </c>
      <c r="H182" s="55">
        <f t="shared" si="72"/>
        <v>99.816953344643707</v>
      </c>
    </row>
    <row r="183" spans="1:8" s="46" customFormat="1" ht="11.25" customHeight="1" x14ac:dyDescent="0.2">
      <c r="A183" s="52" t="s">
        <v>291</v>
      </c>
      <c r="B183" s="53">
        <v>12367</v>
      </c>
      <c r="C183" s="54">
        <v>12366.17326</v>
      </c>
      <c r="D183" s="53">
        <v>0</v>
      </c>
      <c r="E183" s="54">
        <f t="shared" si="73"/>
        <v>12366.17326</v>
      </c>
      <c r="F183" s="54">
        <f t="shared" si="74"/>
        <v>0.82674000000042724</v>
      </c>
      <c r="G183" s="54">
        <f t="shared" si="75"/>
        <v>0.82674000000042724</v>
      </c>
      <c r="H183" s="55">
        <f t="shared" si="72"/>
        <v>99.993314951079483</v>
      </c>
    </row>
    <row r="184" spans="1:8" s="46" customFormat="1" ht="11.25" customHeight="1" x14ac:dyDescent="0.2">
      <c r="A184" s="52" t="s">
        <v>210</v>
      </c>
      <c r="B184" s="53">
        <v>26543</v>
      </c>
      <c r="C184" s="54">
        <v>24122.030320000002</v>
      </c>
      <c r="D184" s="53">
        <v>2418.8212000000003</v>
      </c>
      <c r="E184" s="54">
        <f t="shared" si="73"/>
        <v>26540.851520000004</v>
      </c>
      <c r="F184" s="54">
        <f t="shared" si="74"/>
        <v>2.1484799999961979</v>
      </c>
      <c r="G184" s="54">
        <f t="shared" si="75"/>
        <v>2420.9696799999983</v>
      </c>
      <c r="H184" s="55">
        <f t="shared" si="72"/>
        <v>99.991905662509907</v>
      </c>
    </row>
    <row r="185" spans="1:8" s="46" customFormat="1" ht="11.25" customHeight="1" x14ac:dyDescent="0.2">
      <c r="A185" s="52" t="s">
        <v>237</v>
      </c>
      <c r="B185" s="53">
        <v>151542.1</v>
      </c>
      <c r="C185" s="54">
        <v>143055.31977999996</v>
      </c>
      <c r="D185" s="53">
        <v>4501.5739299999996</v>
      </c>
      <c r="E185" s="54">
        <f t="shared" si="73"/>
        <v>147556.89370999997</v>
      </c>
      <c r="F185" s="54">
        <f t="shared" si="74"/>
        <v>3985.206290000031</v>
      </c>
      <c r="G185" s="54">
        <f t="shared" si="75"/>
        <v>8486.7802200000442</v>
      </c>
      <c r="H185" s="55">
        <f t="shared" si="72"/>
        <v>97.370231579211293</v>
      </c>
    </row>
    <row r="186" spans="1:8" s="46" customFormat="1" ht="11.25" customHeight="1" x14ac:dyDescent="0.2">
      <c r="A186" s="52" t="s">
        <v>310</v>
      </c>
      <c r="B186" s="53">
        <v>1644319.145</v>
      </c>
      <c r="C186" s="54">
        <v>1360880.8999800009</v>
      </c>
      <c r="D186" s="53">
        <v>95795.565449999995</v>
      </c>
      <c r="E186" s="54">
        <f t="shared" si="73"/>
        <v>1456676.4654300008</v>
      </c>
      <c r="F186" s="54">
        <f t="shared" si="74"/>
        <v>187642.67956999922</v>
      </c>
      <c r="G186" s="54">
        <f t="shared" si="75"/>
        <v>283438.2450199991</v>
      </c>
      <c r="H186" s="55">
        <f t="shared" si="72"/>
        <v>88.588427000891045</v>
      </c>
    </row>
    <row r="187" spans="1:8" s="46" customFormat="1" ht="11.25" customHeight="1" x14ac:dyDescent="0.2">
      <c r="A187" s="62"/>
      <c r="B187" s="58"/>
      <c r="C187" s="58"/>
      <c r="D187" s="58"/>
      <c r="E187" s="58"/>
      <c r="F187" s="58"/>
      <c r="G187" s="58"/>
      <c r="H187" s="50"/>
    </row>
    <row r="188" spans="1:8" s="46" customFormat="1" ht="11.25" customHeight="1" x14ac:dyDescent="0.2">
      <c r="A188" s="48" t="s">
        <v>211</v>
      </c>
      <c r="B188" s="95">
        <f t="shared" ref="B188:G188" si="76">SUM(B189:B195)</f>
        <v>14433800.260629999</v>
      </c>
      <c r="C188" s="95">
        <f t="shared" si="76"/>
        <v>13180485.714240003</v>
      </c>
      <c r="D188" s="95">
        <f t="shared" si="76"/>
        <v>395624.79278000002</v>
      </c>
      <c r="E188" s="95">
        <f t="shared" si="76"/>
        <v>13576110.507020004</v>
      </c>
      <c r="F188" s="95">
        <f t="shared" si="76"/>
        <v>857689.75360999722</v>
      </c>
      <c r="G188" s="95">
        <f t="shared" si="76"/>
        <v>1253314.5463899982</v>
      </c>
      <c r="H188" s="50">
        <f t="shared" ref="H188:H195" si="77">E188/B188*100</f>
        <v>94.057768999689912</v>
      </c>
    </row>
    <row r="189" spans="1:8" s="46" customFormat="1" ht="11.25" customHeight="1" x14ac:dyDescent="0.2">
      <c r="A189" s="62" t="s">
        <v>179</v>
      </c>
      <c r="B189" s="53">
        <v>11321629.22263</v>
      </c>
      <c r="C189" s="54">
        <v>10183697.037880002</v>
      </c>
      <c r="D189" s="53">
        <v>311425.72698000009</v>
      </c>
      <c r="E189" s="82">
        <f t="shared" ref="E189:E195" si="78">SUM(C189:D189)</f>
        <v>10495122.764860002</v>
      </c>
      <c r="F189" s="82">
        <f t="shared" ref="F189:F195" si="79">B189-E189</f>
        <v>826506.45776999742</v>
      </c>
      <c r="G189" s="82">
        <f t="shared" ref="G189:G195" si="80">B189-C189</f>
        <v>1137932.1847499982</v>
      </c>
      <c r="H189" s="55">
        <f t="shared" si="77"/>
        <v>92.69975688553771</v>
      </c>
    </row>
    <row r="190" spans="1:8" s="46" customFormat="1" ht="11.25" customHeight="1" x14ac:dyDescent="0.2">
      <c r="A190" s="52" t="s">
        <v>212</v>
      </c>
      <c r="B190" s="53">
        <v>27457</v>
      </c>
      <c r="C190" s="54">
        <v>26240.14098</v>
      </c>
      <c r="D190" s="53">
        <v>1216.68282</v>
      </c>
      <c r="E190" s="54">
        <f t="shared" si="78"/>
        <v>27456.823799999998</v>
      </c>
      <c r="F190" s="54">
        <f t="shared" si="79"/>
        <v>0.17620000000169966</v>
      </c>
      <c r="G190" s="54">
        <f t="shared" si="80"/>
        <v>1216.8590199999999</v>
      </c>
      <c r="H190" s="55">
        <f t="shared" si="77"/>
        <v>99.999358269293808</v>
      </c>
    </row>
    <row r="191" spans="1:8" s="46" customFormat="1" ht="11.25" customHeight="1" x14ac:dyDescent="0.2">
      <c r="A191" s="52" t="s">
        <v>213</v>
      </c>
      <c r="B191" s="53">
        <v>166258.29</v>
      </c>
      <c r="C191" s="54">
        <v>159901.78992000001</v>
      </c>
      <c r="D191" s="53">
        <v>6137.9605599999995</v>
      </c>
      <c r="E191" s="54">
        <f t="shared" si="78"/>
        <v>166039.75048000002</v>
      </c>
      <c r="F191" s="54">
        <f t="shared" si="79"/>
        <v>218.53951999999117</v>
      </c>
      <c r="G191" s="54">
        <f t="shared" si="80"/>
        <v>6356.500079999998</v>
      </c>
      <c r="H191" s="55">
        <f t="shared" si="77"/>
        <v>99.868554211642618</v>
      </c>
    </row>
    <row r="192" spans="1:8" s="46" customFormat="1" ht="11.25" customHeight="1" x14ac:dyDescent="0.2">
      <c r="A192" s="52" t="s">
        <v>214</v>
      </c>
      <c r="B192" s="53">
        <v>8152</v>
      </c>
      <c r="C192" s="54">
        <v>7233.3632900000002</v>
      </c>
      <c r="D192" s="53">
        <v>97.426500000000004</v>
      </c>
      <c r="E192" s="54">
        <f t="shared" si="78"/>
        <v>7330.7897899999998</v>
      </c>
      <c r="F192" s="54">
        <f t="shared" si="79"/>
        <v>821.21021000000019</v>
      </c>
      <c r="G192" s="54">
        <f t="shared" si="80"/>
        <v>918.63670999999977</v>
      </c>
      <c r="H192" s="55">
        <f t="shared" si="77"/>
        <v>89.926273184494605</v>
      </c>
    </row>
    <row r="193" spans="1:8" s="46" customFormat="1" ht="11.25" customHeight="1" x14ac:dyDescent="0.2">
      <c r="A193" s="52" t="s">
        <v>215</v>
      </c>
      <c r="B193" s="53">
        <v>222309</v>
      </c>
      <c r="C193" s="54">
        <v>184949.54920000001</v>
      </c>
      <c r="D193" s="53">
        <v>36201.779470000001</v>
      </c>
      <c r="E193" s="54">
        <f t="shared" si="78"/>
        <v>221151.32867000002</v>
      </c>
      <c r="F193" s="54">
        <f t="shared" si="79"/>
        <v>1157.6713299999828</v>
      </c>
      <c r="G193" s="54">
        <f t="shared" si="80"/>
        <v>37359.450799999991</v>
      </c>
      <c r="H193" s="55">
        <f t="shared" si="77"/>
        <v>99.479251253885366</v>
      </c>
    </row>
    <row r="194" spans="1:8" s="46" customFormat="1" ht="11.25" customHeight="1" x14ac:dyDescent="0.2">
      <c r="A194" s="52" t="s">
        <v>216</v>
      </c>
      <c r="B194" s="53">
        <v>2679978.7480000001</v>
      </c>
      <c r="C194" s="54">
        <v>2611651.0260000001</v>
      </c>
      <c r="D194" s="53">
        <v>40057.41863</v>
      </c>
      <c r="E194" s="54">
        <f t="shared" si="78"/>
        <v>2651708.4446300003</v>
      </c>
      <c r="F194" s="54">
        <f t="shared" si="79"/>
        <v>28270.303369999863</v>
      </c>
      <c r="G194" s="54">
        <f t="shared" si="80"/>
        <v>68327.722000000067</v>
      </c>
      <c r="H194" s="55">
        <f t="shared" si="77"/>
        <v>98.945129568990154</v>
      </c>
    </row>
    <row r="195" spans="1:8" s="46" customFormat="1" ht="11.25" customHeight="1" x14ac:dyDescent="0.2">
      <c r="A195" s="52" t="s">
        <v>217</v>
      </c>
      <c r="B195" s="53">
        <v>8016</v>
      </c>
      <c r="C195" s="54">
        <v>6812.8069699999996</v>
      </c>
      <c r="D195" s="53">
        <v>487.79782</v>
      </c>
      <c r="E195" s="58">
        <f t="shared" si="78"/>
        <v>7300.6047899999994</v>
      </c>
      <c r="F195" s="58">
        <f t="shared" si="79"/>
        <v>715.39521000000059</v>
      </c>
      <c r="G195" s="58">
        <f t="shared" si="80"/>
        <v>1203.1930300000004</v>
      </c>
      <c r="H195" s="50">
        <f t="shared" si="77"/>
        <v>91.07540905688623</v>
      </c>
    </row>
    <row r="196" spans="1:8" s="46" customFormat="1" ht="11.25" customHeight="1" x14ac:dyDescent="0.2">
      <c r="A196" s="62"/>
      <c r="B196" s="58"/>
      <c r="C196" s="58"/>
      <c r="D196" s="58"/>
      <c r="E196" s="58"/>
      <c r="F196" s="58"/>
      <c r="G196" s="58"/>
      <c r="H196" s="50"/>
    </row>
    <row r="197" spans="1:8" s="46" customFormat="1" ht="11.25" customHeight="1" x14ac:dyDescent="0.2">
      <c r="A197" s="48" t="s">
        <v>218</v>
      </c>
      <c r="B197" s="83">
        <f>SUM(B198:B204)</f>
        <v>1201932.787</v>
      </c>
      <c r="C197" s="83">
        <f t="shared" ref="C197:G197" si="81">SUM(C198:C204)</f>
        <v>1035392.0980699998</v>
      </c>
      <c r="D197" s="83">
        <f>SUM(D198:D204)</f>
        <v>144059.44243</v>
      </c>
      <c r="E197" s="83">
        <f t="shared" si="81"/>
        <v>1179451.5405000001</v>
      </c>
      <c r="F197" s="83">
        <f t="shared" si="81"/>
        <v>22481.246500000125</v>
      </c>
      <c r="G197" s="83">
        <f t="shared" si="81"/>
        <v>166540.68893000012</v>
      </c>
      <c r="H197" s="55">
        <f t="shared" ref="H197:H204" si="82">E197/B197*100</f>
        <v>98.12957540195633</v>
      </c>
    </row>
    <row r="198" spans="1:8" s="46" customFormat="1" ht="11.25" customHeight="1" x14ac:dyDescent="0.2">
      <c r="A198" s="52" t="s">
        <v>219</v>
      </c>
      <c r="B198" s="53">
        <v>283251.10800000012</v>
      </c>
      <c r="C198" s="54">
        <v>259177.64973999991</v>
      </c>
      <c r="D198" s="53">
        <v>18621.116770000004</v>
      </c>
      <c r="E198" s="54">
        <f t="shared" ref="E198:E203" si="83">SUM(C198:D198)</f>
        <v>277798.76650999993</v>
      </c>
      <c r="F198" s="54">
        <f t="shared" ref="F198:F204" si="84">B198-E198</f>
        <v>5452.3414900001953</v>
      </c>
      <c r="G198" s="54">
        <f t="shared" ref="G198:G204" si="85">B198-C198</f>
        <v>24073.458260000218</v>
      </c>
      <c r="H198" s="55">
        <f t="shared" si="82"/>
        <v>98.075085556240722</v>
      </c>
    </row>
    <row r="199" spans="1:8" s="46" customFormat="1" ht="11.25" customHeight="1" x14ac:dyDescent="0.2">
      <c r="A199" s="52" t="s">
        <v>220</v>
      </c>
      <c r="B199" s="53">
        <v>5818</v>
      </c>
      <c r="C199" s="54">
        <v>4625.1348399999997</v>
      </c>
      <c r="D199" s="53">
        <v>259.32427999999999</v>
      </c>
      <c r="E199" s="54">
        <f t="shared" si="83"/>
        <v>4884.4591199999995</v>
      </c>
      <c r="F199" s="54">
        <f t="shared" si="84"/>
        <v>933.54088000000047</v>
      </c>
      <c r="G199" s="54">
        <f t="shared" si="85"/>
        <v>1192.8651600000003</v>
      </c>
      <c r="H199" s="55">
        <f t="shared" si="82"/>
        <v>83.954264695771727</v>
      </c>
    </row>
    <row r="200" spans="1:8" s="46" customFormat="1" ht="11.25" customHeight="1" x14ac:dyDescent="0.2">
      <c r="A200" s="52" t="s">
        <v>221</v>
      </c>
      <c r="B200" s="53">
        <v>39358</v>
      </c>
      <c r="C200" s="54">
        <v>36787.84549</v>
      </c>
      <c r="D200" s="53">
        <v>2569.4178400000001</v>
      </c>
      <c r="E200" s="54">
        <f t="shared" si="83"/>
        <v>39357.263330000002</v>
      </c>
      <c r="F200" s="54">
        <f t="shared" si="84"/>
        <v>0.7366699999984121</v>
      </c>
      <c r="G200" s="54">
        <f t="shared" si="85"/>
        <v>2570.1545100000003</v>
      </c>
      <c r="H200" s="55">
        <f t="shared" si="82"/>
        <v>99.998128283957527</v>
      </c>
    </row>
    <row r="201" spans="1:8" s="46" customFormat="1" ht="11.25" customHeight="1" x14ac:dyDescent="0.2">
      <c r="A201" s="52" t="s">
        <v>292</v>
      </c>
      <c r="B201" s="53">
        <v>11963.111999999999</v>
      </c>
      <c r="C201" s="54">
        <v>7875.5315899999996</v>
      </c>
      <c r="D201" s="53">
        <v>2376.3603900000003</v>
      </c>
      <c r="E201" s="54">
        <f t="shared" si="83"/>
        <v>10251.89198</v>
      </c>
      <c r="F201" s="54">
        <f t="shared" si="84"/>
        <v>1711.2200199999988</v>
      </c>
      <c r="G201" s="54">
        <f t="shared" si="85"/>
        <v>4087.5804099999996</v>
      </c>
      <c r="H201" s="55">
        <f t="shared" si="82"/>
        <v>85.69586224721462</v>
      </c>
    </row>
    <row r="202" spans="1:8" s="46" customFormat="1" ht="11.25" customHeight="1" x14ac:dyDescent="0.2">
      <c r="A202" s="52" t="s">
        <v>222</v>
      </c>
      <c r="B202" s="53">
        <v>16867</v>
      </c>
      <c r="C202" s="54">
        <v>16480.963520000001</v>
      </c>
      <c r="D202" s="53">
        <v>385.97237000000001</v>
      </c>
      <c r="E202" s="54">
        <f t="shared" si="83"/>
        <v>16866.935890000001</v>
      </c>
      <c r="F202" s="54">
        <f t="shared" si="84"/>
        <v>6.4109999999345746E-2</v>
      </c>
      <c r="G202" s="54">
        <f t="shared" si="85"/>
        <v>386.03647999999885</v>
      </c>
      <c r="H202" s="55">
        <f t="shared" si="82"/>
        <v>99.999619908697454</v>
      </c>
    </row>
    <row r="203" spans="1:8" s="46" customFormat="1" ht="11.25" customHeight="1" x14ac:dyDescent="0.2">
      <c r="A203" s="52" t="s">
        <v>223</v>
      </c>
      <c r="B203" s="53">
        <v>718520.19899999991</v>
      </c>
      <c r="C203" s="54">
        <v>614009.34447000001</v>
      </c>
      <c r="D203" s="53">
        <v>98860.790999999983</v>
      </c>
      <c r="E203" s="54">
        <f t="shared" si="83"/>
        <v>712870.13546999998</v>
      </c>
      <c r="F203" s="54">
        <f t="shared" si="84"/>
        <v>5650.0635299999267</v>
      </c>
      <c r="G203" s="54">
        <f t="shared" si="85"/>
        <v>104510.8545299999</v>
      </c>
      <c r="H203" s="55">
        <f t="shared" si="82"/>
        <v>99.213652791130528</v>
      </c>
    </row>
    <row r="204" spans="1:8" s="46" customFormat="1" ht="11.25" customHeight="1" x14ac:dyDescent="0.2">
      <c r="A204" s="52" t="s">
        <v>311</v>
      </c>
      <c r="B204" s="53">
        <v>126155.368</v>
      </c>
      <c r="C204" s="54">
        <v>96435.628420000008</v>
      </c>
      <c r="D204" s="53">
        <v>20986.459779999997</v>
      </c>
      <c r="E204" s="54">
        <f>SUM(C204:D204)</f>
        <v>117422.0882</v>
      </c>
      <c r="F204" s="54">
        <f t="shared" si="84"/>
        <v>8733.2798000000039</v>
      </c>
      <c r="G204" s="54">
        <f t="shared" si="85"/>
        <v>29719.739579999994</v>
      </c>
      <c r="H204" s="55">
        <f t="shared" si="82"/>
        <v>93.077361717973034</v>
      </c>
    </row>
    <row r="205" spans="1:8" s="46" customFormat="1" ht="11.25" customHeight="1" x14ac:dyDescent="0.2">
      <c r="A205" s="62"/>
      <c r="B205" s="58"/>
      <c r="C205" s="58"/>
      <c r="D205" s="58"/>
      <c r="E205" s="58"/>
      <c r="F205" s="58"/>
      <c r="G205" s="58"/>
      <c r="H205" s="50"/>
    </row>
    <row r="206" spans="1:8" s="46" customFormat="1" ht="11.25" customHeight="1" x14ac:dyDescent="0.2">
      <c r="A206" s="48" t="s">
        <v>224</v>
      </c>
      <c r="B206" s="95">
        <f t="shared" ref="B206:G206" si="86">SUM(B207:B213)</f>
        <v>360693.72499999998</v>
      </c>
      <c r="C206" s="95">
        <f t="shared" si="86"/>
        <v>311208.21465000004</v>
      </c>
      <c r="D206" s="95">
        <f t="shared" si="86"/>
        <v>15008.304479999999</v>
      </c>
      <c r="E206" s="95">
        <f t="shared" si="86"/>
        <v>326216.51913000003</v>
      </c>
      <c r="F206" s="95">
        <f t="shared" si="86"/>
        <v>34477.205869999991</v>
      </c>
      <c r="G206" s="95">
        <f t="shared" si="86"/>
        <v>49485.510349999997</v>
      </c>
      <c r="H206" s="50">
        <f t="shared" ref="H206:H213" si="87">E206/B206*100</f>
        <v>90.441417889928658</v>
      </c>
    </row>
    <row r="207" spans="1:8" s="46" customFormat="1" ht="11.25" customHeight="1" x14ac:dyDescent="0.2">
      <c r="A207" s="62" t="s">
        <v>225</v>
      </c>
      <c r="B207" s="53">
        <v>98453.157999999996</v>
      </c>
      <c r="C207" s="54">
        <v>76760.981530000005</v>
      </c>
      <c r="D207" s="53">
        <v>5367.7517699999999</v>
      </c>
      <c r="E207" s="82">
        <f t="shared" ref="E207:E213" si="88">SUM(C207:D207)</f>
        <v>82128.733300000007</v>
      </c>
      <c r="F207" s="82">
        <f t="shared" ref="F207:F213" si="89">B207-E207</f>
        <v>16324.424699999989</v>
      </c>
      <c r="G207" s="82">
        <f t="shared" ref="G207:G213" si="90">B207-C207</f>
        <v>21692.176469999991</v>
      </c>
      <c r="H207" s="55">
        <f t="shared" si="87"/>
        <v>83.419094895869179</v>
      </c>
    </row>
    <row r="208" spans="1:8" s="46" customFormat="1" ht="11.25" customHeight="1" x14ac:dyDescent="0.2">
      <c r="A208" s="52" t="s">
        <v>226</v>
      </c>
      <c r="B208" s="53">
        <v>89173.603000000003</v>
      </c>
      <c r="C208" s="54">
        <v>86872.241959999999</v>
      </c>
      <c r="D208" s="53">
        <v>1805.2236599999999</v>
      </c>
      <c r="E208" s="54">
        <f t="shared" si="88"/>
        <v>88677.465620000003</v>
      </c>
      <c r="F208" s="54">
        <f t="shared" si="89"/>
        <v>496.13738000000012</v>
      </c>
      <c r="G208" s="54">
        <f t="shared" si="90"/>
        <v>2301.3610400000034</v>
      </c>
      <c r="H208" s="55">
        <f t="shared" si="87"/>
        <v>99.443627527307612</v>
      </c>
    </row>
    <row r="209" spans="1:8" s="46" customFormat="1" ht="11.25" customHeight="1" x14ac:dyDescent="0.2">
      <c r="A209" s="52" t="s">
        <v>227</v>
      </c>
      <c r="B209" s="53">
        <v>12763</v>
      </c>
      <c r="C209" s="54">
        <v>11944.197789999998</v>
      </c>
      <c r="D209" s="53">
        <v>814.03647000000001</v>
      </c>
      <c r="E209" s="54">
        <f t="shared" si="88"/>
        <v>12758.234259999997</v>
      </c>
      <c r="F209" s="54">
        <f t="shared" si="89"/>
        <v>4.7657400000025518</v>
      </c>
      <c r="G209" s="54">
        <f t="shared" si="90"/>
        <v>818.80221000000165</v>
      </c>
      <c r="H209" s="55">
        <f t="shared" si="87"/>
        <v>99.962659719501673</v>
      </c>
    </row>
    <row r="210" spans="1:8" s="46" customFormat="1" ht="11.25" customHeight="1" x14ac:dyDescent="0.2">
      <c r="A210" s="52" t="s">
        <v>228</v>
      </c>
      <c r="B210" s="53">
        <v>2688</v>
      </c>
      <c r="C210" s="54">
        <v>0</v>
      </c>
      <c r="D210" s="53">
        <v>0</v>
      </c>
      <c r="E210" s="54">
        <f t="shared" si="88"/>
        <v>0</v>
      </c>
      <c r="F210" s="54">
        <f t="shared" si="89"/>
        <v>2688</v>
      </c>
      <c r="G210" s="54">
        <f t="shared" si="90"/>
        <v>2688</v>
      </c>
      <c r="H210" s="55">
        <f t="shared" si="87"/>
        <v>0</v>
      </c>
    </row>
    <row r="211" spans="1:8" s="46" customFormat="1" ht="11.25" customHeight="1" x14ac:dyDescent="0.2">
      <c r="A211" s="52" t="s">
        <v>229</v>
      </c>
      <c r="B211" s="53">
        <v>26724</v>
      </c>
      <c r="C211" s="54">
        <v>24489.478500000001</v>
      </c>
      <c r="D211" s="53">
        <v>2234.5214999999998</v>
      </c>
      <c r="E211" s="54">
        <f t="shared" si="88"/>
        <v>26724</v>
      </c>
      <c r="F211" s="54">
        <f t="shared" si="89"/>
        <v>0</v>
      </c>
      <c r="G211" s="54">
        <f t="shared" si="90"/>
        <v>2234.5214999999989</v>
      </c>
      <c r="H211" s="55">
        <f t="shared" si="87"/>
        <v>100</v>
      </c>
    </row>
    <row r="212" spans="1:8" s="46" customFormat="1" ht="11.25" customHeight="1" x14ac:dyDescent="0.2">
      <c r="A212" s="52" t="s">
        <v>230</v>
      </c>
      <c r="B212" s="53">
        <v>82871.964000000007</v>
      </c>
      <c r="C212" s="54">
        <v>78098.617700000003</v>
      </c>
      <c r="D212" s="53">
        <v>3647.13834</v>
      </c>
      <c r="E212" s="54">
        <f t="shared" si="88"/>
        <v>81745.756040000007</v>
      </c>
      <c r="F212" s="54">
        <f t="shared" si="89"/>
        <v>1126.2079599999997</v>
      </c>
      <c r="G212" s="54">
        <f t="shared" si="90"/>
        <v>4773.3463000000047</v>
      </c>
      <c r="H212" s="55">
        <f t="shared" si="87"/>
        <v>98.641026584093026</v>
      </c>
    </row>
    <row r="213" spans="1:8" s="46" customFormat="1" ht="11.25" customHeight="1" x14ac:dyDescent="0.2">
      <c r="A213" s="52" t="s">
        <v>231</v>
      </c>
      <c r="B213" s="53">
        <v>48020</v>
      </c>
      <c r="C213" s="54">
        <v>33042.697169999999</v>
      </c>
      <c r="D213" s="53">
        <v>1139.63274</v>
      </c>
      <c r="E213" s="54">
        <f t="shared" si="88"/>
        <v>34182.32991</v>
      </c>
      <c r="F213" s="54">
        <f t="shared" si="89"/>
        <v>13837.67009</v>
      </c>
      <c r="G213" s="54">
        <f t="shared" si="90"/>
        <v>14977.302830000001</v>
      </c>
      <c r="H213" s="55">
        <f t="shared" si="87"/>
        <v>71.183527509371089</v>
      </c>
    </row>
    <row r="214" spans="1:8" s="46" customFormat="1" ht="11.25" customHeight="1" x14ac:dyDescent="0.2">
      <c r="A214" s="62"/>
      <c r="B214" s="53"/>
      <c r="C214" s="54"/>
      <c r="D214" s="53"/>
      <c r="E214" s="54"/>
      <c r="F214" s="54"/>
      <c r="G214" s="54"/>
      <c r="H214" s="55"/>
    </row>
    <row r="215" spans="1:8" s="46" customFormat="1" ht="11.25" customHeight="1" x14ac:dyDescent="0.2">
      <c r="A215" s="48" t="s">
        <v>232</v>
      </c>
      <c r="B215" s="83">
        <f t="shared" ref="B215:G215" si="91">SUM(B216:B228)+SUM(B233:B243)</f>
        <v>6418194.7510000002</v>
      </c>
      <c r="C215" s="83">
        <f t="shared" si="91"/>
        <v>3682844.3782800008</v>
      </c>
      <c r="D215" s="83">
        <f t="shared" si="91"/>
        <v>2292438.1171199996</v>
      </c>
      <c r="E215" s="83">
        <f t="shared" si="91"/>
        <v>5975282.4954000004</v>
      </c>
      <c r="F215" s="83">
        <f t="shared" si="91"/>
        <v>442912.25559999939</v>
      </c>
      <c r="G215" s="83">
        <f t="shared" si="91"/>
        <v>2735350.3727199989</v>
      </c>
      <c r="H215" s="55">
        <f t="shared" ref="H215:H243" si="92">E215/B215*100</f>
        <v>93.099114738907062</v>
      </c>
    </row>
    <row r="216" spans="1:8" s="46" customFormat="1" ht="11.25" customHeight="1" x14ac:dyDescent="0.2">
      <c r="A216" s="52" t="s">
        <v>233</v>
      </c>
      <c r="B216" s="53">
        <v>27635</v>
      </c>
      <c r="C216" s="54">
        <v>15930.034210000002</v>
      </c>
      <c r="D216" s="53">
        <v>0</v>
      </c>
      <c r="E216" s="54">
        <f t="shared" ref="E216:E227" si="93">SUM(C216:D216)</f>
        <v>15930.034210000002</v>
      </c>
      <c r="F216" s="54">
        <f t="shared" ref="F216:F227" si="94">B216-E216</f>
        <v>11704.965789999998</v>
      </c>
      <c r="G216" s="54">
        <f t="shared" ref="G216:G227" si="95">B216-C216</f>
        <v>11704.965789999998</v>
      </c>
      <c r="H216" s="55">
        <f t="shared" si="92"/>
        <v>57.644415451420308</v>
      </c>
    </row>
    <row r="217" spans="1:8" s="46" customFormat="1" ht="11.25" customHeight="1" x14ac:dyDescent="0.2">
      <c r="A217" s="52" t="s">
        <v>234</v>
      </c>
      <c r="B217" s="53">
        <v>33626.987999999998</v>
      </c>
      <c r="C217" s="54">
        <v>32320.479660000001</v>
      </c>
      <c r="D217" s="53">
        <v>1015.19148</v>
      </c>
      <c r="E217" s="54">
        <f t="shared" si="93"/>
        <v>33335.671139999999</v>
      </c>
      <c r="F217" s="54">
        <f t="shared" si="94"/>
        <v>291.316859999999</v>
      </c>
      <c r="G217" s="54">
        <f t="shared" si="95"/>
        <v>1306.5083399999967</v>
      </c>
      <c r="H217" s="55">
        <f t="shared" si="92"/>
        <v>99.133681375209704</v>
      </c>
    </row>
    <row r="218" spans="1:8" s="46" customFormat="1" ht="11.25" customHeight="1" x14ac:dyDescent="0.2">
      <c r="A218" s="52" t="s">
        <v>235</v>
      </c>
      <c r="B218" s="53">
        <v>27070</v>
      </c>
      <c r="C218" s="54">
        <v>24461.176480000002</v>
      </c>
      <c r="D218" s="53">
        <v>2587.8796499999999</v>
      </c>
      <c r="E218" s="54">
        <f t="shared" si="93"/>
        <v>27049.056130000001</v>
      </c>
      <c r="F218" s="54">
        <f t="shared" si="94"/>
        <v>20.943869999999151</v>
      </c>
      <c r="G218" s="54">
        <f t="shared" si="95"/>
        <v>2608.8235199999981</v>
      </c>
      <c r="H218" s="55">
        <f t="shared" si="92"/>
        <v>99.922630698189892</v>
      </c>
    </row>
    <row r="219" spans="1:8" s="46" customFormat="1" ht="11.25" customHeight="1" x14ac:dyDescent="0.2">
      <c r="A219" s="52" t="s">
        <v>236</v>
      </c>
      <c r="B219" s="53">
        <v>3789060.767</v>
      </c>
      <c r="C219" s="54">
        <v>1788344.7698600008</v>
      </c>
      <c r="D219" s="53">
        <v>1759128.8230399997</v>
      </c>
      <c r="E219" s="54">
        <f t="shared" si="93"/>
        <v>3547473.5929000005</v>
      </c>
      <c r="F219" s="54">
        <f t="shared" si="94"/>
        <v>241587.17409999948</v>
      </c>
      <c r="G219" s="54">
        <f t="shared" si="95"/>
        <v>2000715.9971399992</v>
      </c>
      <c r="H219" s="55">
        <f t="shared" si="92"/>
        <v>93.624088159154098</v>
      </c>
    </row>
    <row r="220" spans="1:8" s="46" customFormat="1" ht="11.25" customHeight="1" x14ac:dyDescent="0.2">
      <c r="A220" s="52" t="s">
        <v>238</v>
      </c>
      <c r="B220" s="53">
        <v>15910.058000000001</v>
      </c>
      <c r="C220" s="54">
        <v>11320.650220000001</v>
      </c>
      <c r="D220" s="53">
        <v>5</v>
      </c>
      <c r="E220" s="54">
        <f t="shared" si="93"/>
        <v>11325.650220000001</v>
      </c>
      <c r="F220" s="54">
        <f t="shared" si="94"/>
        <v>4584.4077799999995</v>
      </c>
      <c r="G220" s="54">
        <f t="shared" si="95"/>
        <v>4589.4077799999995</v>
      </c>
      <c r="H220" s="55">
        <f t="shared" si="92"/>
        <v>71.185474119578956</v>
      </c>
    </row>
    <row r="221" spans="1:8" s="46" customFormat="1" ht="11.25" customHeight="1" x14ac:dyDescent="0.2">
      <c r="A221" s="52" t="s">
        <v>239</v>
      </c>
      <c r="B221" s="53">
        <v>63841</v>
      </c>
      <c r="C221" s="54">
        <v>35551.303329999995</v>
      </c>
      <c r="D221" s="53">
        <v>11.827959999999999</v>
      </c>
      <c r="E221" s="54">
        <f t="shared" si="93"/>
        <v>35563.131289999998</v>
      </c>
      <c r="F221" s="54">
        <f t="shared" si="94"/>
        <v>28277.868710000002</v>
      </c>
      <c r="G221" s="54">
        <f t="shared" si="95"/>
        <v>28289.696670000005</v>
      </c>
      <c r="H221" s="55">
        <f t="shared" si="92"/>
        <v>55.705786704468906</v>
      </c>
    </row>
    <row r="222" spans="1:8" s="46" customFormat="1" ht="11.25" customHeight="1" x14ac:dyDescent="0.2">
      <c r="A222" s="52" t="s">
        <v>240</v>
      </c>
      <c r="B222" s="53">
        <v>142041.878</v>
      </c>
      <c r="C222" s="54">
        <v>114098.01536</v>
      </c>
      <c r="D222" s="53">
        <v>26030.25721</v>
      </c>
      <c r="E222" s="54">
        <f t="shared" si="93"/>
        <v>140128.27257</v>
      </c>
      <c r="F222" s="54">
        <f t="shared" si="94"/>
        <v>1913.605429999996</v>
      </c>
      <c r="G222" s="54">
        <f t="shared" si="95"/>
        <v>27943.862639999992</v>
      </c>
      <c r="H222" s="55">
        <f t="shared" si="92"/>
        <v>98.652787855987086</v>
      </c>
    </row>
    <row r="223" spans="1:8" s="46" customFormat="1" ht="11.25" customHeight="1" x14ac:dyDescent="0.2">
      <c r="A223" s="52" t="s">
        <v>241</v>
      </c>
      <c r="B223" s="53">
        <v>68632.652000000002</v>
      </c>
      <c r="C223" s="54">
        <v>39774.075340000003</v>
      </c>
      <c r="D223" s="53">
        <v>19308.40192</v>
      </c>
      <c r="E223" s="58">
        <f t="shared" si="93"/>
        <v>59082.47726</v>
      </c>
      <c r="F223" s="58">
        <f t="shared" si="94"/>
        <v>9550.1747400000022</v>
      </c>
      <c r="G223" s="58">
        <f t="shared" si="95"/>
        <v>28858.576659999999</v>
      </c>
      <c r="H223" s="55">
        <f t="shared" si="92"/>
        <v>86.085085652817256</v>
      </c>
    </row>
    <row r="224" spans="1:8" s="46" customFormat="1" ht="11.25" customHeight="1" x14ac:dyDescent="0.2">
      <c r="A224" s="52" t="s">
        <v>242</v>
      </c>
      <c r="B224" s="53">
        <v>26856.746999999999</v>
      </c>
      <c r="C224" s="54">
        <v>17841.94542</v>
      </c>
      <c r="D224" s="53">
        <v>324.11099999999999</v>
      </c>
      <c r="E224" s="54">
        <f t="shared" si="93"/>
        <v>18166.056420000001</v>
      </c>
      <c r="F224" s="54">
        <f t="shared" si="94"/>
        <v>8690.6905799999986</v>
      </c>
      <c r="G224" s="54">
        <f t="shared" si="95"/>
        <v>9014.8015799999994</v>
      </c>
      <c r="H224" s="55">
        <f t="shared" si="92"/>
        <v>67.640568755404374</v>
      </c>
    </row>
    <row r="225" spans="1:8" s="46" customFormat="1" ht="11.25" customHeight="1" x14ac:dyDescent="0.2">
      <c r="A225" s="52" t="s">
        <v>243</v>
      </c>
      <c r="B225" s="53">
        <v>36189</v>
      </c>
      <c r="C225" s="54">
        <v>32817.547180000001</v>
      </c>
      <c r="D225" s="53">
        <v>1371.5596499999999</v>
      </c>
      <c r="E225" s="54">
        <f t="shared" si="93"/>
        <v>34189.106830000004</v>
      </c>
      <c r="F225" s="54">
        <f t="shared" si="94"/>
        <v>1999.8931699999957</v>
      </c>
      <c r="G225" s="54">
        <f t="shared" si="95"/>
        <v>3371.4528199999986</v>
      </c>
      <c r="H225" s="55">
        <f t="shared" si="92"/>
        <v>94.473753986017854</v>
      </c>
    </row>
    <row r="226" spans="1:8" s="46" customFormat="1" ht="11.25" customHeight="1" x14ac:dyDescent="0.2">
      <c r="A226" s="52" t="s">
        <v>244</v>
      </c>
      <c r="B226" s="53">
        <v>48378.993999999999</v>
      </c>
      <c r="C226" s="54">
        <v>41083.125359999998</v>
      </c>
      <c r="D226" s="53">
        <v>5567.51559</v>
      </c>
      <c r="E226" s="54">
        <f t="shared" si="93"/>
        <v>46650.640950000001</v>
      </c>
      <c r="F226" s="54">
        <f t="shared" si="94"/>
        <v>1728.3530499999979</v>
      </c>
      <c r="G226" s="54">
        <f t="shared" si="95"/>
        <v>7295.8686400000006</v>
      </c>
      <c r="H226" s="55">
        <f t="shared" si="92"/>
        <v>96.427472117340855</v>
      </c>
    </row>
    <row r="227" spans="1:8" s="46" customFormat="1" ht="11.25" customHeight="1" x14ac:dyDescent="0.2">
      <c r="A227" s="52" t="s">
        <v>245</v>
      </c>
      <c r="B227" s="53">
        <v>18240.47</v>
      </c>
      <c r="C227" s="54">
        <v>14990.939259999999</v>
      </c>
      <c r="D227" s="53">
        <v>726.32592</v>
      </c>
      <c r="E227" s="54">
        <f t="shared" si="93"/>
        <v>15717.265179999999</v>
      </c>
      <c r="F227" s="54">
        <f t="shared" si="94"/>
        <v>2523.2048200000027</v>
      </c>
      <c r="G227" s="54">
        <f t="shared" si="95"/>
        <v>3249.530740000002</v>
      </c>
      <c r="H227" s="55">
        <f t="shared" si="92"/>
        <v>86.166996683747726</v>
      </c>
    </row>
    <row r="228" spans="1:8" s="46" customFormat="1" ht="11.25" customHeight="1" x14ac:dyDescent="0.2">
      <c r="A228" s="52" t="s">
        <v>246</v>
      </c>
      <c r="B228" s="81">
        <f t="shared" ref="B228:G228" si="96">SUM(B229:B232)</f>
        <v>276008.11699999997</v>
      </c>
      <c r="C228" s="60">
        <f t="shared" si="96"/>
        <v>240058.51780999999</v>
      </c>
      <c r="D228" s="81">
        <f t="shared" si="96"/>
        <v>12772.179170000003</v>
      </c>
      <c r="E228" s="60">
        <f t="shared" si="96"/>
        <v>252830.69697999998</v>
      </c>
      <c r="F228" s="60">
        <f t="shared" si="96"/>
        <v>23177.420020000009</v>
      </c>
      <c r="G228" s="60">
        <f t="shared" si="96"/>
        <v>35949.599190000008</v>
      </c>
      <c r="H228" s="55">
        <f t="shared" si="92"/>
        <v>91.602631012478525</v>
      </c>
    </row>
    <row r="229" spans="1:8" s="46" customFormat="1" ht="11.25" customHeight="1" x14ac:dyDescent="0.2">
      <c r="A229" s="52" t="s">
        <v>247</v>
      </c>
      <c r="B229" s="53">
        <v>155457.12400000001</v>
      </c>
      <c r="C229" s="54">
        <v>128982.19206</v>
      </c>
      <c r="D229" s="53">
        <v>11887.215100000001</v>
      </c>
      <c r="E229" s="54">
        <f t="shared" ref="E229:E243" si="97">SUM(C229:D229)</f>
        <v>140869.40716</v>
      </c>
      <c r="F229" s="54">
        <f t="shared" ref="F229:F243" si="98">B229-E229</f>
        <v>14587.716840000008</v>
      </c>
      <c r="G229" s="54">
        <f t="shared" ref="G229:G243" si="99">B229-C229</f>
        <v>26474.931940000009</v>
      </c>
      <c r="H229" s="55">
        <f t="shared" si="92"/>
        <v>90.616244232075204</v>
      </c>
    </row>
    <row r="230" spans="1:8" s="46" customFormat="1" ht="11.25" customHeight="1" x14ac:dyDescent="0.2">
      <c r="A230" s="52" t="s">
        <v>248</v>
      </c>
      <c r="B230" s="53">
        <v>58776</v>
      </c>
      <c r="C230" s="54">
        <v>58393.690369999997</v>
      </c>
      <c r="D230" s="53">
        <v>379.48969</v>
      </c>
      <c r="E230" s="54">
        <f t="shared" si="97"/>
        <v>58773.180059999999</v>
      </c>
      <c r="F230" s="54">
        <f t="shared" si="98"/>
        <v>2.8199400000012247</v>
      </c>
      <c r="G230" s="54">
        <f t="shared" si="99"/>
        <v>382.30963000000338</v>
      </c>
      <c r="H230" s="55">
        <f t="shared" si="92"/>
        <v>99.995202225398117</v>
      </c>
    </row>
    <row r="231" spans="1:8" s="46" customFormat="1" ht="11.25" customHeight="1" x14ac:dyDescent="0.2">
      <c r="A231" s="52" t="s">
        <v>249</v>
      </c>
      <c r="B231" s="53">
        <v>33502.082999999999</v>
      </c>
      <c r="C231" s="54">
        <v>24573.199410000001</v>
      </c>
      <c r="D231" s="53">
        <v>342.43660999999997</v>
      </c>
      <c r="E231" s="54">
        <f t="shared" si="97"/>
        <v>24915.636020000002</v>
      </c>
      <c r="F231" s="54">
        <f t="shared" si="98"/>
        <v>8586.446979999997</v>
      </c>
      <c r="G231" s="54">
        <f t="shared" si="99"/>
        <v>8928.8835899999976</v>
      </c>
      <c r="H231" s="55">
        <f t="shared" si="92"/>
        <v>74.370408610115391</v>
      </c>
    </row>
    <row r="232" spans="1:8" s="46" customFormat="1" ht="11.25" customHeight="1" x14ac:dyDescent="0.2">
      <c r="A232" s="52" t="s">
        <v>321</v>
      </c>
      <c r="B232" s="53">
        <v>28272.91</v>
      </c>
      <c r="C232" s="54">
        <v>28109.435969999999</v>
      </c>
      <c r="D232" s="53">
        <v>163.03776999999999</v>
      </c>
      <c r="E232" s="54">
        <f t="shared" si="97"/>
        <v>28272.473739999998</v>
      </c>
      <c r="F232" s="54">
        <f t="shared" si="98"/>
        <v>0.4362600000022212</v>
      </c>
      <c r="G232" s="54">
        <f t="shared" si="99"/>
        <v>163.47403000000122</v>
      </c>
      <c r="H232" s="55">
        <f t="shared" si="92"/>
        <v>99.998456968172007</v>
      </c>
    </row>
    <row r="233" spans="1:8" s="46" customFormat="1" ht="11.25" customHeight="1" x14ac:dyDescent="0.2">
      <c r="A233" s="52" t="s">
        <v>251</v>
      </c>
      <c r="B233" s="53">
        <v>240463</v>
      </c>
      <c r="C233" s="54">
        <v>198200.53631</v>
      </c>
      <c r="D233" s="53">
        <v>34859.078130000002</v>
      </c>
      <c r="E233" s="54">
        <f t="shared" si="97"/>
        <v>233059.61444</v>
      </c>
      <c r="F233" s="54">
        <f t="shared" si="98"/>
        <v>7403.3855599999952</v>
      </c>
      <c r="G233" s="54">
        <f t="shared" si="99"/>
        <v>42262.463690000004</v>
      </c>
      <c r="H233" s="55">
        <f t="shared" si="92"/>
        <v>96.92119554359715</v>
      </c>
    </row>
    <row r="234" spans="1:8" s="46" customFormat="1" ht="11.25" customHeight="1" x14ac:dyDescent="0.2">
      <c r="A234" s="52" t="s">
        <v>252</v>
      </c>
      <c r="B234" s="53">
        <v>116409</v>
      </c>
      <c r="C234" s="54">
        <v>86452.782849999989</v>
      </c>
      <c r="D234" s="53">
        <v>29956.168249999999</v>
      </c>
      <c r="E234" s="54">
        <f t="shared" si="97"/>
        <v>116408.95109999999</v>
      </c>
      <c r="F234" s="54">
        <f t="shared" si="98"/>
        <v>4.8900000008870848E-2</v>
      </c>
      <c r="G234" s="54">
        <f t="shared" si="99"/>
        <v>29956.217150000011</v>
      </c>
      <c r="H234" s="55">
        <f t="shared" si="92"/>
        <v>99.999957992938675</v>
      </c>
    </row>
    <row r="235" spans="1:8" s="46" customFormat="1" ht="11.25" customHeight="1" x14ac:dyDescent="0.2">
      <c r="A235" s="52" t="s">
        <v>254</v>
      </c>
      <c r="B235" s="53">
        <v>339605</v>
      </c>
      <c r="C235" s="54">
        <v>105030.24145</v>
      </c>
      <c r="D235" s="53">
        <v>200116.56234999999</v>
      </c>
      <c r="E235" s="54">
        <f t="shared" si="97"/>
        <v>305146.80379999999</v>
      </c>
      <c r="F235" s="54">
        <f t="shared" si="98"/>
        <v>34458.196200000006</v>
      </c>
      <c r="G235" s="54">
        <f t="shared" si="99"/>
        <v>234574.75855</v>
      </c>
      <c r="H235" s="55">
        <f t="shared" si="92"/>
        <v>89.853448506352962</v>
      </c>
    </row>
    <row r="236" spans="1:8" s="46" customFormat="1" ht="11.25" customHeight="1" x14ac:dyDescent="0.2">
      <c r="A236" s="52" t="s">
        <v>322</v>
      </c>
      <c r="B236" s="53">
        <v>14575.593999999999</v>
      </c>
      <c r="C236" s="54">
        <v>12895.96342</v>
      </c>
      <c r="D236" s="53">
        <v>232.38176999999999</v>
      </c>
      <c r="E236" s="54">
        <f t="shared" si="97"/>
        <v>13128.34519</v>
      </c>
      <c r="F236" s="54">
        <f t="shared" si="98"/>
        <v>1447.2488099999991</v>
      </c>
      <c r="G236" s="54">
        <f t="shared" si="99"/>
        <v>1679.6305799999991</v>
      </c>
      <c r="H236" s="55">
        <f t="shared" si="92"/>
        <v>90.070738729413023</v>
      </c>
    </row>
    <row r="237" spans="1:8" s="46" customFormat="1" ht="11.25" customHeight="1" x14ac:dyDescent="0.2">
      <c r="A237" s="62" t="s">
        <v>94</v>
      </c>
      <c r="B237" s="53">
        <v>103489.516</v>
      </c>
      <c r="C237" s="54">
        <v>74729.714189999999</v>
      </c>
      <c r="D237" s="53">
        <v>11284.07208</v>
      </c>
      <c r="E237" s="54">
        <f t="shared" si="97"/>
        <v>86013.786269999997</v>
      </c>
      <c r="F237" s="54">
        <f t="shared" si="98"/>
        <v>17475.729730000006</v>
      </c>
      <c r="G237" s="54">
        <f t="shared" si="99"/>
        <v>28759.801810000004</v>
      </c>
      <c r="H237" s="50">
        <f t="shared" si="92"/>
        <v>83.113526465811276</v>
      </c>
    </row>
    <row r="238" spans="1:8" s="46" customFormat="1" ht="11.25" customHeight="1" x14ac:dyDescent="0.2">
      <c r="A238" s="62" t="s">
        <v>255</v>
      </c>
      <c r="B238" s="53">
        <v>509780.495</v>
      </c>
      <c r="C238" s="54">
        <v>506315.15266000002</v>
      </c>
      <c r="D238" s="53">
        <v>3465.3423399999997</v>
      </c>
      <c r="E238" s="58">
        <f t="shared" si="97"/>
        <v>509780.495</v>
      </c>
      <c r="F238" s="58">
        <f t="shared" si="98"/>
        <v>0</v>
      </c>
      <c r="G238" s="58">
        <f t="shared" si="99"/>
        <v>3465.3423399999738</v>
      </c>
      <c r="H238" s="50">
        <f t="shared" si="92"/>
        <v>100</v>
      </c>
    </row>
    <row r="239" spans="1:8" s="46" customFormat="1" ht="11.25" customHeight="1" x14ac:dyDescent="0.2">
      <c r="A239" s="62" t="s">
        <v>256</v>
      </c>
      <c r="B239" s="53">
        <v>43265</v>
      </c>
      <c r="C239" s="54">
        <v>27279.77405</v>
      </c>
      <c r="D239" s="53">
        <v>849.20997</v>
      </c>
      <c r="E239" s="54">
        <f t="shared" si="97"/>
        <v>28128.98402</v>
      </c>
      <c r="F239" s="54">
        <f t="shared" si="98"/>
        <v>15136.01598</v>
      </c>
      <c r="G239" s="54">
        <f t="shared" si="99"/>
        <v>15985.22595</v>
      </c>
      <c r="H239" s="55">
        <f t="shared" si="92"/>
        <v>65.015564590315506</v>
      </c>
    </row>
    <row r="240" spans="1:8" s="46" customFormat="1" ht="11.25" customHeight="1" x14ac:dyDescent="0.2">
      <c r="A240" s="62" t="s">
        <v>257</v>
      </c>
      <c r="B240" s="53">
        <v>279004.78899999999</v>
      </c>
      <c r="C240" s="54">
        <v>117180.24893999999</v>
      </c>
      <c r="D240" s="53">
        <v>160040.84356000001</v>
      </c>
      <c r="E240" s="58">
        <f t="shared" si="97"/>
        <v>277221.09250000003</v>
      </c>
      <c r="F240" s="58">
        <f t="shared" si="98"/>
        <v>1783.6964999999618</v>
      </c>
      <c r="G240" s="58">
        <f t="shared" si="99"/>
        <v>161824.54006</v>
      </c>
      <c r="H240" s="50">
        <f t="shared" si="92"/>
        <v>99.360693231685005</v>
      </c>
    </row>
    <row r="241" spans="1:8" s="46" customFormat="1" ht="11.25" customHeight="1" x14ac:dyDescent="0.2">
      <c r="A241" s="62" t="s">
        <v>259</v>
      </c>
      <c r="B241" s="53">
        <v>21420.862000000001</v>
      </c>
      <c r="C241" s="54">
        <v>18615.497800000001</v>
      </c>
      <c r="D241" s="53">
        <v>568.82955000000004</v>
      </c>
      <c r="E241" s="58">
        <f t="shared" si="97"/>
        <v>19184.32735</v>
      </c>
      <c r="F241" s="58">
        <f t="shared" si="98"/>
        <v>2236.5346500000014</v>
      </c>
      <c r="G241" s="58">
        <f t="shared" si="99"/>
        <v>2805.3642</v>
      </c>
      <c r="H241" s="55">
        <f t="shared" si="92"/>
        <v>89.559081936105088</v>
      </c>
    </row>
    <row r="242" spans="1:8" s="46" customFormat="1" ht="11.25" customHeight="1" x14ac:dyDescent="0.2">
      <c r="A242" s="52" t="s">
        <v>260</v>
      </c>
      <c r="B242" s="53">
        <v>139515</v>
      </c>
      <c r="C242" s="54">
        <v>120507.71765999999</v>
      </c>
      <c r="D242" s="53">
        <v>19007.010340000001</v>
      </c>
      <c r="E242" s="54">
        <f t="shared" si="97"/>
        <v>139514.728</v>
      </c>
      <c r="F242" s="54">
        <f t="shared" si="98"/>
        <v>0.27199999999720603</v>
      </c>
      <c r="G242" s="54">
        <f t="shared" si="99"/>
        <v>19007.282340000005</v>
      </c>
      <c r="H242" s="55">
        <f t="shared" si="92"/>
        <v>99.999805038884716</v>
      </c>
    </row>
    <row r="243" spans="1:8" s="46" customFormat="1" ht="11.25" customHeight="1" x14ac:dyDescent="0.2">
      <c r="A243" s="52" t="s">
        <v>312</v>
      </c>
      <c r="B243" s="53">
        <v>37174.824000000001</v>
      </c>
      <c r="C243" s="54">
        <v>7044.1694600000001</v>
      </c>
      <c r="D243" s="53">
        <v>3209.54619</v>
      </c>
      <c r="E243" s="54">
        <f t="shared" si="97"/>
        <v>10253.71565</v>
      </c>
      <c r="F243" s="54">
        <f t="shared" si="98"/>
        <v>26921.108350000002</v>
      </c>
      <c r="G243" s="54">
        <f t="shared" si="99"/>
        <v>30130.65454</v>
      </c>
      <c r="H243" s="55">
        <f t="shared" si="92"/>
        <v>27.582418816562519</v>
      </c>
    </row>
    <row r="244" spans="1:8" s="46" customFormat="1" ht="11.25" customHeight="1" x14ac:dyDescent="0.2">
      <c r="A244" s="62"/>
      <c r="B244" s="53"/>
      <c r="C244" s="54"/>
      <c r="D244" s="53"/>
      <c r="E244" s="54"/>
      <c r="F244" s="54"/>
      <c r="G244" s="54"/>
      <c r="H244" s="55"/>
    </row>
    <row r="245" spans="1:8" s="46" customFormat="1" ht="11.25" customHeight="1" x14ac:dyDescent="0.2">
      <c r="A245" s="48" t="s">
        <v>261</v>
      </c>
      <c r="B245" s="53">
        <v>881.23199999999997</v>
      </c>
      <c r="C245" s="54">
        <v>689.61239999999998</v>
      </c>
      <c r="D245" s="53">
        <v>104.1628</v>
      </c>
      <c r="E245" s="58">
        <f>SUM(C245:D245)</f>
        <v>793.77520000000004</v>
      </c>
      <c r="F245" s="58">
        <f>B245-E245</f>
        <v>87.45679999999993</v>
      </c>
      <c r="G245" s="58">
        <f>B245-C245</f>
        <v>191.61959999999999</v>
      </c>
      <c r="H245" s="50">
        <f>E245/B245*100</f>
        <v>90.075621402763403</v>
      </c>
    </row>
    <row r="246" spans="1:8" s="46" customFormat="1" ht="11.25" customHeight="1" x14ac:dyDescent="0.2">
      <c r="A246" s="62"/>
      <c r="B246" s="59"/>
      <c r="C246" s="58"/>
      <c r="D246" s="59"/>
      <c r="E246" s="58"/>
      <c r="F246" s="58"/>
      <c r="G246" s="58"/>
      <c r="H246" s="55"/>
    </row>
    <row r="247" spans="1:8" s="46" customFormat="1" ht="11.25" customHeight="1" x14ac:dyDescent="0.2">
      <c r="A247" s="48" t="s">
        <v>262</v>
      </c>
      <c r="B247" s="81">
        <f t="shared" ref="B247:G247" si="100">SUM(B248:B252)</f>
        <v>8415437.8599999994</v>
      </c>
      <c r="C247" s="60">
        <f t="shared" si="100"/>
        <v>8364348.0090199998</v>
      </c>
      <c r="D247" s="81">
        <f t="shared" ref="D247" si="101">SUM(D248:D252)</f>
        <v>48419.559539999995</v>
      </c>
      <c r="E247" s="60">
        <f t="shared" si="100"/>
        <v>8412767.5685600005</v>
      </c>
      <c r="F247" s="60">
        <f t="shared" si="100"/>
        <v>2670.2914400006412</v>
      </c>
      <c r="G247" s="60">
        <f t="shared" si="100"/>
        <v>51089.850980000272</v>
      </c>
      <c r="H247" s="55">
        <f t="shared" ref="H247:H252" si="102">E247/B247*100</f>
        <v>99.968269132463192</v>
      </c>
    </row>
    <row r="248" spans="1:8" s="46" customFormat="1" ht="11.25" customHeight="1" x14ac:dyDescent="0.2">
      <c r="A248" s="52" t="s">
        <v>263</v>
      </c>
      <c r="B248" s="53">
        <v>7588533.8370000003</v>
      </c>
      <c r="C248" s="54">
        <v>7543321.0324200001</v>
      </c>
      <c r="D248" s="53">
        <v>44265.596509999996</v>
      </c>
      <c r="E248" s="58">
        <f>SUM(C248:D248)</f>
        <v>7587586.6289299997</v>
      </c>
      <c r="F248" s="58">
        <f>B248-E248</f>
        <v>947.2080700006336</v>
      </c>
      <c r="G248" s="58">
        <f>B248-C248</f>
        <v>45212.804580000229</v>
      </c>
      <c r="H248" s="50">
        <f t="shared" si="102"/>
        <v>99.987517904112352</v>
      </c>
    </row>
    <row r="249" spans="1:8" s="46" customFormat="1" ht="11.25" customHeight="1" x14ac:dyDescent="0.2">
      <c r="A249" s="62" t="s">
        <v>264</v>
      </c>
      <c r="B249" s="53">
        <v>29482.732</v>
      </c>
      <c r="C249" s="54">
        <v>28329.555530000001</v>
      </c>
      <c r="D249" s="53">
        <v>949.37527999999998</v>
      </c>
      <c r="E249" s="54">
        <f>SUM(C249:D249)</f>
        <v>29278.930810000002</v>
      </c>
      <c r="F249" s="54">
        <f>B249-E249</f>
        <v>203.80118999999831</v>
      </c>
      <c r="G249" s="54">
        <f>B249-C249</f>
        <v>1153.1764699999985</v>
      </c>
      <c r="H249" s="55">
        <f t="shared" si="102"/>
        <v>99.308743877602666</v>
      </c>
    </row>
    <row r="250" spans="1:8" s="46" customFormat="1" ht="11.25" customHeight="1" x14ac:dyDescent="0.2">
      <c r="A250" s="62" t="s">
        <v>265</v>
      </c>
      <c r="B250" s="53">
        <v>178381.08</v>
      </c>
      <c r="C250" s="54">
        <v>176078.18738999998</v>
      </c>
      <c r="D250" s="53">
        <v>783.61043000000006</v>
      </c>
      <c r="E250" s="58">
        <f>SUM(C250:D250)</f>
        <v>176861.79781999998</v>
      </c>
      <c r="F250" s="58">
        <f>B250-E250</f>
        <v>1519.2821800000092</v>
      </c>
      <c r="G250" s="58">
        <f>B250-C250</f>
        <v>2302.8926100000099</v>
      </c>
      <c r="H250" s="50">
        <f t="shared" si="102"/>
        <v>99.148294101594175</v>
      </c>
    </row>
    <row r="251" spans="1:8" s="46" customFormat="1" ht="11.25" customHeight="1" x14ac:dyDescent="0.2">
      <c r="A251" s="62" t="s">
        <v>266</v>
      </c>
      <c r="B251" s="53">
        <v>512578.21100000001</v>
      </c>
      <c r="C251" s="54">
        <v>510459.76961999998</v>
      </c>
      <c r="D251" s="53">
        <v>2118.4413799999998</v>
      </c>
      <c r="E251" s="54">
        <f>SUM(C251:D251)</f>
        <v>512578.21099999995</v>
      </c>
      <c r="F251" s="54">
        <f>B251-E251</f>
        <v>0</v>
      </c>
      <c r="G251" s="54">
        <f>B251-C251</f>
        <v>2118.441380000033</v>
      </c>
      <c r="H251" s="50">
        <f t="shared" si="102"/>
        <v>99.999999999999986</v>
      </c>
    </row>
    <row r="252" spans="1:8" s="46" customFormat="1" ht="11.25" customHeight="1" x14ac:dyDescent="0.2">
      <c r="A252" s="62" t="s">
        <v>267</v>
      </c>
      <c r="B252" s="53">
        <v>106462</v>
      </c>
      <c r="C252" s="54">
        <v>106159.46406</v>
      </c>
      <c r="D252" s="53">
        <v>302.53593999999998</v>
      </c>
      <c r="E252" s="58">
        <f>SUM(C252:D252)</f>
        <v>106462</v>
      </c>
      <c r="F252" s="58">
        <f>B252-E252</f>
        <v>0</v>
      </c>
      <c r="G252" s="58">
        <f>B252-C252</f>
        <v>302.53594000000157</v>
      </c>
      <c r="H252" s="50">
        <f t="shared" si="102"/>
        <v>100</v>
      </c>
    </row>
    <row r="253" spans="1:8" s="46" customFormat="1" ht="11.25" customHeight="1" x14ac:dyDescent="0.2">
      <c r="A253" s="62"/>
      <c r="B253" s="53"/>
      <c r="C253" s="54"/>
      <c r="D253" s="53"/>
      <c r="E253" s="54"/>
      <c r="F253" s="54"/>
      <c r="G253" s="54"/>
      <c r="H253" s="50"/>
    </row>
    <row r="254" spans="1:8" s="46" customFormat="1" ht="11.25" customHeight="1" x14ac:dyDescent="0.2">
      <c r="A254" s="48" t="s">
        <v>268</v>
      </c>
      <c r="B254" s="60">
        <f t="shared" ref="B254:G254" si="103">+B255+B256</f>
        <v>369649.97399999999</v>
      </c>
      <c r="C254" s="60">
        <f t="shared" si="103"/>
        <v>347943.92143999995</v>
      </c>
      <c r="D254" s="60">
        <f t="shared" si="103"/>
        <v>11800.88178</v>
      </c>
      <c r="E254" s="60">
        <f t="shared" si="103"/>
        <v>359744.80321999994</v>
      </c>
      <c r="F254" s="60">
        <f t="shared" si="103"/>
        <v>9905.1707800000386</v>
      </c>
      <c r="G254" s="60">
        <f t="shared" si="103"/>
        <v>21706.052560000047</v>
      </c>
      <c r="H254" s="50">
        <f>E254/B254*100</f>
        <v>97.320391863465943</v>
      </c>
    </row>
    <row r="255" spans="1:8" s="46" customFormat="1" ht="11.25" customHeight="1" x14ac:dyDescent="0.2">
      <c r="A255" s="62" t="s">
        <v>269</v>
      </c>
      <c r="B255" s="53">
        <v>349078.97399999999</v>
      </c>
      <c r="C255" s="54">
        <v>335179.97046999994</v>
      </c>
      <c r="D255" s="53">
        <v>11394.37283</v>
      </c>
      <c r="E255" s="54">
        <f>SUM(C255:D255)</f>
        <v>346574.34329999995</v>
      </c>
      <c r="F255" s="54">
        <f>B255-E255</f>
        <v>2504.6307000000379</v>
      </c>
      <c r="G255" s="54">
        <f>B255-C255</f>
        <v>13899.003530000045</v>
      </c>
      <c r="H255" s="50">
        <f>E255/B255*100</f>
        <v>99.282503133517281</v>
      </c>
    </row>
    <row r="256" spans="1:8" s="46" customFormat="1" ht="11.25" customHeight="1" x14ac:dyDescent="0.2">
      <c r="A256" s="96" t="s">
        <v>270</v>
      </c>
      <c r="B256" s="53">
        <v>20571</v>
      </c>
      <c r="C256" s="54">
        <v>12763.95097</v>
      </c>
      <c r="D256" s="53">
        <v>406.50895000000003</v>
      </c>
      <c r="E256" s="58">
        <f>SUM(C256:D256)</f>
        <v>13170.459919999999</v>
      </c>
      <c r="F256" s="58">
        <f>B256-E256</f>
        <v>7400.5400800000007</v>
      </c>
      <c r="G256" s="58">
        <f>B256-C256</f>
        <v>7807.0490300000001</v>
      </c>
      <c r="H256" s="50">
        <f>E256/B256*100</f>
        <v>64.024402897282584</v>
      </c>
    </row>
    <row r="257" spans="1:8" s="46" customFormat="1" ht="11.4" x14ac:dyDescent="0.2">
      <c r="A257" s="62"/>
      <c r="B257" s="58"/>
      <c r="C257" s="58"/>
      <c r="D257" s="58"/>
      <c r="E257" s="58"/>
      <c r="F257" s="58"/>
      <c r="G257" s="58"/>
      <c r="H257" s="50"/>
    </row>
    <row r="258" spans="1:8" s="46" customFormat="1" ht="11.25" customHeight="1" x14ac:dyDescent="0.2">
      <c r="A258" s="97" t="s">
        <v>271</v>
      </c>
      <c r="B258" s="53">
        <v>1599583.7479999999</v>
      </c>
      <c r="C258" s="54">
        <v>1573469.3480099998</v>
      </c>
      <c r="D258" s="53">
        <v>25027.27147</v>
      </c>
      <c r="E258" s="58">
        <f>SUM(C258:D258)</f>
        <v>1598496.6194799999</v>
      </c>
      <c r="F258" s="58">
        <f>B258-E258</f>
        <v>1087.1285200000275</v>
      </c>
      <c r="G258" s="58">
        <f>B258-C258</f>
        <v>26114.399990000064</v>
      </c>
      <c r="H258" s="50">
        <f>E258/B258*100</f>
        <v>99.932036786360243</v>
      </c>
    </row>
    <row r="259" spans="1:8" s="46" customFormat="1" ht="11.25" customHeight="1" x14ac:dyDescent="0.2">
      <c r="A259" s="62"/>
      <c r="B259" s="58"/>
      <c r="C259" s="58"/>
      <c r="D259" s="58"/>
      <c r="E259" s="58"/>
      <c r="F259" s="58"/>
      <c r="G259" s="58"/>
      <c r="H259" s="50"/>
    </row>
    <row r="260" spans="1:8" s="46" customFormat="1" ht="11.25" customHeight="1" x14ac:dyDescent="0.2">
      <c r="A260" s="48" t="s">
        <v>272</v>
      </c>
      <c r="B260" s="53">
        <v>2124330</v>
      </c>
      <c r="C260" s="54">
        <v>1884739.8947600001</v>
      </c>
      <c r="D260" s="53">
        <v>10384.160980000001</v>
      </c>
      <c r="E260" s="54">
        <f>SUM(C260:D260)</f>
        <v>1895124.05574</v>
      </c>
      <c r="F260" s="54">
        <f>B260-E260</f>
        <v>229205.94426000002</v>
      </c>
      <c r="G260" s="54">
        <f>B260-C260</f>
        <v>239590.10523999995</v>
      </c>
      <c r="H260" s="55">
        <f>E260/B260*100</f>
        <v>89.210436031125113</v>
      </c>
    </row>
    <row r="261" spans="1:8" s="46" customFormat="1" ht="11.25" customHeight="1" x14ac:dyDescent="0.2">
      <c r="A261" s="62"/>
      <c r="B261" s="58"/>
      <c r="C261" s="58"/>
      <c r="D261" s="58"/>
      <c r="E261" s="58"/>
      <c r="F261" s="58"/>
      <c r="G261" s="58"/>
      <c r="H261" s="50"/>
    </row>
    <row r="262" spans="1:8" s="46" customFormat="1" ht="11.25" customHeight="1" x14ac:dyDescent="0.2">
      <c r="A262" s="48" t="s">
        <v>273</v>
      </c>
      <c r="B262" s="53">
        <v>673296.94900000002</v>
      </c>
      <c r="C262" s="54">
        <v>458578.45873000001</v>
      </c>
      <c r="D262" s="53">
        <v>214718.49027000001</v>
      </c>
      <c r="E262" s="58">
        <f>SUM(C262:D262)</f>
        <v>673296.94900000002</v>
      </c>
      <c r="F262" s="58">
        <f>B262-E262</f>
        <v>0</v>
      </c>
      <c r="G262" s="58">
        <f>B262-C262</f>
        <v>214718.49027000001</v>
      </c>
      <c r="H262" s="50">
        <f>E262/B262*100</f>
        <v>100</v>
      </c>
    </row>
    <row r="263" spans="1:8" s="46" customFormat="1" ht="11.25" customHeight="1" x14ac:dyDescent="0.2">
      <c r="A263" s="98"/>
      <c r="B263" s="53"/>
      <c r="C263" s="53"/>
      <c r="D263" s="53"/>
      <c r="E263" s="53"/>
      <c r="F263" s="53"/>
      <c r="G263" s="53"/>
      <c r="H263" s="56"/>
    </row>
    <row r="264" spans="1:8" s="46" customFormat="1" ht="11.25" customHeight="1" x14ac:dyDescent="0.2">
      <c r="A264" s="99" t="s">
        <v>274</v>
      </c>
      <c r="B264" s="81">
        <f t="shared" ref="B264:G264" si="104">+B265+B266</f>
        <v>182660.326</v>
      </c>
      <c r="C264" s="81">
        <f t="shared" si="104"/>
        <v>177671.38843000002</v>
      </c>
      <c r="D264" s="81">
        <f t="shared" si="104"/>
        <v>4885.3410000000003</v>
      </c>
      <c r="E264" s="81">
        <f t="shared" si="104"/>
        <v>182556.72943000004</v>
      </c>
      <c r="F264" s="81">
        <f t="shared" si="104"/>
        <v>103.59656999997515</v>
      </c>
      <c r="G264" s="81">
        <f t="shared" si="104"/>
        <v>4988.93756999998</v>
      </c>
      <c r="H264" s="56">
        <f>E264/B264*100</f>
        <v>99.94328458058267</v>
      </c>
    </row>
    <row r="265" spans="1:8" s="46" customFormat="1" ht="11.25" customHeight="1" x14ac:dyDescent="0.2">
      <c r="A265" s="70" t="s">
        <v>313</v>
      </c>
      <c r="B265" s="53">
        <v>174913.326</v>
      </c>
      <c r="C265" s="54">
        <v>170591.37261000002</v>
      </c>
      <c r="D265" s="53">
        <v>4321.50083</v>
      </c>
      <c r="E265" s="53">
        <f>SUM(C265:D265)</f>
        <v>174912.87344000002</v>
      </c>
      <c r="F265" s="53">
        <f>B265-E265</f>
        <v>0.45255999997607432</v>
      </c>
      <c r="G265" s="53">
        <f>B265-C265</f>
        <v>4321.9533899999806</v>
      </c>
      <c r="H265" s="56">
        <f>E265/B265*100</f>
        <v>99.99974126614002</v>
      </c>
    </row>
    <row r="266" spans="1:8" s="46" customFormat="1" ht="11.25" customHeight="1" x14ac:dyDescent="0.2">
      <c r="A266" s="70" t="s">
        <v>314</v>
      </c>
      <c r="B266" s="53">
        <v>7747</v>
      </c>
      <c r="C266" s="54">
        <v>7080.0158200000005</v>
      </c>
      <c r="D266" s="53">
        <v>563.84017000000006</v>
      </c>
      <c r="E266" s="53">
        <f>SUM(C266:D266)</f>
        <v>7643.8559900000009</v>
      </c>
      <c r="F266" s="53">
        <f>B266-E266</f>
        <v>103.14400999999907</v>
      </c>
      <c r="G266" s="53">
        <f>B266-C266</f>
        <v>666.98417999999947</v>
      </c>
      <c r="H266" s="56">
        <f>E266/B266*100</f>
        <v>98.668594165483427</v>
      </c>
    </row>
    <row r="267" spans="1:8" s="46" customFormat="1" ht="12" customHeight="1" x14ac:dyDescent="0.2">
      <c r="A267" s="100"/>
      <c r="B267" s="53"/>
      <c r="C267" s="53"/>
      <c r="D267" s="53"/>
      <c r="E267" s="53"/>
      <c r="F267" s="53"/>
      <c r="G267" s="53"/>
      <c r="H267" s="56"/>
    </row>
    <row r="268" spans="1:8" s="46" customFormat="1" ht="11.25" customHeight="1" x14ac:dyDescent="0.2">
      <c r="A268" s="101" t="s">
        <v>275</v>
      </c>
      <c r="B268" s="102">
        <f>B10+B17+B19+B21+B23+B34+B38+B46+B48+B50+B58+B70+B76+B80+B84+B90+B102+B114+B125+B141+B143+B164+B174+B179+B188+B197+B206+B215+B245+B247+B254+B258+B260+B262+B264</f>
        <v>444413984.65464002</v>
      </c>
      <c r="C268" s="102">
        <f t="shared" ref="C268:G268" si="105">C10+C17+C19+C21+C23+C34+C38+C46+C48+C50+C58+C70+C76+C80+C84+C90+C102+C114+C125+C141+C143+C164+C174+C179+C188+C197+C206+C215+C245+C247+C254+C258+C260+C262+C264</f>
        <v>407334125.15243995</v>
      </c>
      <c r="D268" s="102">
        <f t="shared" si="105"/>
        <v>28247488.96748</v>
      </c>
      <c r="E268" s="102">
        <f t="shared" si="105"/>
        <v>435581614.11992002</v>
      </c>
      <c r="F268" s="102">
        <f t="shared" si="105"/>
        <v>8832370.5347200222</v>
      </c>
      <c r="G268" s="102">
        <f t="shared" si="105"/>
        <v>37079859.502200015</v>
      </c>
      <c r="H268" s="103">
        <f>E268/B268*100</f>
        <v>98.012580422827213</v>
      </c>
    </row>
    <row r="269" spans="1:8" s="46" customFormat="1" ht="11.25" customHeight="1" x14ac:dyDescent="0.2">
      <c r="A269" s="91"/>
      <c r="B269" s="54"/>
      <c r="C269" s="54"/>
      <c r="D269" s="54"/>
      <c r="E269" s="54"/>
      <c r="F269" s="54"/>
      <c r="G269" s="54"/>
      <c r="H269" s="50"/>
    </row>
    <row r="270" spans="1:8" s="46" customFormat="1" ht="11.25" customHeight="1" x14ac:dyDescent="0.2">
      <c r="A270" s="47" t="s">
        <v>276</v>
      </c>
      <c r="B270" s="54"/>
      <c r="C270" s="54"/>
      <c r="D270" s="54"/>
      <c r="E270" s="54"/>
      <c r="F270" s="54"/>
      <c r="G270" s="54"/>
      <c r="H270" s="55"/>
    </row>
    <row r="271" spans="1:8" s="46" customFormat="1" ht="11.25" customHeight="1" x14ac:dyDescent="0.2">
      <c r="A271" s="52" t="s">
        <v>277</v>
      </c>
      <c r="B271" s="53">
        <v>15666822.481000001</v>
      </c>
      <c r="C271" s="54">
        <v>15199596.195</v>
      </c>
      <c r="D271" s="53">
        <v>444956.05343999999</v>
      </c>
      <c r="E271" s="54">
        <f>SUM(C271:D271)</f>
        <v>15644552.248440001</v>
      </c>
      <c r="F271" s="54">
        <f>B271-E271</f>
        <v>22270.232559999451</v>
      </c>
      <c r="G271" s="54">
        <f>B271-C271</f>
        <v>467226.28600000031</v>
      </c>
      <c r="H271" s="50">
        <f>E271/B271*100</f>
        <v>99.85785099316081</v>
      </c>
    </row>
    <row r="272" spans="1:8" s="46" customFormat="1" ht="11.4" x14ac:dyDescent="0.2">
      <c r="A272" s="72"/>
      <c r="B272" s="54"/>
      <c r="C272" s="54"/>
      <c r="D272" s="54"/>
      <c r="E272" s="54"/>
      <c r="F272" s="54"/>
      <c r="G272" s="54"/>
      <c r="H272" s="55"/>
    </row>
    <row r="273" spans="1:8" s="46" customFormat="1" ht="11.25" customHeight="1" x14ac:dyDescent="0.2">
      <c r="A273" s="52" t="s">
        <v>278</v>
      </c>
      <c r="B273" s="54">
        <f t="shared" ref="B273:G273" si="106">SUM(B274:B279)</f>
        <v>190731186.40099996</v>
      </c>
      <c r="C273" s="54">
        <f t="shared" si="106"/>
        <v>188747325.19497997</v>
      </c>
      <c r="D273" s="54">
        <f t="shared" ref="D273" si="107">SUM(D274:D279)</f>
        <v>1179990.74489</v>
      </c>
      <c r="E273" s="54">
        <f t="shared" si="106"/>
        <v>189927315.93986994</v>
      </c>
      <c r="F273" s="54">
        <f t="shared" si="106"/>
        <v>803870.4611300173</v>
      </c>
      <c r="G273" s="54">
        <f t="shared" si="106"/>
        <v>1983861.2060200144</v>
      </c>
      <c r="H273" s="50">
        <f t="shared" ref="H273:H279" si="108">E273/B273*100</f>
        <v>99.578532238854777</v>
      </c>
    </row>
    <row r="274" spans="1:8" s="46" customFormat="1" ht="11.25" hidden="1" customHeight="1" x14ac:dyDescent="0.2">
      <c r="A274" s="52" t="s">
        <v>293</v>
      </c>
      <c r="B274" s="53">
        <v>190087777.39599997</v>
      </c>
      <c r="C274" s="54">
        <v>188260564.95104995</v>
      </c>
      <c r="D274" s="53">
        <v>1025620.25476</v>
      </c>
      <c r="E274" s="54">
        <f t="shared" ref="E274:E279" si="109">SUM(C274:D274)</f>
        <v>189286185.20580995</v>
      </c>
      <c r="F274" s="54">
        <f t="shared" ref="F274:F279" si="110">B274-E274</f>
        <v>801592.19019001722</v>
      </c>
      <c r="G274" s="54">
        <f t="shared" ref="G274:G279" si="111">B274-C274</f>
        <v>1827212.4449500144</v>
      </c>
      <c r="H274" s="55">
        <f t="shared" si="108"/>
        <v>99.578304191268387</v>
      </c>
    </row>
    <row r="275" spans="1:8" s="46" customFormat="1" ht="11.25" hidden="1" customHeight="1" x14ac:dyDescent="0.2">
      <c r="A275" s="73" t="s">
        <v>315</v>
      </c>
      <c r="B275" s="74"/>
      <c r="C275" s="74">
        <v>0</v>
      </c>
      <c r="D275" s="74"/>
      <c r="E275" s="74">
        <f t="shared" si="109"/>
        <v>0</v>
      </c>
      <c r="F275" s="74">
        <f t="shared" si="110"/>
        <v>0</v>
      </c>
      <c r="G275" s="74">
        <f t="shared" si="111"/>
        <v>0</v>
      </c>
      <c r="H275" s="104" t="e">
        <f t="shared" si="108"/>
        <v>#DIV/0!</v>
      </c>
    </row>
    <row r="276" spans="1:8" s="46" customFormat="1" ht="12" hidden="1" customHeight="1" x14ac:dyDescent="0.2">
      <c r="A276" s="73" t="s">
        <v>316</v>
      </c>
      <c r="B276" s="74"/>
      <c r="C276" s="74">
        <v>0</v>
      </c>
      <c r="D276" s="74"/>
      <c r="E276" s="74">
        <f t="shared" si="109"/>
        <v>0</v>
      </c>
      <c r="F276" s="74">
        <f t="shared" si="110"/>
        <v>0</v>
      </c>
      <c r="G276" s="74">
        <f t="shared" si="111"/>
        <v>0</v>
      </c>
      <c r="H276" s="75" t="e">
        <f t="shared" si="108"/>
        <v>#DIV/0!</v>
      </c>
    </row>
    <row r="277" spans="1:8" s="46" customFormat="1" ht="11.25" hidden="1" customHeight="1" x14ac:dyDescent="0.2">
      <c r="A277" s="84" t="s">
        <v>317</v>
      </c>
      <c r="B277" s="74"/>
      <c r="C277" s="74">
        <v>0</v>
      </c>
      <c r="D277" s="74"/>
      <c r="E277" s="74">
        <f t="shared" si="109"/>
        <v>0</v>
      </c>
      <c r="F277" s="74">
        <f t="shared" si="110"/>
        <v>0</v>
      </c>
      <c r="G277" s="74">
        <f t="shared" si="111"/>
        <v>0</v>
      </c>
      <c r="H277" s="105" t="e">
        <f t="shared" si="108"/>
        <v>#DIV/0!</v>
      </c>
    </row>
    <row r="278" spans="1:8" s="46" customFormat="1" ht="11.25" hidden="1" customHeight="1" x14ac:dyDescent="0.2">
      <c r="A278" s="85" t="s">
        <v>318</v>
      </c>
      <c r="B278" s="74"/>
      <c r="C278" s="74">
        <v>0</v>
      </c>
      <c r="D278" s="74"/>
      <c r="E278" s="74">
        <f t="shared" si="109"/>
        <v>0</v>
      </c>
      <c r="F278" s="74">
        <f t="shared" si="110"/>
        <v>0</v>
      </c>
      <c r="G278" s="74">
        <f t="shared" si="111"/>
        <v>0</v>
      </c>
      <c r="H278" s="75" t="e">
        <f t="shared" si="108"/>
        <v>#DIV/0!</v>
      </c>
    </row>
    <row r="279" spans="1:8" s="46" customFormat="1" ht="11.25" customHeight="1" x14ac:dyDescent="0.2">
      <c r="A279" s="86" t="s">
        <v>279</v>
      </c>
      <c r="B279" s="53">
        <v>643409.005</v>
      </c>
      <c r="C279" s="54">
        <v>486760.24393</v>
      </c>
      <c r="D279" s="53">
        <v>154370.49012999999</v>
      </c>
      <c r="E279" s="54">
        <f t="shared" si="109"/>
        <v>641130.73405999993</v>
      </c>
      <c r="F279" s="54">
        <f t="shared" si="110"/>
        <v>2278.2709400000749</v>
      </c>
      <c r="G279" s="54">
        <f t="shared" si="111"/>
        <v>156648.76107000001</v>
      </c>
      <c r="H279" s="50">
        <f t="shared" si="108"/>
        <v>99.645906270770951</v>
      </c>
    </row>
    <row r="280" spans="1:8" s="46" customFormat="1" ht="11.25" customHeight="1" x14ac:dyDescent="0.2">
      <c r="A280" s="86"/>
      <c r="B280" s="54"/>
      <c r="C280" s="54"/>
      <c r="D280" s="54"/>
      <c r="E280" s="54"/>
      <c r="F280" s="54"/>
      <c r="G280" s="54"/>
      <c r="H280" s="55"/>
    </row>
    <row r="281" spans="1:8" s="46" customFormat="1" ht="11.25" customHeight="1" x14ac:dyDescent="0.2">
      <c r="A281" s="86"/>
      <c r="B281" s="54"/>
      <c r="C281" s="54"/>
      <c r="D281" s="54"/>
      <c r="E281" s="54"/>
      <c r="F281" s="54"/>
      <c r="G281" s="54"/>
      <c r="H281" s="55"/>
    </row>
    <row r="282" spans="1:8" s="46" customFormat="1" ht="11.25" customHeight="1" x14ac:dyDescent="0.2">
      <c r="A282" s="47" t="s">
        <v>280</v>
      </c>
      <c r="B282" s="87">
        <f>+B271+B273</f>
        <v>206398008.88199997</v>
      </c>
      <c r="C282" s="87">
        <f t="shared" ref="C282:G282" si="112">+C271+C273</f>
        <v>203946921.38997996</v>
      </c>
      <c r="D282" s="87">
        <f t="shared" si="112"/>
        <v>1624946.7983299999</v>
      </c>
      <c r="E282" s="87">
        <f t="shared" si="112"/>
        <v>205571868.18830994</v>
      </c>
      <c r="F282" s="87">
        <f t="shared" si="112"/>
        <v>826140.69369001675</v>
      </c>
      <c r="G282" s="87">
        <f t="shared" si="112"/>
        <v>2451087.4920200147</v>
      </c>
      <c r="H282" s="55">
        <f>E282/B282*100</f>
        <v>99.599734174682681</v>
      </c>
    </row>
    <row r="283" spans="1:8" s="46" customFormat="1" ht="11.25" customHeight="1" x14ac:dyDescent="0.2">
      <c r="A283" s="52"/>
      <c r="B283" s="54"/>
      <c r="C283" s="54"/>
      <c r="D283" s="54"/>
      <c r="E283" s="54"/>
      <c r="F283" s="54"/>
      <c r="G283" s="54"/>
      <c r="H283" s="55"/>
    </row>
    <row r="284" spans="1:8" s="46" customFormat="1" ht="11.25" customHeight="1" x14ac:dyDescent="0.2">
      <c r="A284" s="72" t="s">
        <v>281</v>
      </c>
      <c r="B284" s="60">
        <f t="shared" ref="B284:G284" si="113">+B282+B268</f>
        <v>650811993.53663993</v>
      </c>
      <c r="C284" s="60">
        <f t="shared" si="113"/>
        <v>611281046.54241991</v>
      </c>
      <c r="D284" s="60">
        <f t="shared" si="113"/>
        <v>29872435.765810002</v>
      </c>
      <c r="E284" s="60">
        <f t="shared" si="113"/>
        <v>641153482.30822992</v>
      </c>
      <c r="F284" s="60">
        <f t="shared" si="113"/>
        <v>9658511.2284100391</v>
      </c>
      <c r="G284" s="60">
        <f t="shared" si="113"/>
        <v>39530946.994220033</v>
      </c>
      <c r="H284" s="71">
        <f>E284/B284*100</f>
        <v>98.515929127869356</v>
      </c>
    </row>
    <row r="285" spans="1:8" s="46" customFormat="1" ht="12" customHeight="1" x14ac:dyDescent="0.2">
      <c r="A285" s="52"/>
      <c r="B285" s="54"/>
      <c r="C285" s="58"/>
      <c r="D285" s="54"/>
      <c r="E285" s="58"/>
      <c r="F285" s="58"/>
      <c r="G285" s="58"/>
      <c r="H285" s="50"/>
    </row>
    <row r="286" spans="1:8" ht="11.4" x14ac:dyDescent="0.2">
      <c r="A286" s="107"/>
      <c r="B286" s="106"/>
      <c r="C286" s="106"/>
      <c r="D286" s="106"/>
      <c r="E286" s="106"/>
      <c r="F286" s="106"/>
      <c r="G286" s="106"/>
      <c r="H286" s="108"/>
    </row>
    <row r="287" spans="1:8" ht="12.6" thickBot="1" x14ac:dyDescent="0.3">
      <c r="A287" s="88" t="s">
        <v>282</v>
      </c>
      <c r="B287" s="89">
        <f>+B284</f>
        <v>650811993.53663993</v>
      </c>
      <c r="C287" s="89">
        <f t="shared" ref="C287:G287" si="114">+C284</f>
        <v>611281046.54241991</v>
      </c>
      <c r="D287" s="89">
        <f t="shared" si="114"/>
        <v>29872435.765810002</v>
      </c>
      <c r="E287" s="89">
        <f t="shared" si="114"/>
        <v>641153482.30822992</v>
      </c>
      <c r="F287" s="89">
        <f t="shared" si="114"/>
        <v>9658511.2284100391</v>
      </c>
      <c r="G287" s="89">
        <f t="shared" si="114"/>
        <v>39530946.994220033</v>
      </c>
      <c r="H287" s="109">
        <f>E287/B287*100</f>
        <v>98.515929127869356</v>
      </c>
    </row>
    <row r="288" spans="1:8" ht="10.8" thickTop="1" x14ac:dyDescent="0.2">
      <c r="G288" s="110"/>
    </row>
    <row r="289" spans="1:7" x14ac:dyDescent="0.2">
      <c r="A289" s="111" t="s">
        <v>283</v>
      </c>
    </row>
    <row r="290" spans="1:7" x14ac:dyDescent="0.2">
      <c r="A290" s="46" t="s">
        <v>284</v>
      </c>
    </row>
    <row r="291" spans="1:7" x14ac:dyDescent="0.2">
      <c r="A291" s="107" t="s">
        <v>285</v>
      </c>
    </row>
    <row r="292" spans="1:7" x14ac:dyDescent="0.2">
      <c r="A292" s="46" t="s">
        <v>286</v>
      </c>
    </row>
    <row r="293" spans="1:7" x14ac:dyDescent="0.2">
      <c r="A293" s="46" t="s">
        <v>287</v>
      </c>
    </row>
    <row r="294" spans="1:7" x14ac:dyDescent="0.2">
      <c r="A294" s="46" t="s">
        <v>288</v>
      </c>
    </row>
    <row r="295" spans="1:7" x14ac:dyDescent="0.2">
      <c r="A295" s="46" t="s">
        <v>289</v>
      </c>
    </row>
    <row r="296" spans="1:7" x14ac:dyDescent="0.2">
      <c r="G296" s="110"/>
    </row>
    <row r="297" spans="1:7" x14ac:dyDescent="0.2">
      <c r="E297" s="46"/>
      <c r="F297" s="46"/>
      <c r="G297" s="76"/>
    </row>
    <row r="298" spans="1:7" x14ac:dyDescent="0.2">
      <c r="E298" s="46"/>
      <c r="F298" s="46"/>
      <c r="G298" s="76"/>
    </row>
    <row r="299" spans="1:7" x14ac:dyDescent="0.2">
      <c r="E299" s="46"/>
      <c r="F299" s="46"/>
      <c r="G299" s="76"/>
    </row>
    <row r="300" spans="1:7" x14ac:dyDescent="0.2">
      <c r="E300" s="46"/>
      <c r="F300" s="46"/>
      <c r="G300" s="76"/>
    </row>
    <row r="301" spans="1:7" x14ac:dyDescent="0.2">
      <c r="E301" s="46"/>
      <c r="F301" s="46"/>
      <c r="G301" s="76"/>
    </row>
    <row r="302" spans="1:7" x14ac:dyDescent="0.2">
      <c r="E302" s="46"/>
      <c r="F302" s="46"/>
      <c r="G302" s="76"/>
    </row>
    <row r="303" spans="1:7" x14ac:dyDescent="0.2">
      <c r="E303" s="46"/>
      <c r="F303" s="46"/>
      <c r="G303" s="76"/>
    </row>
    <row r="304" spans="1:7" x14ac:dyDescent="0.2">
      <c r="E304" s="46"/>
      <c r="F304" s="46"/>
      <c r="G304" s="76"/>
    </row>
    <row r="305" spans="5:7" x14ac:dyDescent="0.2">
      <c r="E305" s="46"/>
      <c r="F305" s="46"/>
      <c r="G305" s="76"/>
    </row>
    <row r="306" spans="5:7" x14ac:dyDescent="0.2">
      <c r="E306" s="46"/>
      <c r="F306" s="46"/>
      <c r="G306" s="76"/>
    </row>
    <row r="307" spans="5:7" x14ac:dyDescent="0.2">
      <c r="E307" s="46"/>
      <c r="F307" s="46"/>
      <c r="G307" s="76"/>
    </row>
    <row r="308" spans="5:7" x14ac:dyDescent="0.2">
      <c r="E308" s="46"/>
      <c r="F308" s="46"/>
      <c r="G308" s="76"/>
    </row>
    <row r="309" spans="5:7" x14ac:dyDescent="0.2">
      <c r="E309" s="46"/>
      <c r="F309" s="46"/>
      <c r="G309" s="76"/>
    </row>
    <row r="310" spans="5:7" x14ac:dyDescent="0.2">
      <c r="E310" s="46"/>
      <c r="F310" s="46"/>
      <c r="G310" s="76"/>
    </row>
    <row r="311" spans="5:7" x14ac:dyDescent="0.2">
      <c r="E311" s="46"/>
      <c r="F311" s="46"/>
      <c r="G311" s="76"/>
    </row>
    <row r="312" spans="5:7" x14ac:dyDescent="0.2">
      <c r="E312" s="46"/>
      <c r="F312" s="46"/>
      <c r="G312" s="76"/>
    </row>
    <row r="313" spans="5:7" x14ac:dyDescent="0.2">
      <c r="E313" s="46"/>
      <c r="F313" s="46"/>
      <c r="G313" s="76"/>
    </row>
    <row r="314" spans="5:7" x14ac:dyDescent="0.2">
      <c r="E314" s="46"/>
      <c r="F314" s="46"/>
      <c r="G314" s="76"/>
    </row>
    <row r="315" spans="5:7" x14ac:dyDescent="0.2">
      <c r="E315" s="46"/>
      <c r="F315" s="46"/>
      <c r="G315" s="76"/>
    </row>
    <row r="316" spans="5:7" x14ac:dyDescent="0.2">
      <c r="E316" s="46"/>
      <c r="F316" s="46"/>
      <c r="G316" s="76"/>
    </row>
    <row r="317" spans="5:7" x14ac:dyDescent="0.2">
      <c r="E317" s="46"/>
      <c r="F317" s="46"/>
      <c r="G317" s="76"/>
    </row>
    <row r="318" spans="5:7" x14ac:dyDescent="0.2">
      <c r="E318" s="46"/>
      <c r="F318" s="46"/>
      <c r="G318" s="76"/>
    </row>
    <row r="319" spans="5:7" x14ac:dyDescent="0.2">
      <c r="E319" s="46"/>
      <c r="F319" s="46"/>
      <c r="G319" s="76"/>
    </row>
    <row r="320" spans="5:7" x14ac:dyDescent="0.2">
      <c r="E320" s="46"/>
      <c r="F320" s="46"/>
      <c r="G320" s="76"/>
    </row>
    <row r="321" spans="5:7" x14ac:dyDescent="0.2">
      <c r="E321" s="46"/>
      <c r="F321" s="46"/>
      <c r="G321" s="76"/>
    </row>
    <row r="322" spans="5:7" x14ac:dyDescent="0.2">
      <c r="E322" s="46"/>
      <c r="F322" s="46"/>
      <c r="G322" s="76"/>
    </row>
    <row r="323" spans="5:7" x14ac:dyDescent="0.2">
      <c r="E323" s="46"/>
      <c r="F323" s="46"/>
      <c r="G323" s="76"/>
    </row>
    <row r="324" spans="5:7" x14ac:dyDescent="0.2">
      <c r="E324" s="46"/>
      <c r="F324" s="46"/>
      <c r="G324" s="76"/>
    </row>
    <row r="325" spans="5:7" x14ac:dyDescent="0.2">
      <c r="E325" s="46"/>
      <c r="F325" s="46"/>
      <c r="G325" s="76"/>
    </row>
    <row r="326" spans="5:7" x14ac:dyDescent="0.2">
      <c r="E326" s="46"/>
      <c r="F326" s="46"/>
      <c r="G326" s="76"/>
    </row>
    <row r="327" spans="5:7" x14ac:dyDescent="0.2">
      <c r="E327" s="46"/>
      <c r="F327" s="46"/>
      <c r="G327" s="76"/>
    </row>
    <row r="328" spans="5:7" x14ac:dyDescent="0.2">
      <c r="E328" s="46"/>
      <c r="F328" s="46"/>
      <c r="G328" s="76"/>
    </row>
    <row r="329" spans="5:7" x14ac:dyDescent="0.2">
      <c r="E329" s="46"/>
      <c r="F329" s="46"/>
      <c r="G329" s="76"/>
    </row>
    <row r="330" spans="5:7" x14ac:dyDescent="0.2">
      <c r="E330" s="46"/>
      <c r="F330" s="46"/>
      <c r="G330" s="76"/>
    </row>
    <row r="331" spans="5:7" x14ac:dyDescent="0.2">
      <c r="E331" s="46"/>
      <c r="F331" s="46"/>
      <c r="G331" s="76"/>
    </row>
    <row r="332" spans="5:7" x14ac:dyDescent="0.2">
      <c r="E332" s="46"/>
      <c r="F332" s="46"/>
      <c r="G332" s="76"/>
    </row>
    <row r="333" spans="5:7" x14ac:dyDescent="0.2">
      <c r="E333" s="46"/>
      <c r="F333" s="46"/>
      <c r="G333" s="76"/>
    </row>
    <row r="334" spans="5:7" x14ac:dyDescent="0.2">
      <c r="E334" s="46"/>
      <c r="F334" s="46"/>
      <c r="G334" s="76"/>
    </row>
    <row r="335" spans="5:7" x14ac:dyDescent="0.2">
      <c r="E335" s="46"/>
      <c r="F335" s="46"/>
      <c r="G335" s="76"/>
    </row>
    <row r="336" spans="5:7" x14ac:dyDescent="0.2">
      <c r="E336" s="46"/>
      <c r="F336" s="46"/>
      <c r="G336" s="76"/>
    </row>
  </sheetData>
  <sheetProtection selectLockedCells="1"/>
  <mergeCells count="7">
    <mergeCell ref="H6:H7"/>
    <mergeCell ref="C6:E6"/>
    <mergeCell ref="A5:A7"/>
    <mergeCell ref="C5:E5"/>
    <mergeCell ref="B6:B7"/>
    <mergeCell ref="F6:F7"/>
    <mergeCell ref="G6:G7"/>
  </mergeCells>
  <printOptions horizontalCentered="1"/>
  <pageMargins left="0.4" right="0.3" top="0.3" bottom="0.4" header="0.2" footer="0.18"/>
  <pageSetup paperSize="9" scale="75"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8"/>
  <sheetViews>
    <sheetView topLeftCell="A17" zoomScaleNormal="100" workbookViewId="0">
      <selection activeCell="K35" sqref="K35"/>
    </sheetView>
  </sheetViews>
  <sheetFormatPr defaultRowHeight="13.2" x14ac:dyDescent="0.25"/>
  <cols>
    <col min="1" max="1" width="38.6640625" customWidth="1"/>
    <col min="2" max="2" width="11.5546875" bestFit="1" customWidth="1"/>
    <col min="3" max="3" width="10" bestFit="1" customWidth="1"/>
    <col min="4" max="4" width="10" customWidth="1"/>
    <col min="5" max="5" width="14.5546875" customWidth="1"/>
    <col min="7" max="7" width="9.44140625" bestFit="1" customWidth="1"/>
    <col min="8" max="8" width="10.33203125" bestFit="1" customWidth="1"/>
  </cols>
  <sheetData>
    <row r="1" spans="1:9" x14ac:dyDescent="0.25">
      <c r="A1" t="s">
        <v>297</v>
      </c>
    </row>
    <row r="2" spans="1:9" x14ac:dyDescent="0.25">
      <c r="A2" t="s">
        <v>0</v>
      </c>
    </row>
    <row r="3" spans="1:9" x14ac:dyDescent="0.25">
      <c r="A3" t="s">
        <v>1</v>
      </c>
      <c r="G3" t="s">
        <v>2</v>
      </c>
    </row>
    <row r="4" spans="1:9" x14ac:dyDescent="0.25">
      <c r="B4" s="3" t="s">
        <v>3</v>
      </c>
      <c r="C4" s="3" t="s">
        <v>4</v>
      </c>
      <c r="D4" s="3" t="s">
        <v>7</v>
      </c>
      <c r="E4" t="s">
        <v>8</v>
      </c>
      <c r="G4" t="s">
        <v>3</v>
      </c>
      <c r="H4" t="s">
        <v>4</v>
      </c>
      <c r="I4" t="s">
        <v>7</v>
      </c>
    </row>
    <row r="5" spans="1:9" x14ac:dyDescent="0.25">
      <c r="A5" t="s">
        <v>5</v>
      </c>
      <c r="B5" s="1">
        <v>197280.37400000001</v>
      </c>
      <c r="C5" s="1">
        <v>218551.98</v>
      </c>
      <c r="D5" s="1">
        <v>234979.63800000001</v>
      </c>
      <c r="E5" s="1">
        <f>SUM(B5:D5)</f>
        <v>650811.99200000009</v>
      </c>
      <c r="F5" s="1"/>
      <c r="G5" s="1">
        <f>B5</f>
        <v>197280.37400000001</v>
      </c>
      <c r="H5" s="1">
        <f>+G5+C5</f>
        <v>415832.35400000005</v>
      </c>
      <c r="I5" s="1">
        <f>+H5+D5</f>
        <v>650811.99200000009</v>
      </c>
    </row>
    <row r="6" spans="1:9" x14ac:dyDescent="0.25">
      <c r="A6" t="s">
        <v>6</v>
      </c>
      <c r="B6" s="1">
        <v>145576.10399999999</v>
      </c>
      <c r="C6" s="1">
        <v>217009.91399999999</v>
      </c>
      <c r="D6" s="1">
        <v>278567.462</v>
      </c>
      <c r="E6" s="1">
        <f>SUM(B6:D6)</f>
        <v>641153.48</v>
      </c>
      <c r="F6" s="1"/>
      <c r="G6" s="1">
        <f>B6</f>
        <v>145576.10399999999</v>
      </c>
      <c r="H6" s="1">
        <f>+G6+C6</f>
        <v>362586.01799999998</v>
      </c>
      <c r="I6" s="1">
        <f>+H6+D6</f>
        <v>641153.48</v>
      </c>
    </row>
    <row r="7" spans="1:9" hidden="1" x14ac:dyDescent="0.25">
      <c r="A7" t="s">
        <v>9</v>
      </c>
      <c r="B7" s="4">
        <f>+B6/B5*100</f>
        <v>73.791478112262695</v>
      </c>
      <c r="C7" s="4">
        <f>+C6/C5*100</f>
        <v>99.294416824775496</v>
      </c>
      <c r="D7" s="4">
        <f>+D6/D5*100</f>
        <v>118.5496174779195</v>
      </c>
      <c r="E7" s="4">
        <f>+E6/E5*100</f>
        <v>98.515929005807251</v>
      </c>
      <c r="F7" s="2"/>
      <c r="G7" s="2"/>
      <c r="H7" s="2"/>
      <c r="I7" s="2"/>
    </row>
    <row r="8" spans="1:9" x14ac:dyDescent="0.25">
      <c r="A8" t="s">
        <v>10</v>
      </c>
      <c r="B8" s="4">
        <f>G8</f>
        <v>73.791478112262695</v>
      </c>
      <c r="C8" s="4">
        <f>H8</f>
        <v>87.195239743177837</v>
      </c>
      <c r="D8" s="4">
        <f>I8</f>
        <v>98.515929005807251</v>
      </c>
      <c r="E8" s="4"/>
      <c r="F8" s="2"/>
      <c r="G8" s="2">
        <f>+G6/G5*100</f>
        <v>73.791478112262695</v>
      </c>
      <c r="H8" s="2">
        <f>+H6/H5*100</f>
        <v>87.195239743177837</v>
      </c>
      <c r="I8" s="2">
        <f>+I6/I5*100</f>
        <v>98.515929005807251</v>
      </c>
    </row>
  </sheetData>
  <phoneticPr fontId="19" type="noConversion"/>
  <pageMargins left="0.75" right="0.75" top="0.87" bottom="0.47" header="0.5" footer="0.5"/>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By Department</vt:lpstr>
      <vt:lpstr>By Agency</vt:lpstr>
      <vt:lpstr>Graph</vt:lpstr>
      <vt:lpstr>'By Agency'!Print_Area</vt:lpstr>
      <vt:lpstr>'By Department'!Print_Area</vt:lpstr>
      <vt:lpstr>Graph!Print_Area</vt:lpstr>
      <vt:lpstr>'By Agency'!Print_Titles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jpablo</dc:creator>
  <cp:lastModifiedBy>asus</cp:lastModifiedBy>
  <cp:lastPrinted>2020-04-13T06:22:43Z</cp:lastPrinted>
  <dcterms:created xsi:type="dcterms:W3CDTF">2014-04-16T02:07:45Z</dcterms:created>
  <dcterms:modified xsi:type="dcterms:W3CDTF">2020-05-08T05:50:10Z</dcterms:modified>
</cp:coreProperties>
</file>