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marasigan\Desktop\CPD\ACTUAL DISBURSEMENT (BANK)\bank reports\2020\WEBSITE\For website\February 2020\"/>
    </mc:Choice>
  </mc:AlternateContent>
  <bookViews>
    <workbookView xWindow="0" yWindow="75" windowWidth="19035" windowHeight="11250"/>
  </bookViews>
  <sheets>
    <sheet name="By Department" sheetId="8" r:id="rId1"/>
    <sheet name="By Agency" sheetId="9" r:id="rId2"/>
    <sheet name="Graph" sheetId="2" r:id="rId3"/>
  </sheets>
  <externalReferences>
    <externalReference r:id="rId4"/>
  </externalReferences>
  <definedNames>
    <definedName name="_xlnm.Print_Area" localSheetId="1">'By Agency'!$A$1:$H$293</definedName>
    <definedName name="_xlnm.Print_Area" localSheetId="0">'By Department'!$A$1:$M$64</definedName>
    <definedName name="_xlnm.Print_Area" localSheetId="2">Graph!$A$9:$G$56</definedName>
    <definedName name="_xlnm.Print_Titles" localSheetId="1">'By Agency'!$1:$8</definedName>
    <definedName name="Z_149BABA1_3CBB_4AB5_8307_CDFFE2416884_.wvu.PrintArea" localSheetId="1" hidden="1">'By Agency'!$A$1:$F$290</definedName>
    <definedName name="Z_149BABA1_3CBB_4AB5_8307_CDFFE2416884_.wvu.PrintTitles" localSheetId="1" hidden="1">'By Agency'!$1:$8</definedName>
    <definedName name="Z_149BABA1_3CBB_4AB5_8307_CDFFE2416884_.wvu.Rows" localSheetId="1" hidden="1">'By Agency'!$130:$130,'By Agency'!$272:$275,'By Agency'!$278:$280,'By Agency'!$281:$283</definedName>
    <definedName name="Z_32FD75DB_C2F2_4294_8471_7CD68BDD134B_.wvu.Rows" localSheetId="1" hidden="1">'By Agency'!#REF!,'By Agency'!#REF!,'By Agency'!#REF!,'By Agency'!#REF!,'By Agency'!#REF!,'By Agency'!#REF!,'By Agency'!#REF!,'By Agency'!#REF!,'By Agency'!#REF!,'By Agency'!#REF!,'By Agency'!#REF!,'By Agency'!#REF!,'By Agency'!#REF!,'By Agency'!#REF!,'By Agency'!#REF!</definedName>
    <definedName name="Z_63CE5467_86C0_4816_A6C7_6C3632652BD9_.wvu.Cols" localSheetId="1" hidden="1">'By Agency'!#REF!</definedName>
    <definedName name="Z_63CE5467_86C0_4816_A6C7_6C3632652BD9_.wvu.PrintArea" localSheetId="1" hidden="1">'By Agency'!$A$1:$H$294</definedName>
    <definedName name="Z_63CE5467_86C0_4816_A6C7_6C3632652BD9_.wvu.PrintTitles" localSheetId="1" hidden="1">'By Agency'!$1:$8</definedName>
    <definedName name="Z_63CE5467_86C0_4816_A6C7_6C3632652BD9_.wvu.Rows" localSheetId="1" hidden="1">'By Agency'!$130:$130</definedName>
    <definedName name="Z_92A72121_270A_4D07_961C_15515D7CE906_.wvu.Cols" localSheetId="1" hidden="1">'By Agency'!#REF!,'By Agency'!#REF!,'By Agency'!#REF!,'By Agency'!#REF!,'By Agency'!#REF!</definedName>
    <definedName name="Z_92A72121_270A_4D07_961C_15515D7CE906_.wvu.PrintArea" localSheetId="1" hidden="1">'By Agency'!#REF!</definedName>
    <definedName name="Z_92A72121_270A_4D07_961C_15515D7CE906_.wvu.PrintTitles" localSheetId="1" hidden="1">'By Agency'!#REF!</definedName>
    <definedName name="Z_92A72121_270A_4D07_961C_15515D7CE906_.wvu.Rows" localSheetId="1" hidden="1">'By Agency'!#REF!,'By Agency'!#REF!,'By Agency'!#REF!,'By Agency'!#REF!,'By Agency'!#REF!,'By Agency'!#REF!,'By Agency'!#REF!,'By Agency'!#REF!,'By Agency'!#REF!,'By Agency'!#REF!,'By Agency'!#REF!,'By Agency'!#REF!,'By Agency'!#REF!,'By Agency'!#REF!,'By Agency'!#REF!,'By Agency'!#REF!,'By Agency'!#REF!,'By Agency'!#REF!</definedName>
    <definedName name="Z_97AE4AC2_2269_476F_89AE_42BE1A190109_.wvu.PrintArea" localSheetId="1" hidden="1">'By Agency'!$A$1:$H$291</definedName>
    <definedName name="Z_97AE4AC2_2269_476F_89AE_42BE1A190109_.wvu.PrintTitles" localSheetId="1" hidden="1">'By Agency'!$1:$8</definedName>
    <definedName name="Z_97AE4AC2_2269_476F_89AE_42BE1A190109_.wvu.Rows" localSheetId="1" hidden="1">'By Agency'!$130:$130,'By Agency'!$272:$276,'By Agency'!$278:$280,'By Agency'!$281:$283</definedName>
    <definedName name="Z_A36966C3_2B91_49EA_8368_0F103F951C33_.wvu.Cols" localSheetId="1" hidden="1">'By Agency'!#REF!,'By Agency'!#REF!,'By Agency'!#REF!,'By Agency'!#REF!</definedName>
    <definedName name="Z_A36966C3_2B91_49EA_8368_0F103F951C33_.wvu.PrintArea" localSheetId="1" hidden="1">'By Agency'!#REF!</definedName>
    <definedName name="Z_A36966C3_2B91_49EA_8368_0F103F951C33_.wvu.PrintTitles" localSheetId="1" hidden="1">'By Agency'!#REF!</definedName>
    <definedName name="Z_A36966C3_2B91_49EA_8368_0F103F951C33_.wvu.Rows" localSheetId="1" hidden="1">'By Agency'!#REF!,'By Agency'!#REF!,'By Agency'!#REF!,'By Agency'!#REF!,'By Agency'!#REF!,'By Agency'!#REF!,'By Agency'!#REF!,'By Agency'!#REF!,'By Agency'!#REF!,'By Agency'!#REF!,'By Agency'!#REF!,'By Agency'!#REF!,'By Agency'!#REF!,'By Agency'!#REF!,'By Agency'!#REF!,'By Agency'!#REF!,'By Agency'!#REF!</definedName>
    <definedName name="Z_E72949E6_F470_4685_A8B8_FC40C2B684D5_.wvu.Cols" localSheetId="1" hidden="1">'By Agency'!#REF!</definedName>
    <definedName name="Z_E72949E6_F470_4685_A8B8_FC40C2B684D5_.wvu.PrintArea" localSheetId="1" hidden="1">'By Agency'!$A$1:$F$290</definedName>
    <definedName name="Z_E72949E6_F470_4685_A8B8_FC40C2B684D5_.wvu.PrintTitles" localSheetId="1" hidden="1">'By Agency'!$1:$8</definedName>
  </definedNames>
  <calcPr calcId="152511" concurrentCalc="0"/>
</workbook>
</file>

<file path=xl/calcChain.xml><?xml version="1.0" encoding="utf-8"?>
<calcChain xmlns="http://schemas.openxmlformats.org/spreadsheetml/2006/main">
  <c r="C273" i="9" l="1"/>
  <c r="C281" i="9"/>
  <c r="C134" i="9"/>
  <c r="C125" i="9"/>
  <c r="C268" i="9"/>
  <c r="C283" i="9"/>
  <c r="C285" i="9"/>
  <c r="D273" i="9"/>
  <c r="D281" i="9"/>
  <c r="D134" i="9"/>
  <c r="D125" i="9"/>
  <c r="D268" i="9"/>
  <c r="D283" i="9"/>
  <c r="D285" i="9"/>
  <c r="E274" i="9"/>
  <c r="E275" i="9"/>
  <c r="E276" i="9"/>
  <c r="E277" i="9"/>
  <c r="E278" i="9"/>
  <c r="E273" i="9"/>
  <c r="E281" i="9"/>
  <c r="E134" i="9"/>
  <c r="E125" i="9"/>
  <c r="E268" i="9"/>
  <c r="E283" i="9"/>
  <c r="E285" i="9"/>
  <c r="F274" i="9"/>
  <c r="F275" i="9"/>
  <c r="F276" i="9"/>
  <c r="F277" i="9"/>
  <c r="F278" i="9"/>
  <c r="F273" i="9"/>
  <c r="F281" i="9"/>
  <c r="F134" i="9"/>
  <c r="F125" i="9"/>
  <c r="F268" i="9"/>
  <c r="F283" i="9"/>
  <c r="F285" i="9"/>
  <c r="G274" i="9"/>
  <c r="G275" i="9"/>
  <c r="G276" i="9"/>
  <c r="G277" i="9"/>
  <c r="G278" i="9"/>
  <c r="G273" i="9"/>
  <c r="G281" i="9"/>
  <c r="G134" i="9"/>
  <c r="G125" i="9"/>
  <c r="G268" i="9"/>
  <c r="G283" i="9"/>
  <c r="G285" i="9"/>
  <c r="B273" i="9"/>
  <c r="B281" i="9"/>
  <c r="B134" i="9"/>
  <c r="B125" i="9"/>
  <c r="B268" i="9"/>
  <c r="B283" i="9"/>
  <c r="B285" i="9"/>
  <c r="G271" i="9"/>
  <c r="G279" i="9"/>
  <c r="E271" i="9"/>
  <c r="F271" i="9"/>
  <c r="E279" i="9"/>
  <c r="F279" i="9"/>
  <c r="C131" i="9"/>
  <c r="E11" i="9"/>
  <c r="E12" i="9"/>
  <c r="E13" i="9"/>
  <c r="E14" i="9"/>
  <c r="E15" i="9"/>
  <c r="E10" i="9"/>
  <c r="E17" i="9"/>
  <c r="E19" i="9"/>
  <c r="E21" i="9"/>
  <c r="E24" i="9"/>
  <c r="E25" i="9"/>
  <c r="E26" i="9"/>
  <c r="E27" i="9"/>
  <c r="E28" i="9"/>
  <c r="E29" i="9"/>
  <c r="E30" i="9"/>
  <c r="E31" i="9"/>
  <c r="E32" i="9"/>
  <c r="E23" i="9"/>
  <c r="E35" i="9"/>
  <c r="E36" i="9"/>
  <c r="E34" i="9"/>
  <c r="E39" i="9"/>
  <c r="E40" i="9"/>
  <c r="E41" i="9"/>
  <c r="E42" i="9"/>
  <c r="E43" i="9"/>
  <c r="E44" i="9"/>
  <c r="E38" i="9"/>
  <c r="E46" i="9"/>
  <c r="E48" i="9"/>
  <c r="E51" i="9"/>
  <c r="E52" i="9"/>
  <c r="E53" i="9"/>
  <c r="E54" i="9"/>
  <c r="E55" i="9"/>
  <c r="E56" i="9"/>
  <c r="E50" i="9"/>
  <c r="E59" i="9"/>
  <c r="E60" i="9"/>
  <c r="E61" i="9"/>
  <c r="E62" i="9"/>
  <c r="E63" i="9"/>
  <c r="E64" i="9"/>
  <c r="E65" i="9"/>
  <c r="E66" i="9"/>
  <c r="E67" i="9"/>
  <c r="E68" i="9"/>
  <c r="E58" i="9"/>
  <c r="E71" i="9"/>
  <c r="E72" i="9"/>
  <c r="E73" i="9"/>
  <c r="E74" i="9"/>
  <c r="E70" i="9"/>
  <c r="E77" i="9"/>
  <c r="E78" i="9"/>
  <c r="E76" i="9"/>
  <c r="E81" i="9"/>
  <c r="E82" i="9"/>
  <c r="E80" i="9"/>
  <c r="E85" i="9"/>
  <c r="E86" i="9"/>
  <c r="E87" i="9"/>
  <c r="E88" i="9"/>
  <c r="E84" i="9"/>
  <c r="E91" i="9"/>
  <c r="E92" i="9"/>
  <c r="E93" i="9"/>
  <c r="E94" i="9"/>
  <c r="E95" i="9"/>
  <c r="E96" i="9"/>
  <c r="E97" i="9"/>
  <c r="E98" i="9"/>
  <c r="E99" i="9"/>
  <c r="E100" i="9"/>
  <c r="E90" i="9"/>
  <c r="E103" i="9"/>
  <c r="E104" i="9"/>
  <c r="E105" i="9"/>
  <c r="E106" i="9"/>
  <c r="E107" i="9"/>
  <c r="E108" i="9"/>
  <c r="E109" i="9"/>
  <c r="E110" i="9"/>
  <c r="E111" i="9"/>
  <c r="E112" i="9"/>
  <c r="E102" i="9"/>
  <c r="E115" i="9"/>
  <c r="E116" i="9"/>
  <c r="E117" i="9"/>
  <c r="E118" i="9"/>
  <c r="E119" i="9"/>
  <c r="E120" i="9"/>
  <c r="E121" i="9"/>
  <c r="E122" i="9"/>
  <c r="E123" i="9"/>
  <c r="E114" i="9"/>
  <c r="E127" i="9"/>
  <c r="E128" i="9"/>
  <c r="E129" i="9"/>
  <c r="D130" i="9"/>
  <c r="E130" i="9"/>
  <c r="D131" i="9"/>
  <c r="E131" i="9"/>
  <c r="E126" i="9"/>
  <c r="E135" i="9"/>
  <c r="E136" i="9"/>
  <c r="E137" i="9"/>
  <c r="E139" i="9"/>
  <c r="E138" i="9"/>
  <c r="E141" i="9"/>
  <c r="E144" i="9"/>
  <c r="E145" i="9"/>
  <c r="E146" i="9"/>
  <c r="E147" i="9"/>
  <c r="E148" i="9"/>
  <c r="E149" i="9"/>
  <c r="E150" i="9"/>
  <c r="E151" i="9"/>
  <c r="E152" i="9"/>
  <c r="E153" i="9"/>
  <c r="E154" i="9"/>
  <c r="E155" i="9"/>
  <c r="E156" i="9"/>
  <c r="E157" i="9"/>
  <c r="E158" i="9"/>
  <c r="E159" i="9"/>
  <c r="E160" i="9"/>
  <c r="E161" i="9"/>
  <c r="E162" i="9"/>
  <c r="E143" i="9"/>
  <c r="E165" i="9"/>
  <c r="E166" i="9"/>
  <c r="E167" i="9"/>
  <c r="E168" i="9"/>
  <c r="E169" i="9"/>
  <c r="E170" i="9"/>
  <c r="E171" i="9"/>
  <c r="E172" i="9"/>
  <c r="E164" i="9"/>
  <c r="E175" i="9"/>
  <c r="E176" i="9"/>
  <c r="E177" i="9"/>
  <c r="E174" i="9"/>
  <c r="E180" i="9"/>
  <c r="E181" i="9"/>
  <c r="E182" i="9"/>
  <c r="E183" i="9"/>
  <c r="E184" i="9"/>
  <c r="E185" i="9"/>
  <c r="E186" i="9"/>
  <c r="E179" i="9"/>
  <c r="E189" i="9"/>
  <c r="E190" i="9"/>
  <c r="E191" i="9"/>
  <c r="E192" i="9"/>
  <c r="E193" i="9"/>
  <c r="E194" i="9"/>
  <c r="E195" i="9"/>
  <c r="E188" i="9"/>
  <c r="E198" i="9"/>
  <c r="E199" i="9"/>
  <c r="E200" i="9"/>
  <c r="E201" i="9"/>
  <c r="E202" i="9"/>
  <c r="E203" i="9"/>
  <c r="E204" i="9"/>
  <c r="E197" i="9"/>
  <c r="E207" i="9"/>
  <c r="E208" i="9"/>
  <c r="E209" i="9"/>
  <c r="E210" i="9"/>
  <c r="E211" i="9"/>
  <c r="E212" i="9"/>
  <c r="E213" i="9"/>
  <c r="E206" i="9"/>
  <c r="E216" i="9"/>
  <c r="E217" i="9"/>
  <c r="E218" i="9"/>
  <c r="E219" i="9"/>
  <c r="E220" i="9"/>
  <c r="E221" i="9"/>
  <c r="E222" i="9"/>
  <c r="E223" i="9"/>
  <c r="E224" i="9"/>
  <c r="E225" i="9"/>
  <c r="E226" i="9"/>
  <c r="E227" i="9"/>
  <c r="E229" i="9"/>
  <c r="E230" i="9"/>
  <c r="E231" i="9"/>
  <c r="E232" i="9"/>
  <c r="E228" i="9"/>
  <c r="E233" i="9"/>
  <c r="E234" i="9"/>
  <c r="E235" i="9"/>
  <c r="E236" i="9"/>
  <c r="E237" i="9"/>
  <c r="E238" i="9"/>
  <c r="E239" i="9"/>
  <c r="E240" i="9"/>
  <c r="E241" i="9"/>
  <c r="E242" i="9"/>
  <c r="E243" i="9"/>
  <c r="E215" i="9"/>
  <c r="E245" i="9"/>
  <c r="E248" i="9"/>
  <c r="E249" i="9"/>
  <c r="E250" i="9"/>
  <c r="E251" i="9"/>
  <c r="E252" i="9"/>
  <c r="E247" i="9"/>
  <c r="E255" i="9"/>
  <c r="E256" i="9"/>
  <c r="E254" i="9"/>
  <c r="E258" i="9"/>
  <c r="E260" i="9"/>
  <c r="E262" i="9"/>
  <c r="E265" i="9"/>
  <c r="E266" i="9"/>
  <c r="E264" i="9"/>
  <c r="B10" i="9"/>
  <c r="B23" i="9"/>
  <c r="B34" i="9"/>
  <c r="B38" i="9"/>
  <c r="B50" i="9"/>
  <c r="B58" i="9"/>
  <c r="B70" i="9"/>
  <c r="B76" i="9"/>
  <c r="B80" i="9"/>
  <c r="B84" i="9"/>
  <c r="B90" i="9"/>
  <c r="B102" i="9"/>
  <c r="B114" i="9"/>
  <c r="B131" i="9"/>
  <c r="B126" i="9"/>
  <c r="B138" i="9"/>
  <c r="B143" i="9"/>
  <c r="B164" i="9"/>
  <c r="B174" i="9"/>
  <c r="B179" i="9"/>
  <c r="B188" i="9"/>
  <c r="B197" i="9"/>
  <c r="B206" i="9"/>
  <c r="B228" i="9"/>
  <c r="B215" i="9"/>
  <c r="B247" i="9"/>
  <c r="B254" i="9"/>
  <c r="B264" i="9"/>
  <c r="H285" i="9"/>
  <c r="G11" i="9"/>
  <c r="G12" i="9"/>
  <c r="G13" i="9"/>
  <c r="G14" i="9"/>
  <c r="G15" i="9"/>
  <c r="G10" i="9"/>
  <c r="G17" i="9"/>
  <c r="G19" i="9"/>
  <c r="G21" i="9"/>
  <c r="G24" i="9"/>
  <c r="G25" i="9"/>
  <c r="G26" i="9"/>
  <c r="G27" i="9"/>
  <c r="G28" i="9"/>
  <c r="G29" i="9"/>
  <c r="G30" i="9"/>
  <c r="G31" i="9"/>
  <c r="G32" i="9"/>
  <c r="G23" i="9"/>
  <c r="G35" i="9"/>
  <c r="G36" i="9"/>
  <c r="G34" i="9"/>
  <c r="G39" i="9"/>
  <c r="G40" i="9"/>
  <c r="G41" i="9"/>
  <c r="G42" i="9"/>
  <c r="G43" i="9"/>
  <c r="G44" i="9"/>
  <c r="G38" i="9"/>
  <c r="G46" i="9"/>
  <c r="G48" i="9"/>
  <c r="G51" i="9"/>
  <c r="G52" i="9"/>
  <c r="G53" i="9"/>
  <c r="G54" i="9"/>
  <c r="G55" i="9"/>
  <c r="G56" i="9"/>
  <c r="G50" i="9"/>
  <c r="G59" i="9"/>
  <c r="G60" i="9"/>
  <c r="G61" i="9"/>
  <c r="G62" i="9"/>
  <c r="G63" i="9"/>
  <c r="G64" i="9"/>
  <c r="G65" i="9"/>
  <c r="G66" i="9"/>
  <c r="G67" i="9"/>
  <c r="G68" i="9"/>
  <c r="G58" i="9"/>
  <c r="G71" i="9"/>
  <c r="G72" i="9"/>
  <c r="G73" i="9"/>
  <c r="G74" i="9"/>
  <c r="G70" i="9"/>
  <c r="G77" i="9"/>
  <c r="G78" i="9"/>
  <c r="G76" i="9"/>
  <c r="G81" i="9"/>
  <c r="G82" i="9"/>
  <c r="G80" i="9"/>
  <c r="G85" i="9"/>
  <c r="G86" i="9"/>
  <c r="G87" i="9"/>
  <c r="G88" i="9"/>
  <c r="G84" i="9"/>
  <c r="G91" i="9"/>
  <c r="G92" i="9"/>
  <c r="G93" i="9"/>
  <c r="G94" i="9"/>
  <c r="G95" i="9"/>
  <c r="G96" i="9"/>
  <c r="G97" i="9"/>
  <c r="G98" i="9"/>
  <c r="G99" i="9"/>
  <c r="G100" i="9"/>
  <c r="G90" i="9"/>
  <c r="G103" i="9"/>
  <c r="G104" i="9"/>
  <c r="G105" i="9"/>
  <c r="G106" i="9"/>
  <c r="G107" i="9"/>
  <c r="G108" i="9"/>
  <c r="G109" i="9"/>
  <c r="G110" i="9"/>
  <c r="G111" i="9"/>
  <c r="G112" i="9"/>
  <c r="G102" i="9"/>
  <c r="G115" i="9"/>
  <c r="G116" i="9"/>
  <c r="G117" i="9"/>
  <c r="G118" i="9"/>
  <c r="G119" i="9"/>
  <c r="G120" i="9"/>
  <c r="G121" i="9"/>
  <c r="G122" i="9"/>
  <c r="G123" i="9"/>
  <c r="G114" i="9"/>
  <c r="G127" i="9"/>
  <c r="G128" i="9"/>
  <c r="G129" i="9"/>
  <c r="G130" i="9"/>
  <c r="G131" i="9"/>
  <c r="G126" i="9"/>
  <c r="G135" i="9"/>
  <c r="G136" i="9"/>
  <c r="G137" i="9"/>
  <c r="G139" i="9"/>
  <c r="G138" i="9"/>
  <c r="G141" i="9"/>
  <c r="G144" i="9"/>
  <c r="G145" i="9"/>
  <c r="G146" i="9"/>
  <c r="G147" i="9"/>
  <c r="G148" i="9"/>
  <c r="G149" i="9"/>
  <c r="G150" i="9"/>
  <c r="G151" i="9"/>
  <c r="G152" i="9"/>
  <c r="G153" i="9"/>
  <c r="G154" i="9"/>
  <c r="G155" i="9"/>
  <c r="G156" i="9"/>
  <c r="G157" i="9"/>
  <c r="G158" i="9"/>
  <c r="G159" i="9"/>
  <c r="G160" i="9"/>
  <c r="G161" i="9"/>
  <c r="G162" i="9"/>
  <c r="G143" i="9"/>
  <c r="G165" i="9"/>
  <c r="G166" i="9"/>
  <c r="G167" i="9"/>
  <c r="G168" i="9"/>
  <c r="G169" i="9"/>
  <c r="G170" i="9"/>
  <c r="G171" i="9"/>
  <c r="G172" i="9"/>
  <c r="G164" i="9"/>
  <c r="G175" i="9"/>
  <c r="G176" i="9"/>
  <c r="G177" i="9"/>
  <c r="G174" i="9"/>
  <c r="G180" i="9"/>
  <c r="G181" i="9"/>
  <c r="G182" i="9"/>
  <c r="G183" i="9"/>
  <c r="G184" i="9"/>
  <c r="G185" i="9"/>
  <c r="G186" i="9"/>
  <c r="G179" i="9"/>
  <c r="G189" i="9"/>
  <c r="G190" i="9"/>
  <c r="G191" i="9"/>
  <c r="G192" i="9"/>
  <c r="G193" i="9"/>
  <c r="G194" i="9"/>
  <c r="G195" i="9"/>
  <c r="G188" i="9"/>
  <c r="G198" i="9"/>
  <c r="G199" i="9"/>
  <c r="G200" i="9"/>
  <c r="G201" i="9"/>
  <c r="G202" i="9"/>
  <c r="G203" i="9"/>
  <c r="G204" i="9"/>
  <c r="G197" i="9"/>
  <c r="G207" i="9"/>
  <c r="G208" i="9"/>
  <c r="G209" i="9"/>
  <c r="G210" i="9"/>
  <c r="G211" i="9"/>
  <c r="G212" i="9"/>
  <c r="G213" i="9"/>
  <c r="G206" i="9"/>
  <c r="G216" i="9"/>
  <c r="G217" i="9"/>
  <c r="G218" i="9"/>
  <c r="G219" i="9"/>
  <c r="G220" i="9"/>
  <c r="G221" i="9"/>
  <c r="G222" i="9"/>
  <c r="G223" i="9"/>
  <c r="G224" i="9"/>
  <c r="G225" i="9"/>
  <c r="G226" i="9"/>
  <c r="G227" i="9"/>
  <c r="G229" i="9"/>
  <c r="G230" i="9"/>
  <c r="G231" i="9"/>
  <c r="G232" i="9"/>
  <c r="G228" i="9"/>
  <c r="G233" i="9"/>
  <c r="G234" i="9"/>
  <c r="G235" i="9"/>
  <c r="G236" i="9"/>
  <c r="G237" i="9"/>
  <c r="G238" i="9"/>
  <c r="G239" i="9"/>
  <c r="G240" i="9"/>
  <c r="G241" i="9"/>
  <c r="G242" i="9"/>
  <c r="G243" i="9"/>
  <c r="G215" i="9"/>
  <c r="G245" i="9"/>
  <c r="G248" i="9"/>
  <c r="G249" i="9"/>
  <c r="G250" i="9"/>
  <c r="G251" i="9"/>
  <c r="G252" i="9"/>
  <c r="G247" i="9"/>
  <c r="G255" i="9"/>
  <c r="G256" i="9"/>
  <c r="G254" i="9"/>
  <c r="G258" i="9"/>
  <c r="G260" i="9"/>
  <c r="G262" i="9"/>
  <c r="G265" i="9"/>
  <c r="G266" i="9"/>
  <c r="G264" i="9"/>
  <c r="F11" i="9"/>
  <c r="F12" i="9"/>
  <c r="F13" i="9"/>
  <c r="F14" i="9"/>
  <c r="F15" i="9"/>
  <c r="F10" i="9"/>
  <c r="F17" i="9"/>
  <c r="F19" i="9"/>
  <c r="F21" i="9"/>
  <c r="F24" i="9"/>
  <c r="F25" i="9"/>
  <c r="F26" i="9"/>
  <c r="F27" i="9"/>
  <c r="F28" i="9"/>
  <c r="F29" i="9"/>
  <c r="F30" i="9"/>
  <c r="F31" i="9"/>
  <c r="F32" i="9"/>
  <c r="F23" i="9"/>
  <c r="F35" i="9"/>
  <c r="F36" i="9"/>
  <c r="F34" i="9"/>
  <c r="F39" i="9"/>
  <c r="F40" i="9"/>
  <c r="F41" i="9"/>
  <c r="F42" i="9"/>
  <c r="F43" i="9"/>
  <c r="F44" i="9"/>
  <c r="F38" i="9"/>
  <c r="F46" i="9"/>
  <c r="F48" i="9"/>
  <c r="F51" i="9"/>
  <c r="F52" i="9"/>
  <c r="F53" i="9"/>
  <c r="F54" i="9"/>
  <c r="F55" i="9"/>
  <c r="F56" i="9"/>
  <c r="F50" i="9"/>
  <c r="F59" i="9"/>
  <c r="F60" i="9"/>
  <c r="F61" i="9"/>
  <c r="F62" i="9"/>
  <c r="F63" i="9"/>
  <c r="F64" i="9"/>
  <c r="F65" i="9"/>
  <c r="F66" i="9"/>
  <c r="F67" i="9"/>
  <c r="F68" i="9"/>
  <c r="F58" i="9"/>
  <c r="F71" i="9"/>
  <c r="F72" i="9"/>
  <c r="F73" i="9"/>
  <c r="F74" i="9"/>
  <c r="F70" i="9"/>
  <c r="F77" i="9"/>
  <c r="F78" i="9"/>
  <c r="F76" i="9"/>
  <c r="F81" i="9"/>
  <c r="F82" i="9"/>
  <c r="F80" i="9"/>
  <c r="F85" i="9"/>
  <c r="F86" i="9"/>
  <c r="F87" i="9"/>
  <c r="F88" i="9"/>
  <c r="F84" i="9"/>
  <c r="F91" i="9"/>
  <c r="F92" i="9"/>
  <c r="F93" i="9"/>
  <c r="F94" i="9"/>
  <c r="F95" i="9"/>
  <c r="F96" i="9"/>
  <c r="F97" i="9"/>
  <c r="F98" i="9"/>
  <c r="F99" i="9"/>
  <c r="F100" i="9"/>
  <c r="F90" i="9"/>
  <c r="F103" i="9"/>
  <c r="F104" i="9"/>
  <c r="F105" i="9"/>
  <c r="F106" i="9"/>
  <c r="F107" i="9"/>
  <c r="F108" i="9"/>
  <c r="F109" i="9"/>
  <c r="F110" i="9"/>
  <c r="F111" i="9"/>
  <c r="F112" i="9"/>
  <c r="F102" i="9"/>
  <c r="F115" i="9"/>
  <c r="F116" i="9"/>
  <c r="F117" i="9"/>
  <c r="F118" i="9"/>
  <c r="F119" i="9"/>
  <c r="F120" i="9"/>
  <c r="F121" i="9"/>
  <c r="F122" i="9"/>
  <c r="F123" i="9"/>
  <c r="F114" i="9"/>
  <c r="F127" i="9"/>
  <c r="F128" i="9"/>
  <c r="F129" i="9"/>
  <c r="F130" i="9"/>
  <c r="F131" i="9"/>
  <c r="F126" i="9"/>
  <c r="F135" i="9"/>
  <c r="F136" i="9"/>
  <c r="F137" i="9"/>
  <c r="F139" i="9"/>
  <c r="F138" i="9"/>
  <c r="F141" i="9"/>
  <c r="F144" i="9"/>
  <c r="F145" i="9"/>
  <c r="F146" i="9"/>
  <c r="F147" i="9"/>
  <c r="F148" i="9"/>
  <c r="F149" i="9"/>
  <c r="F150" i="9"/>
  <c r="F151" i="9"/>
  <c r="F152" i="9"/>
  <c r="F153" i="9"/>
  <c r="F154" i="9"/>
  <c r="F155" i="9"/>
  <c r="F156" i="9"/>
  <c r="F157" i="9"/>
  <c r="F158" i="9"/>
  <c r="F159" i="9"/>
  <c r="F160" i="9"/>
  <c r="F161" i="9"/>
  <c r="F162" i="9"/>
  <c r="F143" i="9"/>
  <c r="F165" i="9"/>
  <c r="F166" i="9"/>
  <c r="F167" i="9"/>
  <c r="F168" i="9"/>
  <c r="F169" i="9"/>
  <c r="F170" i="9"/>
  <c r="F171" i="9"/>
  <c r="F172" i="9"/>
  <c r="F164" i="9"/>
  <c r="F175" i="9"/>
  <c r="F176" i="9"/>
  <c r="F177" i="9"/>
  <c r="F174" i="9"/>
  <c r="F180" i="9"/>
  <c r="F181" i="9"/>
  <c r="F182" i="9"/>
  <c r="F183" i="9"/>
  <c r="F184" i="9"/>
  <c r="F185" i="9"/>
  <c r="F186" i="9"/>
  <c r="F179" i="9"/>
  <c r="F189" i="9"/>
  <c r="F190" i="9"/>
  <c r="F191" i="9"/>
  <c r="F192" i="9"/>
  <c r="F193" i="9"/>
  <c r="F194" i="9"/>
  <c r="F195" i="9"/>
  <c r="F188" i="9"/>
  <c r="F198" i="9"/>
  <c r="F199" i="9"/>
  <c r="F200" i="9"/>
  <c r="F201" i="9"/>
  <c r="F202" i="9"/>
  <c r="F203" i="9"/>
  <c r="F204" i="9"/>
  <c r="F197" i="9"/>
  <c r="F207" i="9"/>
  <c r="F208" i="9"/>
  <c r="F209" i="9"/>
  <c r="F210" i="9"/>
  <c r="F211" i="9"/>
  <c r="F212" i="9"/>
  <c r="F213" i="9"/>
  <c r="F206" i="9"/>
  <c r="F216" i="9"/>
  <c r="F217" i="9"/>
  <c r="F218" i="9"/>
  <c r="F219" i="9"/>
  <c r="F220" i="9"/>
  <c r="F221" i="9"/>
  <c r="F222" i="9"/>
  <c r="F223" i="9"/>
  <c r="F224" i="9"/>
  <c r="F225" i="9"/>
  <c r="F226" i="9"/>
  <c r="F227" i="9"/>
  <c r="F229" i="9"/>
  <c r="F230" i="9"/>
  <c r="F231" i="9"/>
  <c r="F232" i="9"/>
  <c r="F228" i="9"/>
  <c r="F233" i="9"/>
  <c r="F234" i="9"/>
  <c r="F235" i="9"/>
  <c r="F236" i="9"/>
  <c r="F237" i="9"/>
  <c r="F238" i="9"/>
  <c r="F239" i="9"/>
  <c r="F240" i="9"/>
  <c r="F241" i="9"/>
  <c r="F242" i="9"/>
  <c r="F243" i="9"/>
  <c r="F215" i="9"/>
  <c r="F245" i="9"/>
  <c r="F248" i="9"/>
  <c r="F249" i="9"/>
  <c r="F250" i="9"/>
  <c r="F251" i="9"/>
  <c r="F252" i="9"/>
  <c r="F247" i="9"/>
  <c r="F255" i="9"/>
  <c r="F256" i="9"/>
  <c r="F254" i="9"/>
  <c r="F258" i="9"/>
  <c r="F260" i="9"/>
  <c r="F262" i="9"/>
  <c r="F265" i="9"/>
  <c r="F266" i="9"/>
  <c r="F264" i="9"/>
  <c r="D10" i="9"/>
  <c r="D23" i="9"/>
  <c r="D34" i="9"/>
  <c r="D38" i="9"/>
  <c r="D50" i="9"/>
  <c r="D58" i="9"/>
  <c r="D70" i="9"/>
  <c r="D76" i="9"/>
  <c r="D80" i="9"/>
  <c r="D84" i="9"/>
  <c r="D90" i="9"/>
  <c r="D102" i="9"/>
  <c r="D114" i="9"/>
  <c r="D126" i="9"/>
  <c r="D138" i="9"/>
  <c r="D143" i="9"/>
  <c r="D164" i="9"/>
  <c r="D174" i="9"/>
  <c r="D179" i="9"/>
  <c r="D188" i="9"/>
  <c r="D197" i="9"/>
  <c r="D206" i="9"/>
  <c r="D228" i="9"/>
  <c r="D215" i="9"/>
  <c r="D247" i="9"/>
  <c r="D254" i="9"/>
  <c r="D264" i="9"/>
  <c r="C10" i="9"/>
  <c r="C23" i="9"/>
  <c r="C34" i="9"/>
  <c r="C38" i="9"/>
  <c r="C50" i="9"/>
  <c r="C58" i="9"/>
  <c r="C70" i="9"/>
  <c r="C76" i="9"/>
  <c r="C80" i="9"/>
  <c r="C84" i="9"/>
  <c r="C90" i="9"/>
  <c r="C102" i="9"/>
  <c r="C114" i="9"/>
  <c r="C126" i="9"/>
  <c r="C138" i="9"/>
  <c r="C143" i="9"/>
  <c r="C164" i="9"/>
  <c r="C174" i="9"/>
  <c r="C179" i="9"/>
  <c r="C188" i="9"/>
  <c r="C197" i="9"/>
  <c r="C206" i="9"/>
  <c r="C228" i="9"/>
  <c r="C215" i="9"/>
  <c r="C247" i="9"/>
  <c r="C254" i="9"/>
  <c r="C264" i="9"/>
  <c r="H283" i="9"/>
  <c r="H281" i="9"/>
  <c r="H279" i="9"/>
  <c r="H278" i="9"/>
  <c r="H277" i="9"/>
  <c r="H276" i="9"/>
  <c r="H275" i="9"/>
  <c r="H274" i="9"/>
  <c r="H273" i="9"/>
  <c r="H271" i="9"/>
  <c r="H268" i="9"/>
  <c r="H266" i="9"/>
  <c r="H265" i="9"/>
  <c r="H264" i="9"/>
  <c r="H262" i="9"/>
  <c r="H260" i="9"/>
  <c r="H258" i="9"/>
  <c r="H256" i="9"/>
  <c r="H255" i="9"/>
  <c r="H254" i="9"/>
  <c r="H252" i="9"/>
  <c r="H251" i="9"/>
  <c r="H250" i="9"/>
  <c r="H249" i="9"/>
  <c r="H248" i="9"/>
  <c r="H247" i="9"/>
  <c r="H245" i="9"/>
  <c r="H243" i="9"/>
  <c r="H242" i="9"/>
  <c r="H241" i="9"/>
  <c r="H240" i="9"/>
  <c r="H239" i="9"/>
  <c r="H238" i="9"/>
  <c r="H237" i="9"/>
  <c r="H236" i="9"/>
  <c r="H235" i="9"/>
  <c r="H234" i="9"/>
  <c r="H233" i="9"/>
  <c r="H232" i="9"/>
  <c r="H231" i="9"/>
  <c r="H230" i="9"/>
  <c r="H229" i="9"/>
  <c r="H228" i="9"/>
  <c r="H227" i="9"/>
  <c r="H226" i="9"/>
  <c r="H225" i="9"/>
  <c r="H224" i="9"/>
  <c r="H223" i="9"/>
  <c r="H222" i="9"/>
  <c r="H221" i="9"/>
  <c r="H220" i="9"/>
  <c r="H219" i="9"/>
  <c r="H218" i="9"/>
  <c r="H217" i="9"/>
  <c r="H216" i="9"/>
  <c r="H215" i="9"/>
  <c r="H213" i="9"/>
  <c r="H212" i="9"/>
  <c r="H211" i="9"/>
  <c r="H210" i="9"/>
  <c r="H209" i="9"/>
  <c r="H208" i="9"/>
  <c r="H207" i="9"/>
  <c r="H206" i="9"/>
  <c r="H204" i="9"/>
  <c r="H203" i="9"/>
  <c r="H202" i="9"/>
  <c r="H201" i="9"/>
  <c r="H200" i="9"/>
  <c r="H199" i="9"/>
  <c r="H198" i="9"/>
  <c r="H197" i="9"/>
  <c r="H195" i="9"/>
  <c r="H194" i="9"/>
  <c r="H193" i="9"/>
  <c r="H192" i="9"/>
  <c r="H191" i="9"/>
  <c r="H190" i="9"/>
  <c r="H189" i="9"/>
  <c r="H188" i="9"/>
  <c r="H186" i="9"/>
  <c r="H185" i="9"/>
  <c r="H184" i="9"/>
  <c r="H183" i="9"/>
  <c r="H182" i="9"/>
  <c r="H181" i="9"/>
  <c r="H180" i="9"/>
  <c r="H179" i="9"/>
  <c r="H177" i="9"/>
  <c r="H176" i="9"/>
  <c r="H175" i="9"/>
  <c r="H174" i="9"/>
  <c r="H172" i="9"/>
  <c r="H171" i="9"/>
  <c r="H170" i="9"/>
  <c r="H169" i="9"/>
  <c r="H168" i="9"/>
  <c r="H167" i="9"/>
  <c r="H166" i="9"/>
  <c r="H165" i="9"/>
  <c r="H164" i="9"/>
  <c r="H162" i="9"/>
  <c r="H161" i="9"/>
  <c r="H160" i="9"/>
  <c r="H159" i="9"/>
  <c r="H158" i="9"/>
  <c r="H157" i="9"/>
  <c r="H156" i="9"/>
  <c r="H155" i="9"/>
  <c r="H154" i="9"/>
  <c r="H153" i="9"/>
  <c r="H152" i="9"/>
  <c r="H151" i="9"/>
  <c r="H150" i="9"/>
  <c r="H149" i="9"/>
  <c r="H148" i="9"/>
  <c r="H147" i="9"/>
  <c r="H146" i="9"/>
  <c r="H145" i="9"/>
  <c r="H144" i="9"/>
  <c r="H143" i="9"/>
  <c r="H141" i="9"/>
  <c r="H139" i="9"/>
  <c r="H138" i="9"/>
  <c r="H137" i="9"/>
  <c r="H136" i="9"/>
  <c r="H135" i="9"/>
  <c r="H134" i="9"/>
  <c r="E133" i="9"/>
  <c r="H133" i="9"/>
  <c r="G133" i="9"/>
  <c r="F133" i="9"/>
  <c r="E132" i="9"/>
  <c r="H132" i="9"/>
  <c r="G132" i="9"/>
  <c r="F132" i="9"/>
  <c r="H131" i="9"/>
  <c r="H130" i="9"/>
  <c r="H129" i="9"/>
  <c r="H128" i="9"/>
  <c r="H127" i="9"/>
  <c r="H126" i="9"/>
  <c r="H125" i="9"/>
  <c r="H123" i="9"/>
  <c r="H122" i="9"/>
  <c r="H121" i="9"/>
  <c r="H120" i="9"/>
  <c r="H119" i="9"/>
  <c r="H118" i="9"/>
  <c r="H117" i="9"/>
  <c r="H116" i="9"/>
  <c r="H115" i="9"/>
  <c r="H114" i="9"/>
  <c r="H112" i="9"/>
  <c r="H111" i="9"/>
  <c r="H110" i="9"/>
  <c r="H109" i="9"/>
  <c r="H108" i="9"/>
  <c r="H107" i="9"/>
  <c r="H106" i="9"/>
  <c r="H105" i="9"/>
  <c r="H104" i="9"/>
  <c r="H103" i="9"/>
  <c r="H102" i="9"/>
  <c r="H100" i="9"/>
  <c r="H99" i="9"/>
  <c r="H98" i="9"/>
  <c r="H97" i="9"/>
  <c r="H96" i="9"/>
  <c r="H95" i="9"/>
  <c r="H94" i="9"/>
  <c r="H93" i="9"/>
  <c r="H92" i="9"/>
  <c r="H91" i="9"/>
  <c r="H90" i="9"/>
  <c r="H88" i="9"/>
  <c r="H87" i="9"/>
  <c r="H86" i="9"/>
  <c r="H85" i="9"/>
  <c r="H84" i="9"/>
  <c r="H82" i="9"/>
  <c r="H81" i="9"/>
  <c r="H80" i="9"/>
  <c r="H78" i="9"/>
  <c r="H77" i="9"/>
  <c r="H76" i="9"/>
  <c r="H74" i="9"/>
  <c r="H73" i="9"/>
  <c r="H72" i="9"/>
  <c r="H71" i="9"/>
  <c r="H70" i="9"/>
  <c r="H68" i="9"/>
  <c r="H67" i="9"/>
  <c r="H66" i="9"/>
  <c r="H65" i="9"/>
  <c r="H64" i="9"/>
  <c r="H63" i="9"/>
  <c r="H62" i="9"/>
  <c r="H61" i="9"/>
  <c r="H60" i="9"/>
  <c r="H59" i="9"/>
  <c r="H58" i="9"/>
  <c r="H56" i="9"/>
  <c r="H55" i="9"/>
  <c r="H54" i="9"/>
  <c r="H53" i="9"/>
  <c r="H52" i="9"/>
  <c r="H51" i="9"/>
  <c r="H50" i="9"/>
  <c r="H48" i="9"/>
  <c r="H46" i="9"/>
  <c r="H44" i="9"/>
  <c r="H43" i="9"/>
  <c r="H42" i="9"/>
  <c r="H41" i="9"/>
  <c r="H40" i="9"/>
  <c r="H39" i="9"/>
  <c r="H38" i="9"/>
  <c r="H36" i="9"/>
  <c r="H35" i="9"/>
  <c r="H34" i="9"/>
  <c r="H32" i="9"/>
  <c r="H31" i="9"/>
  <c r="H30" i="9"/>
  <c r="H29" i="9"/>
  <c r="H28" i="9"/>
  <c r="H27" i="9"/>
  <c r="H26" i="9"/>
  <c r="H25" i="9"/>
  <c r="H24" i="9"/>
  <c r="H23" i="9"/>
  <c r="H21" i="9"/>
  <c r="H19" i="9"/>
  <c r="H17" i="9"/>
  <c r="H15" i="9"/>
  <c r="H14" i="9"/>
  <c r="H13" i="9"/>
  <c r="H12" i="9"/>
  <c r="H11" i="9"/>
  <c r="H10" i="9"/>
  <c r="E25" i="8"/>
  <c r="I25" i="8"/>
  <c r="H25" i="8"/>
  <c r="J25" i="8"/>
  <c r="L25" i="8"/>
  <c r="M25" i="8"/>
  <c r="K25" i="8"/>
  <c r="F48" i="8"/>
  <c r="I46" i="8"/>
  <c r="I44" i="8"/>
  <c r="I42" i="8"/>
  <c r="I40" i="8"/>
  <c r="I38" i="8"/>
  <c r="J37" i="8"/>
  <c r="J35" i="8"/>
  <c r="J33" i="8"/>
  <c r="J31" i="8"/>
  <c r="J29" i="8"/>
  <c r="J27" i="8"/>
  <c r="I26" i="8"/>
  <c r="I23" i="8"/>
  <c r="I21" i="8"/>
  <c r="C10" i="8"/>
  <c r="I20" i="8"/>
  <c r="I22" i="8"/>
  <c r="I24" i="8"/>
  <c r="I41" i="8"/>
  <c r="I43" i="8"/>
  <c r="I53" i="8"/>
  <c r="G10" i="8"/>
  <c r="L28" i="8"/>
  <c r="L30" i="8"/>
  <c r="L32" i="8"/>
  <c r="L34" i="8"/>
  <c r="L36" i="8"/>
  <c r="I39" i="8"/>
  <c r="I45" i="8"/>
  <c r="D48" i="8"/>
  <c r="I50" i="8"/>
  <c r="E12" i="8"/>
  <c r="I12" i="8"/>
  <c r="E13" i="8"/>
  <c r="I13" i="8"/>
  <c r="E14" i="8"/>
  <c r="I14" i="8"/>
  <c r="E15" i="8"/>
  <c r="I15" i="8"/>
  <c r="E16" i="8"/>
  <c r="I16" i="8"/>
  <c r="E17" i="8"/>
  <c r="I17" i="8"/>
  <c r="E18" i="8"/>
  <c r="I18" i="8"/>
  <c r="E19" i="8"/>
  <c r="I19" i="8"/>
  <c r="E21" i="8"/>
  <c r="E23" i="8"/>
  <c r="E26" i="8"/>
  <c r="H27" i="8"/>
  <c r="L27" i="8"/>
  <c r="J28" i="8"/>
  <c r="H29" i="8"/>
  <c r="L29" i="8"/>
  <c r="J30" i="8"/>
  <c r="H31" i="8"/>
  <c r="L31" i="8"/>
  <c r="J32" i="8"/>
  <c r="H33" i="8"/>
  <c r="L33" i="8"/>
  <c r="J34" i="8"/>
  <c r="H35" i="8"/>
  <c r="L35" i="8"/>
  <c r="J36" i="8"/>
  <c r="H37" i="8"/>
  <c r="L37" i="8"/>
  <c r="J38" i="8"/>
  <c r="K38" i="8"/>
  <c r="E42" i="8"/>
  <c r="E46" i="8"/>
  <c r="D10" i="8"/>
  <c r="D8" i="8"/>
  <c r="F10" i="8"/>
  <c r="H12" i="8"/>
  <c r="J12" i="8"/>
  <c r="L12" i="8"/>
  <c r="H13" i="8"/>
  <c r="J13" i="8"/>
  <c r="L13" i="8"/>
  <c r="H14" i="8"/>
  <c r="J14" i="8"/>
  <c r="L14" i="8"/>
  <c r="H15" i="8"/>
  <c r="J15" i="8"/>
  <c r="L15" i="8"/>
  <c r="H16" i="8"/>
  <c r="J16" i="8"/>
  <c r="L16" i="8"/>
  <c r="H17" i="8"/>
  <c r="J17" i="8"/>
  <c r="L17" i="8"/>
  <c r="H18" i="8"/>
  <c r="J18" i="8"/>
  <c r="L18" i="8"/>
  <c r="L19" i="8"/>
  <c r="H19" i="8"/>
  <c r="J19" i="8"/>
  <c r="E20" i="8"/>
  <c r="E22" i="8"/>
  <c r="E24" i="8"/>
  <c r="L26" i="8"/>
  <c r="H28" i="8"/>
  <c r="H30" i="8"/>
  <c r="H32" i="8"/>
  <c r="H34" i="8"/>
  <c r="H36" i="8"/>
  <c r="H38" i="8"/>
  <c r="L38" i="8"/>
  <c r="E40" i="8"/>
  <c r="E44" i="8"/>
  <c r="I52" i="8"/>
  <c r="C48" i="8"/>
  <c r="C8" i="8"/>
  <c r="E52" i="8"/>
  <c r="G48" i="8"/>
  <c r="H20" i="8"/>
  <c r="J20" i="8"/>
  <c r="L20" i="8"/>
  <c r="H21" i="8"/>
  <c r="J21" i="8"/>
  <c r="K21" i="8"/>
  <c r="L21" i="8"/>
  <c r="H22" i="8"/>
  <c r="J22" i="8"/>
  <c r="L22" i="8"/>
  <c r="H23" i="8"/>
  <c r="J23" i="8"/>
  <c r="K23" i="8"/>
  <c r="L23" i="8"/>
  <c r="H24" i="8"/>
  <c r="J24" i="8"/>
  <c r="L24" i="8"/>
  <c r="H26" i="8"/>
  <c r="J26" i="8"/>
  <c r="K26" i="8"/>
  <c r="E27" i="8"/>
  <c r="I27" i="8"/>
  <c r="K27" i="8"/>
  <c r="E28" i="8"/>
  <c r="I28" i="8"/>
  <c r="K28" i="8"/>
  <c r="E29" i="8"/>
  <c r="I29" i="8"/>
  <c r="K29" i="8"/>
  <c r="E30" i="8"/>
  <c r="I30" i="8"/>
  <c r="E31" i="8"/>
  <c r="I31" i="8"/>
  <c r="K31" i="8"/>
  <c r="E32" i="8"/>
  <c r="I32" i="8"/>
  <c r="K32" i="8"/>
  <c r="E33" i="8"/>
  <c r="I33" i="8"/>
  <c r="K33" i="8"/>
  <c r="E34" i="8"/>
  <c r="I34" i="8"/>
  <c r="E35" i="8"/>
  <c r="I35" i="8"/>
  <c r="K35" i="8"/>
  <c r="E36" i="8"/>
  <c r="I36" i="8"/>
  <c r="K36" i="8"/>
  <c r="E37" i="8"/>
  <c r="I37" i="8"/>
  <c r="K37" i="8"/>
  <c r="E38" i="8"/>
  <c r="E39" i="8"/>
  <c r="E41" i="8"/>
  <c r="E43" i="8"/>
  <c r="E45" i="8"/>
  <c r="E50" i="8"/>
  <c r="E53" i="8"/>
  <c r="H39" i="8"/>
  <c r="J39" i="8"/>
  <c r="L39" i="8"/>
  <c r="H40" i="8"/>
  <c r="J40" i="8"/>
  <c r="K40" i="8"/>
  <c r="L40" i="8"/>
  <c r="H41" i="8"/>
  <c r="J41" i="8"/>
  <c r="L41" i="8"/>
  <c r="H42" i="8"/>
  <c r="J42" i="8"/>
  <c r="K42" i="8"/>
  <c r="L42" i="8"/>
  <c r="H43" i="8"/>
  <c r="J43" i="8"/>
  <c r="K43" i="8"/>
  <c r="L43" i="8"/>
  <c r="H44" i="8"/>
  <c r="J44" i="8"/>
  <c r="K44" i="8"/>
  <c r="L44" i="8"/>
  <c r="H45" i="8"/>
  <c r="J45" i="8"/>
  <c r="L45" i="8"/>
  <c r="H46" i="8"/>
  <c r="J46" i="8"/>
  <c r="K46" i="8"/>
  <c r="L46" i="8"/>
  <c r="H50" i="8"/>
  <c r="J50" i="8"/>
  <c r="L50" i="8"/>
  <c r="H52" i="8"/>
  <c r="J52" i="8"/>
  <c r="L52" i="8"/>
  <c r="H53" i="8"/>
  <c r="J53" i="8"/>
  <c r="K53" i="8"/>
  <c r="L53" i="8"/>
  <c r="K34" i="8"/>
  <c r="K30" i="8"/>
  <c r="K41" i="8"/>
  <c r="K22" i="8"/>
  <c r="M26" i="8"/>
  <c r="K24" i="8"/>
  <c r="K20" i="8"/>
  <c r="K45" i="8"/>
  <c r="K39" i="8"/>
  <c r="M53" i="8"/>
  <c r="M50" i="8"/>
  <c r="H48" i="8"/>
  <c r="M45" i="8"/>
  <c r="M43" i="8"/>
  <c r="M41" i="8"/>
  <c r="M39" i="8"/>
  <c r="E48" i="8"/>
  <c r="M23" i="8"/>
  <c r="M21" i="8"/>
  <c r="G8" i="8"/>
  <c r="K52" i="8"/>
  <c r="I48" i="8"/>
  <c r="M34" i="8"/>
  <c r="M30" i="8"/>
  <c r="M18" i="8"/>
  <c r="M16" i="8"/>
  <c r="M14" i="8"/>
  <c r="M12" i="8"/>
  <c r="H10" i="8"/>
  <c r="M35" i="8"/>
  <c r="M31" i="8"/>
  <c r="M27" i="8"/>
  <c r="K19" i="8"/>
  <c r="K17" i="8"/>
  <c r="K15" i="8"/>
  <c r="K13" i="8"/>
  <c r="E10" i="8"/>
  <c r="E8" i="8"/>
  <c r="M52" i="8"/>
  <c r="J48" i="8"/>
  <c r="M46" i="8"/>
  <c r="M44" i="8"/>
  <c r="M42" i="8"/>
  <c r="M40" i="8"/>
  <c r="M24" i="8"/>
  <c r="M22" i="8"/>
  <c r="M20" i="8"/>
  <c r="L48" i="8"/>
  <c r="M38" i="8"/>
  <c r="M36" i="8"/>
  <c r="M32" i="8"/>
  <c r="M28" i="8"/>
  <c r="M19" i="8"/>
  <c r="M17" i="8"/>
  <c r="M15" i="8"/>
  <c r="M13" i="8"/>
  <c r="J10" i="8"/>
  <c r="J8" i="8"/>
  <c r="L10" i="8"/>
  <c r="F8" i="8"/>
  <c r="K50" i="8"/>
  <c r="M37" i="8"/>
  <c r="M33" i="8"/>
  <c r="M29" i="8"/>
  <c r="K18" i="8"/>
  <c r="K16" i="8"/>
  <c r="K14" i="8"/>
  <c r="K12" i="8"/>
  <c r="I10" i="8"/>
  <c r="I8" i="8"/>
  <c r="L8" i="8"/>
  <c r="M10" i="8"/>
  <c r="H8" i="8"/>
  <c r="K10" i="8"/>
  <c r="K48" i="8"/>
  <c r="M48" i="8"/>
  <c r="M8" i="8"/>
  <c r="K8" i="8"/>
  <c r="D6" i="2"/>
  <c r="D5" i="2"/>
  <c r="F6" i="2"/>
  <c r="G6" i="2"/>
  <c r="F5" i="2"/>
  <c r="G5" i="2"/>
  <c r="F7" i="2"/>
  <c r="B7" i="2"/>
  <c r="G7" i="2"/>
  <c r="C7" i="2"/>
</calcChain>
</file>

<file path=xl/sharedStrings.xml><?xml version="1.0" encoding="utf-8"?>
<sst xmlns="http://schemas.openxmlformats.org/spreadsheetml/2006/main" count="345" uniqueCount="329">
  <si>
    <t>All Departments</t>
  </si>
  <si>
    <t>in millions</t>
  </si>
  <si>
    <t>CUMULATIVE</t>
  </si>
  <si>
    <t>JAN</t>
  </si>
  <si>
    <t>FEB</t>
  </si>
  <si>
    <t>Monthly NCA Credited</t>
  </si>
  <si>
    <t>Monthly NCA Utilized</t>
  </si>
  <si>
    <t>NCA UtilIzed / NCAs Credited - Cumulative</t>
  </si>
  <si>
    <t>AS OF FEB</t>
  </si>
  <si>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</si>
  <si>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(in thousand pesos)</t>
  </si>
  <si>
    <r>
      <t>NCA RELEASES</t>
    </r>
    <r>
      <rPr>
        <vertAlign val="superscript"/>
        <sz val="10"/>
        <rFont val="Arial"/>
        <family val="2"/>
      </rPr>
      <t>/3</t>
    </r>
  </si>
  <si>
    <r>
      <t>NCAs UTILIZED</t>
    </r>
    <r>
      <rPr>
        <vertAlign val="superscript"/>
        <sz val="10"/>
        <rFont val="Arial"/>
        <family val="2"/>
      </rPr>
      <t>/4</t>
    </r>
  </si>
  <si>
    <t xml:space="preserve">UNUSED NCAs </t>
  </si>
  <si>
    <r>
      <t xml:space="preserve">UTILIZATION RATIO (%) </t>
    </r>
    <r>
      <rPr>
        <vertAlign val="superscript"/>
        <sz val="10"/>
        <rFont val="Arial"/>
        <family val="2"/>
      </rPr>
      <t>/5</t>
    </r>
  </si>
  <si>
    <t>TOTAL</t>
  </si>
  <si>
    <t>DEPARTMENTS</t>
  </si>
  <si>
    <t>Congress of the Philippines</t>
  </si>
  <si>
    <t>Office of the President</t>
  </si>
  <si>
    <t>Office of the Vice-President</t>
  </si>
  <si>
    <t>Department of Agrarian Reform</t>
  </si>
  <si>
    <t>Department of Agriculture</t>
  </si>
  <si>
    <t>Department of Education</t>
  </si>
  <si>
    <t>State Universities and Colleges</t>
  </si>
  <si>
    <t>Department of Energy</t>
  </si>
  <si>
    <t>Department of Environment and Natural Resources</t>
  </si>
  <si>
    <t>Department of Finance</t>
  </si>
  <si>
    <t>Department of Foreign Affairs</t>
  </si>
  <si>
    <t>Department of Health</t>
  </si>
  <si>
    <t>Department of Info and Communication Technology</t>
  </si>
  <si>
    <t>Department of Interior and Local Government</t>
  </si>
  <si>
    <t>Department of Justice</t>
  </si>
  <si>
    <t>Department of Labor and Employment</t>
  </si>
  <si>
    <t>Department of National Defense</t>
  </si>
  <si>
    <t>Department of Public Works and Highways</t>
  </si>
  <si>
    <t>Department of Science and Technology</t>
  </si>
  <si>
    <t>Dept. of Social Welfare and Development</t>
  </si>
  <si>
    <t>Department of Tourism</t>
  </si>
  <si>
    <t>Department of Trade and Industry</t>
  </si>
  <si>
    <t xml:space="preserve">Dept. of Transportation </t>
  </si>
  <si>
    <t>National Economic and Development Authority</t>
  </si>
  <si>
    <t>Presidential Communications Operations Office</t>
  </si>
  <si>
    <t>Other Executive Offices</t>
  </si>
  <si>
    <t>Joint Legislative-Executive Councils</t>
  </si>
  <si>
    <t>The Judiciary</t>
  </si>
  <si>
    <t>Civil Service Commission</t>
  </si>
  <si>
    <t>Commission on Audit</t>
  </si>
  <si>
    <t>Commission on Elections</t>
  </si>
  <si>
    <t>Office of the Ombudsman</t>
  </si>
  <si>
    <t>Commission on Human Rights</t>
  </si>
  <si>
    <t>OTHERS</t>
  </si>
  <si>
    <t xml:space="preserve">Budgetary Support to Government </t>
  </si>
  <si>
    <t xml:space="preserve">  o.w.  Metropolitan Manila Development Authority
          (Fund 101)</t>
  </si>
  <si>
    <t xml:space="preserve">          </t>
  </si>
  <si>
    <t>/1</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</si>
  <si>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</si>
  <si>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</si>
  <si>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</si>
  <si>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</si>
  <si>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</si>
  <si>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</si>
  <si>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</si>
  <si>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Percent of NCAs utilized over NCA releases</t>
  </si>
  <si>
    <t>/6</t>
  </si>
  <si>
    <t>/7</t>
  </si>
  <si>
    <t>BSGC: Total budget support covered by NCA releases (i.e. subsidy and equity). Details to be coordinated with Bureau of Treasury</t>
  </si>
  <si>
    <r>
      <t xml:space="preserve">     Owned and Controlled Corporations</t>
    </r>
    <r>
      <rPr>
        <vertAlign val="superscript"/>
        <sz val="10"/>
        <rFont val="Arial"/>
        <family val="2"/>
      </rPr>
      <t>/6</t>
    </r>
  </si>
  <si>
    <r>
      <t>Allotment to Local Government Units</t>
    </r>
    <r>
      <rPr>
        <vertAlign val="superscript"/>
        <sz val="10"/>
        <rFont val="Arial"/>
        <family val="2"/>
      </rPr>
      <t>/7</t>
    </r>
  </si>
  <si>
    <t>NCAs CREDITED VS NCA UTILIZATION, JANUARY-FEBRUARY 2020</t>
  </si>
  <si>
    <t>AS OF FEBRUARY 29, 2020</t>
  </si>
  <si>
    <r>
      <t>DEPARTMENT</t>
    </r>
    <r>
      <rPr>
        <sz val="10"/>
        <rFont val="Arial"/>
        <family val="2"/>
      </rPr>
      <t xml:space="preserve">
</t>
    </r>
    <r>
      <rPr>
        <sz val="8"/>
        <rFont val="Arial"/>
        <family val="2"/>
      </rPr>
      <t>(1)</t>
    </r>
  </si>
  <si>
    <r>
      <t xml:space="preserve">JANUARY
</t>
    </r>
    <r>
      <rPr>
        <sz val="8"/>
        <rFont val="Arial"/>
        <family val="2"/>
      </rPr>
      <t>(2)</t>
    </r>
  </si>
  <si>
    <r>
      <t xml:space="preserve">FEBRUARY
</t>
    </r>
    <r>
      <rPr>
        <sz val="8"/>
        <rFont val="Arial"/>
        <family val="2"/>
      </rPr>
      <t>(3)</t>
    </r>
  </si>
  <si>
    <r>
      <t xml:space="preserve">As of end        FEBRUARY
</t>
    </r>
    <r>
      <rPr>
        <sz val="8"/>
        <rFont val="Arial"/>
        <family val="2"/>
      </rPr>
      <t>(4) = (2) + (3)</t>
    </r>
  </si>
  <si>
    <r>
      <t xml:space="preserve">JANUARY
</t>
    </r>
    <r>
      <rPr>
        <sz val="8"/>
        <rFont val="Arial"/>
        <family val="2"/>
      </rPr>
      <t>(5)</t>
    </r>
  </si>
  <si>
    <r>
      <t xml:space="preserve">FEBRUARY
</t>
    </r>
    <r>
      <rPr>
        <sz val="8"/>
        <rFont val="Arial"/>
        <family val="2"/>
      </rPr>
      <t>(6)</t>
    </r>
  </si>
  <si>
    <r>
      <t xml:space="preserve">As of end        FEBRUARY
</t>
    </r>
    <r>
      <rPr>
        <sz val="8"/>
        <rFont val="Arial"/>
        <family val="2"/>
      </rPr>
      <t>(7) = (5) + (6)</t>
    </r>
  </si>
  <si>
    <r>
      <t xml:space="preserve">JANUARY
</t>
    </r>
    <r>
      <rPr>
        <sz val="8"/>
        <rFont val="Arial"/>
        <family val="2"/>
      </rPr>
      <t>(8) = (2) - (5)</t>
    </r>
  </si>
  <si>
    <r>
      <t xml:space="preserve">FEBRUARY
</t>
    </r>
    <r>
      <rPr>
        <sz val="8"/>
        <rFont val="Arial"/>
        <family val="2"/>
      </rPr>
      <t>(9) = (3) - (6)</t>
    </r>
  </si>
  <si>
    <r>
      <t xml:space="preserve">As of end        FEBRUARY
</t>
    </r>
    <r>
      <rPr>
        <sz val="8"/>
        <rFont val="Arial"/>
        <family val="2"/>
      </rPr>
      <t>(10) = (8) + (9)</t>
    </r>
  </si>
  <si>
    <r>
      <t xml:space="preserve">JANUARY
</t>
    </r>
    <r>
      <rPr>
        <sz val="8"/>
        <rFont val="Arial"/>
        <family val="2"/>
      </rPr>
      <t>(11) = (5) / (2)</t>
    </r>
  </si>
  <si>
    <r>
      <t>Department of Budget and Management</t>
    </r>
    <r>
      <rPr>
        <vertAlign val="superscript"/>
        <sz val="10"/>
        <rFont val="Arial"/>
        <family val="2"/>
      </rPr>
      <t>/6</t>
    </r>
  </si>
  <si>
    <t>Source: Report of MDS-Government Servicing Banks as of February 2020</t>
  </si>
  <si>
    <t>ALGU: inclusive of IRA, special shares for LGUs, MMDA, BARMM and other transfers to LGUs</t>
  </si>
  <si>
    <r>
      <t xml:space="preserve">As of end FEBRUARY
</t>
    </r>
    <r>
      <rPr>
        <sz val="8"/>
        <rFont val="Arial"/>
        <family val="2"/>
      </rPr>
      <t>(12) = (7) / (4)</t>
    </r>
  </si>
  <si>
    <t>Department of Human Settlements and Urban Development</t>
  </si>
  <si>
    <t>STATUS OF NCA UTILIZATION (Net Trust and Working Fund), as of February 29, 2020</t>
  </si>
  <si>
    <t>Based on Report of MDS-Government Servicing Banks</t>
  </si>
  <si>
    <t>In Thousand Pesos</t>
  </si>
  <si>
    <t>PARTICULARS</t>
  </si>
  <si>
    <r>
      <t xml:space="preserve">NCA RELEASES </t>
    </r>
    <r>
      <rPr>
        <b/>
        <vertAlign val="superscript"/>
        <sz val="8.5"/>
        <rFont val="Arial"/>
        <family val="2"/>
      </rPr>
      <t>/1</t>
    </r>
  </si>
  <si>
    <r>
      <t>NCAs UTILIZED</t>
    </r>
    <r>
      <rPr>
        <sz val="10"/>
        <rFont val="Arial"/>
        <family val="2"/>
      </rPr>
      <t xml:space="preserve"> </t>
    </r>
    <r>
      <rPr>
        <vertAlign val="superscript"/>
        <sz val="10"/>
        <rFont val="Arial"/>
        <family val="2"/>
      </rPr>
      <t>/2</t>
    </r>
  </si>
  <si>
    <r>
      <t xml:space="preserve">BOOK BALANCE </t>
    </r>
    <r>
      <rPr>
        <b/>
        <vertAlign val="superscript"/>
        <sz val="8"/>
        <rFont val="Arial"/>
        <family val="2"/>
      </rPr>
      <t>/5</t>
    </r>
  </si>
  <si>
    <r>
      <t xml:space="preserve">BANK BALANCE </t>
    </r>
    <r>
      <rPr>
        <b/>
        <vertAlign val="superscript"/>
        <sz val="8"/>
        <rFont val="Arial"/>
        <family val="2"/>
      </rPr>
      <t>/6</t>
    </r>
  </si>
  <si>
    <t>RATIO OF NCA UTILIZED to NCA RELEASED (%)</t>
  </si>
  <si>
    <r>
      <t xml:space="preserve">CASH DISBURSEMENT </t>
    </r>
    <r>
      <rPr>
        <b/>
        <vertAlign val="superscript"/>
        <sz val="8"/>
        <rFont val="Arial"/>
        <family val="2"/>
      </rPr>
      <t>/3</t>
    </r>
  </si>
  <si>
    <r>
      <t xml:space="preserve">OUTSTANDING CHECKS </t>
    </r>
    <r>
      <rPr>
        <b/>
        <vertAlign val="superscript"/>
        <sz val="8"/>
        <rFont val="Arial"/>
        <family val="2"/>
      </rPr>
      <t>/4</t>
    </r>
  </si>
  <si>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</si>
  <si>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</si>
  <si>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</si>
  <si>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</si>
  <si>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</si>
  <si>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</si>
  <si>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</si>
  <si>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</si>
  <si>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</si>
  <si>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</si>
  <si>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DA</t>
  </si>
  <si>
    <t xml:space="preserve">   OSEC</t>
  </si>
  <si>
    <t xml:space="preserve">   ACPC</t>
  </si>
  <si>
    <t xml:space="preserve">   BFAR</t>
  </si>
  <si>
    <t xml:space="preserve">   FPA</t>
  </si>
  <si>
    <t xml:space="preserve">   NMIS</t>
  </si>
  <si>
    <t xml:space="preserve">   PCC</t>
  </si>
  <si>
    <t xml:space="preserve">   PHILMECH</t>
  </si>
  <si>
    <t xml:space="preserve">   FDA</t>
  </si>
  <si>
    <t xml:space="preserve">   PCAF</t>
  </si>
  <si>
    <t xml:space="preserve">DBM </t>
  </si>
  <si>
    <t xml:space="preserve">   OSEC </t>
  </si>
  <si>
    <t xml:space="preserve">   GPPB-TSO</t>
  </si>
  <si>
    <t>DepEd</t>
  </si>
  <si>
    <t xml:space="preserve">  OSEC</t>
  </si>
  <si>
    <t xml:space="preserve">  NBDB</t>
  </si>
  <si>
    <t xml:space="preserve">  NCCT </t>
  </si>
  <si>
    <t xml:space="preserve">  NM</t>
  </si>
  <si>
    <t xml:space="preserve">  PHSA</t>
  </si>
  <si>
    <t xml:space="preserve">  ECCDC</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</si>
  <si>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</si>
  <si>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</si>
  <si>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</si>
  <si>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</si>
  <si>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</si>
  <si>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</si>
  <si>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</si>
  <si>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</si>
  <si>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</si>
  <si>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</si>
  <si>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</si>
  <si>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</si>
  <si>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</si>
  <si>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</si>
  <si>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</si>
  <si>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</si>
  <si>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</si>
  <si>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</si>
  <si>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 xml:space="preserve">   SEC</t>
  </si>
  <si>
    <t>DFA</t>
  </si>
  <si>
    <t xml:space="preserve">   FSI</t>
  </si>
  <si>
    <t xml:space="preserve">   TCCP </t>
  </si>
  <si>
    <t xml:space="preserve">   UNESCO</t>
  </si>
  <si>
    <t>DOH</t>
  </si>
  <si>
    <t xml:space="preserve">  OSEC  </t>
  </si>
  <si>
    <t xml:space="preserve">  NNC</t>
  </si>
  <si>
    <t>DHSUD</t>
  </si>
  <si>
    <t xml:space="preserve">   HSAC</t>
  </si>
  <si>
    <t>DICT</t>
  </si>
  <si>
    <t xml:space="preserve">  CICC</t>
  </si>
  <si>
    <t xml:space="preserve">  NPC</t>
  </si>
  <si>
    <t xml:space="preserve">  NTC</t>
  </si>
  <si>
    <t>DILG</t>
  </si>
  <si>
    <t xml:space="preserve">   BFP</t>
  </si>
  <si>
    <t xml:space="preserve">   BJMP</t>
  </si>
  <si>
    <t xml:space="preserve">   LGA</t>
  </si>
  <si>
    <t xml:space="preserve">   NAPOLCOM</t>
  </si>
  <si>
    <t xml:space="preserve">   PNP</t>
  </si>
  <si>
    <t xml:space="preserve">   PPSC</t>
  </si>
  <si>
    <t xml:space="preserve">   NCMF</t>
  </si>
  <si>
    <t xml:space="preserve">   PCW</t>
  </si>
  <si>
    <t xml:space="preserve">   NYC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</si>
  <si>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</si>
  <si>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</si>
  <si>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</si>
  <si>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</si>
  <si>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</si>
  <si>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</si>
  <si>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</si>
  <si>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</si>
  <si>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</si>
  <si>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</si>
  <si>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</si>
  <si>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</si>
  <si>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</si>
  <si>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</si>
  <si>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NMP</t>
  </si>
  <si>
    <t xml:space="preserve">   NWPC</t>
  </si>
  <si>
    <t xml:space="preserve">   OWWA</t>
  </si>
  <si>
    <t xml:space="preserve">   POEA</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</si>
  <si>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</si>
  <si>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</si>
  <si>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</si>
  <si>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</si>
  <si>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</si>
  <si>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</si>
  <si>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</si>
  <si>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</si>
  <si>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</si>
  <si>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</si>
  <si>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</si>
  <si>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</si>
  <si>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</si>
  <si>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</si>
  <si>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</si>
  <si>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</si>
  <si>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</si>
  <si>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</si>
  <si>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</si>
  <si>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</si>
  <si>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</si>
  <si>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</si>
  <si>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</si>
  <si>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</si>
  <si>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</si>
  <si>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</si>
  <si>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PCAANRRD </t>
  </si>
  <si>
    <t xml:space="preserve">    PCHRD</t>
  </si>
  <si>
    <t xml:space="preserve">    PCIEETRD </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</si>
  <si>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</si>
  <si>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</si>
  <si>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</si>
  <si>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</si>
  <si>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</si>
  <si>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</si>
  <si>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</si>
  <si>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</si>
  <si>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</si>
  <si>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ICAB</t>
  </si>
  <si>
    <t xml:space="preserve">   NCDA</t>
  </si>
  <si>
    <t xml:space="preserve">   JJWC</t>
  </si>
  <si>
    <t xml:space="preserve">   NAPC</t>
  </si>
  <si>
    <t xml:space="preserve">   NCIP</t>
  </si>
  <si>
    <t xml:space="preserve">   PCUP</t>
  </si>
  <si>
    <t>DOT</t>
  </si>
  <si>
    <t xml:space="preserve">    IA</t>
  </si>
  <si>
    <t xml:space="preserve">    NPDC</t>
  </si>
  <si>
    <t xml:space="preserve"> </t>
  </si>
  <si>
    <t>DTI</t>
  </si>
  <si>
    <t xml:space="preserve">    BOI</t>
  </si>
  <si>
    <t xml:space="preserve">    PTTC</t>
  </si>
  <si>
    <t xml:space="preserve">    DCP</t>
  </si>
  <si>
    <t xml:space="preserve">    CIAP</t>
  </si>
  <si>
    <t xml:space="preserve">    CDA</t>
  </si>
  <si>
    <t xml:space="preserve">    TESDA</t>
  </si>
  <si>
    <t>DOTr</t>
  </si>
  <si>
    <t xml:space="preserve">    CAB</t>
  </si>
  <si>
    <t xml:space="preserve">    MARINA</t>
  </si>
  <si>
    <t xml:space="preserve">    OTC</t>
  </si>
  <si>
    <t xml:space="preserve">    OTS</t>
  </si>
  <si>
    <t xml:space="preserve">    PCG</t>
  </si>
  <si>
    <t xml:space="preserve">    TRB</t>
  </si>
  <si>
    <t>NEDA</t>
  </si>
  <si>
    <t xml:space="preserve">    ODG</t>
  </si>
  <si>
    <t xml:space="preserve">    PNVSCA</t>
  </si>
  <si>
    <t xml:space="preserve">    PPPCP</t>
  </si>
  <si>
    <t xml:space="preserve">    PSRTI</t>
  </si>
  <si>
    <t xml:space="preserve">    TARIFF</t>
  </si>
  <si>
    <t xml:space="preserve">    PSA</t>
  </si>
  <si>
    <t xml:space="preserve">    CPD</t>
  </si>
  <si>
    <t>PCOO</t>
  </si>
  <si>
    <t xml:space="preserve">    PCOO-Proper</t>
  </si>
  <si>
    <t xml:space="preserve">    BBS</t>
  </si>
  <si>
    <t xml:space="preserve">    BCS</t>
  </si>
  <si>
    <t xml:space="preserve">    NPO</t>
  </si>
  <si>
    <t xml:space="preserve">    NIB</t>
  </si>
  <si>
    <t xml:space="preserve">    PIA</t>
  </si>
  <si>
    <t xml:space="preserve">    PBS-RTVM</t>
  </si>
  <si>
    <t>OEOs</t>
  </si>
  <si>
    <t xml:space="preserve">    AMLC</t>
  </si>
  <si>
    <t xml:space="preserve">    CCC</t>
  </si>
  <si>
    <t xml:space="preserve">    CFO</t>
  </si>
  <si>
    <t xml:space="preserve">    CHED  </t>
  </si>
  <si>
    <t xml:space="preserve">    CFL</t>
  </si>
  <si>
    <t xml:space="preserve">    DDB</t>
  </si>
  <si>
    <t xml:space="preserve">    ERC</t>
  </si>
  <si>
    <t xml:space="preserve">    FDCP</t>
  </si>
  <si>
    <t xml:space="preserve">    GAB</t>
  </si>
  <si>
    <t xml:space="preserve">    GCGOCC</t>
  </si>
  <si>
    <t xml:space="preserve">    MDA</t>
  </si>
  <si>
    <t xml:space="preserve">    MTRCB</t>
  </si>
  <si>
    <t xml:space="preserve">    NCCA</t>
  </si>
  <si>
    <t xml:space="preserve">     NCCA-Proper</t>
  </si>
  <si>
    <t xml:space="preserve">     NHCP (NHI)</t>
  </si>
  <si>
    <t xml:space="preserve">     NLP</t>
  </si>
  <si>
    <t xml:space="preserve">     NAP (RMAO) </t>
  </si>
  <si>
    <t xml:space="preserve">   NICA</t>
  </si>
  <si>
    <t xml:space="preserve">   NSC  </t>
  </si>
  <si>
    <t xml:space="preserve">   OPAPP</t>
  </si>
  <si>
    <t xml:space="preserve">   OMB (VRB)</t>
  </si>
  <si>
    <t xml:space="preserve">   PDEA</t>
  </si>
  <si>
    <t xml:space="preserve">   PHILRACOM</t>
  </si>
  <si>
    <t xml:space="preserve">   PSC  </t>
  </si>
  <si>
    <t xml:space="preserve">   PLLO</t>
  </si>
  <si>
    <t xml:space="preserve">   PMS</t>
  </si>
  <si>
    <t xml:space="preserve">   ARTA</t>
  </si>
  <si>
    <t>JLEC</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</si>
  <si>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</si>
  <si>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</si>
  <si>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</si>
  <si>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</si>
  <si>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</si>
  <si>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</si>
  <si>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</si>
  <si>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</si>
  <si>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</si>
  <si>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</si>
  <si>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</si>
  <si>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</si>
  <si>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</si>
  <si>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 xml:space="preserve">     CHR</t>
  </si>
  <si>
    <t xml:space="preserve">     HRVVMC</t>
  </si>
  <si>
    <t>Sub-Total, Departments</t>
  </si>
  <si>
    <t>Special Purpose Funds (SPFs)</t>
  </si>
  <si>
    <t xml:space="preserve">BSGC   </t>
  </si>
  <si>
    <t>ALGU</t>
  </si>
  <si>
    <t xml:space="preserve">    LGUs</t>
  </si>
  <si>
    <t xml:space="preserve">    Spec. Shares </t>
  </si>
  <si>
    <t xml:space="preserve">    BODBF</t>
  </si>
  <si>
    <t xml:space="preserve">    LGSF (FSLGU)</t>
  </si>
  <si>
    <t>Shares of LGUs in the Proceeds of Fire Code Fees</t>
  </si>
  <si>
    <t xml:space="preserve">    o.w. MMDA (Fund 101)</t>
  </si>
  <si>
    <t>Sub-Total, SPFs</t>
  </si>
  <si>
    <t xml:space="preserve">     TOTAL (Departments &amp; SPFs)</t>
  </si>
  <si>
    <t>TOTAL (Departments &amp; SPFs)</t>
  </si>
  <si>
    <t>/1 NCA Releases refer to NCAs credited by the Modified Disbursement Scheme (MDS)-Government Servicing Banks (GSBs) to the agencies' MDS sub accounts, inclusive of lapsed NCAs.</t>
  </si>
  <si>
    <t>/2 NCA Utilization refers to agency issuance of checks or Advice to Debit Account (ADA) against the NCAs issued.</t>
  </si>
  <si>
    <t>/3 Cash Disbursement refers to negotiated checks (checks presented for encashment at the banks) and to the ADA credited by the banks to the bank accounts of the agency's creditors/payees</t>
  </si>
  <si>
    <t>/4 Outstanding Checks refer to those checks issued by the agency but not yet encashed at the banks by the creditor/payee.</t>
  </si>
  <si>
    <t>/5 Book Balance refers to the NCAs which remain unutilized or the NCA balances for which no checks/ADA has been charged.</t>
  </si>
  <si>
    <t>/6 Bank Balance refers to the difference between the NCAs credited by the banks to the agency's MDS sub-accounts and the cash disbursement.</t>
  </si>
  <si>
    <t>/7 Amounts presented for Departments/Agencies include transfers from SPFs.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</si>
</sst>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_(* \(#,##0\);_(* &quot;-&quot;_);_(@_)"/>
    <numFmt numFmtId="43" formatCode="_(* #,##0.00_);_(* \(#,##0.00\);_(* &quot;-&quot;??_);_(@_)"/>
    <numFmt numFmtId="164" formatCode="_(* #,##0_);_(* \(#,##0\);_(* &quot;-&quot;??_);_(@_)"/>
  </numFmts>
  <fonts count="40" x14ac:knownFonts="1">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vertAlign val="superscript"/>
      <sz val="10"/>
      <name val="Arial"/>
      <family val="2"/>
    </font>
    <font>
      <sz val="12"/>
      <name val="Arial"/>
      <family val="2"/>
    </font>
    <font>
      <b/>
      <sz val="10"/>
      <name val="Arial"/>
      <family val="2"/>
    </font>
    <font>
      <b/>
      <i/>
      <sz val="10"/>
      <name val="Arial"/>
      <family val="2"/>
    </font>
    <font>
      <i/>
      <sz val="10"/>
      <name val="Arial"/>
      <family val="2"/>
    </font>
    <font>
      <u val="singleAccounting"/>
      <sz val="10"/>
      <name val="Arial"/>
      <family val="2"/>
    </font>
    <font>
      <sz val="9"/>
      <name val="Arial"/>
      <family val="2"/>
    </font>
    <font>
      <u/>
      <sz val="10"/>
      <name val="Arial"/>
      <family val="2"/>
    </font>
    <font>
      <b/>
      <sz val="9"/>
      <name val="Arial"/>
      <family val="2"/>
    </font>
    <font>
      <b/>
      <sz val="9"/>
      <name val="Arial Black"/>
      <family val="2"/>
    </font>
    <font>
      <b/>
      <sz val="8"/>
      <name val="Arial"/>
      <family val="2"/>
    </font>
    <font>
      <b/>
      <sz val="8.5"/>
      <name val="Arial"/>
      <family val="2"/>
    </font>
    <font>
      <b/>
      <vertAlign val="superscript"/>
      <sz val="8.5"/>
      <name val="Arial"/>
      <family val="2"/>
    </font>
    <font>
      <b/>
      <vertAlign val="superscript"/>
      <sz val="8"/>
      <name val="Arial"/>
      <family val="2"/>
    </font>
    <font>
      <b/>
      <sz val="7"/>
      <name val="Arial"/>
      <family val="2"/>
    </font>
    <font>
      <vertAlign val="superscript"/>
      <sz val="9"/>
      <name val="Arial"/>
      <family val="2"/>
    </font>
    <font>
      <b/>
      <sz val="8"/>
      <color indexed="12"/>
      <name val="Arial"/>
      <family val="2"/>
    </font>
    <font>
      <i/>
      <sz val="9"/>
      <name val="Arial"/>
      <family val="2"/>
    </font>
    <font>
      <sz val="8"/>
      <color indexed="12"/>
      <name val="Arial"/>
      <family val="2"/>
    </font>
    <font>
      <b/>
      <i/>
      <sz val="9"/>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solid">
        <fgColor indexed="43"/>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s>
  <cellStyleXfs count="45">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14" fillId="0" borderId="0"/>
    <xf numFmtId="0" fontId="14" fillId="23" borderId="7" applyNumberFormat="0" applyFont="0" applyAlignment="0" applyProtection="0"/>
    <xf numFmtId="0" fontId="15" fillId="20"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43" fontId="14" fillId="0" borderId="0" applyFont="0" applyFill="0" applyBorder="0" applyAlignment="0" applyProtection="0"/>
    <xf numFmtId="0" fontId="14" fillId="0" borderId="0"/>
  </cellStyleXfs>
  <cellXfs count="138">
    <xf numFmtId="0" fontId="0" fillId="0" borderId="0" xfId="0"/>
    <xf numFmtId="41" fontId="0" fillId="0" borderId="0" xfId="0" applyNumberFormat="1"/>
    <xf numFmtId="164" fontId="0" fillId="0" borderId="0" xfId="0" applyNumberFormat="1"/>
    <xf numFmtId="0" fontId="0" fillId="0" borderId="0" xfId="0" applyAlignment="1">
      <alignment horizontal="center"/>
    </xf>
    <xf numFmtId="0" fontId="14" fillId="0" borderId="0" xfId="0" applyFont="1"/>
    <xf numFmtId="164" fontId="14" fillId="0" borderId="0" xfId="43" applyNumberFormat="1" applyFont="1"/>
    <xf numFmtId="164" fontId="23" fillId="0" borderId="0" xfId="43" applyNumberFormat="1" applyFont="1"/>
    <xf numFmtId="164" fontId="24" fillId="0" borderId="0" xfId="43" applyNumberFormat="1" applyFont="1"/>
    <xf numFmtId="0" fontId="14" fillId="0" borderId="0" xfId="43" applyNumberFormat="1" applyFont="1"/>
    <xf numFmtId="164" fontId="14" fillId="0" borderId="11" xfId="43" applyNumberFormat="1" applyFont="1" applyBorder="1"/>
    <xf numFmtId="164" fontId="14" fillId="0" borderId="0" xfId="43" applyNumberFormat="1" applyFont="1" applyBorder="1"/>
    <xf numFmtId="0" fontId="14" fillId="0" borderId="0" xfId="0" applyNumberFormat="1" applyFont="1" applyAlignment="1"/>
    <xf numFmtId="0" fontId="14" fillId="0" borderId="0" xfId="0" applyNumberFormat="1" applyFont="1"/>
    <xf numFmtId="0" fontId="14" fillId="0" borderId="0" xfId="0" applyFont="1" applyAlignment="1">
      <alignment horizontal="center" wrapText="1"/>
    </xf>
    <xf numFmtId="0" fontId="14" fillId="0" borderId="0" xfId="0" applyNumberFormat="1" applyFont="1" applyAlignment="1">
      <alignment horizontal="center"/>
    </xf>
    <xf numFmtId="41" fontId="14" fillId="0" borderId="0" xfId="0" applyNumberFormat="1" applyFont="1"/>
    <xf numFmtId="0" fontId="22" fillId="0" borderId="0" xfId="0" applyNumberFormat="1" applyFont="1"/>
    <xf numFmtId="41" fontId="22" fillId="0" borderId="0" xfId="0" applyNumberFormat="1" applyFont="1"/>
    <xf numFmtId="0" fontId="22" fillId="0" borderId="0" xfId="0" applyFont="1"/>
    <xf numFmtId="41" fontId="25" fillId="0" borderId="0" xfId="0" applyNumberFormat="1" applyFont="1"/>
    <xf numFmtId="0" fontId="14" fillId="0" borderId="0" xfId="0" applyNumberFormat="1" applyFont="1" applyFill="1"/>
    <xf numFmtId="0" fontId="14" fillId="0" borderId="0" xfId="0" applyNumberFormat="1" applyFont="1" applyAlignment="1">
      <alignment wrapText="1"/>
    </xf>
    <xf numFmtId="0" fontId="14" fillId="0" borderId="11" xfId="0" applyNumberFormat="1" applyFont="1" applyBorder="1"/>
    <xf numFmtId="41" fontId="14" fillId="0" borderId="11" xfId="0" applyNumberFormat="1" applyFont="1" applyBorder="1"/>
    <xf numFmtId="0" fontId="14" fillId="0" borderId="0" xfId="0" applyNumberFormat="1" applyFont="1" applyBorder="1"/>
    <xf numFmtId="41" fontId="14" fillId="0" borderId="0" xfId="0" applyNumberFormat="1" applyFont="1" applyBorder="1"/>
    <xf numFmtId="0" fontId="26" fillId="0" borderId="0" xfId="0" applyNumberFormat="1" applyFont="1"/>
    <xf numFmtId="0" fontId="27" fillId="0" borderId="0" xfId="0" applyNumberFormat="1" applyFont="1"/>
    <xf numFmtId="41" fontId="25" fillId="0" borderId="0" xfId="0" applyNumberFormat="1" applyFont="1" applyAlignment="1">
      <alignment horizontal="center"/>
    </xf>
    <xf numFmtId="41" fontId="14" fillId="0" borderId="0" xfId="0" applyNumberFormat="1" applyFont="1" applyAlignment="1">
      <alignment horizontal="center"/>
    </xf>
    <xf numFmtId="0" fontId="14" fillId="0" borderId="10" xfId="0" applyFont="1" applyBorder="1" applyAlignment="1">
      <alignment horizontal="center" wrapText="1"/>
    </xf>
    <xf numFmtId="0" fontId="14" fillId="0" borderId="0" xfId="0" applyNumberFormat="1" applyFont="1" applyBorder="1" applyAlignment="1">
      <alignment vertical="center"/>
    </xf>
    <xf numFmtId="0" fontId="14" fillId="0" borderId="10" xfId="0" applyFont="1" applyBorder="1" applyAlignment="1">
      <alignment horizontal="center" wrapText="1"/>
    </xf>
    <xf numFmtId="0" fontId="14" fillId="0" borderId="0" xfId="0" applyNumberFormat="1" applyFont="1" applyBorder="1" applyAlignment="1">
      <alignment horizontal="justify" wrapText="1"/>
    </xf>
    <xf numFmtId="0" fontId="21" fillId="0" borderId="10" xfId="0" applyNumberFormat="1" applyFont="1" applyBorder="1" applyAlignment="1">
      <alignment horizontal="center" wrapText="1"/>
    </xf>
    <xf numFmtId="0" fontId="14" fillId="0" borderId="10" xfId="0" applyNumberFormat="1" applyFont="1" applyBorder="1" applyAlignment="1">
      <alignment horizontal="center" wrapText="1"/>
    </xf>
    <xf numFmtId="41" fontId="25" fillId="0" borderId="0" xfId="0" applyNumberFormat="1" applyFont="1" applyAlignment="1">
      <alignment horizontal="center"/>
    </xf>
    <xf numFmtId="41" fontId="14" fillId="0" borderId="0" xfId="0" applyNumberFormat="1" applyFont="1" applyAlignment="1">
      <alignment horizontal="center"/>
    </xf>
    <xf numFmtId="0" fontId="28" fillId="24" borderId="0" xfId="0" applyFont="1" applyFill="1" applyAlignment="1"/>
    <xf numFmtId="0" fontId="19" fillId="24" borderId="0" xfId="0" applyFont="1" applyFill="1"/>
    <xf numFmtId="164" fontId="19" fillId="24" borderId="0" xfId="43" applyNumberFormat="1" applyFont="1" applyFill="1" applyBorder="1"/>
    <xf numFmtId="164" fontId="19" fillId="25" borderId="0" xfId="43" applyNumberFormat="1" applyFont="1" applyFill="1" applyBorder="1"/>
    <xf numFmtId="0" fontId="19" fillId="25" borderId="0" xfId="0" applyFont="1" applyFill="1"/>
    <xf numFmtId="0" fontId="19" fillId="0" borderId="0" xfId="0" applyFont="1" applyFill="1"/>
    <xf numFmtId="0" fontId="29" fillId="24" borderId="0" xfId="0" applyFont="1" applyFill="1" applyBorder="1" applyAlignment="1">
      <alignment horizontal="left"/>
    </xf>
    <xf numFmtId="41" fontId="19" fillId="24" borderId="0" xfId="0" applyNumberFormat="1" applyFont="1" applyFill="1" applyBorder="1" applyAlignment="1">
      <alignment horizontal="left"/>
    </xf>
    <xf numFmtId="41" fontId="19" fillId="25" borderId="0" xfId="0" applyNumberFormat="1" applyFont="1" applyFill="1" applyBorder="1" applyAlignment="1">
      <alignment horizontal="left"/>
    </xf>
    <xf numFmtId="0" fontId="19" fillId="25" borderId="0" xfId="0" applyFont="1" applyFill="1" applyBorder="1"/>
    <xf numFmtId="0" fontId="19" fillId="0" borderId="0" xfId="0" applyFont="1" applyFill="1" applyBorder="1"/>
    <xf numFmtId="0" fontId="30" fillId="24" borderId="0" xfId="0" applyFont="1" applyFill="1" applyBorder="1" applyAlignment="1">
      <alignment horizontal="left"/>
    </xf>
    <xf numFmtId="41" fontId="19" fillId="24" borderId="0" xfId="0" applyNumberFormat="1" applyFont="1" applyFill="1"/>
    <xf numFmtId="41" fontId="19" fillId="25" borderId="0" xfId="0" applyNumberFormat="1" applyFont="1" applyFill="1"/>
    <xf numFmtId="0" fontId="30" fillId="24" borderId="0" xfId="0" applyFont="1" applyFill="1" applyBorder="1"/>
    <xf numFmtId="41" fontId="19" fillId="24" borderId="0" xfId="0" applyNumberFormat="1" applyFont="1" applyFill="1" applyBorder="1"/>
    <xf numFmtId="41" fontId="19" fillId="25" borderId="0" xfId="0" applyNumberFormat="1" applyFont="1" applyFill="1" applyBorder="1"/>
    <xf numFmtId="0" fontId="30" fillId="26" borderId="12" xfId="0" applyFont="1" applyFill="1" applyBorder="1" applyAlignment="1">
      <alignment horizontal="center" vertical="center"/>
    </xf>
    <xf numFmtId="164" fontId="30" fillId="26" borderId="12" xfId="43" applyNumberFormat="1" applyFont="1" applyFill="1" applyBorder="1" applyAlignment="1"/>
    <xf numFmtId="164" fontId="30" fillId="26" borderId="13" xfId="43" applyNumberFormat="1" applyFont="1" applyFill="1" applyBorder="1" applyAlignment="1">
      <alignment horizontal="center"/>
    </xf>
    <xf numFmtId="164" fontId="30" fillId="26" borderId="14" xfId="43" applyNumberFormat="1" applyFont="1" applyFill="1" applyBorder="1" applyAlignment="1">
      <alignment horizontal="center"/>
    </xf>
    <xf numFmtId="164" fontId="30" fillId="26" borderId="14" xfId="43" applyNumberFormat="1" applyFont="1" applyFill="1" applyBorder="1" applyAlignment="1"/>
    <xf numFmtId="0" fontId="30" fillId="26" borderId="15" xfId="0" applyFont="1" applyFill="1" applyBorder="1" applyAlignment="1">
      <alignment horizontal="center" vertical="center"/>
    </xf>
    <xf numFmtId="0" fontId="31" fillId="26" borderId="15" xfId="0" applyFont="1" applyFill="1" applyBorder="1" applyAlignment="1">
      <alignment horizontal="center" vertical="center" wrapText="1"/>
    </xf>
    <xf numFmtId="164" fontId="30" fillId="26" borderId="16" xfId="43" applyNumberFormat="1" applyFont="1" applyFill="1" applyBorder="1" applyAlignment="1">
      <alignment horizontal="center"/>
    </xf>
    <xf numFmtId="164" fontId="30" fillId="26" borderId="11" xfId="43" applyNumberFormat="1" applyFont="1" applyFill="1" applyBorder="1" applyAlignment="1">
      <alignment horizontal="center"/>
    </xf>
    <xf numFmtId="164" fontId="30" fillId="26" borderId="17" xfId="43" applyNumberFormat="1" applyFont="1" applyFill="1" applyBorder="1" applyAlignment="1">
      <alignment horizontal="center"/>
    </xf>
    <xf numFmtId="0" fontId="30" fillId="26" borderId="15" xfId="0" applyFont="1" applyFill="1" applyBorder="1" applyAlignment="1">
      <alignment horizontal="center" vertical="center" wrapText="1"/>
    </xf>
    <xf numFmtId="0" fontId="30" fillId="26" borderId="18" xfId="0" applyFont="1" applyFill="1" applyBorder="1" applyAlignment="1">
      <alignment horizontal="center" vertical="center" wrapText="1"/>
    </xf>
    <xf numFmtId="164" fontId="34" fillId="26" borderId="15" xfId="43" applyNumberFormat="1" applyFont="1" applyFill="1" applyBorder="1" applyAlignment="1">
      <alignment horizontal="center" vertical="center" wrapText="1"/>
    </xf>
    <xf numFmtId="0" fontId="30" fillId="26" borderId="19" xfId="0" applyFont="1" applyFill="1" applyBorder="1" applyAlignment="1">
      <alignment horizontal="center" vertical="center"/>
    </xf>
    <xf numFmtId="0" fontId="0" fillId="0" borderId="20" xfId="0" applyBorder="1"/>
    <xf numFmtId="0" fontId="30" fillId="26" borderId="10" xfId="0" applyFont="1" applyFill="1" applyBorder="1" applyAlignment="1">
      <alignment horizontal="center" vertical="center" wrapText="1"/>
    </xf>
    <xf numFmtId="0" fontId="30" fillId="26" borderId="20" xfId="0" applyFont="1" applyFill="1" applyBorder="1" applyAlignment="1">
      <alignment horizontal="center" vertical="center" wrapText="1"/>
    </xf>
    <xf numFmtId="0" fontId="30" fillId="26" borderId="17" xfId="0" applyFont="1" applyFill="1" applyBorder="1" applyAlignment="1">
      <alignment horizontal="center" vertical="center" wrapText="1"/>
    </xf>
    <xf numFmtId="164" fontId="34" fillId="26" borderId="20" xfId="43" applyNumberFormat="1" applyFont="1" applyFill="1" applyBorder="1" applyAlignment="1">
      <alignment horizontal="center" vertical="center" wrapText="1"/>
    </xf>
    <xf numFmtId="0" fontId="30" fillId="0" borderId="0" xfId="0" applyFont="1" applyAlignment="1">
      <alignment horizontal="center"/>
    </xf>
    <xf numFmtId="164" fontId="19" fillId="0" borderId="0" xfId="43" applyNumberFormat="1" applyFont="1" applyBorder="1"/>
    <xf numFmtId="0" fontId="19" fillId="0" borderId="0" xfId="0" applyFont="1"/>
    <xf numFmtId="0" fontId="30" fillId="0" borderId="0" xfId="0" applyFont="1" applyAlignment="1">
      <alignment horizontal="left"/>
    </xf>
    <xf numFmtId="0" fontId="36" fillId="0" borderId="0" xfId="0" applyFont="1" applyAlignment="1">
      <alignment horizontal="left" indent="1"/>
    </xf>
    <xf numFmtId="164" fontId="26" fillId="0" borderId="11" xfId="43" applyNumberFormat="1" applyFont="1" applyBorder="1" applyAlignment="1">
      <alignment horizontal="right"/>
    </xf>
    <xf numFmtId="164" fontId="37" fillId="0" borderId="0" xfId="43" applyNumberFormat="1" applyFont="1" applyBorder="1" applyAlignment="1"/>
    <xf numFmtId="164" fontId="19" fillId="0" borderId="0" xfId="0" applyNumberFormat="1" applyFont="1"/>
    <xf numFmtId="0" fontId="19" fillId="0" borderId="0" xfId="0" applyFont="1" applyAlignment="1">
      <alignment horizontal="left" indent="1"/>
    </xf>
    <xf numFmtId="164" fontId="26" fillId="0" borderId="0" xfId="43" applyNumberFormat="1" applyFont="1" applyFill="1"/>
    <xf numFmtId="164" fontId="26" fillId="0" borderId="0" xfId="43" applyNumberFormat="1" applyFont="1"/>
    <xf numFmtId="164" fontId="37" fillId="0" borderId="0" xfId="43" applyNumberFormat="1" applyFont="1" applyAlignment="1"/>
    <xf numFmtId="0" fontId="19" fillId="0" borderId="0" xfId="0" applyFont="1" applyAlignment="1" applyProtection="1">
      <alignment horizontal="left" indent="1"/>
      <protection locked="0"/>
    </xf>
    <xf numFmtId="164" fontId="26" fillId="0" borderId="0" xfId="43" applyNumberFormat="1" applyFont="1" applyBorder="1"/>
    <xf numFmtId="164" fontId="26" fillId="0" borderId="0" xfId="43" applyNumberFormat="1" applyFont="1" applyFill="1" applyBorder="1"/>
    <xf numFmtId="164" fontId="26" fillId="0" borderId="11" xfId="43" applyNumberFormat="1" applyFont="1" applyBorder="1"/>
    <xf numFmtId="0" fontId="19" fillId="0" borderId="0" xfId="0" quotePrefix="1" applyFont="1" applyAlignment="1">
      <alignment horizontal="left" indent="1"/>
    </xf>
    <xf numFmtId="0" fontId="38" fillId="0" borderId="0" xfId="0" applyFont="1" applyAlignment="1">
      <alignment horizontal="left" indent="1"/>
    </xf>
    <xf numFmtId="37" fontId="26" fillId="0" borderId="11" xfId="43" applyNumberFormat="1" applyFont="1" applyBorder="1" applyAlignment="1">
      <alignment horizontal="right"/>
    </xf>
    <xf numFmtId="0" fontId="14" fillId="0" borderId="0" xfId="44" applyFont="1" applyFill="1" applyAlignment="1">
      <alignment horizontal="left" indent="2"/>
    </xf>
    <xf numFmtId="164" fontId="26" fillId="0" borderId="11" xfId="43" applyNumberFormat="1" applyFont="1" applyFill="1" applyBorder="1"/>
    <xf numFmtId="0" fontId="19" fillId="0" borderId="0" xfId="0" applyFont="1" applyAlignment="1">
      <alignment horizontal="left" wrapText="1" indent="2"/>
    </xf>
    <xf numFmtId="37" fontId="26" fillId="0" borderId="21" xfId="43" applyNumberFormat="1" applyFont="1" applyFill="1" applyBorder="1"/>
    <xf numFmtId="37" fontId="26" fillId="0" borderId="21" xfId="43" applyNumberFormat="1" applyFont="1" applyBorder="1"/>
    <xf numFmtId="0" fontId="19" fillId="0" borderId="0" xfId="0" applyFont="1" applyAlignment="1">
      <alignment horizontal="left" indent="2"/>
    </xf>
    <xf numFmtId="37" fontId="26" fillId="0" borderId="11" xfId="43" applyNumberFormat="1" applyFont="1" applyFill="1" applyBorder="1"/>
    <xf numFmtId="0" fontId="19" fillId="0" borderId="0" xfId="0" applyFont="1" applyAlignment="1">
      <alignment horizontal="left" indent="3"/>
    </xf>
    <xf numFmtId="37" fontId="26" fillId="0" borderId="11" xfId="43" applyNumberFormat="1" applyFont="1" applyBorder="1"/>
    <xf numFmtId="0" fontId="38" fillId="0" borderId="0" xfId="0" applyFont="1" applyAlignment="1">
      <alignment horizontal="left" indent="3"/>
    </xf>
    <xf numFmtId="0" fontId="38" fillId="0" borderId="0" xfId="0" applyFont="1" applyAlignment="1">
      <alignment horizontal="left" wrapText="1" indent="3"/>
    </xf>
    <xf numFmtId="37" fontId="37" fillId="0" borderId="0" xfId="43" applyNumberFormat="1" applyFont="1" applyBorder="1" applyAlignment="1"/>
    <xf numFmtId="0" fontId="19" fillId="0" borderId="0" xfId="0" applyFont="1" applyFill="1" applyAlignment="1">
      <alignment horizontal="left" indent="1"/>
    </xf>
    <xf numFmtId="164" fontId="26" fillId="0" borderId="11" xfId="43" applyNumberFormat="1" applyFont="1" applyBorder="1" applyAlignment="1"/>
    <xf numFmtId="164" fontId="26" fillId="0" borderId="0" xfId="43" applyNumberFormat="1" applyFont="1" applyBorder="1" applyAlignment="1"/>
    <xf numFmtId="164" fontId="26" fillId="0" borderId="11" xfId="43" applyNumberFormat="1" applyFont="1" applyFill="1" applyBorder="1" applyAlignment="1">
      <alignment horizontal="right" vertical="top"/>
    </xf>
    <xf numFmtId="0" fontId="38" fillId="0" borderId="0" xfId="0" applyFont="1" applyAlignment="1">
      <alignment horizontal="left" vertical="top" indent="1"/>
    </xf>
    <xf numFmtId="0" fontId="36" fillId="0" borderId="0" xfId="0" applyFont="1" applyAlignment="1">
      <alignment horizontal="left" vertical="top" indent="1"/>
    </xf>
    <xf numFmtId="0" fontId="38" fillId="0" borderId="0" xfId="0" applyFont="1" applyFill="1" applyAlignment="1">
      <alignment horizontal="left" indent="1"/>
    </xf>
    <xf numFmtId="164" fontId="37" fillId="0" borderId="0" xfId="43" applyNumberFormat="1" applyFont="1" applyFill="1" applyAlignment="1"/>
    <xf numFmtId="0" fontId="36" fillId="0" borderId="0" xfId="0" applyFont="1" applyFill="1" applyAlignment="1">
      <alignment horizontal="left" indent="1"/>
    </xf>
    <xf numFmtId="0" fontId="19" fillId="0" borderId="0" xfId="0" applyFont="1" applyFill="1" applyAlignment="1"/>
    <xf numFmtId="0" fontId="30" fillId="0" borderId="0" xfId="0" applyFont="1" applyFill="1" applyAlignment="1">
      <alignment wrapText="1"/>
    </xf>
    <xf numFmtId="164" fontId="26" fillId="0" borderId="21" xfId="43" applyNumberFormat="1" applyFont="1" applyFill="1" applyBorder="1"/>
    <xf numFmtId="0" fontId="19" fillId="0" borderId="0" xfId="0" applyFont="1" applyAlignment="1"/>
    <xf numFmtId="0" fontId="30" fillId="0" borderId="0" xfId="0" applyFont="1" applyAlignment="1">
      <alignment horizontal="left" indent="1"/>
    </xf>
    <xf numFmtId="0" fontId="19" fillId="27" borderId="0" xfId="0" applyFont="1" applyFill="1" applyAlignment="1">
      <alignment horizontal="left" indent="1"/>
    </xf>
    <xf numFmtId="164" fontId="26" fillId="27" borderId="0" xfId="43" applyNumberFormat="1" applyFont="1" applyFill="1"/>
    <xf numFmtId="41" fontId="37" fillId="27" borderId="0" xfId="43" applyNumberFormat="1" applyFont="1" applyFill="1" applyBorder="1" applyAlignment="1"/>
    <xf numFmtId="164" fontId="37" fillId="27" borderId="0" xfId="43" applyNumberFormat="1" applyFont="1" applyFill="1" applyAlignment="1"/>
    <xf numFmtId="0" fontId="19" fillId="27" borderId="0" xfId="0" applyFont="1" applyFill="1" applyAlignment="1">
      <alignment horizontal="left"/>
    </xf>
    <xf numFmtId="164" fontId="37" fillId="27" borderId="0" xfId="43" applyNumberFormat="1" applyFont="1" applyFill="1" applyBorder="1" applyAlignment="1"/>
    <xf numFmtId="0" fontId="19" fillId="27" borderId="0" xfId="0" applyFont="1" applyFill="1" applyAlignment="1">
      <alignment horizontal="left" wrapText="1"/>
    </xf>
    <xf numFmtId="0" fontId="19" fillId="0" borderId="0" xfId="0" applyFont="1" applyAlignment="1">
      <alignment horizontal="left"/>
    </xf>
    <xf numFmtId="164" fontId="26" fillId="0" borderId="21" xfId="43" applyNumberFormat="1" applyFont="1" applyBorder="1" applyAlignment="1">
      <alignment horizontal="right" vertical="top"/>
    </xf>
    <xf numFmtId="0" fontId="19" fillId="0" borderId="0" xfId="0" applyFont="1" applyBorder="1"/>
    <xf numFmtId="164" fontId="26" fillId="0" borderId="0" xfId="0" applyNumberFormat="1" applyFont="1"/>
    <xf numFmtId="0" fontId="19" fillId="0" borderId="0" xfId="0" applyFont="1" applyAlignment="1">
      <alignment horizontal="left" vertical="top"/>
    </xf>
    <xf numFmtId="164" fontId="37" fillId="0" borderId="0" xfId="0" applyNumberFormat="1" applyFont="1"/>
    <xf numFmtId="0" fontId="30" fillId="0" borderId="0" xfId="0" applyFont="1" applyAlignment="1">
      <alignment horizontal="left" vertical="top"/>
    </xf>
    <xf numFmtId="164" fontId="28" fillId="0" borderId="22" xfId="0" applyNumberFormat="1" applyFont="1" applyBorder="1"/>
    <xf numFmtId="164" fontId="39" fillId="0" borderId="0" xfId="0" applyNumberFormat="1" applyFont="1" applyBorder="1"/>
    <xf numFmtId="0" fontId="38" fillId="0" borderId="0" xfId="0" applyFont="1" applyBorder="1"/>
    <xf numFmtId="0" fontId="38" fillId="0" borderId="0" xfId="0" applyFont="1" applyFill="1" applyBorder="1"/>
    <xf numFmtId="0" fontId="19" fillId="0" borderId="0" xfId="0" applyFont="1" applyAlignment="1">
      <alignment vertical="top"/>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3"/>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 3" xfId="44"/>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a:ea typeface="Arial"/>
                <a:cs typeface="Arial"/>
              </a:defRPr>
            </a:pPr>
            <a:r>
              <a:rPr lang="en-PH" sz="1400" b="1" i="0" u="none" strike="noStrike" baseline="0">
                <a:solidFill>
                  <a:srgbClr val="000000"/>
                </a:solidFill>
                <a:latin typeface="Arial"/>
                <a:cs typeface="Arial"/>
              </a:rPr>
              <a:t>NCAs CREDITED VS NCA UTILIZATION </a:t>
            </a:r>
          </a:p>
          <a:p>
            <a:pPr>
              <a:defRPr sz="1400" b="1" i="0" u="none" strike="noStrike" baseline="0">
                <a:solidFill>
                  <a:srgbClr val="000000"/>
                </a:solidFill>
                <a:latin typeface="Arial"/>
                <a:ea typeface="Arial"/>
                <a:cs typeface="Arial"/>
              </a:defRPr>
            </a:pPr>
            <a:r>
              <a:rPr lang="en-PH" sz="1400" b="1" i="0" u="none" strike="noStrike" baseline="0">
                <a:solidFill>
                  <a:srgbClr val="000000"/>
                </a:solidFill>
                <a:latin typeface="Arial"/>
                <a:cs typeface="Arial"/>
              </a:rPr>
              <a:t>JANUARY-FEBRUARY 2020</a:t>
            </a:r>
            <a:endParaRPr lang="en-PH" sz="800" b="1" i="0" u="none" strike="noStrike" baseline="0">
              <a:solidFill>
                <a:srgbClr val="000000"/>
              </a:solidFill>
              <a:latin typeface="Arial"/>
              <a:cs typeface="Arial"/>
            </a:endParaRPr>
          </a:p>
          <a:p>
            <a:pPr>
              <a:defRPr sz="1400" b="1" i="0" u="none" strike="noStrike" baseline="0">
                <a:solidFill>
                  <a:srgbClr val="000000"/>
                </a:solidFill>
                <a:latin typeface="Arial"/>
                <a:ea typeface="Arial"/>
                <a:cs typeface="Arial"/>
              </a:defRPr>
            </a:pPr>
            <a:endParaRPr lang="en-PH" sz="800" b="1" i="0" u="none" strike="noStrike" baseline="0">
              <a:solidFill>
                <a:srgbClr val="000000"/>
              </a:solidFill>
              <a:latin typeface="Arial"/>
              <a:cs typeface="Arial"/>
            </a:endParaRPr>
          </a:p>
        </c:rich>
      </c:tx>
      <c:layout>
        <c:manualLayout>
          <c:xMode val="edge"/>
          <c:yMode val="edge"/>
          <c:x val="0.20135090848450574"/>
          <c:y val="2.8075548749361919E-2"/>
        </c:manualLayout>
      </c:layout>
      <c:overlay val="0"/>
      <c:spPr>
        <a:solidFill>
          <a:srgbClr val="FFFFFF"/>
        </a:solidFill>
        <a:ln w="25400">
          <a:noFill/>
        </a:ln>
      </c:spPr>
    </c:title>
    <c:autoTitleDeleted val="0"/>
    <c:plotArea>
      <c:layout>
        <c:manualLayout>
          <c:layoutTarget val="inner"/>
          <c:xMode val="edge"/>
          <c:yMode val="edge"/>
          <c:x val="0.33333393282029239"/>
          <c:y val="0.15926493108728942"/>
          <c:w val="0.55985367722303248"/>
          <c:h val="0.51454823889739665"/>
        </c:manualLayout>
      </c:layout>
      <c:barChart>
        <c:barDir val="col"/>
        <c:grouping val="clustered"/>
        <c:varyColors val="0"/>
        <c:ser>
          <c:idx val="0"/>
          <c:order val="0"/>
          <c:tx>
            <c:strRef>
              <c:f>Graph!$A$5</c:f>
              <c:strCache>
                <c:ptCount val="1"/>
                <c:pt idx="0">
                  <c:v>Monthly NCA Credited</c:v>
                </c:pt>
              </c:strCache>
            </c:strRef>
          </c:tx>
          <c:spPr>
            <a:solidFill>
              <a:srgbClr val="0000FF"/>
            </a:solidFill>
            <a:ln w="12700">
              <a:solidFill>
                <a:srgbClr val="000000"/>
              </a:solidFill>
              <a:prstDash val="solid"/>
            </a:ln>
          </c:spPr>
          <c:invertIfNegative val="0"/>
          <c:cat>
            <c:strRef>
              <c:f>Graph!$B$4:$C$4</c:f>
              <c:strCache>
                <c:ptCount val="2"/>
                <c:pt idx="0">
                  <c:v>JAN</c:v>
                </c:pt>
                <c:pt idx="1">
                  <c:v>FEB</c:v>
                </c:pt>
              </c:strCache>
            </c:strRef>
          </c:cat>
          <c:val>
            <c:numRef>
              <c:f>Graph!$B$5:$C$5</c:f>
              <c:numCache>
                <c:formatCode>_(* #,##0_);_(* \(#,##0\);_(* "-"_);_(@_)</c:formatCode>
                <c:ptCount val="2"/>
                <c:pt idx="0">
                  <c:v>197280.37400000001</c:v>
                </c:pt>
                <c:pt idx="1">
                  <c:v>218551.98</c:v>
                </c:pt>
              </c:numCache>
            </c:numRef>
          </c:val>
        </c:ser>
        <c:ser>
          <c:idx val="2"/>
          <c:order val="1"/>
          <c:tx>
            <c:strRef>
              <c:f>Graph!$A$6</c:f>
              <c:strCache>
                <c:ptCount val="1"/>
                <c:pt idx="0">
                  <c:v>Monthly NCA Utilized</c:v>
                </c:pt>
              </c:strCache>
            </c:strRef>
          </c:tx>
          <c:spPr>
            <a:solidFill>
              <a:srgbClr val="FF00FF"/>
            </a:solidFill>
            <a:ln w="12700">
              <a:solidFill>
                <a:srgbClr val="000000"/>
              </a:solidFill>
              <a:prstDash val="solid"/>
            </a:ln>
          </c:spPr>
          <c:invertIfNegative val="0"/>
          <c:cat>
            <c:strRef>
              <c:f>Graph!$B$4:$C$4</c:f>
              <c:strCache>
                <c:ptCount val="2"/>
                <c:pt idx="0">
                  <c:v>JAN</c:v>
                </c:pt>
                <c:pt idx="1">
                  <c:v>FEB</c:v>
                </c:pt>
              </c:strCache>
            </c:strRef>
          </c:cat>
          <c:val>
            <c:numRef>
              <c:f>Graph!$B$6:$C$6</c:f>
              <c:numCache>
                <c:formatCode>_(* #,##0_);_(* \(#,##0\);_(* "-"_);_(@_)</c:formatCode>
                <c:ptCount val="2"/>
                <c:pt idx="0">
                  <c:v>145576.10399999999</c:v>
                </c:pt>
                <c:pt idx="1">
                  <c:v>217009.91399999999</c:v>
                </c:pt>
              </c:numCache>
            </c:numRef>
          </c:val>
        </c:ser>
        <c:dLbls>
          <c:showLegendKey val="0"/>
          <c:showVal val="0"/>
          <c:showCatName val="0"/>
          <c:showSerName val="0"/>
          <c:showPercent val="0"/>
          <c:showBubbleSize val="0"/>
        </c:dLbls>
        <c:gapWidth val="150"/>
        <c:axId val="765225984"/>
        <c:axId val="431082960"/>
      </c:barChart>
      <c:lineChart>
        <c:grouping val="standard"/>
        <c:varyColors val="0"/>
        <c:ser>
          <c:idx val="4"/>
          <c:order val="3"/>
          <c:tx>
            <c:strRef>
              <c:f>Graph!$A$7</c:f>
              <c:strCache>
                <c:ptCount val="1"/>
                <c:pt idx="0">
                  <c:v>NCA UtilIzed / NCAs Credited - Cumulative</c:v>
                </c:pt>
              </c:strCache>
            </c:strRef>
          </c:tx>
          <c:spPr>
            <a:ln w="38100">
              <a:solidFill>
                <a:srgbClr val="FF0000"/>
              </a:solidFill>
              <a:prstDash val="solid"/>
            </a:ln>
          </c:spPr>
          <c:marker>
            <c:symbol val="triangle"/>
            <c:size val="9"/>
            <c:spPr>
              <a:solidFill>
                <a:srgbClr val="FF0000"/>
              </a:solidFill>
              <a:ln>
                <a:solidFill>
                  <a:srgbClr val="FF0000"/>
                </a:solidFill>
                <a:prstDash val="solid"/>
              </a:ln>
            </c:spPr>
          </c:marker>
          <c:cat>
            <c:strRef>
              <c:f>Graph!$B$4:$C$4</c:f>
              <c:strCache>
                <c:ptCount val="2"/>
                <c:pt idx="0">
                  <c:v>JAN</c:v>
                </c:pt>
                <c:pt idx="1">
                  <c:v>FEB</c:v>
                </c:pt>
              </c:strCache>
            </c:strRef>
          </c:cat>
          <c:val>
            <c:numRef>
              <c:f>Graph!$B$7:$C$7</c:f>
              <c:numCache>
                <c:formatCode>_(* #,##0_);_(* \(#,##0\);_(* "-"??_);_(@_)</c:formatCode>
                <c:ptCount val="2"/>
                <c:pt idx="0">
                  <c:v>73.791478112262695</c:v>
                </c:pt>
                <c:pt idx="1">
                  <c:v>87.195239743177837</c:v>
                </c:pt>
              </c:numCache>
            </c:numRef>
          </c:val>
          <c:smooth val="0"/>
        </c:ser>
        <c:dLbls>
          <c:showLegendKey val="0"/>
          <c:showVal val="0"/>
          <c:showCatName val="0"/>
          <c:showSerName val="0"/>
          <c:showPercent val="0"/>
          <c:showBubbleSize val="0"/>
        </c:dLbls>
        <c:marker val="1"/>
        <c:smooth val="0"/>
        <c:axId val="431083520"/>
        <c:axId val="431084080"/>
        <c:extLst>
          <c:ext xmlns:c15="http://schemas.microsoft.com/office/drawing/2012/chart" uri="{02D57815-91ED-43cb-92C2-25804820EDAC}">
            <c15:filteredLineSeries>
              <c15:ser>
                <c:idx val="3"/>
                <c:order val="2"/>
                <c:tx>
                  <c:strRef>
                    <c:extLst>
                      <c:ext uri="{02D57815-91ED-43cb-92C2-25804820EDAC}">
                        <c15:formulaRef>
                          <c15:sqref>Graph!#REF!</c15:sqref>
                        </c15:formulaRef>
                      </c:ext>
                    </c:extLst>
                    <c:strCache>
                      <c:ptCount val="1"/>
                      <c:pt idx="0">
                        <c:v>#REF!</c:v>
                      </c:pt>
                    </c:strCache>
                  </c:strRef>
                </c:tx>
                <c:spPr>
                  <a:ln w="38100">
                    <a:solidFill>
                      <a:srgbClr val="FFFF00"/>
                    </a:solidFill>
                    <a:prstDash val="solid"/>
                  </a:ln>
                </c:spPr>
                <c:marker>
                  <c:symbol val="x"/>
                  <c:size val="8"/>
                  <c:spPr>
                    <a:solidFill>
                      <a:srgbClr val="FFFF00"/>
                    </a:solidFill>
                    <a:ln>
                      <a:solidFill>
                        <a:srgbClr val="FFFF00"/>
                      </a:solidFill>
                      <a:prstDash val="solid"/>
                    </a:ln>
                  </c:spPr>
                </c:marker>
                <c:cat>
                  <c:strRef>
                    <c:extLst>
                      <c:ext uri="{02D57815-91ED-43cb-92C2-25804820EDAC}">
                        <c15:formulaRef>
                          <c15:sqref>Graph!$B$4:$C$4</c15:sqref>
                        </c15:formulaRef>
                      </c:ext>
                    </c:extLst>
                    <c:strCache>
                      <c:ptCount val="2"/>
                      <c:pt idx="0">
                        <c:v>JAN</c:v>
                      </c:pt>
                      <c:pt idx="1">
                        <c:v>FEB</c:v>
                      </c:pt>
                    </c:strCache>
                  </c:strRef>
                </c:cat>
                <c:val>
                  <c:numRef>
                    <c:extLst>
                      <c:ext uri="{02D57815-91ED-43cb-92C2-25804820EDAC}">
                        <c15:formulaRef>
                          <c15:sqref>Graph!#REF!</c15:sqref>
                        </c15:formulaRef>
                      </c:ext>
                    </c:extLst>
                    <c:numCache>
                      <c:formatCode>General</c:formatCode>
                      <c:ptCount val="1"/>
                      <c:pt idx="0">
                        <c:v>1</c:v>
                      </c:pt>
                    </c:numCache>
                  </c:numRef>
                </c:val>
                <c:smooth val="0"/>
              </c15:ser>
            </c15:filteredLineSeries>
          </c:ext>
        </c:extLst>
      </c:lineChart>
      <c:catAx>
        <c:axId val="765225984"/>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PH"/>
                  <a:t>MONTHLY FLOW</a:t>
                </a:r>
              </a:p>
            </c:rich>
          </c:tx>
          <c:layout>
            <c:manualLayout>
              <c:xMode val="edge"/>
              <c:yMode val="edge"/>
              <c:x val="0.49171359150838712"/>
              <c:y val="0.93108728943338437"/>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31082960"/>
        <c:crossesAt val="0"/>
        <c:auto val="0"/>
        <c:lblAlgn val="ctr"/>
        <c:lblOffset val="100"/>
        <c:tickLblSkip val="1"/>
        <c:tickMarkSkip val="1"/>
        <c:noMultiLvlLbl val="0"/>
      </c:catAx>
      <c:valAx>
        <c:axId val="431082960"/>
        <c:scaling>
          <c:orientation val="minMax"/>
          <c:max val="220000"/>
          <c:min val="10000"/>
        </c:scaling>
        <c:delete val="0"/>
        <c:axPos val="l"/>
        <c:minorGridlines>
          <c:spPr>
            <a:ln w="3175">
              <a:solidFill>
                <a:srgbClr val="000000"/>
              </a:solidFill>
              <a:prstDash val="solid"/>
            </a:ln>
          </c:spPr>
        </c:minorGridlines>
        <c:title>
          <c:tx>
            <c:rich>
              <a:bodyPr/>
              <a:lstStyle/>
              <a:p>
                <a:pPr>
                  <a:defRPr sz="1000" b="1" i="0" u="none" strike="noStrike" baseline="0">
                    <a:solidFill>
                      <a:srgbClr val="000000"/>
                    </a:solidFill>
                    <a:latin typeface="Arial"/>
                    <a:ea typeface="Arial"/>
                    <a:cs typeface="Arial"/>
                  </a:defRPr>
                </a:pPr>
                <a:r>
                  <a:rPr lang="en-PH"/>
                  <a:t>LEVELS (P MIllion)</a:t>
                </a:r>
              </a:p>
            </c:rich>
          </c:tx>
          <c:layout>
            <c:manualLayout>
              <c:xMode val="edge"/>
              <c:yMode val="edge"/>
              <c:x val="9.2081196911682983E-2"/>
              <c:y val="0.30934150076569678"/>
            </c:manualLayout>
          </c:layout>
          <c:overlay val="0"/>
          <c:spPr>
            <a:noFill/>
            <a:ln w="25400">
              <a:noFill/>
            </a:ln>
          </c:spPr>
        </c:title>
        <c:numFmt formatCode="_(* #,##0_);_(* \(#,##0\);_(* &quot;-&quot;_);_(@_)"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765225984"/>
        <c:crosses val="autoZero"/>
        <c:crossBetween val="between"/>
        <c:majorUnit val="10000"/>
        <c:minorUnit val="10000"/>
      </c:valAx>
      <c:catAx>
        <c:axId val="431083520"/>
        <c:scaling>
          <c:orientation val="minMax"/>
        </c:scaling>
        <c:delete val="1"/>
        <c:axPos val="b"/>
        <c:numFmt formatCode="General" sourceLinked="1"/>
        <c:majorTickMark val="out"/>
        <c:minorTickMark val="none"/>
        <c:tickLblPos val="nextTo"/>
        <c:crossAx val="431084080"/>
        <c:crossesAt val="85"/>
        <c:auto val="0"/>
        <c:lblAlgn val="ctr"/>
        <c:lblOffset val="100"/>
        <c:noMultiLvlLbl val="0"/>
      </c:catAx>
      <c:valAx>
        <c:axId val="431084080"/>
        <c:scaling>
          <c:orientation val="minMax"/>
          <c:max val="120"/>
          <c:min val="10"/>
        </c:scaling>
        <c:delete val="0"/>
        <c:axPos val="r"/>
        <c:title>
          <c:tx>
            <c:rich>
              <a:bodyPr rot="5400000" vert="horz"/>
              <a:lstStyle/>
              <a:p>
                <a:pPr algn="ctr">
                  <a:defRPr sz="1000" b="1" i="0" u="none" strike="noStrike" baseline="0">
                    <a:solidFill>
                      <a:srgbClr val="000000"/>
                    </a:solidFill>
                    <a:latin typeface="Arial"/>
                    <a:ea typeface="Arial"/>
                    <a:cs typeface="Arial"/>
                  </a:defRPr>
                </a:pPr>
                <a:r>
                  <a:rPr lang="en-PH"/>
                  <a:t>NCA UTILIZATION RATES (%)</a:t>
                </a:r>
              </a:p>
            </c:rich>
          </c:tx>
          <c:layout>
            <c:manualLayout>
              <c:xMode val="edge"/>
              <c:yMode val="edge"/>
              <c:x val="0.95027795212856836"/>
              <c:y val="0.26799387442572742"/>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31083520"/>
        <c:crosses val="max"/>
        <c:crossBetween val="between"/>
        <c:majorUnit val="10"/>
        <c:minorUnit val="1"/>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504825</xdr:colOff>
      <xdr:row>8</xdr:row>
      <xdr:rowOff>66675</xdr:rowOff>
    </xdr:from>
    <xdr:to>
      <xdr:col>5</xdr:col>
      <xdr:colOff>76200</xdr:colOff>
      <xdr:row>46</xdr:row>
      <xdr:rowOff>133350</xdr:rowOff>
    </xdr:to>
    <xdr:graphicFrame macro="">
      <xdr:nvGraphicFramePr>
        <xdr:cNvPr id="10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marasigan/Desktop/CPD/Bank%20Report%20Worksheet/CY%202020/CY%202020%20Consolidated%20Bank%20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 of mo end by agcy_LBP"/>
      <sheetName val="as of mo end by agcy_DBP"/>
      <sheetName val="as of mo end by agcy_PVB"/>
      <sheetName val="as of Jan_all banks"/>
      <sheetName val="as of Feb_all banks"/>
      <sheetName val="as of Mar_all banks"/>
      <sheetName val="as of Apr_all banks"/>
      <sheetName val="as of May_all banks"/>
      <sheetName val="as of June_all banks"/>
      <sheetName val="as of July_all banks"/>
      <sheetName val="as of Aug_all banks"/>
      <sheetName val="as of Sept_all banks"/>
      <sheetName val="as of Oct_all banks"/>
      <sheetName val="as of Nov_all banks"/>
      <sheetName val="as of Dec_all banks"/>
      <sheetName val="ncarel_conso"/>
      <sheetName val="neg_ck"/>
      <sheetName val="nego+ADA"/>
      <sheetName val="out_ck"/>
      <sheetName val="nca_util"/>
      <sheetName val="book_bal"/>
      <sheetName val="bank_bal"/>
      <sheetName val="legend"/>
      <sheetName val="Sheet1"/>
    </sheetNames>
    <sheetDataSet>
      <sheetData sheetId="0"/>
      <sheetData sheetId="1"/>
      <sheetData sheetId="2"/>
      <sheetData sheetId="3"/>
      <sheetData sheetId="4">
        <row r="181">
          <cell r="F181">
            <v>2088.8438200000001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6"/>
  <sheetViews>
    <sheetView tabSelected="1" view="pageBreakPreview" zoomScaleNormal="100" zoomScaleSheetLayoutView="100" workbookViewId="0">
      <pane xSplit="2" ySplit="6" topLeftCell="C7" activePane="bottomRight" state="frozen"/>
      <selection pane="topRight" activeCell="C1" sqref="C1"/>
      <selection pane="bottomLeft" activeCell="A7" sqref="A7"/>
      <selection pane="bottomRight" activeCell="C25" sqref="C25"/>
    </sheetView>
  </sheetViews>
  <sheetFormatPr defaultRowHeight="12.75" x14ac:dyDescent="0.2"/>
  <cols>
    <col min="1" max="1" width="2.140625" style="12" customWidth="1"/>
    <col min="2" max="2" width="48.28515625" style="12" customWidth="1"/>
    <col min="3" max="11" width="14.28515625" style="4" customWidth="1"/>
    <col min="12" max="13" width="12.140625" style="5" customWidth="1"/>
    <col min="14" max="16384" width="9.140625" style="4"/>
  </cols>
  <sheetData>
    <row r="1" spans="1:13" ht="14.25" x14ac:dyDescent="0.2">
      <c r="A1" s="11" t="s">
        <v>9</v>
      </c>
      <c r="B1" s="11"/>
      <c r="C1" s="11"/>
      <c r="D1" s="11"/>
      <c r="E1" s="11"/>
      <c r="F1" s="11"/>
      <c r="G1" s="11"/>
      <c r="H1" s="11"/>
      <c r="I1" s="11"/>
      <c r="J1" s="11"/>
      <c r="K1" s="11"/>
      <c r="L1" s="11"/>
      <c r="M1" s="11"/>
    </row>
    <row r="2" spans="1:13" x14ac:dyDescent="0.2">
      <c r="A2" s="12" t="s">
        <v>69</v>
      </c>
    </row>
    <row r="3" spans="1:13" x14ac:dyDescent="0.2">
      <c r="A3" s="12" t="s">
        <v>10</v>
      </c>
    </row>
    <row r="5" spans="1:13" s="13" customFormat="1" ht="21" customHeight="1" x14ac:dyDescent="0.2">
      <c r="A5" s="34" t="s">
        <v>70</v>
      </c>
      <c r="B5" s="35"/>
      <c r="C5" s="32" t="s">
        <v>11</v>
      </c>
      <c r="D5" s="32"/>
      <c r="E5" s="32"/>
      <c r="F5" s="32" t="s">
        <v>12</v>
      </c>
      <c r="G5" s="32"/>
      <c r="H5" s="32"/>
      <c r="I5" s="32" t="s">
        <v>13</v>
      </c>
      <c r="J5" s="32"/>
      <c r="K5" s="32"/>
      <c r="L5" s="32" t="s">
        <v>14</v>
      </c>
      <c r="M5" s="32"/>
    </row>
    <row r="6" spans="1:13" s="13" customFormat="1" ht="41.25" customHeight="1" x14ac:dyDescent="0.2">
      <c r="A6" s="35"/>
      <c r="B6" s="35"/>
      <c r="C6" s="30" t="s">
        <v>71</v>
      </c>
      <c r="D6" s="30" t="s">
        <v>72</v>
      </c>
      <c r="E6" s="30" t="s">
        <v>73</v>
      </c>
      <c r="F6" s="30" t="s">
        <v>74</v>
      </c>
      <c r="G6" s="30" t="s">
        <v>75</v>
      </c>
      <c r="H6" s="30" t="s">
        <v>76</v>
      </c>
      <c r="I6" s="30" t="s">
        <v>77</v>
      </c>
      <c r="J6" s="30" t="s">
        <v>78</v>
      </c>
      <c r="K6" s="30" t="s">
        <v>79</v>
      </c>
      <c r="L6" s="30" t="s">
        <v>80</v>
      </c>
      <c r="M6" s="30" t="s">
        <v>84</v>
      </c>
    </row>
    <row r="7" spans="1:13" x14ac:dyDescent="0.2">
      <c r="A7" s="14"/>
      <c r="B7" s="14"/>
      <c r="C7" s="15"/>
      <c r="D7" s="15"/>
      <c r="E7" s="15"/>
      <c r="F7" s="15"/>
      <c r="G7" s="15"/>
      <c r="H7" s="15"/>
      <c r="I7" s="15"/>
      <c r="J7" s="15"/>
      <c r="K7" s="15"/>
    </row>
    <row r="8" spans="1:13" s="18" customFormat="1" x14ac:dyDescent="0.2">
      <c r="A8" s="16" t="s">
        <v>15</v>
      </c>
      <c r="B8" s="16"/>
      <c r="C8" s="17">
        <f t="shared" ref="C8:K8" si="0">+C10+C48</f>
        <v>197280374.33062997</v>
      </c>
      <c r="D8" s="17">
        <f t="shared" si="0"/>
        <v>218551980.42207998</v>
      </c>
      <c r="E8" s="17">
        <f t="shared" si="0"/>
        <v>415832354.75270998</v>
      </c>
      <c r="F8" s="17">
        <f t="shared" si="0"/>
        <v>145576104.67392999</v>
      </c>
      <c r="G8" s="17">
        <f t="shared" si="0"/>
        <v>217009914.67151007</v>
      </c>
      <c r="H8" s="17">
        <f t="shared" si="0"/>
        <v>362586019.34543997</v>
      </c>
      <c r="I8" s="17">
        <f t="shared" si="0"/>
        <v>51704269.656700008</v>
      </c>
      <c r="J8" s="17">
        <f t="shared" si="0"/>
        <v>1542065.7505699866</v>
      </c>
      <c r="K8" s="17">
        <f t="shared" si="0"/>
        <v>53246335.407269984</v>
      </c>
      <c r="L8" s="6">
        <f>+F8/C8*100</f>
        <v>73.791478330202906</v>
      </c>
      <c r="M8" s="6">
        <f>+H8/E8*100</f>
        <v>87.195239908896724</v>
      </c>
    </row>
    <row r="9" spans="1:13" x14ac:dyDescent="0.2">
      <c r="C9" s="15"/>
      <c r="D9" s="15"/>
      <c r="E9" s="15"/>
      <c r="F9" s="15"/>
      <c r="G9" s="15"/>
      <c r="H9" s="15"/>
      <c r="I9" s="15"/>
      <c r="J9" s="15"/>
      <c r="K9" s="15"/>
      <c r="L9" s="7"/>
      <c r="M9" s="7"/>
    </row>
    <row r="10" spans="1:13" ht="15" x14ac:dyDescent="0.35">
      <c r="A10" s="12" t="s">
        <v>16</v>
      </c>
      <c r="C10" s="19">
        <f t="shared" ref="C10:K10" si="1">SUM(C12:C46)</f>
        <v>136381803.65162998</v>
      </c>
      <c r="D10" s="19">
        <f t="shared" si="1"/>
        <v>140993231.23207998</v>
      </c>
      <c r="E10" s="19">
        <f t="shared" si="1"/>
        <v>277375034.88371003</v>
      </c>
      <c r="F10" s="19">
        <f t="shared" si="1"/>
        <v>90414302.8477</v>
      </c>
      <c r="G10" s="19">
        <f t="shared" si="1"/>
        <v>137075053.15310004</v>
      </c>
      <c r="H10" s="19">
        <f t="shared" si="1"/>
        <v>227489356.00079995</v>
      </c>
      <c r="I10" s="19">
        <f t="shared" si="1"/>
        <v>45967500.803930007</v>
      </c>
      <c r="J10" s="19">
        <f t="shared" si="1"/>
        <v>3918178.0789800067</v>
      </c>
      <c r="K10" s="19">
        <f t="shared" si="1"/>
        <v>49885678.882909998</v>
      </c>
      <c r="L10" s="7">
        <f>+F10/C10*100</f>
        <v>66.29498982038092</v>
      </c>
      <c r="M10" s="7">
        <f>+H10/E10*100</f>
        <v>82.015079726326221</v>
      </c>
    </row>
    <row r="11" spans="1:13" x14ac:dyDescent="0.2">
      <c r="C11" s="15"/>
      <c r="D11" s="15"/>
      <c r="E11" s="15"/>
      <c r="F11" s="15"/>
      <c r="G11" s="15"/>
      <c r="H11" s="15"/>
      <c r="I11" s="15"/>
      <c r="J11" s="15"/>
      <c r="K11" s="15"/>
      <c r="L11" s="7"/>
      <c r="M11" s="7"/>
    </row>
    <row r="12" spans="1:13" x14ac:dyDescent="0.2">
      <c r="B12" s="8" t="s">
        <v>17</v>
      </c>
      <c r="C12" s="15">
        <v>1387254</v>
      </c>
      <c r="D12" s="15">
        <v>1387254</v>
      </c>
      <c r="E12" s="15">
        <f t="shared" ref="E12:E46" si="2">SUM(C12:D12)</f>
        <v>2774508</v>
      </c>
      <c r="F12" s="15">
        <v>1258000.8232099998</v>
      </c>
      <c r="G12" s="15">
        <v>1469903.29577</v>
      </c>
      <c r="H12" s="15">
        <f t="shared" ref="H12:H46" si="3">SUM(F12:G12)</f>
        <v>2727904.1189799998</v>
      </c>
      <c r="I12" s="15">
        <f t="shared" ref="I12:J46" si="4">+C12-F12</f>
        <v>129253.17679000017</v>
      </c>
      <c r="J12" s="15">
        <f t="shared" si="4"/>
        <v>-82649.295769999968</v>
      </c>
      <c r="K12" s="15">
        <f t="shared" ref="K12:K46" si="5">SUM(I12:J12)</f>
        <v>46603.881020000204</v>
      </c>
      <c r="L12" s="7">
        <f>+F12/C12*100</f>
        <v>90.682803813144517</v>
      </c>
      <c r="M12" s="7">
        <f t="shared" ref="M12:M46" si="6">+H12/E12*100</f>
        <v>98.320283054869535</v>
      </c>
    </row>
    <row r="13" spans="1:13" x14ac:dyDescent="0.2">
      <c r="B13" s="8" t="s">
        <v>18</v>
      </c>
      <c r="C13" s="15">
        <v>492611</v>
      </c>
      <c r="D13" s="15">
        <v>593916.79099999997</v>
      </c>
      <c r="E13" s="15">
        <f t="shared" si="2"/>
        <v>1086527.791</v>
      </c>
      <c r="F13" s="15">
        <v>492465.34028999996</v>
      </c>
      <c r="G13" s="15">
        <v>538518.85038000008</v>
      </c>
      <c r="H13" s="15">
        <f t="shared" si="3"/>
        <v>1030984.19067</v>
      </c>
      <c r="I13" s="15">
        <f t="shared" si="4"/>
        <v>145.65971000003628</v>
      </c>
      <c r="J13" s="15">
        <f t="shared" si="4"/>
        <v>55397.940619999892</v>
      </c>
      <c r="K13" s="15">
        <f t="shared" si="5"/>
        <v>55543.600329999928</v>
      </c>
      <c r="L13" s="7">
        <f>+F13/C13*100</f>
        <v>99.970431088627734</v>
      </c>
      <c r="M13" s="7">
        <f t="shared" si="6"/>
        <v>94.887972420946582</v>
      </c>
    </row>
    <row r="14" spans="1:13" x14ac:dyDescent="0.2">
      <c r="B14" s="8" t="s">
        <v>19</v>
      </c>
      <c r="C14" s="15">
        <v>52601</v>
      </c>
      <c r="D14" s="15">
        <v>52601</v>
      </c>
      <c r="E14" s="15">
        <f t="shared" si="2"/>
        <v>105202</v>
      </c>
      <c r="F14" s="15">
        <v>14491.188760000001</v>
      </c>
      <c r="G14" s="15">
        <v>65306.369800000015</v>
      </c>
      <c r="H14" s="15">
        <f t="shared" si="3"/>
        <v>79797.558560000019</v>
      </c>
      <c r="I14" s="15">
        <f t="shared" si="4"/>
        <v>38109.811239999995</v>
      </c>
      <c r="J14" s="15">
        <f t="shared" si="4"/>
        <v>-12705.369800000015</v>
      </c>
      <c r="K14" s="15">
        <f t="shared" si="5"/>
        <v>25404.441439999981</v>
      </c>
      <c r="L14" s="7">
        <f>+F14/C14*100</f>
        <v>27.549264766829531</v>
      </c>
      <c r="M14" s="7">
        <f t="shared" si="6"/>
        <v>75.851750499039966</v>
      </c>
    </row>
    <row r="15" spans="1:13" x14ac:dyDescent="0.2">
      <c r="B15" s="8" t="s">
        <v>20</v>
      </c>
      <c r="C15" s="15">
        <v>440923</v>
      </c>
      <c r="D15" s="15">
        <v>482980</v>
      </c>
      <c r="E15" s="15">
        <f t="shared" si="2"/>
        <v>923903</v>
      </c>
      <c r="F15" s="15">
        <v>355773.64136000001</v>
      </c>
      <c r="G15" s="15">
        <v>485100.66241999983</v>
      </c>
      <c r="H15" s="15">
        <f t="shared" si="3"/>
        <v>840874.30377999984</v>
      </c>
      <c r="I15" s="15">
        <f t="shared" si="4"/>
        <v>85149.358639999991</v>
      </c>
      <c r="J15" s="15">
        <f t="shared" si="4"/>
        <v>-2120.6624199998332</v>
      </c>
      <c r="K15" s="15">
        <f t="shared" si="5"/>
        <v>83028.696220000158</v>
      </c>
      <c r="L15" s="7">
        <f t="shared" ref="L15:L46" si="7">+F15/C15*100</f>
        <v>80.688383540890356</v>
      </c>
      <c r="M15" s="7">
        <f t="shared" si="6"/>
        <v>91.013266953348975</v>
      </c>
    </row>
    <row r="16" spans="1:13" x14ac:dyDescent="0.2">
      <c r="B16" s="8" t="s">
        <v>21</v>
      </c>
      <c r="C16" s="15">
        <v>1101208.7420000001</v>
      </c>
      <c r="D16" s="15">
        <v>3482881.1819999996</v>
      </c>
      <c r="E16" s="15">
        <f t="shared" si="2"/>
        <v>4584089.9239999996</v>
      </c>
      <c r="F16" s="15">
        <v>625017.03290999995</v>
      </c>
      <c r="G16" s="15">
        <v>1152725.7769600004</v>
      </c>
      <c r="H16" s="15">
        <f t="shared" si="3"/>
        <v>1777742.8098700005</v>
      </c>
      <c r="I16" s="15">
        <f t="shared" si="4"/>
        <v>476191.70909000013</v>
      </c>
      <c r="J16" s="15">
        <f t="shared" si="4"/>
        <v>2330155.4050399992</v>
      </c>
      <c r="K16" s="15">
        <f t="shared" si="5"/>
        <v>2806347.1141299992</v>
      </c>
      <c r="L16" s="7">
        <f t="shared" si="7"/>
        <v>56.75736207604497</v>
      </c>
      <c r="M16" s="7">
        <f t="shared" si="6"/>
        <v>38.780714151409406</v>
      </c>
    </row>
    <row r="17" spans="2:13" ht="14.25" x14ac:dyDescent="0.2">
      <c r="B17" s="8" t="s">
        <v>81</v>
      </c>
      <c r="C17" s="15">
        <v>161392.53599999999</v>
      </c>
      <c r="D17" s="15">
        <v>392217.22500000009</v>
      </c>
      <c r="E17" s="15">
        <f t="shared" si="2"/>
        <v>553609.76100000006</v>
      </c>
      <c r="F17" s="15">
        <v>133122.21572000001</v>
      </c>
      <c r="G17" s="15">
        <v>110118.79294000001</v>
      </c>
      <c r="H17" s="15">
        <f t="shared" si="3"/>
        <v>243241.00866000002</v>
      </c>
      <c r="I17" s="15">
        <f t="shared" si="4"/>
        <v>28270.320279999985</v>
      </c>
      <c r="J17" s="15">
        <f t="shared" si="4"/>
        <v>282098.43206000008</v>
      </c>
      <c r="K17" s="15">
        <f t="shared" si="5"/>
        <v>310368.75234000006</v>
      </c>
      <c r="L17" s="7">
        <f t="shared" si="7"/>
        <v>82.48350203754157</v>
      </c>
      <c r="M17" s="7">
        <f t="shared" si="6"/>
        <v>43.937268775866109</v>
      </c>
    </row>
    <row r="18" spans="2:13" x14ac:dyDescent="0.2">
      <c r="B18" s="8" t="s">
        <v>22</v>
      </c>
      <c r="C18" s="15">
        <v>34584144.559</v>
      </c>
      <c r="D18" s="15">
        <v>31294760.381999999</v>
      </c>
      <c r="E18" s="15">
        <f t="shared" si="2"/>
        <v>65878904.941</v>
      </c>
      <c r="F18" s="15">
        <v>23330221.208469998</v>
      </c>
      <c r="G18" s="15">
        <v>33054109.038069997</v>
      </c>
      <c r="H18" s="15">
        <f t="shared" si="3"/>
        <v>56384330.246539995</v>
      </c>
      <c r="I18" s="15">
        <f t="shared" si="4"/>
        <v>11253923.350530002</v>
      </c>
      <c r="J18" s="15">
        <f>+D18-G18</f>
        <v>-1759348.6560699977</v>
      </c>
      <c r="K18" s="15">
        <f t="shared" si="5"/>
        <v>9494574.6944600046</v>
      </c>
      <c r="L18" s="7">
        <f t="shared" si="7"/>
        <v>67.459298201431622</v>
      </c>
      <c r="M18" s="7">
        <f t="shared" si="6"/>
        <v>85.587837710776796</v>
      </c>
    </row>
    <row r="19" spans="2:13" x14ac:dyDescent="0.2">
      <c r="B19" s="8" t="s">
        <v>23</v>
      </c>
      <c r="C19" s="15">
        <v>4776037.2249999996</v>
      </c>
      <c r="D19" s="15">
        <v>5023713.773</v>
      </c>
      <c r="E19" s="15">
        <f t="shared" si="2"/>
        <v>9799750.9979999997</v>
      </c>
      <c r="F19" s="15">
        <v>3484810.8222599998</v>
      </c>
      <c r="G19" s="15">
        <v>4101155.6418499993</v>
      </c>
      <c r="H19" s="15">
        <f t="shared" si="3"/>
        <v>7585966.4641099991</v>
      </c>
      <c r="I19" s="15">
        <f t="shared" si="4"/>
        <v>1291226.4027399998</v>
      </c>
      <c r="J19" s="15">
        <f t="shared" si="4"/>
        <v>922558.13115000073</v>
      </c>
      <c r="K19" s="15">
        <f t="shared" si="5"/>
        <v>2213784.5338900005</v>
      </c>
      <c r="L19" s="7">
        <f t="shared" si="7"/>
        <v>72.964482019086446</v>
      </c>
      <c r="M19" s="7">
        <f t="shared" si="6"/>
        <v>77.409787918674624</v>
      </c>
    </row>
    <row r="20" spans="2:13" x14ac:dyDescent="0.2">
      <c r="B20" s="8" t="s">
        <v>24</v>
      </c>
      <c r="C20" s="15">
        <v>88423</v>
      </c>
      <c r="D20" s="15">
        <v>586022</v>
      </c>
      <c r="E20" s="15">
        <f t="shared" si="2"/>
        <v>674445</v>
      </c>
      <c r="F20" s="15">
        <v>88417.655559999999</v>
      </c>
      <c r="G20" s="15">
        <v>89525.993429999988</v>
      </c>
      <c r="H20" s="15">
        <f t="shared" si="3"/>
        <v>177943.64898999999</v>
      </c>
      <c r="I20" s="15">
        <f t="shared" si="4"/>
        <v>5.344440000000759</v>
      </c>
      <c r="J20" s="15">
        <f t="shared" si="4"/>
        <v>496496.00657000003</v>
      </c>
      <c r="K20" s="15">
        <f t="shared" si="5"/>
        <v>496501.35101000004</v>
      </c>
      <c r="L20" s="7">
        <f t="shared" si="7"/>
        <v>99.993955825972876</v>
      </c>
      <c r="M20" s="7">
        <f t="shared" si="6"/>
        <v>26.383715349657866</v>
      </c>
    </row>
    <row r="21" spans="2:13" x14ac:dyDescent="0.2">
      <c r="B21" s="8" t="s">
        <v>25</v>
      </c>
      <c r="C21" s="15">
        <v>1582082.2180000001</v>
      </c>
      <c r="D21" s="15">
        <v>1316504.254</v>
      </c>
      <c r="E21" s="15">
        <f t="shared" si="2"/>
        <v>2898586.4720000001</v>
      </c>
      <c r="F21" s="15">
        <v>757466.34257999994</v>
      </c>
      <c r="G21" s="15">
        <v>1250515.1429200002</v>
      </c>
      <c r="H21" s="15">
        <f t="shared" si="3"/>
        <v>2007981.4855000002</v>
      </c>
      <c r="I21" s="15">
        <f t="shared" si="4"/>
        <v>824615.87542000017</v>
      </c>
      <c r="J21" s="15">
        <f t="shared" si="4"/>
        <v>65989.111079999711</v>
      </c>
      <c r="K21" s="15">
        <f t="shared" si="5"/>
        <v>890604.98649999988</v>
      </c>
      <c r="L21" s="7">
        <f t="shared" si="7"/>
        <v>47.87781152976715</v>
      </c>
      <c r="M21" s="7">
        <f t="shared" si="6"/>
        <v>69.274506898340348</v>
      </c>
    </row>
    <row r="22" spans="2:13" x14ac:dyDescent="0.2">
      <c r="B22" s="8" t="s">
        <v>26</v>
      </c>
      <c r="C22" s="15">
        <v>1212178.683</v>
      </c>
      <c r="D22" s="15">
        <v>1551069.334</v>
      </c>
      <c r="E22" s="15">
        <f t="shared" si="2"/>
        <v>2763248.017</v>
      </c>
      <c r="F22" s="15">
        <v>667025.31851999694</v>
      </c>
      <c r="G22" s="15">
        <v>1012278.4632799972</v>
      </c>
      <c r="H22" s="15">
        <f t="shared" si="3"/>
        <v>1679303.7817999942</v>
      </c>
      <c r="I22" s="15">
        <f t="shared" si="4"/>
        <v>545153.36448000302</v>
      </c>
      <c r="J22" s="15">
        <f t="shared" si="4"/>
        <v>538790.8707200028</v>
      </c>
      <c r="K22" s="15">
        <f t="shared" si="5"/>
        <v>1083944.2352000058</v>
      </c>
      <c r="L22" s="7">
        <f t="shared" si="7"/>
        <v>55.026979757570693</v>
      </c>
      <c r="M22" s="7">
        <f t="shared" si="6"/>
        <v>60.772821385145839</v>
      </c>
    </row>
    <row r="23" spans="2:13" x14ac:dyDescent="0.2">
      <c r="B23" s="8" t="s">
        <v>27</v>
      </c>
      <c r="C23" s="15">
        <v>1267846.159</v>
      </c>
      <c r="D23" s="15">
        <v>1276729.0189999999</v>
      </c>
      <c r="E23" s="15">
        <f t="shared" si="2"/>
        <v>2544575.1779999998</v>
      </c>
      <c r="F23" s="15">
        <v>256719.66857000001</v>
      </c>
      <c r="G23" s="15">
        <v>1113138.54938</v>
      </c>
      <c r="H23" s="15">
        <f t="shared" si="3"/>
        <v>1369858.21795</v>
      </c>
      <c r="I23" s="15">
        <f t="shared" si="4"/>
        <v>1011126.49043</v>
      </c>
      <c r="J23" s="15">
        <f t="shared" si="4"/>
        <v>163590.46961999987</v>
      </c>
      <c r="K23" s="15">
        <f t="shared" si="5"/>
        <v>1174716.9600499999</v>
      </c>
      <c r="L23" s="7">
        <f t="shared" si="7"/>
        <v>20.248487306416173</v>
      </c>
      <c r="M23" s="7">
        <f t="shared" si="6"/>
        <v>53.834456525143395</v>
      </c>
    </row>
    <row r="24" spans="2:13" x14ac:dyDescent="0.2">
      <c r="B24" s="8" t="s">
        <v>28</v>
      </c>
      <c r="C24" s="15">
        <v>4530402.0379999997</v>
      </c>
      <c r="D24" s="15">
        <v>4610498.4119999995</v>
      </c>
      <c r="E24" s="15">
        <f t="shared" si="2"/>
        <v>9140900.4499999993</v>
      </c>
      <c r="F24" s="15">
        <v>3977370.86503</v>
      </c>
      <c r="G24" s="15">
        <v>4352747.9867199995</v>
      </c>
      <c r="H24" s="15">
        <f t="shared" si="3"/>
        <v>8330118.8517499994</v>
      </c>
      <c r="I24" s="15">
        <f t="shared" si="4"/>
        <v>553031.17296999972</v>
      </c>
      <c r="J24" s="15">
        <f t="shared" si="4"/>
        <v>257750.42528000008</v>
      </c>
      <c r="K24" s="15">
        <f t="shared" si="5"/>
        <v>810781.59824999981</v>
      </c>
      <c r="L24" s="7">
        <f t="shared" si="7"/>
        <v>87.792889718587929</v>
      </c>
      <c r="M24" s="7">
        <f t="shared" si="6"/>
        <v>91.130178009432314</v>
      </c>
    </row>
    <row r="25" spans="2:13" x14ac:dyDescent="0.2">
      <c r="B25" s="8" t="s">
        <v>85</v>
      </c>
      <c r="C25" s="15">
        <v>30496.350999999999</v>
      </c>
      <c r="D25" s="15">
        <v>28199.248000000003</v>
      </c>
      <c r="E25" s="15">
        <f t="shared" ref="E25" si="8">SUM(C25:D25)</f>
        <v>58695.599000000002</v>
      </c>
      <c r="F25" s="15">
        <v>16942.477630000001</v>
      </c>
      <c r="G25" s="15">
        <v>24203.183349999999</v>
      </c>
      <c r="H25" s="15">
        <f t="shared" ref="H25" si="9">SUM(F25:G25)</f>
        <v>41145.660980000001</v>
      </c>
      <c r="I25" s="15">
        <f t="shared" ref="I25" si="10">+C25-F25</f>
        <v>13553.873369999998</v>
      </c>
      <c r="J25" s="15">
        <f t="shared" ref="J25" si="11">+D25-G25</f>
        <v>3996.0646500000039</v>
      </c>
      <c r="K25" s="15">
        <f t="shared" ref="K25" si="12">SUM(I25:J25)</f>
        <v>17549.938020000001</v>
      </c>
      <c r="L25" s="7">
        <f t="shared" ref="L25" si="13">+F25/C25*100</f>
        <v>55.555753637541763</v>
      </c>
      <c r="M25" s="7">
        <f t="shared" ref="M25" si="14">+H25/E25*100</f>
        <v>70.100078508441484</v>
      </c>
    </row>
    <row r="26" spans="2:13" x14ac:dyDescent="0.2">
      <c r="B26" s="8" t="s">
        <v>29</v>
      </c>
      <c r="C26" s="15">
        <v>238823</v>
      </c>
      <c r="D26" s="15">
        <v>224507.57500000001</v>
      </c>
      <c r="E26" s="15">
        <f t="shared" si="2"/>
        <v>463330.57500000001</v>
      </c>
      <c r="F26" s="15">
        <v>115912.91829000002</v>
      </c>
      <c r="G26" s="15">
        <v>128549.65122000001</v>
      </c>
      <c r="H26" s="15">
        <f t="shared" si="3"/>
        <v>244462.56951000003</v>
      </c>
      <c r="I26" s="15">
        <f>+C26-F26</f>
        <v>122910.08170999998</v>
      </c>
      <c r="J26" s="15">
        <f>+D26-G26</f>
        <v>95957.923779999997</v>
      </c>
      <c r="K26" s="15">
        <f t="shared" si="5"/>
        <v>218868.00548999998</v>
      </c>
      <c r="L26" s="7">
        <f>+F26/C26*100</f>
        <v>48.535073376517346</v>
      </c>
      <c r="M26" s="7">
        <f>+H26/E26*100</f>
        <v>52.762019754470124</v>
      </c>
    </row>
    <row r="27" spans="2:13" x14ac:dyDescent="0.2">
      <c r="B27" s="8" t="s">
        <v>30</v>
      </c>
      <c r="C27" s="15">
        <v>20229239.923999999</v>
      </c>
      <c r="D27" s="15">
        <v>20365537.397999998</v>
      </c>
      <c r="E27" s="15">
        <f t="shared" si="2"/>
        <v>40594777.321999997</v>
      </c>
      <c r="F27" s="15">
        <v>16505405.02359</v>
      </c>
      <c r="G27" s="15">
        <v>19327902.292380005</v>
      </c>
      <c r="H27" s="15">
        <f t="shared" si="3"/>
        <v>35833307.315970004</v>
      </c>
      <c r="I27" s="15">
        <f t="shared" si="4"/>
        <v>3723834.9004099984</v>
      </c>
      <c r="J27" s="15">
        <f t="shared" si="4"/>
        <v>1037635.1056199931</v>
      </c>
      <c r="K27" s="15">
        <f t="shared" si="5"/>
        <v>4761470.0060299914</v>
      </c>
      <c r="L27" s="7">
        <f t="shared" si="7"/>
        <v>81.591819987304433</v>
      </c>
      <c r="M27" s="7">
        <f t="shared" si="6"/>
        <v>88.270732542115567</v>
      </c>
    </row>
    <row r="28" spans="2:13" x14ac:dyDescent="0.2">
      <c r="B28" s="8" t="s">
        <v>31</v>
      </c>
      <c r="C28" s="15">
        <v>1661905.9720000001</v>
      </c>
      <c r="D28" s="15">
        <v>1723437.7420000001</v>
      </c>
      <c r="E28" s="15">
        <f t="shared" si="2"/>
        <v>3385343.7140000002</v>
      </c>
      <c r="F28" s="15">
        <v>1454630.3847700001</v>
      </c>
      <c r="G28" s="15">
        <v>1644087.4511200001</v>
      </c>
      <c r="H28" s="15">
        <f t="shared" si="3"/>
        <v>3098717.8358900002</v>
      </c>
      <c r="I28" s="15">
        <f t="shared" si="4"/>
        <v>207275.58722999995</v>
      </c>
      <c r="J28" s="15">
        <f t="shared" si="4"/>
        <v>79350.290879999986</v>
      </c>
      <c r="K28" s="15">
        <f t="shared" si="5"/>
        <v>286625.87810999993</v>
      </c>
      <c r="L28" s="7">
        <f t="shared" si="7"/>
        <v>87.52783907620497</v>
      </c>
      <c r="M28" s="7">
        <f t="shared" si="6"/>
        <v>91.53333007444219</v>
      </c>
    </row>
    <row r="29" spans="2:13" x14ac:dyDescent="0.2">
      <c r="B29" s="12" t="s">
        <v>32</v>
      </c>
      <c r="C29" s="15">
        <v>1087114.5190000001</v>
      </c>
      <c r="D29" s="15">
        <v>1007924.25</v>
      </c>
      <c r="E29" s="15">
        <f t="shared" si="2"/>
        <v>2095038.7690000001</v>
      </c>
      <c r="F29" s="15">
        <v>854612.70713</v>
      </c>
      <c r="G29" s="15">
        <v>851560.15144999977</v>
      </c>
      <c r="H29" s="15">
        <f t="shared" si="3"/>
        <v>1706172.8585799998</v>
      </c>
      <c r="I29" s="15">
        <f t="shared" si="4"/>
        <v>232501.81187000009</v>
      </c>
      <c r="J29" s="15">
        <f t="shared" si="4"/>
        <v>156364.09855000023</v>
      </c>
      <c r="K29" s="15">
        <f t="shared" si="5"/>
        <v>388865.91042000032</v>
      </c>
      <c r="L29" s="7">
        <f t="shared" si="7"/>
        <v>78.61294207680433</v>
      </c>
      <c r="M29" s="7">
        <f t="shared" si="6"/>
        <v>81.438724849678408</v>
      </c>
    </row>
    <row r="30" spans="2:13" x14ac:dyDescent="0.2">
      <c r="B30" s="12" t="s">
        <v>33</v>
      </c>
      <c r="C30" s="15">
        <v>19875471.482999999</v>
      </c>
      <c r="D30" s="15">
        <v>19398167.368000004</v>
      </c>
      <c r="E30" s="15">
        <f t="shared" si="2"/>
        <v>39273638.851000004</v>
      </c>
      <c r="F30" s="15">
        <v>14992420.761849999</v>
      </c>
      <c r="G30" s="15">
        <v>22386110.247610003</v>
      </c>
      <c r="H30" s="15">
        <f t="shared" si="3"/>
        <v>37378531.009460002</v>
      </c>
      <c r="I30" s="15">
        <f t="shared" si="4"/>
        <v>4883050.7211499996</v>
      </c>
      <c r="J30" s="15">
        <f t="shared" si="4"/>
        <v>-2987942.8796099983</v>
      </c>
      <c r="K30" s="15">
        <f t="shared" si="5"/>
        <v>1895107.8415400013</v>
      </c>
      <c r="L30" s="7">
        <f t="shared" si="7"/>
        <v>75.43177415777734</v>
      </c>
      <c r="M30" s="7">
        <f t="shared" si="6"/>
        <v>95.174605926560972</v>
      </c>
    </row>
    <row r="31" spans="2:13" x14ac:dyDescent="0.2">
      <c r="B31" s="12" t="s">
        <v>34</v>
      </c>
      <c r="C31" s="15">
        <v>26508016.688999999</v>
      </c>
      <c r="D31" s="15">
        <v>27262080.043080006</v>
      </c>
      <c r="E31" s="15">
        <f t="shared" si="2"/>
        <v>53770096.732080005</v>
      </c>
      <c r="F31" s="15">
        <v>11804672.080460001</v>
      </c>
      <c r="G31" s="15">
        <v>30180136.003029998</v>
      </c>
      <c r="H31" s="15">
        <f t="shared" si="3"/>
        <v>41984808.083489999</v>
      </c>
      <c r="I31" s="15">
        <f t="shared" si="4"/>
        <v>14703344.608539999</v>
      </c>
      <c r="J31" s="15">
        <f t="shared" si="4"/>
        <v>-2918055.9599499926</v>
      </c>
      <c r="K31" s="15">
        <f t="shared" si="5"/>
        <v>11785288.648590006</v>
      </c>
      <c r="L31" s="7">
        <f t="shared" si="7"/>
        <v>44.532460572044883</v>
      </c>
      <c r="M31" s="7">
        <f t="shared" si="6"/>
        <v>78.082076535378945</v>
      </c>
    </row>
    <row r="32" spans="2:13" x14ac:dyDescent="0.2">
      <c r="B32" s="12" t="s">
        <v>35</v>
      </c>
      <c r="C32" s="15">
        <v>1640160.311</v>
      </c>
      <c r="D32" s="15">
        <v>1472957.5999999999</v>
      </c>
      <c r="E32" s="15">
        <f t="shared" si="2"/>
        <v>3113117.9109999998</v>
      </c>
      <c r="F32" s="15">
        <v>977947.68344999989</v>
      </c>
      <c r="G32" s="15">
        <v>1457791.57014</v>
      </c>
      <c r="H32" s="15">
        <f t="shared" si="3"/>
        <v>2435739.2535899999</v>
      </c>
      <c r="I32" s="15">
        <f t="shared" si="4"/>
        <v>662212.62755000009</v>
      </c>
      <c r="J32" s="15">
        <f t="shared" si="4"/>
        <v>15166.029859999893</v>
      </c>
      <c r="K32" s="15">
        <f t="shared" si="5"/>
        <v>677378.65740999999</v>
      </c>
      <c r="L32" s="7">
        <f t="shared" si="7"/>
        <v>59.625127915316313</v>
      </c>
      <c r="M32" s="7">
        <f t="shared" si="6"/>
        <v>78.241149973262296</v>
      </c>
    </row>
    <row r="33" spans="1:13" x14ac:dyDescent="0.2">
      <c r="B33" s="12" t="s">
        <v>36</v>
      </c>
      <c r="C33" s="15">
        <v>3007794.7039999999</v>
      </c>
      <c r="D33" s="15">
        <v>3736659.7819999997</v>
      </c>
      <c r="E33" s="15">
        <f t="shared" si="2"/>
        <v>6744454.4859999996</v>
      </c>
      <c r="F33" s="15">
        <v>1254036.6137899999</v>
      </c>
      <c r="G33" s="15">
        <v>3840834.2976299999</v>
      </c>
      <c r="H33" s="15">
        <f t="shared" si="3"/>
        <v>5094870.9114199998</v>
      </c>
      <c r="I33" s="15">
        <f t="shared" si="4"/>
        <v>1753758.0902100001</v>
      </c>
      <c r="J33" s="15">
        <f t="shared" si="4"/>
        <v>-104174.51563000027</v>
      </c>
      <c r="K33" s="15">
        <f t="shared" si="5"/>
        <v>1649583.5745799998</v>
      </c>
      <c r="L33" s="7">
        <f t="shared" si="7"/>
        <v>41.692892540913256</v>
      </c>
      <c r="M33" s="7">
        <f t="shared" si="6"/>
        <v>75.541630861262803</v>
      </c>
    </row>
    <row r="34" spans="1:13" x14ac:dyDescent="0.2">
      <c r="B34" s="12" t="s">
        <v>37</v>
      </c>
      <c r="C34" s="15">
        <v>164051.61900000001</v>
      </c>
      <c r="D34" s="15">
        <v>161646.39999999997</v>
      </c>
      <c r="E34" s="15">
        <f t="shared" si="2"/>
        <v>325698.01899999997</v>
      </c>
      <c r="F34" s="15">
        <v>145722.17482000001</v>
      </c>
      <c r="G34" s="15">
        <v>157568.65873999998</v>
      </c>
      <c r="H34" s="15">
        <f t="shared" si="3"/>
        <v>303290.83356</v>
      </c>
      <c r="I34" s="15">
        <f t="shared" si="4"/>
        <v>18329.444179999991</v>
      </c>
      <c r="J34" s="15">
        <f t="shared" si="4"/>
        <v>4077.7412599999807</v>
      </c>
      <c r="K34" s="15">
        <f t="shared" si="5"/>
        <v>22407.185439999972</v>
      </c>
      <c r="L34" s="7">
        <f t="shared" si="7"/>
        <v>88.827026339801023</v>
      </c>
      <c r="M34" s="7">
        <f t="shared" si="6"/>
        <v>93.120257375590626</v>
      </c>
    </row>
    <row r="35" spans="1:13" x14ac:dyDescent="0.2">
      <c r="B35" s="12" t="s">
        <v>38</v>
      </c>
      <c r="C35" s="15">
        <v>767370.87699999998</v>
      </c>
      <c r="D35" s="15">
        <v>794286.0610000001</v>
      </c>
      <c r="E35" s="15">
        <f t="shared" si="2"/>
        <v>1561656.9380000001</v>
      </c>
      <c r="F35" s="15">
        <v>513766.39334000001</v>
      </c>
      <c r="G35" s="15">
        <v>789040.56438000035</v>
      </c>
      <c r="H35" s="15">
        <f t="shared" si="3"/>
        <v>1302806.9577200003</v>
      </c>
      <c r="I35" s="15">
        <f t="shared" si="4"/>
        <v>253604.48365999997</v>
      </c>
      <c r="J35" s="15">
        <f t="shared" si="4"/>
        <v>5245.496619999758</v>
      </c>
      <c r="K35" s="15">
        <f t="shared" si="5"/>
        <v>258849.98027999973</v>
      </c>
      <c r="L35" s="7">
        <f t="shared" si="7"/>
        <v>66.951510506698568</v>
      </c>
      <c r="M35" s="7">
        <f t="shared" si="6"/>
        <v>83.424657875787588</v>
      </c>
    </row>
    <row r="36" spans="1:13" x14ac:dyDescent="0.2">
      <c r="B36" s="12" t="s">
        <v>39</v>
      </c>
      <c r="C36" s="15">
        <v>3580752.3706300003</v>
      </c>
      <c r="D36" s="15">
        <v>3648760.6259999997</v>
      </c>
      <c r="E36" s="15">
        <f t="shared" si="2"/>
        <v>7229512.99663</v>
      </c>
      <c r="F36" s="15">
        <v>2028358.70294</v>
      </c>
      <c r="G36" s="15">
        <v>3442207.7830600003</v>
      </c>
      <c r="H36" s="15">
        <f t="shared" si="3"/>
        <v>5470566.4860000005</v>
      </c>
      <c r="I36" s="15">
        <f t="shared" si="4"/>
        <v>1552393.6676900003</v>
      </c>
      <c r="J36" s="15">
        <f t="shared" si="4"/>
        <v>206552.84293999942</v>
      </c>
      <c r="K36" s="15">
        <f t="shared" si="5"/>
        <v>1758946.5106299997</v>
      </c>
      <c r="L36" s="7">
        <f t="shared" si="7"/>
        <v>56.646159605366094</v>
      </c>
      <c r="M36" s="7">
        <f t="shared" si="6"/>
        <v>75.669917026915599</v>
      </c>
    </row>
    <row r="37" spans="1:13" x14ac:dyDescent="0.2">
      <c r="B37" s="20" t="s">
        <v>40</v>
      </c>
      <c r="C37" s="15">
        <v>369749.53700000001</v>
      </c>
      <c r="D37" s="15">
        <v>464485.58600000001</v>
      </c>
      <c r="E37" s="15">
        <f t="shared" si="2"/>
        <v>834235.12300000002</v>
      </c>
      <c r="F37" s="15">
        <v>263434.75013</v>
      </c>
      <c r="G37" s="15">
        <v>337861.04670000001</v>
      </c>
      <c r="H37" s="15">
        <f t="shared" si="3"/>
        <v>601295.79683000001</v>
      </c>
      <c r="I37" s="15">
        <f t="shared" si="4"/>
        <v>106314.78687000001</v>
      </c>
      <c r="J37" s="15">
        <f t="shared" si="4"/>
        <v>126624.5393</v>
      </c>
      <c r="K37" s="15">
        <f t="shared" si="5"/>
        <v>232939.32617000001</v>
      </c>
      <c r="L37" s="7">
        <f t="shared" si="7"/>
        <v>71.246810007499747</v>
      </c>
      <c r="M37" s="7">
        <f t="shared" si="6"/>
        <v>72.077497129067766</v>
      </c>
    </row>
    <row r="38" spans="1:13" x14ac:dyDescent="0.2">
      <c r="B38" s="12" t="s">
        <v>41</v>
      </c>
      <c r="C38" s="15">
        <v>121474.77800000001</v>
      </c>
      <c r="D38" s="15">
        <v>119556.789</v>
      </c>
      <c r="E38" s="15">
        <f t="shared" si="2"/>
        <v>241031.56700000001</v>
      </c>
      <c r="F38" s="15">
        <v>90473.722680000006</v>
      </c>
      <c r="G38" s="15">
        <v>102892.41026</v>
      </c>
      <c r="H38" s="15">
        <f t="shared" si="3"/>
        <v>193366.13294000001</v>
      </c>
      <c r="I38" s="15">
        <f t="shared" si="4"/>
        <v>31001.055319999999</v>
      </c>
      <c r="J38" s="15">
        <f t="shared" si="4"/>
        <v>16664.37874</v>
      </c>
      <c r="K38" s="15">
        <f t="shared" si="5"/>
        <v>47665.43406</v>
      </c>
      <c r="L38" s="7">
        <f t="shared" si="7"/>
        <v>74.479430355493221</v>
      </c>
      <c r="M38" s="7">
        <f t="shared" si="6"/>
        <v>80.224401868490531</v>
      </c>
    </row>
    <row r="39" spans="1:13" x14ac:dyDescent="0.2">
      <c r="B39" s="12" t="s">
        <v>42</v>
      </c>
      <c r="C39" s="15">
        <v>1083004.2420000001</v>
      </c>
      <c r="D39" s="15">
        <v>4091025.4779999997</v>
      </c>
      <c r="E39" s="15">
        <f t="shared" si="2"/>
        <v>5174029.72</v>
      </c>
      <c r="F39" s="15">
        <v>490822.21346</v>
      </c>
      <c r="G39" s="15">
        <v>813574.86214999971</v>
      </c>
      <c r="H39" s="15">
        <f t="shared" si="3"/>
        <v>1304397.0756099997</v>
      </c>
      <c r="I39" s="15">
        <f t="shared" si="4"/>
        <v>592182.02854000009</v>
      </c>
      <c r="J39" s="15">
        <f t="shared" si="4"/>
        <v>3277450.6158499997</v>
      </c>
      <c r="K39" s="15">
        <f t="shared" si="5"/>
        <v>3869632.64439</v>
      </c>
      <c r="L39" s="7">
        <f t="shared" si="7"/>
        <v>45.320433145634894</v>
      </c>
      <c r="M39" s="7">
        <f t="shared" si="6"/>
        <v>25.21046739580769</v>
      </c>
    </row>
    <row r="40" spans="1:13" x14ac:dyDescent="0.2">
      <c r="B40" s="12" t="s">
        <v>43</v>
      </c>
      <c r="C40" s="15">
        <v>251</v>
      </c>
      <c r="D40" s="15">
        <v>353.23199999999997</v>
      </c>
      <c r="E40" s="15">
        <f t="shared" si="2"/>
        <v>604.23199999999997</v>
      </c>
      <c r="F40" s="15">
        <v>228.76895999999999</v>
      </c>
      <c r="G40" s="15">
        <v>237.37345000000005</v>
      </c>
      <c r="H40" s="15">
        <f t="shared" si="3"/>
        <v>466.14241000000004</v>
      </c>
      <c r="I40" s="15">
        <f t="shared" si="4"/>
        <v>22.231040000000007</v>
      </c>
      <c r="J40" s="15">
        <f t="shared" si="4"/>
        <v>115.85854999999992</v>
      </c>
      <c r="K40" s="15">
        <f t="shared" si="5"/>
        <v>138.08958999999993</v>
      </c>
      <c r="L40" s="7">
        <f t="shared" si="7"/>
        <v>91.14301195219123</v>
      </c>
      <c r="M40" s="7">
        <f t="shared" si="6"/>
        <v>77.146263355797117</v>
      </c>
    </row>
    <row r="41" spans="1:13" x14ac:dyDescent="0.2">
      <c r="B41" s="12" t="s">
        <v>44</v>
      </c>
      <c r="C41" s="15">
        <v>2695315.0690000001</v>
      </c>
      <c r="D41" s="15">
        <v>2761402.3020000001</v>
      </c>
      <c r="E41" s="15">
        <f t="shared" si="2"/>
        <v>5456717.3710000003</v>
      </c>
      <c r="F41" s="15">
        <v>2333184.4904300002</v>
      </c>
      <c r="G41" s="15">
        <v>1529178.4116799994</v>
      </c>
      <c r="H41" s="15">
        <f t="shared" si="3"/>
        <v>3862362.9021099997</v>
      </c>
      <c r="I41" s="15">
        <f t="shared" si="4"/>
        <v>362130.5785699999</v>
      </c>
      <c r="J41" s="15">
        <f t="shared" si="4"/>
        <v>1232223.8903200007</v>
      </c>
      <c r="K41" s="15">
        <f t="shared" si="5"/>
        <v>1594354.4688900006</v>
      </c>
      <c r="L41" s="7">
        <f t="shared" si="7"/>
        <v>86.564443514043219</v>
      </c>
      <c r="M41" s="7">
        <f t="shared" si="6"/>
        <v>70.781802309145093</v>
      </c>
    </row>
    <row r="42" spans="1:13" x14ac:dyDescent="0.2">
      <c r="B42" s="12" t="s">
        <v>45</v>
      </c>
      <c r="C42" s="15">
        <v>110918</v>
      </c>
      <c r="D42" s="15">
        <v>132401.95499999999</v>
      </c>
      <c r="E42" s="15">
        <f t="shared" si="2"/>
        <v>243319.95499999999</v>
      </c>
      <c r="F42" s="15">
        <v>82097.874909999999</v>
      </c>
      <c r="G42" s="15">
        <v>116289.25478</v>
      </c>
      <c r="H42" s="15">
        <f t="shared" si="3"/>
        <v>198387.12969</v>
      </c>
      <c r="I42" s="15">
        <f t="shared" si="4"/>
        <v>28820.125090000001</v>
      </c>
      <c r="J42" s="15">
        <f t="shared" si="4"/>
        <v>16112.700219999984</v>
      </c>
      <c r="K42" s="15">
        <f t="shared" si="5"/>
        <v>44932.825309999986</v>
      </c>
      <c r="L42" s="7">
        <f t="shared" si="7"/>
        <v>74.016728493121036</v>
      </c>
      <c r="M42" s="7">
        <f t="shared" si="6"/>
        <v>81.533440070708551</v>
      </c>
    </row>
    <row r="43" spans="1:13" x14ac:dyDescent="0.2">
      <c r="B43" s="12" t="s">
        <v>46</v>
      </c>
      <c r="C43" s="15">
        <v>536943.83400000003</v>
      </c>
      <c r="D43" s="15">
        <v>557213.90100000007</v>
      </c>
      <c r="E43" s="15">
        <f t="shared" si="2"/>
        <v>1094157.7350000001</v>
      </c>
      <c r="F43" s="15">
        <v>442293.01523000002</v>
      </c>
      <c r="G43" s="15">
        <v>601357.51578999986</v>
      </c>
      <c r="H43" s="15">
        <f t="shared" si="3"/>
        <v>1043650.5310199999</v>
      </c>
      <c r="I43" s="15">
        <f t="shared" si="4"/>
        <v>94650.818770000013</v>
      </c>
      <c r="J43" s="15">
        <f t="shared" si="4"/>
        <v>-44143.614789999789</v>
      </c>
      <c r="K43" s="15">
        <f t="shared" si="5"/>
        <v>50507.203980000224</v>
      </c>
      <c r="L43" s="7">
        <f t="shared" si="7"/>
        <v>82.372305485865766</v>
      </c>
      <c r="M43" s="7">
        <f t="shared" si="6"/>
        <v>95.383919304834023</v>
      </c>
    </row>
    <row r="44" spans="1:13" x14ac:dyDescent="0.2">
      <c r="B44" s="12" t="s">
        <v>47</v>
      </c>
      <c r="C44" s="15">
        <v>708110</v>
      </c>
      <c r="D44" s="15">
        <v>708110</v>
      </c>
      <c r="E44" s="15">
        <f t="shared" si="2"/>
        <v>1416220</v>
      </c>
      <c r="F44" s="15">
        <v>453965.44614000001</v>
      </c>
      <c r="G44" s="15">
        <v>354198.62896</v>
      </c>
      <c r="H44" s="15">
        <f t="shared" si="3"/>
        <v>808164.07510000002</v>
      </c>
      <c r="I44" s="15">
        <f t="shared" si="4"/>
        <v>254144.55385999999</v>
      </c>
      <c r="J44" s="15">
        <f t="shared" si="4"/>
        <v>353911.37104</v>
      </c>
      <c r="K44" s="15">
        <f t="shared" si="5"/>
        <v>608055.92489999998</v>
      </c>
      <c r="L44" s="7">
        <f t="shared" si="7"/>
        <v>64.109452788408589</v>
      </c>
      <c r="M44" s="7">
        <f t="shared" si="6"/>
        <v>57.064868106650103</v>
      </c>
    </row>
    <row r="45" spans="1:13" x14ac:dyDescent="0.2">
      <c r="B45" s="12" t="s">
        <v>48</v>
      </c>
      <c r="C45" s="15">
        <v>227359.42499999999</v>
      </c>
      <c r="D45" s="15">
        <v>223737.52400000003</v>
      </c>
      <c r="E45" s="15">
        <f t="shared" si="2"/>
        <v>451096.94900000002</v>
      </c>
      <c r="F45" s="15">
        <v>109272.58362</v>
      </c>
      <c r="G45" s="15">
        <v>134421.28012999997</v>
      </c>
      <c r="H45" s="15">
        <f t="shared" si="3"/>
        <v>243693.86374999996</v>
      </c>
      <c r="I45" s="15">
        <f t="shared" si="4"/>
        <v>118086.84137999998</v>
      </c>
      <c r="J45" s="15">
        <f t="shared" si="4"/>
        <v>89316.243870000064</v>
      </c>
      <c r="K45" s="15">
        <f t="shared" si="5"/>
        <v>207403.08525000006</v>
      </c>
      <c r="L45" s="7">
        <f t="shared" si="7"/>
        <v>48.061602733205369</v>
      </c>
      <c r="M45" s="7">
        <f t="shared" si="6"/>
        <v>54.022503209171546</v>
      </c>
    </row>
    <row r="46" spans="1:13" x14ac:dyDescent="0.2">
      <c r="B46" s="12" t="s">
        <v>49</v>
      </c>
      <c r="C46" s="15">
        <v>60375.786999999997</v>
      </c>
      <c r="D46" s="15">
        <v>59633</v>
      </c>
      <c r="E46" s="15">
        <f t="shared" si="2"/>
        <v>120008.787</v>
      </c>
      <c r="F46" s="15">
        <v>43199.936839999995</v>
      </c>
      <c r="G46" s="15">
        <v>59905.95117</v>
      </c>
      <c r="H46" s="15">
        <f t="shared" si="3"/>
        <v>103105.88801</v>
      </c>
      <c r="I46" s="15">
        <f t="shared" si="4"/>
        <v>17175.850160000002</v>
      </c>
      <c r="J46" s="15">
        <f t="shared" si="4"/>
        <v>-272.95117000000027</v>
      </c>
      <c r="K46" s="15">
        <f t="shared" si="5"/>
        <v>16902.898990000002</v>
      </c>
      <c r="L46" s="7">
        <f t="shared" si="7"/>
        <v>71.55175772698415</v>
      </c>
      <c r="M46" s="7">
        <f t="shared" si="6"/>
        <v>85.915282195127929</v>
      </c>
    </row>
    <row r="47" spans="1:13" x14ac:dyDescent="0.2">
      <c r="C47" s="15"/>
      <c r="D47" s="15"/>
      <c r="E47" s="15"/>
      <c r="F47" s="15"/>
      <c r="G47" s="15"/>
      <c r="H47" s="15"/>
      <c r="I47" s="15"/>
      <c r="J47" s="15"/>
      <c r="K47" s="15"/>
      <c r="L47" s="7"/>
      <c r="M47" s="7"/>
    </row>
    <row r="48" spans="1:13" ht="15" x14ac:dyDescent="0.35">
      <c r="A48" s="12" t="s">
        <v>50</v>
      </c>
      <c r="C48" s="19">
        <f t="shared" ref="C48:K48" si="15">SUM(C50:C52)</f>
        <v>60898570.678999998</v>
      </c>
      <c r="D48" s="19">
        <f>SUM(D50:D52)</f>
        <v>77558749.189999998</v>
      </c>
      <c r="E48" s="19">
        <f t="shared" si="15"/>
        <v>138457319.86899999</v>
      </c>
      <c r="F48" s="19">
        <f t="shared" si="15"/>
        <v>55161801.826229997</v>
      </c>
      <c r="G48" s="19">
        <f>SUM(G50:G52)</f>
        <v>79934861.518410027</v>
      </c>
      <c r="H48" s="19">
        <f t="shared" si="15"/>
        <v>135096663.34464002</v>
      </c>
      <c r="I48" s="19">
        <f t="shared" si="15"/>
        <v>5736768.8527700026</v>
      </c>
      <c r="J48" s="19">
        <f t="shared" si="15"/>
        <v>-2376112.3284100201</v>
      </c>
      <c r="K48" s="19">
        <f t="shared" si="15"/>
        <v>3360656.5243599825</v>
      </c>
      <c r="L48" s="7">
        <f>+F48/C48*100</f>
        <v>90.579797212304285</v>
      </c>
      <c r="M48" s="7">
        <f>+H48/E48*100</f>
        <v>97.572785225411252</v>
      </c>
    </row>
    <row r="49" spans="1:13" x14ac:dyDescent="0.2">
      <c r="C49" s="15"/>
      <c r="D49" s="15"/>
      <c r="E49" s="15"/>
      <c r="F49" s="15"/>
      <c r="G49" s="15"/>
      <c r="H49" s="15"/>
      <c r="I49" s="15"/>
      <c r="J49" s="15"/>
      <c r="K49" s="15"/>
      <c r="L49" s="7"/>
      <c r="M49" s="7"/>
    </row>
    <row r="50" spans="1:13" x14ac:dyDescent="0.2">
      <c r="B50" s="12" t="s">
        <v>51</v>
      </c>
      <c r="C50" s="15">
        <v>30000</v>
      </c>
      <c r="D50" s="15">
        <v>10883456.494999999</v>
      </c>
      <c r="E50" s="15">
        <f>SUM(C50:D50)</f>
        <v>10913456.494999999</v>
      </c>
      <c r="F50" s="15">
        <v>28173.766399999997</v>
      </c>
      <c r="G50" s="15">
        <v>10594170.450309999</v>
      </c>
      <c r="H50" s="15">
        <f>SUM(F50:G50)</f>
        <v>10622344.216709999</v>
      </c>
      <c r="I50" s="15">
        <f>+C50-F50</f>
        <v>1826.2336000000032</v>
      </c>
      <c r="J50" s="15">
        <f>+D50-G50</f>
        <v>289286.04468999989</v>
      </c>
      <c r="K50" s="15">
        <f>SUM(I50:J50)</f>
        <v>291112.27828999987</v>
      </c>
      <c r="L50" s="7">
        <f>+F50/C50*100</f>
        <v>93.912554666666665</v>
      </c>
      <c r="M50" s="7">
        <f>+H50/E50*100</f>
        <v>97.332538243741823</v>
      </c>
    </row>
    <row r="51" spans="1:13" ht="14.25" x14ac:dyDescent="0.2">
      <c r="B51" s="12" t="s">
        <v>66</v>
      </c>
      <c r="C51" s="15"/>
      <c r="D51" s="15"/>
      <c r="E51" s="15"/>
      <c r="F51" s="15"/>
      <c r="G51" s="15"/>
      <c r="H51" s="15"/>
      <c r="I51" s="15"/>
      <c r="J51" s="15"/>
      <c r="K51" s="15"/>
      <c r="L51" s="7"/>
      <c r="M51" s="7"/>
    </row>
    <row r="52" spans="1:13" ht="14.25" x14ac:dyDescent="0.2">
      <c r="B52" s="12" t="s">
        <v>67</v>
      </c>
      <c r="C52" s="15">
        <v>60868570.678999998</v>
      </c>
      <c r="D52" s="15">
        <v>66675292.695</v>
      </c>
      <c r="E52" s="15">
        <f>SUM(C52:D52)</f>
        <v>127543863.374</v>
      </c>
      <c r="F52" s="15">
        <v>55133628.059829995</v>
      </c>
      <c r="G52" s="15">
        <v>69340691.06810002</v>
      </c>
      <c r="H52" s="15">
        <f>SUM(F52:G52)</f>
        <v>124474319.12793002</v>
      </c>
      <c r="I52" s="15">
        <f>+C52-F52</f>
        <v>5734942.6191700026</v>
      </c>
      <c r="J52" s="15">
        <f>+D52-G52</f>
        <v>-2665398.37310002</v>
      </c>
      <c r="K52" s="15">
        <f>SUM(I52:J52)</f>
        <v>3069544.2460699826</v>
      </c>
      <c r="L52" s="7">
        <f t="shared" ref="L52:L53" si="16">+F52/C52*100</f>
        <v>90.578154612149305</v>
      </c>
      <c r="M52" s="7">
        <f>+H52/E52*100</f>
        <v>97.593342270753496</v>
      </c>
    </row>
    <row r="53" spans="1:13" ht="25.5" x14ac:dyDescent="0.2">
      <c r="B53" s="21" t="s">
        <v>52</v>
      </c>
      <c r="C53" s="15">
        <v>211352</v>
      </c>
      <c r="D53" s="15">
        <v>217809.71899999998</v>
      </c>
      <c r="E53" s="15">
        <f>SUM(C53:D53)</f>
        <v>429161.71899999998</v>
      </c>
      <c r="F53" s="15">
        <v>158675.84583000001</v>
      </c>
      <c r="G53" s="15">
        <v>161178.60005999997</v>
      </c>
      <c r="H53" s="15">
        <f>SUM(F53:G53)</f>
        <v>319854.44588999997</v>
      </c>
      <c r="I53" s="15">
        <f>+C53-F53</f>
        <v>52676.154169999994</v>
      </c>
      <c r="J53" s="15">
        <f>+D53-G53</f>
        <v>56631.118940000015</v>
      </c>
      <c r="K53" s="15">
        <f>SUM(I53:J53)</f>
        <v>109307.27311000001</v>
      </c>
      <c r="L53" s="7">
        <f t="shared" si="16"/>
        <v>75.076576436466183</v>
      </c>
      <c r="M53" s="7">
        <f>+H53/E53*100</f>
        <v>74.530050498283146</v>
      </c>
    </row>
    <row r="54" spans="1:13" x14ac:dyDescent="0.2">
      <c r="B54" s="12" t="s">
        <v>53</v>
      </c>
      <c r="C54" s="15"/>
      <c r="D54" s="15"/>
      <c r="E54" s="15"/>
      <c r="F54" s="15"/>
      <c r="G54" s="15"/>
      <c r="H54" s="15"/>
      <c r="I54" s="15"/>
      <c r="J54" s="15"/>
      <c r="K54" s="15"/>
    </row>
    <row r="55" spans="1:13" x14ac:dyDescent="0.2">
      <c r="C55" s="15"/>
      <c r="D55" s="15"/>
      <c r="E55" s="15"/>
      <c r="F55" s="15"/>
      <c r="G55" s="15"/>
      <c r="H55" s="15"/>
      <c r="I55" s="15"/>
      <c r="J55" s="15"/>
      <c r="K55" s="15"/>
    </row>
    <row r="56" spans="1:13" x14ac:dyDescent="0.2">
      <c r="A56" s="22"/>
      <c r="B56" s="22"/>
      <c r="C56" s="23"/>
      <c r="D56" s="23"/>
      <c r="E56" s="23"/>
      <c r="F56" s="23"/>
      <c r="G56" s="23"/>
      <c r="H56" s="23"/>
      <c r="I56" s="23"/>
      <c r="J56" s="23"/>
      <c r="K56" s="23"/>
      <c r="L56" s="9"/>
      <c r="M56" s="9"/>
    </row>
    <row r="57" spans="1:13" x14ac:dyDescent="0.2">
      <c r="A57" s="24"/>
      <c r="B57" s="24"/>
      <c r="C57" s="25"/>
      <c r="D57" s="25"/>
      <c r="E57" s="25"/>
      <c r="F57" s="25"/>
      <c r="G57" s="25"/>
      <c r="H57" s="25"/>
      <c r="I57" s="25"/>
      <c r="J57" s="25"/>
      <c r="K57" s="25"/>
      <c r="L57" s="10"/>
      <c r="M57" s="10"/>
    </row>
    <row r="58" spans="1:13" x14ac:dyDescent="0.2">
      <c r="A58" s="24" t="s">
        <v>54</v>
      </c>
      <c r="B58" s="33" t="s">
        <v>82</v>
      </c>
      <c r="C58" s="33"/>
      <c r="D58" s="33"/>
      <c r="E58" s="33"/>
      <c r="F58" s="33"/>
      <c r="G58" s="25"/>
      <c r="H58" s="25"/>
      <c r="I58" s="25"/>
      <c r="J58" s="25"/>
      <c r="K58" s="25"/>
      <c r="L58" s="10"/>
      <c r="M58" s="10"/>
    </row>
    <row r="59" spans="1:13" x14ac:dyDescent="0.2">
      <c r="A59" s="24" t="s">
        <v>55</v>
      </c>
      <c r="B59" s="33" t="s">
        <v>56</v>
      </c>
      <c r="C59" s="33"/>
      <c r="D59" s="33"/>
      <c r="E59" s="33"/>
      <c r="F59" s="33"/>
      <c r="G59" s="25"/>
      <c r="H59" s="25"/>
      <c r="I59" s="25"/>
      <c r="J59" s="25"/>
      <c r="K59" s="25"/>
      <c r="L59" s="10"/>
      <c r="M59" s="10"/>
    </row>
    <row r="60" spans="1:13" x14ac:dyDescent="0.2">
      <c r="A60" s="24" t="s">
        <v>57</v>
      </c>
      <c r="B60" s="24" t="s">
        <v>58</v>
      </c>
      <c r="C60" s="25"/>
      <c r="D60" s="25"/>
      <c r="E60" s="25"/>
      <c r="F60" s="25"/>
      <c r="G60" s="25"/>
      <c r="H60" s="25"/>
      <c r="I60" s="25"/>
      <c r="J60" s="25"/>
      <c r="K60" s="25"/>
      <c r="L60" s="10"/>
      <c r="M60" s="10"/>
    </row>
    <row r="61" spans="1:13" x14ac:dyDescent="0.2">
      <c r="A61" s="24" t="s">
        <v>59</v>
      </c>
      <c r="B61" s="24" t="s">
        <v>60</v>
      </c>
      <c r="C61" s="25"/>
      <c r="D61" s="25"/>
      <c r="E61" s="25"/>
      <c r="F61" s="25"/>
      <c r="G61" s="25"/>
      <c r="H61" s="25"/>
      <c r="I61" s="25"/>
      <c r="J61" s="25"/>
      <c r="K61" s="25"/>
      <c r="L61" s="10"/>
      <c r="M61" s="10"/>
    </row>
    <row r="62" spans="1:13" x14ac:dyDescent="0.2">
      <c r="A62" s="24" t="s">
        <v>61</v>
      </c>
      <c r="B62" s="24" t="s">
        <v>62</v>
      </c>
      <c r="C62" s="25"/>
      <c r="D62" s="25"/>
      <c r="E62" s="25"/>
      <c r="F62" s="25"/>
      <c r="G62" s="25"/>
      <c r="H62" s="25"/>
      <c r="I62" s="25"/>
      <c r="J62" s="25"/>
      <c r="K62" s="25"/>
      <c r="L62" s="10"/>
      <c r="M62" s="10"/>
    </row>
    <row r="63" spans="1:13" x14ac:dyDescent="0.2">
      <c r="A63" s="24" t="s">
        <v>63</v>
      </c>
      <c r="B63" s="24" t="s">
        <v>65</v>
      </c>
      <c r="C63" s="25"/>
      <c r="D63" s="25"/>
      <c r="E63" s="25"/>
      <c r="F63" s="25"/>
      <c r="G63" s="25"/>
      <c r="H63" s="25"/>
      <c r="I63" s="25"/>
      <c r="J63" s="25"/>
      <c r="K63" s="25"/>
      <c r="L63" s="10"/>
      <c r="M63" s="10"/>
    </row>
    <row r="64" spans="1:13" x14ac:dyDescent="0.2">
      <c r="A64" s="24" t="s">
        <v>64</v>
      </c>
      <c r="B64" s="24" t="s">
        <v>83</v>
      </c>
      <c r="C64" s="15"/>
      <c r="D64" s="15"/>
      <c r="E64" s="15"/>
      <c r="F64" s="15"/>
      <c r="G64" s="15"/>
      <c r="H64" s="15"/>
      <c r="I64" s="15"/>
      <c r="J64" s="15"/>
      <c r="K64" s="15"/>
    </row>
    <row r="65" spans="2:11" x14ac:dyDescent="0.2">
      <c r="C65" s="15"/>
      <c r="D65" s="15"/>
      <c r="E65" s="15"/>
      <c r="F65" s="15"/>
      <c r="G65" s="15"/>
      <c r="H65" s="15"/>
      <c r="I65" s="15"/>
      <c r="J65" s="15"/>
      <c r="K65" s="15"/>
    </row>
    <row r="66" spans="2:11" x14ac:dyDescent="0.2">
      <c r="C66" s="15"/>
      <c r="D66" s="15"/>
      <c r="E66" s="15"/>
      <c r="F66" s="15"/>
      <c r="G66" s="15"/>
      <c r="H66" s="15"/>
      <c r="I66" s="15"/>
      <c r="J66" s="15"/>
      <c r="K66" s="15"/>
    </row>
    <row r="67" spans="2:11" x14ac:dyDescent="0.2">
      <c r="C67" s="15"/>
      <c r="D67" s="15"/>
      <c r="E67" s="15"/>
      <c r="F67" s="15"/>
      <c r="G67" s="15"/>
      <c r="H67" s="15"/>
      <c r="I67" s="15"/>
      <c r="J67" s="15"/>
      <c r="K67" s="15"/>
    </row>
    <row r="68" spans="2:11" x14ac:dyDescent="0.2">
      <c r="C68" s="15"/>
      <c r="D68" s="15"/>
      <c r="E68" s="15"/>
      <c r="F68" s="15"/>
      <c r="G68" s="15"/>
      <c r="H68" s="15"/>
      <c r="I68" s="15"/>
      <c r="J68" s="15"/>
      <c r="K68" s="15"/>
    </row>
    <row r="69" spans="2:11" x14ac:dyDescent="0.2">
      <c r="B69" s="24"/>
      <c r="C69" s="33"/>
      <c r="D69" s="33"/>
      <c r="E69" s="33"/>
      <c r="F69" s="33"/>
      <c r="G69" s="33"/>
      <c r="H69" s="15"/>
      <c r="I69" s="15"/>
      <c r="J69" s="15"/>
      <c r="K69" s="15"/>
    </row>
    <row r="70" spans="2:11" x14ac:dyDescent="0.2">
      <c r="B70" s="31"/>
      <c r="C70" s="33"/>
      <c r="D70" s="33"/>
      <c r="E70" s="33"/>
      <c r="F70" s="33"/>
      <c r="G70" s="33"/>
      <c r="H70" s="15"/>
      <c r="I70" s="15"/>
      <c r="J70" s="15"/>
      <c r="K70" s="15"/>
    </row>
    <row r="71" spans="2:11" x14ac:dyDescent="0.2">
      <c r="B71" s="24"/>
      <c r="C71" s="24"/>
      <c r="D71" s="25"/>
      <c r="E71" s="25"/>
      <c r="F71" s="25"/>
      <c r="G71" s="10"/>
      <c r="H71" s="15"/>
      <c r="I71" s="15"/>
      <c r="J71" s="15"/>
      <c r="K71" s="15"/>
    </row>
    <row r="72" spans="2:11" x14ac:dyDescent="0.2">
      <c r="B72" s="24"/>
      <c r="C72" s="24"/>
      <c r="D72" s="25"/>
      <c r="E72" s="25"/>
      <c r="F72" s="25"/>
      <c r="G72" s="10"/>
      <c r="H72" s="15"/>
      <c r="I72" s="15"/>
      <c r="J72" s="15"/>
      <c r="K72" s="15"/>
    </row>
    <row r="73" spans="2:11" x14ac:dyDescent="0.2">
      <c r="B73" s="24"/>
      <c r="C73" s="24"/>
      <c r="D73" s="25"/>
      <c r="E73" s="25"/>
      <c r="F73" s="25"/>
      <c r="G73" s="10"/>
      <c r="H73" s="15"/>
      <c r="I73" s="15"/>
      <c r="J73" s="15"/>
      <c r="K73" s="15"/>
    </row>
    <row r="74" spans="2:11" x14ac:dyDescent="0.2">
      <c r="B74" s="24"/>
      <c r="C74" s="24"/>
      <c r="D74" s="25"/>
      <c r="E74" s="25"/>
      <c r="F74" s="25"/>
      <c r="G74" s="10"/>
      <c r="H74" s="15"/>
      <c r="I74" s="15"/>
      <c r="J74" s="15"/>
      <c r="K74" s="15"/>
    </row>
    <row r="75" spans="2:11" x14ac:dyDescent="0.2">
      <c r="B75" s="24"/>
      <c r="C75" s="24"/>
      <c r="D75" s="25"/>
      <c r="E75" s="25"/>
      <c r="F75" s="25"/>
      <c r="G75" s="10"/>
      <c r="H75" s="15"/>
      <c r="I75" s="15"/>
      <c r="J75" s="15"/>
      <c r="K75" s="15"/>
    </row>
    <row r="76" spans="2:11" x14ac:dyDescent="0.2">
      <c r="B76" s="24"/>
      <c r="C76" s="24"/>
      <c r="D76" s="25"/>
      <c r="E76" s="25"/>
      <c r="F76" s="25"/>
      <c r="G76" s="10"/>
    </row>
  </sheetData>
  <mergeCells count="9">
    <mergeCell ref="C70:G70"/>
    <mergeCell ref="A5:B6"/>
    <mergeCell ref="C5:E5"/>
    <mergeCell ref="F5:H5"/>
    <mergeCell ref="I5:K5"/>
    <mergeCell ref="L5:M5"/>
    <mergeCell ref="B58:F58"/>
    <mergeCell ref="B59:F59"/>
    <mergeCell ref="C69:G69"/>
  </mergeCells>
  <pageMargins left="0.49" right="0.2" top="0.27" bottom="0.23" header="0.17" footer="0.17"/>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4"/>
  <sheetViews>
    <sheetView tabSelected="1" view="pageBreakPreview" zoomScale="115" zoomScaleNormal="160" zoomScaleSheetLayoutView="115" workbookViewId="0">
      <pane xSplit="1" ySplit="7" topLeftCell="B269" activePane="bottomRight" state="frozen"/>
      <selection activeCell="C25" sqref="C25"/>
      <selection pane="topRight" activeCell="C25" sqref="C25"/>
      <selection pane="bottomLeft" activeCell="C25" sqref="C25"/>
      <selection pane="bottomRight" activeCell="C25" sqref="C25"/>
    </sheetView>
  </sheetViews>
  <sheetFormatPr defaultColWidth="9.140625" defaultRowHeight="11.25" x14ac:dyDescent="0.2"/>
  <cols>
    <col min="1" max="1" width="30.28515625" style="76" customWidth="1"/>
    <col min="2" max="4" width="15" style="76" customWidth="1"/>
    <col min="5" max="5" width="15" style="135" customWidth="1"/>
    <col min="6" max="6" width="15" style="128" customWidth="1"/>
    <col min="7" max="7" width="15" style="48" customWidth="1"/>
    <col min="8" max="8" width="13.140625" style="128" customWidth="1"/>
    <col min="9" max="16384" width="9.140625" style="128"/>
  </cols>
  <sheetData>
    <row r="1" spans="1:22" s="43" customFormat="1" ht="12.75" customHeight="1" x14ac:dyDescent="0.2">
      <c r="A1" s="38"/>
      <c r="B1" s="39"/>
      <c r="C1" s="39"/>
      <c r="D1" s="39"/>
      <c r="E1" s="39"/>
      <c r="F1" s="40"/>
      <c r="G1" s="41"/>
      <c r="H1" s="42"/>
    </row>
    <row r="2" spans="1:22" s="48" customFormat="1" ht="14.25" x14ac:dyDescent="0.3">
      <c r="A2" s="44" t="s">
        <v>86</v>
      </c>
      <c r="B2" s="45"/>
      <c r="C2" s="45"/>
      <c r="D2" s="45"/>
      <c r="E2" s="45"/>
      <c r="F2" s="45"/>
      <c r="G2" s="46"/>
      <c r="H2" s="47"/>
    </row>
    <row r="3" spans="1:22" s="48" customFormat="1" x14ac:dyDescent="0.2">
      <c r="A3" s="49" t="s">
        <v>87</v>
      </c>
      <c r="B3" s="45"/>
      <c r="C3" s="45"/>
      <c r="D3" s="45"/>
      <c r="E3" s="45"/>
      <c r="F3" s="50"/>
      <c r="G3" s="51"/>
      <c r="H3" s="47"/>
    </row>
    <row r="4" spans="1:22" s="48" customFormat="1" x14ac:dyDescent="0.2">
      <c r="A4" s="52" t="s">
        <v>88</v>
      </c>
      <c r="B4" s="53"/>
      <c r="C4" s="53"/>
      <c r="D4" s="53"/>
      <c r="E4" s="53"/>
      <c r="F4" s="53"/>
      <c r="G4" s="54"/>
      <c r="H4" s="47"/>
    </row>
    <row r="5" spans="1:22" s="43" customFormat="1" ht="6" customHeight="1" x14ac:dyDescent="0.2">
      <c r="A5" s="55" t="s">
        <v>89</v>
      </c>
      <c r="B5" s="56"/>
      <c r="C5" s="57"/>
      <c r="D5" s="57"/>
      <c r="E5" s="58"/>
      <c r="F5" s="56"/>
      <c r="G5" s="59"/>
      <c r="H5" s="59"/>
    </row>
    <row r="6" spans="1:22" s="43" customFormat="1" ht="14.25" customHeight="1" x14ac:dyDescent="0.2">
      <c r="A6" s="60"/>
      <c r="B6" s="61" t="s">
        <v>90</v>
      </c>
      <c r="C6" s="62" t="s">
        <v>91</v>
      </c>
      <c r="D6" s="63"/>
      <c r="E6" s="64"/>
      <c r="F6" s="65" t="s">
        <v>92</v>
      </c>
      <c r="G6" s="66" t="s">
        <v>93</v>
      </c>
      <c r="H6" s="67" t="s">
        <v>94</v>
      </c>
    </row>
    <row r="7" spans="1:22" s="43" customFormat="1" ht="37.15" customHeight="1" x14ac:dyDescent="0.2">
      <c r="A7" s="68"/>
      <c r="B7" s="69"/>
      <c r="C7" s="70" t="s">
        <v>95</v>
      </c>
      <c r="D7" s="70" t="s">
        <v>96</v>
      </c>
      <c r="E7" s="70" t="s">
        <v>15</v>
      </c>
      <c r="F7" s="71"/>
      <c r="G7" s="72"/>
      <c r="H7" s="73"/>
    </row>
    <row r="8" spans="1:22" s="76" customFormat="1" x14ac:dyDescent="0.2">
      <c r="A8" s="74"/>
      <c r="B8" s="75"/>
      <c r="C8" s="75"/>
      <c r="D8" s="75"/>
      <c r="E8" s="75"/>
      <c r="F8" s="75"/>
      <c r="G8" s="75"/>
      <c r="H8" s="75"/>
    </row>
    <row r="9" spans="1:22" s="76" customFormat="1" ht="13.5" x14ac:dyDescent="0.2">
      <c r="A9" s="77" t="s">
        <v>97</v>
      </c>
      <c r="B9" s="75"/>
      <c r="C9" s="75"/>
      <c r="D9" s="75"/>
      <c r="E9" s="75"/>
      <c r="F9" s="75"/>
      <c r="G9" s="75"/>
      <c r="H9" s="75"/>
    </row>
    <row r="10" spans="1:22" s="76" customFormat="1" ht="11.25" customHeight="1" x14ac:dyDescent="0.2">
      <c r="A10" s="78" t="s">
        <v>98</v>
      </c>
      <c r="B10" s="79">
        <f t="shared" ref="B10:G10" si="0">SUM(B11:B15)</f>
        <v>2774508</v>
      </c>
      <c r="C10" s="79">
        <f t="shared" si="0"/>
        <v>2602611.3273499999</v>
      </c>
      <c r="D10" s="79">
        <f t="shared" si="0"/>
        <v>125292.79162999999</v>
      </c>
      <c r="E10" s="79">
        <f t="shared" si="0"/>
        <v>2727904.1189799998</v>
      </c>
      <c r="F10" s="79">
        <f t="shared" si="0"/>
        <v>46603.881020000117</v>
      </c>
      <c r="G10" s="79">
        <f t="shared" si="0"/>
        <v>171896.67265000002</v>
      </c>
      <c r="H10" s="80">
        <f>E10/B10*100</f>
        <v>98.320283054869535</v>
      </c>
      <c r="I10" s="81"/>
      <c r="J10" s="81"/>
      <c r="K10" s="81"/>
      <c r="L10" s="81"/>
      <c r="M10" s="81"/>
      <c r="N10" s="81"/>
      <c r="O10" s="81"/>
      <c r="P10" s="81"/>
      <c r="Q10" s="81"/>
      <c r="R10" s="81"/>
      <c r="S10" s="81"/>
      <c r="T10" s="81"/>
      <c r="U10" s="81"/>
      <c r="V10" s="81"/>
    </row>
    <row r="11" spans="1:22" s="76" customFormat="1" ht="11.25" customHeight="1" x14ac:dyDescent="0.2">
      <c r="A11" s="82" t="s">
        <v>99</v>
      </c>
      <c r="B11" s="83">
        <v>575194</v>
      </c>
      <c r="C11" s="84">
        <v>496031.09860000003</v>
      </c>
      <c r="D11" s="83">
        <v>48374.350250000003</v>
      </c>
      <c r="E11" s="84">
        <f>SUM(C11:D11)</f>
        <v>544405.44885000004</v>
      </c>
      <c r="F11" s="84">
        <f>B11-E11</f>
        <v>30788.551149999956</v>
      </c>
      <c r="G11" s="84">
        <f>B11-C11</f>
        <v>79162.901399999973</v>
      </c>
      <c r="H11" s="85">
        <f>E11/B11*100</f>
        <v>94.647275327976317</v>
      </c>
    </row>
    <row r="12" spans="1:22" s="76" customFormat="1" ht="11.25" customHeight="1" x14ac:dyDescent="0.2">
      <c r="A12" s="86" t="s">
        <v>100</v>
      </c>
      <c r="B12" s="83">
        <v>24830</v>
      </c>
      <c r="C12" s="84">
        <v>21960.373460000003</v>
      </c>
      <c r="D12" s="83">
        <v>2825.6825699999999</v>
      </c>
      <c r="E12" s="84">
        <f>SUM(C12:D12)</f>
        <v>24786.056030000003</v>
      </c>
      <c r="F12" s="84">
        <f>B12-E12</f>
        <v>43.943969999996625</v>
      </c>
      <c r="G12" s="84">
        <f>B12-C12</f>
        <v>2869.6265399999975</v>
      </c>
      <c r="H12" s="85">
        <f>E12/B12*100</f>
        <v>99.823020660491352</v>
      </c>
    </row>
    <row r="13" spans="1:22" s="76" customFormat="1" ht="11.25" customHeight="1" x14ac:dyDescent="0.2">
      <c r="A13" s="82" t="s">
        <v>101</v>
      </c>
      <c r="B13" s="83">
        <v>113536</v>
      </c>
      <c r="C13" s="84">
        <v>79235.253180000014</v>
      </c>
      <c r="D13" s="83">
        <v>22729.9437</v>
      </c>
      <c r="E13" s="84">
        <f>SUM(C13:D13)</f>
        <v>101965.19688000002</v>
      </c>
      <c r="F13" s="84">
        <f>B13-E13</f>
        <v>11570.803119999982</v>
      </c>
      <c r="G13" s="84">
        <f>B13-C13</f>
        <v>34300.746819999986</v>
      </c>
      <c r="H13" s="85">
        <f>E13/B13*100</f>
        <v>89.808692291431811</v>
      </c>
    </row>
    <row r="14" spans="1:22" s="76" customFormat="1" ht="11.25" customHeight="1" x14ac:dyDescent="0.2">
      <c r="A14" s="82" t="s">
        <v>102</v>
      </c>
      <c r="B14" s="83">
        <v>2036818</v>
      </c>
      <c r="C14" s="84">
        <v>1986724.7934699999</v>
      </c>
      <c r="D14" s="83">
        <v>47735.164859999997</v>
      </c>
      <c r="E14" s="84">
        <f>SUM(C14:D14)</f>
        <v>2034459.9583299998</v>
      </c>
      <c r="F14" s="84">
        <f>B14-E14</f>
        <v>2358.0416700001806</v>
      </c>
      <c r="G14" s="84">
        <f>B14-C14</f>
        <v>50093.206530000083</v>
      </c>
      <c r="H14" s="85">
        <f>E14/B14*100</f>
        <v>99.884229142220846</v>
      </c>
    </row>
    <row r="15" spans="1:22" s="76" customFormat="1" ht="11.25" customHeight="1" x14ac:dyDescent="0.2">
      <c r="A15" s="82" t="s">
        <v>103</v>
      </c>
      <c r="B15" s="83">
        <v>24130</v>
      </c>
      <c r="C15" s="84">
        <v>18659.808639999999</v>
      </c>
      <c r="D15" s="83">
        <v>3627.6502500000001</v>
      </c>
      <c r="E15" s="84">
        <f>SUM(C15:D15)</f>
        <v>22287.458889999998</v>
      </c>
      <c r="F15" s="84">
        <f>B15-E15</f>
        <v>1842.5411100000019</v>
      </c>
      <c r="G15" s="84">
        <f>B15-C15</f>
        <v>5470.1913600000007</v>
      </c>
      <c r="H15" s="85">
        <f>E15/B15*100</f>
        <v>92.364106464981347</v>
      </c>
    </row>
    <row r="16" spans="1:22" s="76" customFormat="1" ht="11.25" customHeight="1" x14ac:dyDescent="0.2">
      <c r="B16" s="87"/>
      <c r="C16" s="87"/>
      <c r="D16" s="87"/>
      <c r="E16" s="87"/>
      <c r="F16" s="87"/>
      <c r="G16" s="87"/>
      <c r="H16" s="80"/>
    </row>
    <row r="17" spans="1:8" s="76" customFormat="1" ht="11.25" customHeight="1" x14ac:dyDescent="0.2">
      <c r="A17" s="78" t="s">
        <v>104</v>
      </c>
      <c r="B17" s="83">
        <v>1086527.791</v>
      </c>
      <c r="C17" s="84">
        <v>984750.23033000005</v>
      </c>
      <c r="D17" s="83">
        <v>46233.960340000005</v>
      </c>
      <c r="E17" s="84">
        <f>SUM(C17:D17)</f>
        <v>1030984.19067</v>
      </c>
      <c r="F17" s="84">
        <f>B17-E17</f>
        <v>55543.600329999928</v>
      </c>
      <c r="G17" s="84">
        <f>B17-C17</f>
        <v>101777.56066999992</v>
      </c>
      <c r="H17" s="85">
        <f>E17/B17*100</f>
        <v>94.887972420946582</v>
      </c>
    </row>
    <row r="18" spans="1:8" s="76" customFormat="1" ht="11.25" customHeight="1" x14ac:dyDescent="0.2">
      <c r="A18" s="82"/>
      <c r="B18" s="88"/>
      <c r="C18" s="87"/>
      <c r="D18" s="88"/>
      <c r="E18" s="87"/>
      <c r="F18" s="87"/>
      <c r="G18" s="87"/>
      <c r="H18" s="80"/>
    </row>
    <row r="19" spans="1:8" s="76" customFormat="1" ht="11.25" customHeight="1" x14ac:dyDescent="0.2">
      <c r="A19" s="78" t="s">
        <v>105</v>
      </c>
      <c r="B19" s="83">
        <v>105202</v>
      </c>
      <c r="C19" s="84">
        <v>75710.400400000013</v>
      </c>
      <c r="D19" s="83">
        <v>4087.15816</v>
      </c>
      <c r="E19" s="84">
        <f>SUM(C19:D19)</f>
        <v>79797.558560000019</v>
      </c>
      <c r="F19" s="84">
        <f>B19-E19</f>
        <v>25404.441439999981</v>
      </c>
      <c r="G19" s="84">
        <f>B19-C19</f>
        <v>29491.599599999987</v>
      </c>
      <c r="H19" s="85">
        <f>E19/B19*100</f>
        <v>75.851750499039966</v>
      </c>
    </row>
    <row r="20" spans="1:8" s="76" customFormat="1" ht="11.25" customHeight="1" x14ac:dyDescent="0.2">
      <c r="A20" s="82"/>
      <c r="B20" s="88"/>
      <c r="C20" s="87"/>
      <c r="D20" s="88"/>
      <c r="E20" s="87"/>
      <c r="F20" s="87"/>
      <c r="G20" s="87"/>
      <c r="H20" s="80"/>
    </row>
    <row r="21" spans="1:8" s="76" customFormat="1" ht="11.25" customHeight="1" x14ac:dyDescent="0.2">
      <c r="A21" s="78" t="s">
        <v>106</v>
      </c>
      <c r="B21" s="83">
        <v>923903</v>
      </c>
      <c r="C21" s="84">
        <v>795884.97522999987</v>
      </c>
      <c r="D21" s="83">
        <v>44989.328549999998</v>
      </c>
      <c r="E21" s="84">
        <f>SUM(C21:D21)</f>
        <v>840874.30377999984</v>
      </c>
      <c r="F21" s="84">
        <f>B21-E21</f>
        <v>83028.696220000158</v>
      </c>
      <c r="G21" s="84">
        <f>B21-C21</f>
        <v>128018.02477000013</v>
      </c>
      <c r="H21" s="85">
        <f>E21/B21*100</f>
        <v>91.013266953348975</v>
      </c>
    </row>
    <row r="22" spans="1:8" s="76" customFormat="1" ht="11.25" customHeight="1" x14ac:dyDescent="0.2">
      <c r="A22" s="82"/>
      <c r="B22" s="87"/>
      <c r="C22" s="87"/>
      <c r="D22" s="87"/>
      <c r="E22" s="87"/>
      <c r="F22" s="87"/>
      <c r="G22" s="87"/>
      <c r="H22" s="80"/>
    </row>
    <row r="23" spans="1:8" s="76" customFormat="1" ht="11.25" customHeight="1" x14ac:dyDescent="0.2">
      <c r="A23" s="78" t="s">
        <v>107</v>
      </c>
      <c r="B23" s="79">
        <f t="shared" ref="B23:G23" si="1">SUM(B24:B32)</f>
        <v>4584089.9240000006</v>
      </c>
      <c r="C23" s="79">
        <f t="shared" si="1"/>
        <v>1701831.3042299999</v>
      </c>
      <c r="D23" s="79">
        <f t="shared" ref="D23" si="2">SUM(D24:D32)</f>
        <v>75911.505640000003</v>
      </c>
      <c r="E23" s="79">
        <f t="shared" si="1"/>
        <v>1777742.8098700002</v>
      </c>
      <c r="F23" s="79">
        <f t="shared" si="1"/>
        <v>2806347.1141300001</v>
      </c>
      <c r="G23" s="79">
        <f t="shared" si="1"/>
        <v>2882258.6197700007</v>
      </c>
      <c r="H23" s="80">
        <f>E23/B23*100</f>
        <v>38.780714151409391</v>
      </c>
    </row>
    <row r="24" spans="1:8" s="76" customFormat="1" ht="11.25" customHeight="1" x14ac:dyDescent="0.2">
      <c r="A24" s="82" t="s">
        <v>108</v>
      </c>
      <c r="B24" s="83">
        <v>3346075.6970000002</v>
      </c>
      <c r="C24" s="84">
        <v>971313.00525000005</v>
      </c>
      <c r="D24" s="83">
        <v>33882.255270000001</v>
      </c>
      <c r="E24" s="84">
        <f t="shared" ref="E24:E32" si="3">SUM(C24:D24)</f>
        <v>1005195.26052</v>
      </c>
      <c r="F24" s="84">
        <f>B24-E24</f>
        <v>2340880.4364800001</v>
      </c>
      <c r="G24" s="84">
        <f>B24-C24</f>
        <v>2374762.6917500002</v>
      </c>
      <c r="H24" s="85">
        <f>E24/B24*100</f>
        <v>30.041019736081598</v>
      </c>
    </row>
    <row r="25" spans="1:8" s="76" customFormat="1" ht="11.25" customHeight="1" x14ac:dyDescent="0.2">
      <c r="A25" s="82" t="s">
        <v>109</v>
      </c>
      <c r="B25" s="83">
        <v>279796</v>
      </c>
      <c r="C25" s="84">
        <v>84509.257959999988</v>
      </c>
      <c r="D25" s="83">
        <v>20676.382109999999</v>
      </c>
      <c r="E25" s="84">
        <f t="shared" si="3"/>
        <v>105185.64006999999</v>
      </c>
      <c r="F25" s="84">
        <f>B25-E25</f>
        <v>174610.35993000001</v>
      </c>
      <c r="G25" s="84">
        <f>B25-C25</f>
        <v>195286.74204000001</v>
      </c>
      <c r="H25" s="85">
        <f>E25/B25*100</f>
        <v>37.593689713219632</v>
      </c>
    </row>
    <row r="26" spans="1:8" s="76" customFormat="1" ht="11.25" customHeight="1" x14ac:dyDescent="0.2">
      <c r="A26" s="82" t="s">
        <v>110</v>
      </c>
      <c r="B26" s="83">
        <v>635659</v>
      </c>
      <c r="C26" s="84">
        <v>433822.62298000004</v>
      </c>
      <c r="D26" s="83">
        <v>12827.177870000001</v>
      </c>
      <c r="E26" s="84">
        <f t="shared" si="3"/>
        <v>446649.80085000006</v>
      </c>
      <c r="F26" s="84">
        <f>B26-E26</f>
        <v>189009.19914999994</v>
      </c>
      <c r="G26" s="84">
        <f>B26-C26</f>
        <v>201836.37701999996</v>
      </c>
      <c r="H26" s="85">
        <f>E26/B26*100</f>
        <v>70.265629976135017</v>
      </c>
    </row>
    <row r="27" spans="1:8" s="76" customFormat="1" ht="11.25" customHeight="1" x14ac:dyDescent="0.2">
      <c r="A27" s="82" t="s">
        <v>111</v>
      </c>
      <c r="B27" s="83">
        <v>95313.226999999999</v>
      </c>
      <c r="C27" s="84">
        <v>21794.119979999999</v>
      </c>
      <c r="D27" s="83">
        <v>2184.11877</v>
      </c>
      <c r="E27" s="84">
        <f t="shared" si="3"/>
        <v>23978.23875</v>
      </c>
      <c r="F27" s="84">
        <f>B27-E27</f>
        <v>71334.988249999995</v>
      </c>
      <c r="G27" s="84">
        <f>B27-C27</f>
        <v>73519.107019999996</v>
      </c>
      <c r="H27" s="85">
        <f>E27/B27*100</f>
        <v>25.157304505071476</v>
      </c>
    </row>
    <row r="28" spans="1:8" s="76" customFormat="1" ht="11.25" customHeight="1" x14ac:dyDescent="0.2">
      <c r="A28" s="82" t="s">
        <v>112</v>
      </c>
      <c r="B28" s="83">
        <v>41017</v>
      </c>
      <c r="C28" s="84">
        <v>40966.299570000003</v>
      </c>
      <c r="D28" s="83">
        <v>50.150589999999994</v>
      </c>
      <c r="E28" s="84">
        <f t="shared" si="3"/>
        <v>41016.45016</v>
      </c>
      <c r="F28" s="84">
        <f>B28-E28</f>
        <v>0.54983999999967637</v>
      </c>
      <c r="G28" s="84">
        <f>B28-C28</f>
        <v>50.700429999997141</v>
      </c>
      <c r="H28" s="85">
        <f>E28/B28*100</f>
        <v>99.998659482653537</v>
      </c>
    </row>
    <row r="29" spans="1:8" s="76" customFormat="1" ht="11.25" customHeight="1" x14ac:dyDescent="0.2">
      <c r="A29" s="82" t="s">
        <v>113</v>
      </c>
      <c r="B29" s="83">
        <v>75569</v>
      </c>
      <c r="C29" s="84">
        <v>68258.300390000004</v>
      </c>
      <c r="D29" s="83">
        <v>2534.51998</v>
      </c>
      <c r="E29" s="84">
        <f t="shared" si="3"/>
        <v>70792.820370000001</v>
      </c>
      <c r="F29" s="84">
        <f>B29-E29</f>
        <v>4776.1796299999987</v>
      </c>
      <c r="G29" s="84">
        <f>B29-C29</f>
        <v>7310.699609999996</v>
      </c>
      <c r="H29" s="85">
        <f>E29/B29*100</f>
        <v>93.6797104235864</v>
      </c>
    </row>
    <row r="30" spans="1:8" s="76" customFormat="1" ht="11.25" customHeight="1" x14ac:dyDescent="0.2">
      <c r="A30" s="82" t="s">
        <v>114</v>
      </c>
      <c r="B30" s="83">
        <v>28048</v>
      </c>
      <c r="C30" s="84">
        <v>23132.952819999999</v>
      </c>
      <c r="D30" s="83">
        <v>151.49242999999998</v>
      </c>
      <c r="E30" s="84">
        <f t="shared" si="3"/>
        <v>23284.445249999997</v>
      </c>
      <c r="F30" s="84">
        <f>B30-E30</f>
        <v>4763.554750000003</v>
      </c>
      <c r="G30" s="84">
        <f>B30-C30</f>
        <v>4915.0471800000014</v>
      </c>
      <c r="H30" s="85">
        <f>E30/B30*100</f>
        <v>83.016419174272656</v>
      </c>
    </row>
    <row r="31" spans="1:8" s="76" customFormat="1" ht="11.25" customHeight="1" x14ac:dyDescent="0.2">
      <c r="A31" s="82" t="s">
        <v>115</v>
      </c>
      <c r="B31" s="83">
        <v>48807</v>
      </c>
      <c r="C31" s="84">
        <v>39586.953880000001</v>
      </c>
      <c r="D31" s="83">
        <v>3552.9086200000002</v>
      </c>
      <c r="E31" s="84">
        <f t="shared" si="3"/>
        <v>43139.862500000003</v>
      </c>
      <c r="F31" s="84">
        <f>B31-E31</f>
        <v>5667.1374999999971</v>
      </c>
      <c r="G31" s="84">
        <f>B31-C31</f>
        <v>9220.0461199999991</v>
      </c>
      <c r="H31" s="85">
        <f>E31/B31*100</f>
        <v>88.388678878029793</v>
      </c>
    </row>
    <row r="32" spans="1:8" s="76" customFormat="1" ht="11.25" customHeight="1" x14ac:dyDescent="0.2">
      <c r="A32" s="82" t="s">
        <v>116</v>
      </c>
      <c r="B32" s="83">
        <v>33805</v>
      </c>
      <c r="C32" s="84">
        <v>18447.791399999998</v>
      </c>
      <c r="D32" s="83">
        <v>52.5</v>
      </c>
      <c r="E32" s="84">
        <f t="shared" si="3"/>
        <v>18500.291399999998</v>
      </c>
      <c r="F32" s="84">
        <f>B32-E32</f>
        <v>15304.708600000002</v>
      </c>
      <c r="G32" s="84">
        <f>B32-C32</f>
        <v>15357.208600000002</v>
      </c>
      <c r="H32" s="85">
        <f>E32/B32*100</f>
        <v>54.72649430557609</v>
      </c>
    </row>
    <row r="33" spans="1:8" s="76" customFormat="1" ht="11.25" customHeight="1" x14ac:dyDescent="0.2">
      <c r="A33" s="82"/>
      <c r="B33" s="87"/>
      <c r="C33" s="87"/>
      <c r="D33" s="87"/>
      <c r="E33" s="87"/>
      <c r="F33" s="87"/>
      <c r="G33" s="87"/>
      <c r="H33" s="80"/>
    </row>
    <row r="34" spans="1:8" s="76" customFormat="1" ht="11.25" customHeight="1" x14ac:dyDescent="0.2">
      <c r="A34" s="78" t="s">
        <v>117</v>
      </c>
      <c r="B34" s="89">
        <f t="shared" ref="B34:G34" si="4">+B35+B36</f>
        <v>553609.76100000006</v>
      </c>
      <c r="C34" s="89">
        <f t="shared" si="4"/>
        <v>238930.62528000001</v>
      </c>
      <c r="D34" s="89">
        <f t="shared" si="4"/>
        <v>4310.3833800000002</v>
      </c>
      <c r="E34" s="89">
        <f t="shared" si="4"/>
        <v>243241.00865999999</v>
      </c>
      <c r="F34" s="89">
        <f t="shared" si="4"/>
        <v>310368.75234000006</v>
      </c>
      <c r="G34" s="89">
        <f t="shared" si="4"/>
        <v>314679.13572000002</v>
      </c>
      <c r="H34" s="80">
        <f>E34/B34*100</f>
        <v>43.937268775866109</v>
      </c>
    </row>
    <row r="35" spans="1:8" s="76" customFormat="1" ht="11.25" customHeight="1" x14ac:dyDescent="0.2">
      <c r="A35" s="82" t="s">
        <v>118</v>
      </c>
      <c r="B35" s="83">
        <v>538594.91500000004</v>
      </c>
      <c r="C35" s="84">
        <v>232919.37844</v>
      </c>
      <c r="D35" s="83">
        <v>4246.2063800000005</v>
      </c>
      <c r="E35" s="84">
        <f t="shared" ref="E35:E36" si="5">SUM(C35:D35)</f>
        <v>237165.58481999999</v>
      </c>
      <c r="F35" s="84">
        <f>B35-E35</f>
        <v>301429.33018000005</v>
      </c>
      <c r="G35" s="84">
        <f>B35-C35</f>
        <v>305675.53656000004</v>
      </c>
      <c r="H35" s="85">
        <f>E35/B35*100</f>
        <v>44.034129958319411</v>
      </c>
    </row>
    <row r="36" spans="1:8" s="76" customFormat="1" ht="11.25" customHeight="1" x14ac:dyDescent="0.2">
      <c r="A36" s="82" t="s">
        <v>119</v>
      </c>
      <c r="B36" s="83">
        <v>15014.846</v>
      </c>
      <c r="C36" s="84">
        <v>6011.2468399999998</v>
      </c>
      <c r="D36" s="83">
        <v>64.177000000000007</v>
      </c>
      <c r="E36" s="84">
        <f t="shared" si="5"/>
        <v>6075.4238399999995</v>
      </c>
      <c r="F36" s="84">
        <f>B36-E36</f>
        <v>8939.4221600000001</v>
      </c>
      <c r="G36" s="84">
        <f>B36-C36</f>
        <v>9003.5991599999998</v>
      </c>
      <c r="H36" s="85">
        <f>E36/B36*100</f>
        <v>40.462778239616974</v>
      </c>
    </row>
    <row r="37" spans="1:8" s="76" customFormat="1" ht="11.25" customHeight="1" x14ac:dyDescent="0.2">
      <c r="A37" s="82"/>
      <c r="B37" s="87"/>
      <c r="C37" s="87"/>
      <c r="D37" s="87"/>
      <c r="E37" s="87"/>
      <c r="F37" s="87"/>
      <c r="G37" s="87"/>
      <c r="H37" s="80"/>
    </row>
    <row r="38" spans="1:8" s="76" customFormat="1" ht="11.25" customHeight="1" x14ac:dyDescent="0.2">
      <c r="A38" s="78" t="s">
        <v>120</v>
      </c>
      <c r="B38" s="89">
        <f t="shared" ref="B38:G38" si="6">SUM(B39:B44)</f>
        <v>65878904.941</v>
      </c>
      <c r="C38" s="89">
        <f t="shared" si="6"/>
        <v>54379546.038499996</v>
      </c>
      <c r="D38" s="89">
        <f t="shared" ref="D38" si="7">SUM(D39:D44)</f>
        <v>2004784.2080399997</v>
      </c>
      <c r="E38" s="89">
        <f t="shared" si="6"/>
        <v>56384330.246539995</v>
      </c>
      <c r="F38" s="89">
        <f t="shared" si="6"/>
        <v>9494574.6944600027</v>
      </c>
      <c r="G38" s="89">
        <f t="shared" si="6"/>
        <v>11499358.902500005</v>
      </c>
      <c r="H38" s="80">
        <f>E38/B38*100</f>
        <v>85.587837710776796</v>
      </c>
    </row>
    <row r="39" spans="1:8" s="76" customFormat="1" ht="11.25" customHeight="1" x14ac:dyDescent="0.2">
      <c r="A39" s="82" t="s">
        <v>121</v>
      </c>
      <c r="B39" s="83">
        <v>65753238.684</v>
      </c>
      <c r="C39" s="84">
        <v>54281440.107329994</v>
      </c>
      <c r="D39" s="83">
        <v>2000619.2466599999</v>
      </c>
      <c r="E39" s="84">
        <f t="shared" ref="E39:E44" si="8">SUM(C39:D39)</f>
        <v>56282059.353989996</v>
      </c>
      <c r="F39" s="84">
        <f>B39-E39</f>
        <v>9471179.3300100043</v>
      </c>
      <c r="G39" s="84">
        <f>B39-C39</f>
        <v>11471798.576670006</v>
      </c>
      <c r="H39" s="85">
        <f>E39/B39*100</f>
        <v>85.595874029069435</v>
      </c>
    </row>
    <row r="40" spans="1:8" s="76" customFormat="1" ht="11.25" customHeight="1" x14ac:dyDescent="0.2">
      <c r="A40" s="90" t="s">
        <v>122</v>
      </c>
      <c r="B40" s="83">
        <v>8843</v>
      </c>
      <c r="C40" s="84">
        <v>6717.9234999999999</v>
      </c>
      <c r="D40" s="83">
        <v>69.399600000000007</v>
      </c>
      <c r="E40" s="84">
        <f t="shared" si="8"/>
        <v>6787.3230999999996</v>
      </c>
      <c r="F40" s="84">
        <f>B40-E40</f>
        <v>2055.6769000000004</v>
      </c>
      <c r="G40" s="84">
        <f>B40-C40</f>
        <v>2125.0765000000001</v>
      </c>
      <c r="H40" s="85">
        <f>E40/B40*100</f>
        <v>76.753625466470652</v>
      </c>
    </row>
    <row r="41" spans="1:8" s="76" customFormat="1" ht="11.25" customHeight="1" x14ac:dyDescent="0.2">
      <c r="A41" s="90" t="s">
        <v>123</v>
      </c>
      <c r="B41" s="83">
        <v>2237</v>
      </c>
      <c r="C41" s="84">
        <v>1173.5989</v>
      </c>
      <c r="D41" s="83">
        <v>272.02075000000002</v>
      </c>
      <c r="E41" s="84">
        <f t="shared" si="8"/>
        <v>1445.6196500000001</v>
      </c>
      <c r="F41" s="84">
        <f>B41-E41</f>
        <v>791.38034999999991</v>
      </c>
      <c r="G41" s="84">
        <f>B41-C41</f>
        <v>1063.4011</v>
      </c>
      <c r="H41" s="85">
        <f>E41/B41*100</f>
        <v>64.623140366562353</v>
      </c>
    </row>
    <row r="42" spans="1:8" s="76" customFormat="1" ht="11.25" customHeight="1" x14ac:dyDescent="0.2">
      <c r="A42" s="82" t="s">
        <v>124</v>
      </c>
      <c r="B42" s="83">
        <v>69921</v>
      </c>
      <c r="C42" s="84">
        <v>61727.968439999997</v>
      </c>
      <c r="D42" s="83">
        <v>3271.7811499999998</v>
      </c>
      <c r="E42" s="84">
        <f t="shared" si="8"/>
        <v>64999.749589999999</v>
      </c>
      <c r="F42" s="84">
        <f>B42-E42</f>
        <v>4921.2504100000006</v>
      </c>
      <c r="G42" s="84">
        <f>B42-C42</f>
        <v>8193.0315600000031</v>
      </c>
      <c r="H42" s="85">
        <f>E42/B42*100</f>
        <v>92.961699046066272</v>
      </c>
    </row>
    <row r="43" spans="1:8" s="76" customFormat="1" ht="11.25" customHeight="1" x14ac:dyDescent="0.2">
      <c r="A43" s="82" t="s">
        <v>125</v>
      </c>
      <c r="B43" s="83">
        <v>18398.257000000001</v>
      </c>
      <c r="C43" s="84">
        <v>14727</v>
      </c>
      <c r="D43" s="83">
        <v>0</v>
      </c>
      <c r="E43" s="84">
        <f t="shared" si="8"/>
        <v>14727</v>
      </c>
      <c r="F43" s="84">
        <f>B43-E43</f>
        <v>3671.2570000000014</v>
      </c>
      <c r="G43" s="84">
        <f>B43-C43</f>
        <v>3671.2570000000014</v>
      </c>
      <c r="H43" s="85">
        <f>E43/B43*100</f>
        <v>80.045626061207855</v>
      </c>
    </row>
    <row r="44" spans="1:8" s="76" customFormat="1" ht="11.25" customHeight="1" x14ac:dyDescent="0.2">
      <c r="A44" s="82" t="s">
        <v>126</v>
      </c>
      <c r="B44" s="83">
        <v>26267</v>
      </c>
      <c r="C44" s="84">
        <v>13759.440329999999</v>
      </c>
      <c r="D44" s="83">
        <v>551.75987999999995</v>
      </c>
      <c r="E44" s="84">
        <f t="shared" si="8"/>
        <v>14311.200209999999</v>
      </c>
      <c r="F44" s="84">
        <f>B44-E44</f>
        <v>11955.799790000001</v>
      </c>
      <c r="G44" s="84">
        <f>B44-C44</f>
        <v>12507.559670000001</v>
      </c>
      <c r="H44" s="85">
        <f>E44/B44*100</f>
        <v>54.483573342977877</v>
      </c>
    </row>
    <row r="45" spans="1:8" s="76" customFormat="1" ht="11.25" customHeight="1" x14ac:dyDescent="0.2">
      <c r="A45" s="82"/>
      <c r="B45" s="84"/>
      <c r="C45" s="84"/>
      <c r="D45" s="84"/>
      <c r="E45" s="84"/>
      <c r="F45" s="84"/>
      <c r="G45" s="84"/>
      <c r="H45" s="85"/>
    </row>
    <row r="46" spans="1:8" s="76" customFormat="1" ht="11.25" customHeight="1" x14ac:dyDescent="0.2">
      <c r="A46" s="78" t="s">
        <v>127</v>
      </c>
      <c r="B46" s="83">
        <v>9799750.9979999997</v>
      </c>
      <c r="C46" s="84">
        <v>7307078.6515800003</v>
      </c>
      <c r="D46" s="83">
        <v>278887.81253</v>
      </c>
      <c r="E46" s="84">
        <f>SUM(C46:D46)</f>
        <v>7585966.4641100001</v>
      </c>
      <c r="F46" s="84">
        <f>B46-E46</f>
        <v>2213784.5338899996</v>
      </c>
      <c r="G46" s="84">
        <f>B46-C46</f>
        <v>2492672.3464199994</v>
      </c>
      <c r="H46" s="85">
        <f>E46/B46*100</f>
        <v>77.409787918674638</v>
      </c>
    </row>
    <row r="47" spans="1:8" s="76" customFormat="1" ht="11.25" customHeight="1" x14ac:dyDescent="0.2">
      <c r="A47" s="91"/>
      <c r="B47" s="87"/>
      <c r="C47" s="87"/>
      <c r="D47" s="87"/>
      <c r="E47" s="87"/>
      <c r="F47" s="87"/>
      <c r="G47" s="87"/>
      <c r="H47" s="80"/>
    </row>
    <row r="48" spans="1:8" s="76" customFormat="1" ht="11.25" customHeight="1" x14ac:dyDescent="0.2">
      <c r="A48" s="78" t="s">
        <v>128</v>
      </c>
      <c r="B48" s="83">
        <v>674445</v>
      </c>
      <c r="C48" s="84">
        <v>176323.39092999999</v>
      </c>
      <c r="D48" s="83">
        <v>1620.2580600000001</v>
      </c>
      <c r="E48" s="84">
        <f>SUM(C48:D48)</f>
        <v>177943.64898999999</v>
      </c>
      <c r="F48" s="84">
        <f>B48-E48</f>
        <v>496501.35100999998</v>
      </c>
      <c r="G48" s="84">
        <f>B48-C48</f>
        <v>498121.60907000001</v>
      </c>
      <c r="H48" s="85">
        <f>E48/B48*100</f>
        <v>26.383715349657866</v>
      </c>
    </row>
    <row r="49" spans="1:8" s="76" customFormat="1" ht="11.25" customHeight="1" x14ac:dyDescent="0.2">
      <c r="A49" s="82"/>
      <c r="B49" s="87"/>
      <c r="C49" s="87"/>
      <c r="D49" s="87"/>
      <c r="E49" s="87"/>
      <c r="F49" s="87"/>
      <c r="G49" s="87"/>
      <c r="H49" s="80"/>
    </row>
    <row r="50" spans="1:8" s="76" customFormat="1" ht="11.25" customHeight="1" x14ac:dyDescent="0.2">
      <c r="A50" s="78" t="s">
        <v>129</v>
      </c>
      <c r="B50" s="89">
        <f t="shared" ref="B50:G50" si="9">SUM(B51:B56)</f>
        <v>2898586.4720000001</v>
      </c>
      <c r="C50" s="89">
        <f t="shared" si="9"/>
        <v>1895959.0177499999</v>
      </c>
      <c r="D50" s="89">
        <f t="shared" ref="D50" si="10">SUM(D51:D56)</f>
        <v>112022.46775000003</v>
      </c>
      <c r="E50" s="89">
        <f t="shared" si="9"/>
        <v>2007981.4855000004</v>
      </c>
      <c r="F50" s="89">
        <f t="shared" si="9"/>
        <v>890604.98650000046</v>
      </c>
      <c r="G50" s="89">
        <f t="shared" si="9"/>
        <v>1002627.4542500004</v>
      </c>
      <c r="H50" s="80">
        <f>E50/B50*100</f>
        <v>69.274506898340363</v>
      </c>
    </row>
    <row r="51" spans="1:8" s="76" customFormat="1" ht="11.25" customHeight="1" x14ac:dyDescent="0.2">
      <c r="A51" s="82" t="s">
        <v>108</v>
      </c>
      <c r="B51" s="83">
        <v>2280656.4960000003</v>
      </c>
      <c r="C51" s="84">
        <v>1421199.1697259999</v>
      </c>
      <c r="D51" s="83">
        <v>85816.538710000008</v>
      </c>
      <c r="E51" s="84">
        <f>SUM(C51:D51)</f>
        <v>1507015.7084359999</v>
      </c>
      <c r="F51" s="84">
        <f>B51-E51</f>
        <v>773640.78756400035</v>
      </c>
      <c r="G51" s="84">
        <f>B51-C51</f>
        <v>859457.32627400034</v>
      </c>
      <c r="H51" s="85">
        <f>E51/B51*100</f>
        <v>66.078153859606914</v>
      </c>
    </row>
    <row r="52" spans="1:8" s="76" customFormat="1" ht="11.25" customHeight="1" x14ac:dyDescent="0.2">
      <c r="A52" s="82" t="s">
        <v>130</v>
      </c>
      <c r="B52" s="83">
        <v>275634.625</v>
      </c>
      <c r="C52" s="84">
        <v>207503.59646</v>
      </c>
      <c r="D52" s="83">
        <v>14716.311909999997</v>
      </c>
      <c r="E52" s="84">
        <f t="shared" ref="E52:E56" si="11">SUM(C52:D52)</f>
        <v>222219.90836999999</v>
      </c>
      <c r="F52" s="84">
        <f>B52-E52</f>
        <v>53414.71663000001</v>
      </c>
      <c r="G52" s="84">
        <f>B52-C52</f>
        <v>68131.028539999999</v>
      </c>
      <c r="H52" s="85">
        <f>E52/B52*100</f>
        <v>80.621187693672368</v>
      </c>
    </row>
    <row r="53" spans="1:8" s="76" customFormat="1" ht="11.25" customHeight="1" x14ac:dyDescent="0.2">
      <c r="A53" s="82" t="s">
        <v>131</v>
      </c>
      <c r="B53" s="83">
        <v>160371</v>
      </c>
      <c r="C53" s="84">
        <v>121393.512194</v>
      </c>
      <c r="D53" s="83">
        <v>8876.5136900000016</v>
      </c>
      <c r="E53" s="84">
        <f t="shared" si="11"/>
        <v>130270.025884</v>
      </c>
      <c r="F53" s="84">
        <f>B53-E53</f>
        <v>30100.974115999998</v>
      </c>
      <c r="G53" s="84">
        <f>B53-C53</f>
        <v>38977.487806000005</v>
      </c>
      <c r="H53" s="85">
        <f>E53/B53*100</f>
        <v>81.230413156992228</v>
      </c>
    </row>
    <row r="54" spans="1:8" s="76" customFormat="1" ht="11.25" customHeight="1" x14ac:dyDescent="0.2">
      <c r="A54" s="82" t="s">
        <v>132</v>
      </c>
      <c r="B54" s="83">
        <v>150570.73800000001</v>
      </c>
      <c r="C54" s="84">
        <v>123158.77915999999</v>
      </c>
      <c r="D54" s="83">
        <v>2426.5247300000001</v>
      </c>
      <c r="E54" s="84">
        <f t="shared" si="11"/>
        <v>125585.30389</v>
      </c>
      <c r="F54" s="84">
        <f>B54-E54</f>
        <v>24985.434110000017</v>
      </c>
      <c r="G54" s="84">
        <f>B54-C54</f>
        <v>27411.958840000021</v>
      </c>
      <c r="H54" s="85">
        <f>E54/B54*100</f>
        <v>83.406182076360665</v>
      </c>
    </row>
    <row r="55" spans="1:8" s="76" customFormat="1" ht="11.25" customHeight="1" x14ac:dyDescent="0.2">
      <c r="A55" s="82" t="s">
        <v>133</v>
      </c>
      <c r="B55" s="83">
        <v>14737</v>
      </c>
      <c r="C55" s="84">
        <v>14700.83006</v>
      </c>
      <c r="D55" s="83">
        <v>10.753579999999999</v>
      </c>
      <c r="E55" s="84">
        <f t="shared" si="11"/>
        <v>14711.583640000001</v>
      </c>
      <c r="F55" s="84">
        <f>B55-E55</f>
        <v>25.416359999999258</v>
      </c>
      <c r="G55" s="84">
        <f>B55-C55</f>
        <v>36.169939999999769</v>
      </c>
      <c r="H55" s="85">
        <f>E55/B55*100</f>
        <v>99.827533690710453</v>
      </c>
    </row>
    <row r="56" spans="1:8" s="76" customFormat="1" ht="11.25" customHeight="1" x14ac:dyDescent="0.2">
      <c r="A56" s="82" t="s">
        <v>134</v>
      </c>
      <c r="B56" s="83">
        <v>16616.613000000001</v>
      </c>
      <c r="C56" s="84">
        <v>8003.13015</v>
      </c>
      <c r="D56" s="83">
        <v>175.82513</v>
      </c>
      <c r="E56" s="84">
        <f t="shared" si="11"/>
        <v>8178.9552800000001</v>
      </c>
      <c r="F56" s="84">
        <f>B56-E56</f>
        <v>8437.6577200000011</v>
      </c>
      <c r="G56" s="84">
        <f>B56-C56</f>
        <v>8613.4828500000003</v>
      </c>
      <c r="H56" s="85">
        <f>E56/B56*100</f>
        <v>49.221554837920337</v>
      </c>
    </row>
    <row r="57" spans="1:8" s="76" customFormat="1" ht="11.25" customHeight="1" x14ac:dyDescent="0.2">
      <c r="A57" s="82"/>
      <c r="B57" s="87"/>
      <c r="C57" s="87"/>
      <c r="D57" s="87"/>
      <c r="E57" s="87"/>
      <c r="F57" s="87"/>
      <c r="G57" s="87"/>
      <c r="H57" s="80"/>
    </row>
    <row r="58" spans="1:8" s="76" customFormat="1" ht="11.25" customHeight="1" x14ac:dyDescent="0.2">
      <c r="A58" s="78" t="s">
        <v>135</v>
      </c>
      <c r="B58" s="92">
        <f t="shared" ref="B58:G58" si="12">SUM(B59:B68)</f>
        <v>2763248.017</v>
      </c>
      <c r="C58" s="92">
        <f t="shared" si="12"/>
        <v>1520210.0567499998</v>
      </c>
      <c r="D58" s="92">
        <f t="shared" si="12"/>
        <v>159093.72504999995</v>
      </c>
      <c r="E58" s="92">
        <f t="shared" si="12"/>
        <v>1679303.7817999995</v>
      </c>
      <c r="F58" s="92">
        <f t="shared" si="12"/>
        <v>1083944.2352</v>
      </c>
      <c r="G58" s="92">
        <f t="shared" si="12"/>
        <v>1243037.9602499998</v>
      </c>
      <c r="H58" s="80">
        <f>E58/B58*100</f>
        <v>60.772821385146024</v>
      </c>
    </row>
    <row r="59" spans="1:8" s="76" customFormat="1" ht="11.25" customHeight="1" x14ac:dyDescent="0.2">
      <c r="A59" s="82" t="s">
        <v>136</v>
      </c>
      <c r="B59" s="83">
        <v>129128.3585</v>
      </c>
      <c r="C59" s="84">
        <v>77653.938716999764</v>
      </c>
      <c r="D59" s="83">
        <v>491.1816229999522</v>
      </c>
      <c r="E59" s="84">
        <f t="shared" ref="E59:E68" si="13">SUM(C59:D59)</f>
        <v>78145.120339999718</v>
      </c>
      <c r="F59" s="84">
        <f>B59-E59</f>
        <v>50983.238160000285</v>
      </c>
      <c r="G59" s="84">
        <f>B59-C59</f>
        <v>51474.419783000238</v>
      </c>
      <c r="H59" s="85">
        <f>E59/B59*100</f>
        <v>60.517396215487175</v>
      </c>
    </row>
    <row r="60" spans="1:8" s="76" customFormat="1" ht="11.25" customHeight="1" x14ac:dyDescent="0.2">
      <c r="A60" s="82" t="s">
        <v>137</v>
      </c>
      <c r="B60" s="83">
        <v>788470.27099999995</v>
      </c>
      <c r="C60" s="84">
        <v>272940.62065</v>
      </c>
      <c r="D60" s="83">
        <v>12452.75921</v>
      </c>
      <c r="E60" s="84">
        <f t="shared" si="13"/>
        <v>285393.37985999999</v>
      </c>
      <c r="F60" s="84">
        <f>B60-E60</f>
        <v>503076.89113999996</v>
      </c>
      <c r="G60" s="84">
        <f>B60-C60</f>
        <v>515529.65034999995</v>
      </c>
      <c r="H60" s="85">
        <f>E60/B60*100</f>
        <v>36.195832659364783</v>
      </c>
    </row>
    <row r="61" spans="1:8" s="76" customFormat="1" ht="11.25" customHeight="1" x14ac:dyDescent="0.2">
      <c r="A61" s="82" t="s">
        <v>138</v>
      </c>
      <c r="B61" s="83">
        <v>1316531</v>
      </c>
      <c r="C61" s="84">
        <v>986859.47263000009</v>
      </c>
      <c r="D61" s="83">
        <v>133110.33926099999</v>
      </c>
      <c r="E61" s="84">
        <f t="shared" si="13"/>
        <v>1119969.811891</v>
      </c>
      <c r="F61" s="84">
        <f>B61-E61</f>
        <v>196561.18810899998</v>
      </c>
      <c r="G61" s="84">
        <f>B61-C61</f>
        <v>329671.52736999991</v>
      </c>
      <c r="H61" s="85">
        <f>E61/B61*100</f>
        <v>85.06976378763585</v>
      </c>
    </row>
    <row r="62" spans="1:8" s="76" customFormat="1" ht="11.25" customHeight="1" x14ac:dyDescent="0.2">
      <c r="A62" s="82" t="s">
        <v>139</v>
      </c>
      <c r="B62" s="83">
        <v>42208.928999999996</v>
      </c>
      <c r="C62" s="84">
        <v>28039.034540000008</v>
      </c>
      <c r="D62" s="83">
        <v>3534.4159159999999</v>
      </c>
      <c r="E62" s="84">
        <f t="shared" si="13"/>
        <v>31573.450456000006</v>
      </c>
      <c r="F62" s="84">
        <f>B62-E62</f>
        <v>10635.478543999991</v>
      </c>
      <c r="G62" s="84">
        <f>B62-C62</f>
        <v>14169.894459999989</v>
      </c>
      <c r="H62" s="85">
        <f>E62/B62*100</f>
        <v>74.802775630720248</v>
      </c>
    </row>
    <row r="63" spans="1:8" s="76" customFormat="1" ht="11.25" customHeight="1" x14ac:dyDescent="0.2">
      <c r="A63" s="82" t="s">
        <v>140</v>
      </c>
      <c r="B63" s="83">
        <v>431191.61949999997</v>
      </c>
      <c r="C63" s="84">
        <v>116794.295923</v>
      </c>
      <c r="D63" s="83">
        <v>3705.0779000000007</v>
      </c>
      <c r="E63" s="84">
        <f t="shared" si="13"/>
        <v>120499.373823</v>
      </c>
      <c r="F63" s="84">
        <f>B63-E63</f>
        <v>310692.24567699997</v>
      </c>
      <c r="G63" s="84">
        <f>B63-C63</f>
        <v>314397.32357699994</v>
      </c>
      <c r="H63" s="85">
        <f>E63/B63*100</f>
        <v>27.945666931729413</v>
      </c>
    </row>
    <row r="64" spans="1:8" s="76" customFormat="1" ht="11.25" customHeight="1" x14ac:dyDescent="0.2">
      <c r="A64" s="82" t="s">
        <v>141</v>
      </c>
      <c r="B64" s="83">
        <v>2630</v>
      </c>
      <c r="C64" s="84">
        <v>2103.2649500000002</v>
      </c>
      <c r="D64" s="83">
        <v>63.5871</v>
      </c>
      <c r="E64" s="84">
        <f t="shared" si="13"/>
        <v>2166.8520500000004</v>
      </c>
      <c r="F64" s="84">
        <f>B64-E64</f>
        <v>463.14794999999958</v>
      </c>
      <c r="G64" s="84">
        <f>B64-C64</f>
        <v>526.73504999999977</v>
      </c>
      <c r="H64" s="85">
        <f>E64/B64*100</f>
        <v>82.389811787072261</v>
      </c>
    </row>
    <row r="65" spans="1:8" s="76" customFormat="1" ht="11.25" customHeight="1" x14ac:dyDescent="0.2">
      <c r="A65" s="82" t="s">
        <v>142</v>
      </c>
      <c r="B65" s="83">
        <v>31083</v>
      </c>
      <c r="C65" s="84">
        <v>21867.329260000002</v>
      </c>
      <c r="D65" s="83">
        <v>4293.9345800000001</v>
      </c>
      <c r="E65" s="84">
        <f t="shared" si="13"/>
        <v>26161.263840000003</v>
      </c>
      <c r="F65" s="84">
        <f>B65-E65</f>
        <v>4921.7361599999967</v>
      </c>
      <c r="G65" s="84">
        <f>B65-C65</f>
        <v>9215.6707399999977</v>
      </c>
      <c r="H65" s="85">
        <f>E65/B65*100</f>
        <v>84.165826464626974</v>
      </c>
    </row>
    <row r="66" spans="1:8" s="76" customFormat="1" ht="11.25" customHeight="1" x14ac:dyDescent="0.2">
      <c r="A66" s="82" t="s">
        <v>143</v>
      </c>
      <c r="B66" s="83">
        <v>9602.8389999999999</v>
      </c>
      <c r="C66" s="84">
        <v>6632.4523600000002</v>
      </c>
      <c r="D66" s="83">
        <v>0</v>
      </c>
      <c r="E66" s="84">
        <f t="shared" si="13"/>
        <v>6632.4523600000002</v>
      </c>
      <c r="F66" s="84">
        <f>B66-E66</f>
        <v>2970.3866399999997</v>
      </c>
      <c r="G66" s="84">
        <f>B66-C66</f>
        <v>2970.3866399999997</v>
      </c>
      <c r="H66" s="85">
        <f>E66/B66*100</f>
        <v>69.0676201069288</v>
      </c>
    </row>
    <row r="67" spans="1:8" s="76" customFormat="1" ht="11.25" customHeight="1" x14ac:dyDescent="0.2">
      <c r="A67" s="90" t="s">
        <v>144</v>
      </c>
      <c r="B67" s="83">
        <v>12402</v>
      </c>
      <c r="C67" s="84">
        <v>7319.6477199999999</v>
      </c>
      <c r="D67" s="83">
        <v>1442.4294600000001</v>
      </c>
      <c r="E67" s="84">
        <f t="shared" si="13"/>
        <v>8762.0771800000002</v>
      </c>
      <c r="F67" s="84">
        <f>B67-E67</f>
        <v>3639.9228199999998</v>
      </c>
      <c r="G67" s="84">
        <f>B67-C67</f>
        <v>5082.3522800000001</v>
      </c>
      <c r="H67" s="85">
        <f>E67/B67*100</f>
        <v>70.650517497177873</v>
      </c>
    </row>
    <row r="68" spans="1:8" s="76" customFormat="1" ht="11.25" customHeight="1" x14ac:dyDescent="0.2">
      <c r="A68" s="82" t="s">
        <v>145</v>
      </c>
      <c r="B68" s="83">
        <v>0</v>
      </c>
      <c r="C68" s="84">
        <v>0</v>
      </c>
      <c r="D68" s="83">
        <v>0</v>
      </c>
      <c r="E68" s="84">
        <f t="shared" si="13"/>
        <v>0</v>
      </c>
      <c r="F68" s="84">
        <f>B68-E68</f>
        <v>0</v>
      </c>
      <c r="G68" s="84">
        <f>B68-C68</f>
        <v>0</v>
      </c>
      <c r="H68" s="85" t="e">
        <f>E68/B68*100</f>
        <v>#DIV/0!</v>
      </c>
    </row>
    <row r="69" spans="1:8" s="76" customFormat="1" ht="11.25" customHeight="1" x14ac:dyDescent="0.2">
      <c r="A69" s="82"/>
      <c r="B69" s="87"/>
      <c r="C69" s="87"/>
      <c r="D69" s="87"/>
      <c r="E69" s="87"/>
      <c r="F69" s="87"/>
      <c r="G69" s="87"/>
      <c r="H69" s="80"/>
    </row>
    <row r="70" spans="1:8" s="76" customFormat="1" ht="11.25" customHeight="1" x14ac:dyDescent="0.2">
      <c r="A70" s="78" t="s">
        <v>146</v>
      </c>
      <c r="B70" s="89">
        <f t="shared" ref="B70:G70" si="14">SUM(B71:B74)</f>
        <v>2544575.1779999998</v>
      </c>
      <c r="C70" s="89">
        <f t="shared" si="14"/>
        <v>1364270.11005</v>
      </c>
      <c r="D70" s="89">
        <f t="shared" si="14"/>
        <v>5588.1079000000009</v>
      </c>
      <c r="E70" s="89">
        <f t="shared" si="14"/>
        <v>1369858.21795</v>
      </c>
      <c r="F70" s="89">
        <f t="shared" si="14"/>
        <v>1174716.9600499999</v>
      </c>
      <c r="G70" s="89">
        <f t="shared" si="14"/>
        <v>1180305.0679499998</v>
      </c>
      <c r="H70" s="80">
        <f>E70/B70*100</f>
        <v>53.834456525143395</v>
      </c>
    </row>
    <row r="71" spans="1:8" s="76" customFormat="1" ht="11.25" customHeight="1" x14ac:dyDescent="0.2">
      <c r="A71" s="82" t="s">
        <v>108</v>
      </c>
      <c r="B71" s="83">
        <v>2530334.1779999998</v>
      </c>
      <c r="C71" s="84">
        <v>1352713.8215399999</v>
      </c>
      <c r="D71" s="83">
        <v>5317.6596000000009</v>
      </c>
      <c r="E71" s="84">
        <f>SUM(C71:D71)</f>
        <v>1358031.4811399998</v>
      </c>
      <c r="F71" s="84">
        <f>B71-E71</f>
        <v>1172302.69686</v>
      </c>
      <c r="G71" s="84">
        <f>B71-C71</f>
        <v>1177620.3564599999</v>
      </c>
      <c r="H71" s="85">
        <f>E71/B71*100</f>
        <v>53.670044571480311</v>
      </c>
    </row>
    <row r="72" spans="1:8" s="76" customFormat="1" ht="11.25" customHeight="1" x14ac:dyDescent="0.2">
      <c r="A72" s="82" t="s">
        <v>147</v>
      </c>
      <c r="B72" s="83">
        <v>10183</v>
      </c>
      <c r="C72" s="84">
        <v>8998.8785399999997</v>
      </c>
      <c r="D72" s="83">
        <v>217.31625</v>
      </c>
      <c r="E72" s="84">
        <f>SUM(C72:D72)</f>
        <v>9216.1947899999996</v>
      </c>
      <c r="F72" s="84">
        <f>B72-E72</f>
        <v>966.80521000000044</v>
      </c>
      <c r="G72" s="84">
        <f>B72-C72</f>
        <v>1184.1214600000003</v>
      </c>
      <c r="H72" s="85">
        <f>E72/B72*100</f>
        <v>90.505693705194929</v>
      </c>
    </row>
    <row r="73" spans="1:8" s="76" customFormat="1" ht="11.25" customHeight="1" x14ac:dyDescent="0.2">
      <c r="A73" s="82" t="s">
        <v>148</v>
      </c>
      <c r="B73" s="83">
        <v>563</v>
      </c>
      <c r="C73" s="84">
        <v>294.70103</v>
      </c>
      <c r="D73" s="83">
        <v>36.398910000000001</v>
      </c>
      <c r="E73" s="84">
        <f>SUM(C73:D73)</f>
        <v>331.09994</v>
      </c>
      <c r="F73" s="84">
        <f>B73-E73</f>
        <v>231.90006</v>
      </c>
      <c r="G73" s="84">
        <f>B73-C73</f>
        <v>268.29897</v>
      </c>
      <c r="H73" s="85">
        <f>E73/B73*100</f>
        <v>58.80993605683836</v>
      </c>
    </row>
    <row r="74" spans="1:8" s="76" customFormat="1" ht="11.25" customHeight="1" x14ac:dyDescent="0.2">
      <c r="A74" s="82" t="s">
        <v>149</v>
      </c>
      <c r="B74" s="83">
        <v>3495</v>
      </c>
      <c r="C74" s="84">
        <v>2262.70894</v>
      </c>
      <c r="D74" s="83">
        <v>16.733139999999999</v>
      </c>
      <c r="E74" s="84">
        <f>SUM(C74:D74)</f>
        <v>2279.4420799999998</v>
      </c>
      <c r="F74" s="84">
        <f>B74-E74</f>
        <v>1215.5579200000002</v>
      </c>
      <c r="G74" s="84">
        <f>B74-C74</f>
        <v>1232.29106</v>
      </c>
      <c r="H74" s="85">
        <f>E74/B74*100</f>
        <v>65.220088125894122</v>
      </c>
    </row>
    <row r="75" spans="1:8" s="76" customFormat="1" ht="11.25" customHeight="1" x14ac:dyDescent="0.2">
      <c r="A75" s="82"/>
      <c r="B75" s="87"/>
      <c r="C75" s="87"/>
      <c r="D75" s="87"/>
      <c r="E75" s="87"/>
      <c r="F75" s="87"/>
      <c r="G75" s="87"/>
      <c r="H75" s="80"/>
    </row>
    <row r="76" spans="1:8" s="76" customFormat="1" ht="11.25" customHeight="1" x14ac:dyDescent="0.2">
      <c r="A76" s="78" t="s">
        <v>150</v>
      </c>
      <c r="B76" s="89">
        <f t="shared" ref="B76:G76" si="15">SUM(B77:B78)</f>
        <v>9140900.4499999993</v>
      </c>
      <c r="C76" s="89">
        <f t="shared" si="15"/>
        <v>7926447.3600400006</v>
      </c>
      <c r="D76" s="89">
        <f t="shared" si="15"/>
        <v>403671.49170999997</v>
      </c>
      <c r="E76" s="89">
        <f t="shared" si="15"/>
        <v>8330118.8517500013</v>
      </c>
      <c r="F76" s="89">
        <f t="shared" si="15"/>
        <v>810781.59824999818</v>
      </c>
      <c r="G76" s="89">
        <f t="shared" si="15"/>
        <v>1214453.0899599984</v>
      </c>
      <c r="H76" s="80">
        <f>E76/B76*100</f>
        <v>91.130178009432342</v>
      </c>
    </row>
    <row r="77" spans="1:8" s="76" customFormat="1" ht="11.25" customHeight="1" x14ac:dyDescent="0.2">
      <c r="A77" s="82" t="s">
        <v>151</v>
      </c>
      <c r="B77" s="83">
        <v>9091027.4499999993</v>
      </c>
      <c r="C77" s="84">
        <v>7879382.199000001</v>
      </c>
      <c r="D77" s="83">
        <v>401496.39171</v>
      </c>
      <c r="E77" s="84">
        <f>SUM(C77:D77)</f>
        <v>8280878.5907100011</v>
      </c>
      <c r="F77" s="84">
        <f>B77-E77</f>
        <v>810148.85928999819</v>
      </c>
      <c r="G77" s="84">
        <f>B77-C77</f>
        <v>1211645.2509999983</v>
      </c>
      <c r="H77" s="85">
        <f>E77/B77*100</f>
        <v>91.088478571363268</v>
      </c>
    </row>
    <row r="78" spans="1:8" s="76" customFormat="1" ht="11.25" customHeight="1" x14ac:dyDescent="0.2">
      <c r="A78" s="82" t="s">
        <v>152</v>
      </c>
      <c r="B78" s="83">
        <v>49873</v>
      </c>
      <c r="C78" s="84">
        <v>47065.161039999999</v>
      </c>
      <c r="D78" s="83">
        <v>2175.1</v>
      </c>
      <c r="E78" s="84">
        <f>SUM(C78:D78)</f>
        <v>49240.261039999998</v>
      </c>
      <c r="F78" s="84">
        <f>B78-E78</f>
        <v>632.73896000000241</v>
      </c>
      <c r="G78" s="84">
        <f>B78-C78</f>
        <v>2807.838960000001</v>
      </c>
      <c r="H78" s="85">
        <f>E78/B78*100</f>
        <v>98.73129958093557</v>
      </c>
    </row>
    <row r="79" spans="1:8" s="76" customFormat="1" ht="11.25" customHeight="1" x14ac:dyDescent="0.2">
      <c r="A79" s="82"/>
      <c r="B79" s="87"/>
      <c r="C79" s="87"/>
      <c r="D79" s="87"/>
      <c r="E79" s="87"/>
      <c r="F79" s="87"/>
      <c r="G79" s="87"/>
      <c r="H79" s="80"/>
    </row>
    <row r="80" spans="1:8" s="76" customFormat="1" ht="11.25" customHeight="1" x14ac:dyDescent="0.2">
      <c r="A80" s="78" t="s">
        <v>153</v>
      </c>
      <c r="B80" s="89">
        <f t="shared" ref="B80:G80" si="16">+B81+B82</f>
        <v>58695.599000000002</v>
      </c>
      <c r="C80" s="89">
        <f t="shared" si="16"/>
        <v>37874.883000000009</v>
      </c>
      <c r="D80" s="89">
        <f t="shared" si="16"/>
        <v>3270.7779799999998</v>
      </c>
      <c r="E80" s="89">
        <f t="shared" si="16"/>
        <v>41145.660980000008</v>
      </c>
      <c r="F80" s="89">
        <f t="shared" si="16"/>
        <v>17549.938019999994</v>
      </c>
      <c r="G80" s="89">
        <f t="shared" si="16"/>
        <v>20820.715999999997</v>
      </c>
      <c r="H80" s="80">
        <f>E80/B80*100</f>
        <v>70.100078508441499</v>
      </c>
    </row>
    <row r="81" spans="1:8" s="76" customFormat="1" ht="11.25" customHeight="1" x14ac:dyDescent="0.2">
      <c r="A81" s="82" t="s">
        <v>118</v>
      </c>
      <c r="B81" s="83">
        <v>23464.728999999999</v>
      </c>
      <c r="C81" s="84">
        <v>22031.291940000006</v>
      </c>
      <c r="D81" s="83">
        <v>1299.2615199999998</v>
      </c>
      <c r="E81" s="84">
        <f>SUM(C81:D81)</f>
        <v>23330.553460000006</v>
      </c>
      <c r="F81" s="84">
        <f>B81-E81</f>
        <v>134.17553999999291</v>
      </c>
      <c r="G81" s="84">
        <f>B81-C81</f>
        <v>1433.4370599999929</v>
      </c>
      <c r="H81" s="85">
        <f>E81/B81*100</f>
        <v>99.428182017358935</v>
      </c>
    </row>
    <row r="82" spans="1:8" s="76" customFormat="1" ht="11.25" customHeight="1" x14ac:dyDescent="0.2">
      <c r="A82" s="82" t="s">
        <v>154</v>
      </c>
      <c r="B82" s="83">
        <v>35230.870000000003</v>
      </c>
      <c r="C82" s="84">
        <v>15843.591060000001</v>
      </c>
      <c r="D82" s="83">
        <v>1971.5164600000001</v>
      </c>
      <c r="E82" s="84">
        <f>SUM(C82:D82)</f>
        <v>17815.107520000001</v>
      </c>
      <c r="F82" s="84">
        <f>B82-E82</f>
        <v>17415.762480000001</v>
      </c>
      <c r="G82" s="84">
        <f>B82-C82</f>
        <v>19387.278940000004</v>
      </c>
      <c r="H82" s="85">
        <f>E82/B82*100</f>
        <v>50.566754440069175</v>
      </c>
    </row>
    <row r="83" spans="1:8" s="76" customFormat="1" ht="11.25" customHeight="1" x14ac:dyDescent="0.2">
      <c r="A83" s="82"/>
      <c r="B83" s="87"/>
      <c r="C83" s="87"/>
      <c r="D83" s="87"/>
      <c r="E83" s="87"/>
      <c r="F83" s="87"/>
      <c r="G83" s="87"/>
      <c r="H83" s="80"/>
    </row>
    <row r="84" spans="1:8" s="76" customFormat="1" ht="11.25" customHeight="1" x14ac:dyDescent="0.2">
      <c r="A84" s="78" t="s">
        <v>155</v>
      </c>
      <c r="B84" s="89">
        <f t="shared" ref="B84:G84" si="17">SUM(B85:B88)</f>
        <v>463330.57500000001</v>
      </c>
      <c r="C84" s="89">
        <f t="shared" si="17"/>
        <v>218539.02885</v>
      </c>
      <c r="D84" s="89">
        <f t="shared" ref="D84" si="18">SUM(D85:D88)</f>
        <v>25923.540660000002</v>
      </c>
      <c r="E84" s="89">
        <f t="shared" si="17"/>
        <v>244462.56951000003</v>
      </c>
      <c r="F84" s="89">
        <f t="shared" si="17"/>
        <v>218868.00548999995</v>
      </c>
      <c r="G84" s="89">
        <f t="shared" si="17"/>
        <v>244791.54615000001</v>
      </c>
      <c r="H84" s="80">
        <f>E84/B84*100</f>
        <v>52.762019754470124</v>
      </c>
    </row>
    <row r="85" spans="1:8" s="76" customFormat="1" ht="11.25" customHeight="1" x14ac:dyDescent="0.2">
      <c r="A85" s="82" t="s">
        <v>121</v>
      </c>
      <c r="B85" s="83">
        <v>364071</v>
      </c>
      <c r="C85" s="84">
        <v>156746.24737</v>
      </c>
      <c r="D85" s="83">
        <v>22653.006300000001</v>
      </c>
      <c r="E85" s="84">
        <f>SUM(C85:D85)</f>
        <v>179399.25367000001</v>
      </c>
      <c r="F85" s="84">
        <f>B85-E85</f>
        <v>184671.74632999999</v>
      </c>
      <c r="G85" s="84">
        <f>B85-C85</f>
        <v>207324.75263</v>
      </c>
      <c r="H85" s="85">
        <f>E85/B85*100</f>
        <v>49.275897742473312</v>
      </c>
    </row>
    <row r="86" spans="1:8" s="76" customFormat="1" ht="11.25" customHeight="1" x14ac:dyDescent="0.2">
      <c r="A86" s="82" t="s">
        <v>156</v>
      </c>
      <c r="B86" s="83">
        <v>0</v>
      </c>
      <c r="C86" s="84">
        <v>0</v>
      </c>
      <c r="D86" s="83">
        <v>0</v>
      </c>
      <c r="E86" s="84">
        <f>SUM(C86:D86)</f>
        <v>0</v>
      </c>
      <c r="F86" s="84">
        <f>B86-E86</f>
        <v>0</v>
      </c>
      <c r="G86" s="84">
        <f>B86-C86</f>
        <v>0</v>
      </c>
      <c r="H86" s="85" t="e">
        <f>E86/B86*100</f>
        <v>#DIV/0!</v>
      </c>
    </row>
    <row r="87" spans="1:8" s="76" customFormat="1" ht="11.25" customHeight="1" x14ac:dyDescent="0.2">
      <c r="A87" s="82" t="s">
        <v>157</v>
      </c>
      <c r="B87" s="83">
        <v>30806</v>
      </c>
      <c r="C87" s="84">
        <v>13659.56683</v>
      </c>
      <c r="D87" s="83">
        <v>41.096470000000004</v>
      </c>
      <c r="E87" s="84">
        <f>SUM(C87:D87)</f>
        <v>13700.6633</v>
      </c>
      <c r="F87" s="84">
        <f>B87-E87</f>
        <v>17105.3367</v>
      </c>
      <c r="G87" s="84">
        <f>B87-C87</f>
        <v>17146.43317</v>
      </c>
      <c r="H87" s="85">
        <f>E87/B87*100</f>
        <v>44.474009283905737</v>
      </c>
    </row>
    <row r="88" spans="1:8" s="76" customFormat="1" ht="11.25" customHeight="1" x14ac:dyDescent="0.2">
      <c r="A88" s="82" t="s">
        <v>158</v>
      </c>
      <c r="B88" s="83">
        <v>68453.574999999997</v>
      </c>
      <c r="C88" s="84">
        <v>48133.214650000009</v>
      </c>
      <c r="D88" s="83">
        <v>3229.4378900000002</v>
      </c>
      <c r="E88" s="84">
        <f>SUM(C88:D88)</f>
        <v>51362.65254000001</v>
      </c>
      <c r="F88" s="84">
        <f>B88-E88</f>
        <v>17090.922459999987</v>
      </c>
      <c r="G88" s="84">
        <f>B88-C88</f>
        <v>20320.360349999988</v>
      </c>
      <c r="H88" s="85">
        <f>E88/B88*100</f>
        <v>75.032827051034246</v>
      </c>
    </row>
    <row r="89" spans="1:8" s="76" customFormat="1" ht="11.25" customHeight="1" x14ac:dyDescent="0.2">
      <c r="A89" s="93"/>
      <c r="B89" s="83"/>
      <c r="C89" s="84"/>
      <c r="D89" s="83"/>
      <c r="E89" s="84"/>
      <c r="F89" s="84"/>
      <c r="G89" s="84"/>
      <c r="H89" s="85"/>
    </row>
    <row r="90" spans="1:8" s="76" customFormat="1" ht="11.25" customHeight="1" x14ac:dyDescent="0.2">
      <c r="A90" s="78" t="s">
        <v>159</v>
      </c>
      <c r="B90" s="89">
        <f t="shared" ref="B90:G90" si="19">SUM(B91:B100)</f>
        <v>40594777.321999997</v>
      </c>
      <c r="C90" s="89">
        <f t="shared" si="19"/>
        <v>35458885.408330001</v>
      </c>
      <c r="D90" s="89">
        <f t="shared" ref="D90" si="20">SUM(D91:D100)</f>
        <v>374421.90763999993</v>
      </c>
      <c r="E90" s="89">
        <f t="shared" si="19"/>
        <v>35833307.315970011</v>
      </c>
      <c r="F90" s="89">
        <f t="shared" si="19"/>
        <v>4761470.0060299886</v>
      </c>
      <c r="G90" s="89">
        <f t="shared" si="19"/>
        <v>5135891.9136699904</v>
      </c>
      <c r="H90" s="80">
        <f>E90/B90*100</f>
        <v>88.270732542115596</v>
      </c>
    </row>
    <row r="91" spans="1:8" s="76" customFormat="1" ht="11.25" customHeight="1" x14ac:dyDescent="0.2">
      <c r="A91" s="82" t="s">
        <v>136</v>
      </c>
      <c r="B91" s="83">
        <v>980767.23204600019</v>
      </c>
      <c r="C91" s="84">
        <v>763764.07152000023</v>
      </c>
      <c r="D91" s="83">
        <v>31759.036239999994</v>
      </c>
      <c r="E91" s="84">
        <f t="shared" ref="E91:E100" si="21">SUM(C91:D91)</f>
        <v>795523.10776000028</v>
      </c>
      <c r="F91" s="84">
        <f>B91-E91</f>
        <v>185244.12428599992</v>
      </c>
      <c r="G91" s="84">
        <f>B91-C91</f>
        <v>217003.16052599996</v>
      </c>
      <c r="H91" s="85">
        <f>E91/B91*100</f>
        <v>81.112325306835743</v>
      </c>
    </row>
    <row r="92" spans="1:8" s="76" customFormat="1" ht="11.25" customHeight="1" x14ac:dyDescent="0.2">
      <c r="A92" s="82" t="s">
        <v>160</v>
      </c>
      <c r="B92" s="83">
        <v>3361480.0000000005</v>
      </c>
      <c r="C92" s="84">
        <v>3224977.79685</v>
      </c>
      <c r="D92" s="83">
        <v>22584.495919999998</v>
      </c>
      <c r="E92" s="84">
        <f t="shared" si="21"/>
        <v>3247562.2927700002</v>
      </c>
      <c r="F92" s="84">
        <f>B92-E92</f>
        <v>113917.70723000029</v>
      </c>
      <c r="G92" s="84">
        <f>B92-C92</f>
        <v>136502.20315000042</v>
      </c>
      <c r="H92" s="85">
        <f>E92/B92*100</f>
        <v>96.611084783190719</v>
      </c>
    </row>
    <row r="93" spans="1:8" s="76" customFormat="1" ht="11.25" customHeight="1" x14ac:dyDescent="0.2">
      <c r="A93" s="82" t="s">
        <v>161</v>
      </c>
      <c r="B93" s="83">
        <v>2668350</v>
      </c>
      <c r="C93" s="84">
        <v>2511098.1722800001</v>
      </c>
      <c r="D93" s="83">
        <v>32664.200679999994</v>
      </c>
      <c r="E93" s="84">
        <f t="shared" si="21"/>
        <v>2543762.3729599998</v>
      </c>
      <c r="F93" s="84">
        <f>B93-E93</f>
        <v>124587.62704000017</v>
      </c>
      <c r="G93" s="84">
        <f>B93-C93</f>
        <v>157251.82771999994</v>
      </c>
      <c r="H93" s="85">
        <f>E93/B93*100</f>
        <v>95.33091134821143</v>
      </c>
    </row>
    <row r="94" spans="1:8" s="76" customFormat="1" ht="11.25" customHeight="1" x14ac:dyDescent="0.2">
      <c r="A94" s="82" t="s">
        <v>162</v>
      </c>
      <c r="B94" s="83">
        <v>25618</v>
      </c>
      <c r="C94" s="84">
        <v>10529.08634</v>
      </c>
      <c r="D94" s="83">
        <v>322.09334999999999</v>
      </c>
      <c r="E94" s="84">
        <f t="shared" si="21"/>
        <v>10851.179689999999</v>
      </c>
      <c r="F94" s="84">
        <f>B94-E94</f>
        <v>14766.820310000001</v>
      </c>
      <c r="G94" s="84">
        <f>B94-C94</f>
        <v>15088.91366</v>
      </c>
      <c r="H94" s="85">
        <f>E94/B94*100</f>
        <v>42.357637949878992</v>
      </c>
    </row>
    <row r="95" spans="1:8" s="76" customFormat="1" ht="11.25" customHeight="1" x14ac:dyDescent="0.2">
      <c r="A95" s="82" t="s">
        <v>163</v>
      </c>
      <c r="B95" s="83">
        <v>221985.826</v>
      </c>
      <c r="C95" s="84">
        <v>95825.320289999989</v>
      </c>
      <c r="D95" s="83">
        <v>9815.7744999999995</v>
      </c>
      <c r="E95" s="84">
        <f t="shared" si="21"/>
        <v>105641.09478999999</v>
      </c>
      <c r="F95" s="84">
        <f>B95-E95</f>
        <v>116344.73121000001</v>
      </c>
      <c r="G95" s="84">
        <f>B95-C95</f>
        <v>126160.50571000001</v>
      </c>
      <c r="H95" s="85">
        <f>E95/B95*100</f>
        <v>47.589117149308436</v>
      </c>
    </row>
    <row r="96" spans="1:8" s="76" customFormat="1" ht="11.25" customHeight="1" x14ac:dyDescent="0.2">
      <c r="A96" s="82" t="s">
        <v>164</v>
      </c>
      <c r="B96" s="83">
        <v>33121321.735953998</v>
      </c>
      <c r="C96" s="84">
        <v>28660568.934820008</v>
      </c>
      <c r="D96" s="83">
        <v>266929.80255999992</v>
      </c>
      <c r="E96" s="84">
        <f t="shared" si="21"/>
        <v>28927498.737380009</v>
      </c>
      <c r="F96" s="84">
        <f>B96-E96</f>
        <v>4193822.9985739887</v>
      </c>
      <c r="G96" s="84">
        <f>B96-C96</f>
        <v>4460752.8011339903</v>
      </c>
      <c r="H96" s="85">
        <f>E96/B96*100</f>
        <v>87.337996255078522</v>
      </c>
    </row>
    <row r="97" spans="1:8" s="76" customFormat="1" ht="11.25" customHeight="1" x14ac:dyDescent="0.2">
      <c r="A97" s="82" t="s">
        <v>165</v>
      </c>
      <c r="B97" s="83">
        <v>81754</v>
      </c>
      <c r="C97" s="84">
        <v>74343.83193</v>
      </c>
      <c r="D97" s="83">
        <v>6668.9396100000004</v>
      </c>
      <c r="E97" s="84">
        <f t="shared" si="21"/>
        <v>81012.771540000002</v>
      </c>
      <c r="F97" s="84">
        <f>B97-E97</f>
        <v>741.22845999999845</v>
      </c>
      <c r="G97" s="84">
        <f>B97-C97</f>
        <v>7410.1680699999997</v>
      </c>
      <c r="H97" s="85">
        <f>E97/B97*100</f>
        <v>99.093342882305464</v>
      </c>
    </row>
    <row r="98" spans="1:8" s="76" customFormat="1" ht="11.25" customHeight="1" x14ac:dyDescent="0.2">
      <c r="A98" s="82" t="s">
        <v>166</v>
      </c>
      <c r="B98" s="83">
        <v>98059.561000000002</v>
      </c>
      <c r="C98" s="84">
        <v>89054.036569999997</v>
      </c>
      <c r="D98" s="83">
        <v>1051.7188600000002</v>
      </c>
      <c r="E98" s="87">
        <f t="shared" si="21"/>
        <v>90105.75542999999</v>
      </c>
      <c r="F98" s="87">
        <f>B98-E98</f>
        <v>7953.8055700000114</v>
      </c>
      <c r="G98" s="87">
        <f>B98-C98</f>
        <v>9005.5244300000049</v>
      </c>
      <c r="H98" s="80">
        <f>E98/B98*100</f>
        <v>91.888801572342345</v>
      </c>
    </row>
    <row r="99" spans="1:8" s="76" customFormat="1" ht="11.25" customHeight="1" x14ac:dyDescent="0.2">
      <c r="A99" s="91" t="s">
        <v>167</v>
      </c>
      <c r="B99" s="83">
        <v>14913</v>
      </c>
      <c r="C99" s="84">
        <v>14160.47163</v>
      </c>
      <c r="D99" s="83">
        <v>19.736689999999999</v>
      </c>
      <c r="E99" s="87">
        <f t="shared" si="21"/>
        <v>14180.20832</v>
      </c>
      <c r="F99" s="87">
        <f>B99-E99</f>
        <v>732.79168000000027</v>
      </c>
      <c r="G99" s="87">
        <f>B99-C99</f>
        <v>752.52837</v>
      </c>
      <c r="H99" s="80">
        <f>E99/B99*100</f>
        <v>95.086222222222219</v>
      </c>
    </row>
    <row r="100" spans="1:8" s="76" customFormat="1" ht="11.25" customHeight="1" x14ac:dyDescent="0.2">
      <c r="A100" s="82" t="s">
        <v>168</v>
      </c>
      <c r="B100" s="83">
        <v>20527.967000000001</v>
      </c>
      <c r="C100" s="84">
        <v>14563.686099999999</v>
      </c>
      <c r="D100" s="83">
        <v>2606.10923</v>
      </c>
      <c r="E100" s="84">
        <f t="shared" si="21"/>
        <v>17169.795330000001</v>
      </c>
      <c r="F100" s="84">
        <f>B100-E100</f>
        <v>3358.1716699999997</v>
      </c>
      <c r="G100" s="84">
        <f>B100-C100</f>
        <v>5964.2809000000016</v>
      </c>
      <c r="H100" s="85">
        <f>E100/B100*100</f>
        <v>83.640992456778591</v>
      </c>
    </row>
    <row r="101" spans="1:8" s="76" customFormat="1" ht="11.25" customHeight="1" x14ac:dyDescent="0.2">
      <c r="A101" s="82"/>
      <c r="B101" s="83"/>
      <c r="C101" s="84"/>
      <c r="D101" s="83"/>
      <c r="E101" s="84"/>
      <c r="F101" s="84"/>
      <c r="G101" s="84"/>
      <c r="H101" s="85"/>
    </row>
    <row r="102" spans="1:8" s="76" customFormat="1" ht="11.25" customHeight="1" x14ac:dyDescent="0.2">
      <c r="A102" s="78" t="s">
        <v>169</v>
      </c>
      <c r="B102" s="94">
        <f t="shared" ref="B102:G102" si="22">SUM(B103:B112)</f>
        <v>3385343.7139999997</v>
      </c>
      <c r="C102" s="89">
        <f t="shared" si="22"/>
        <v>2833154.5677299993</v>
      </c>
      <c r="D102" s="94">
        <f t="shared" si="22"/>
        <v>265563.26815999998</v>
      </c>
      <c r="E102" s="89">
        <f t="shared" si="22"/>
        <v>3098717.8358899998</v>
      </c>
      <c r="F102" s="89">
        <f t="shared" si="22"/>
        <v>286625.87811000046</v>
      </c>
      <c r="G102" s="89">
        <f t="shared" si="22"/>
        <v>552189.14627000049</v>
      </c>
      <c r="H102" s="85">
        <f>E102/B102*100</f>
        <v>91.53333007444219</v>
      </c>
    </row>
    <row r="103" spans="1:8" s="76" customFormat="1" ht="11.25" customHeight="1" x14ac:dyDescent="0.2">
      <c r="A103" s="82" t="s">
        <v>108</v>
      </c>
      <c r="B103" s="83">
        <v>1095656.5419999999</v>
      </c>
      <c r="C103" s="84">
        <v>1010117.9939199999</v>
      </c>
      <c r="D103" s="83">
        <v>13030.208630000001</v>
      </c>
      <c r="E103" s="84">
        <f t="shared" ref="E103:E112" si="23">SUM(C103:D103)</f>
        <v>1023148.2025499999</v>
      </c>
      <c r="F103" s="84">
        <f>B103-E103</f>
        <v>72508.33944999997</v>
      </c>
      <c r="G103" s="84">
        <f>B103-C103</f>
        <v>85538.548079999979</v>
      </c>
      <c r="H103" s="85">
        <f>E103/B103*100</f>
        <v>93.382201751139633</v>
      </c>
    </row>
    <row r="104" spans="1:8" s="76" customFormat="1" ht="11.25" customHeight="1" x14ac:dyDescent="0.2">
      <c r="A104" s="82" t="s">
        <v>170</v>
      </c>
      <c r="B104" s="83">
        <v>661964.58200000005</v>
      </c>
      <c r="C104" s="84">
        <v>538547.36108000006</v>
      </c>
      <c r="D104" s="83">
        <v>37035.173799999997</v>
      </c>
      <c r="E104" s="84">
        <f t="shared" si="23"/>
        <v>575582.53488000005</v>
      </c>
      <c r="F104" s="84">
        <f>B104-E104</f>
        <v>86382.047120000003</v>
      </c>
      <c r="G104" s="84">
        <f>B104-C104</f>
        <v>123417.22091999999</v>
      </c>
      <c r="H104" s="85">
        <f>E104/B104*100</f>
        <v>86.950654239081331</v>
      </c>
    </row>
    <row r="105" spans="1:8" s="76" customFormat="1" ht="11.25" customHeight="1" x14ac:dyDescent="0.2">
      <c r="A105" s="82" t="s">
        <v>171</v>
      </c>
      <c r="B105" s="83">
        <v>185366</v>
      </c>
      <c r="C105" s="84">
        <v>164546.43766999998</v>
      </c>
      <c r="D105" s="83">
        <v>3141.41113</v>
      </c>
      <c r="E105" s="84">
        <f t="shared" si="23"/>
        <v>167687.84879999998</v>
      </c>
      <c r="F105" s="84">
        <f>B105-E105</f>
        <v>17678.151200000022</v>
      </c>
      <c r="G105" s="84">
        <f>B105-C105</f>
        <v>20819.562330000015</v>
      </c>
      <c r="H105" s="85">
        <f>E105/B105*100</f>
        <v>90.463110171228806</v>
      </c>
    </row>
    <row r="106" spans="1:8" s="76" customFormat="1" ht="11.25" customHeight="1" x14ac:dyDescent="0.2">
      <c r="A106" s="82" t="s">
        <v>172</v>
      </c>
      <c r="B106" s="83">
        <v>193406.59</v>
      </c>
      <c r="C106" s="84">
        <v>166177.90972</v>
      </c>
      <c r="D106" s="83">
        <v>19335.956449999998</v>
      </c>
      <c r="E106" s="84">
        <f t="shared" si="23"/>
        <v>185513.86616999999</v>
      </c>
      <c r="F106" s="84">
        <f>B106-E106</f>
        <v>7892.7238300000026</v>
      </c>
      <c r="G106" s="84">
        <f>B106-C106</f>
        <v>27228.68028</v>
      </c>
      <c r="H106" s="85">
        <f>E106/B106*100</f>
        <v>95.919102947836464</v>
      </c>
    </row>
    <row r="107" spans="1:8" s="76" customFormat="1" ht="11.25" customHeight="1" x14ac:dyDescent="0.2">
      <c r="A107" s="82" t="s">
        <v>173</v>
      </c>
      <c r="B107" s="83">
        <v>274022.61700000003</v>
      </c>
      <c r="C107" s="84">
        <v>217691.37291999999</v>
      </c>
      <c r="D107" s="83">
        <v>10040.80178</v>
      </c>
      <c r="E107" s="84">
        <f t="shared" si="23"/>
        <v>227732.1747</v>
      </c>
      <c r="F107" s="84">
        <f>B107-E107</f>
        <v>46290.442300000024</v>
      </c>
      <c r="G107" s="84">
        <f>B107-C107</f>
        <v>56331.244080000033</v>
      </c>
      <c r="H107" s="85">
        <f>E107/B107*100</f>
        <v>83.107072399064037</v>
      </c>
    </row>
    <row r="108" spans="1:8" s="76" customFormat="1" ht="11.25" customHeight="1" x14ac:dyDescent="0.2">
      <c r="A108" s="82" t="s">
        <v>174</v>
      </c>
      <c r="B108" s="83">
        <v>42651.817999999999</v>
      </c>
      <c r="C108" s="84">
        <v>36841.323389999998</v>
      </c>
      <c r="D108" s="83">
        <v>3590.37293</v>
      </c>
      <c r="E108" s="84">
        <f t="shared" si="23"/>
        <v>40431.696319999995</v>
      </c>
      <c r="F108" s="84">
        <f>B108-E108</f>
        <v>2220.1216800000038</v>
      </c>
      <c r="G108" s="84">
        <f>B108-C108</f>
        <v>5810.4946100000016</v>
      </c>
      <c r="H108" s="85">
        <f>E108/B108*100</f>
        <v>94.79477831402167</v>
      </c>
    </row>
    <row r="109" spans="1:8" s="76" customFormat="1" ht="11.25" customHeight="1" x14ac:dyDescent="0.2">
      <c r="A109" s="82" t="s">
        <v>175</v>
      </c>
      <c r="B109" s="83">
        <v>140198.65599999999</v>
      </c>
      <c r="C109" s="84">
        <v>110713.88739</v>
      </c>
      <c r="D109" s="83">
        <v>490.33292999999998</v>
      </c>
      <c r="E109" s="84">
        <f t="shared" si="23"/>
        <v>111204.22032000001</v>
      </c>
      <c r="F109" s="84">
        <f>B109-E109</f>
        <v>28994.43567999998</v>
      </c>
      <c r="G109" s="84">
        <f>B109-C109</f>
        <v>29484.768609999985</v>
      </c>
      <c r="H109" s="85">
        <f>E109/B109*100</f>
        <v>79.319034499160978</v>
      </c>
    </row>
    <row r="110" spans="1:8" s="76" customFormat="1" ht="11.25" customHeight="1" x14ac:dyDescent="0.2">
      <c r="A110" s="82" t="s">
        <v>176</v>
      </c>
      <c r="B110" s="83">
        <v>133686.06899999999</v>
      </c>
      <c r="C110" s="84">
        <v>115044.01219999944</v>
      </c>
      <c r="D110" s="83">
        <v>3658.4255400000138</v>
      </c>
      <c r="E110" s="87">
        <f t="shared" si="23"/>
        <v>118702.43773999946</v>
      </c>
      <c r="F110" s="87">
        <f>B110-E110</f>
        <v>14983.631260000533</v>
      </c>
      <c r="G110" s="87">
        <f>B110-C110</f>
        <v>18642.056800000544</v>
      </c>
      <c r="H110" s="80">
        <f>E110/B110*100</f>
        <v>88.791927706393608</v>
      </c>
    </row>
    <row r="111" spans="1:8" s="76" customFormat="1" ht="11.25" customHeight="1" x14ac:dyDescent="0.2">
      <c r="A111" s="91" t="s">
        <v>177</v>
      </c>
      <c r="B111" s="83">
        <v>24407</v>
      </c>
      <c r="C111" s="84">
        <v>14281.52259</v>
      </c>
      <c r="D111" s="83">
        <v>449.94183000000004</v>
      </c>
      <c r="E111" s="87">
        <f t="shared" si="23"/>
        <v>14731.46442</v>
      </c>
      <c r="F111" s="87">
        <f>B111-E111</f>
        <v>9675.5355799999998</v>
      </c>
      <c r="G111" s="87">
        <f>B111-C111</f>
        <v>10125.47741</v>
      </c>
      <c r="H111" s="80">
        <f>E111/B111*100</f>
        <v>60.357538493055273</v>
      </c>
    </row>
    <row r="112" spans="1:8" s="76" customFormat="1" ht="11.25" customHeight="1" x14ac:dyDescent="0.2">
      <c r="A112" s="82" t="s">
        <v>178</v>
      </c>
      <c r="B112" s="83">
        <v>633983.84</v>
      </c>
      <c r="C112" s="84">
        <v>459192.74685</v>
      </c>
      <c r="D112" s="83">
        <v>174790.64314</v>
      </c>
      <c r="E112" s="84">
        <f t="shared" si="23"/>
        <v>633983.38999000005</v>
      </c>
      <c r="F112" s="84">
        <f>B112-E112</f>
        <v>0.45000999991316348</v>
      </c>
      <c r="G112" s="84">
        <f>B112-C112</f>
        <v>174791.09314999997</v>
      </c>
      <c r="H112" s="85">
        <f>E112/B112*100</f>
        <v>99.999929018695511</v>
      </c>
    </row>
    <row r="113" spans="1:8" s="76" customFormat="1" ht="11.25" customHeight="1" x14ac:dyDescent="0.2">
      <c r="A113" s="82"/>
      <c r="B113" s="83"/>
      <c r="C113" s="84"/>
      <c r="D113" s="83"/>
      <c r="E113" s="84"/>
      <c r="F113" s="84"/>
      <c r="G113" s="84"/>
      <c r="H113" s="85"/>
    </row>
    <row r="114" spans="1:8" s="76" customFormat="1" ht="11.25" customHeight="1" x14ac:dyDescent="0.2">
      <c r="A114" s="78" t="s">
        <v>179</v>
      </c>
      <c r="B114" s="94">
        <f t="shared" ref="B114:G114" si="24">SUM(B115:B123)</f>
        <v>2095038.7690000001</v>
      </c>
      <c r="C114" s="89">
        <f t="shared" si="24"/>
        <v>1602353.2594300001</v>
      </c>
      <c r="D114" s="94">
        <f t="shared" si="24"/>
        <v>103819.59914999999</v>
      </c>
      <c r="E114" s="89">
        <f t="shared" si="24"/>
        <v>1706172.85858</v>
      </c>
      <c r="F114" s="89">
        <f t="shared" si="24"/>
        <v>388865.91042000003</v>
      </c>
      <c r="G114" s="89">
        <f t="shared" si="24"/>
        <v>492685.50956999999</v>
      </c>
      <c r="H114" s="85">
        <f>E114/B114*100</f>
        <v>81.438724849678422</v>
      </c>
    </row>
    <row r="115" spans="1:8" s="76" customFormat="1" ht="11.25" customHeight="1" x14ac:dyDescent="0.2">
      <c r="A115" s="82" t="s">
        <v>108</v>
      </c>
      <c r="B115" s="83">
        <v>1246019.4550000001</v>
      </c>
      <c r="C115" s="84">
        <v>912559.09006000008</v>
      </c>
      <c r="D115" s="83">
        <v>77388.114520000003</v>
      </c>
      <c r="E115" s="84">
        <f t="shared" ref="E115:E123" si="25">SUM(C115:D115)</f>
        <v>989947.20458000014</v>
      </c>
      <c r="F115" s="84">
        <f>B115-E115</f>
        <v>256072.25041999994</v>
      </c>
      <c r="G115" s="84">
        <f>B115-C115</f>
        <v>333460.36494</v>
      </c>
      <c r="H115" s="85">
        <f>E115/B115*100</f>
        <v>79.448775908559156</v>
      </c>
    </row>
    <row r="116" spans="1:8" s="76" customFormat="1" ht="11.25" customHeight="1" x14ac:dyDescent="0.2">
      <c r="A116" s="82" t="s">
        <v>180</v>
      </c>
      <c r="B116" s="83">
        <v>5286</v>
      </c>
      <c r="C116" s="84">
        <v>5137.6562300000005</v>
      </c>
      <c r="D116" s="83">
        <v>108.58441000000001</v>
      </c>
      <c r="E116" s="84">
        <f t="shared" si="25"/>
        <v>5246.2406400000009</v>
      </c>
      <c r="F116" s="84">
        <f>B116-E116</f>
        <v>39.759359999999106</v>
      </c>
      <c r="G116" s="84">
        <f>B116-C116</f>
        <v>148.34376999999949</v>
      </c>
      <c r="H116" s="85">
        <f>E116/B116*100</f>
        <v>99.24783654937572</v>
      </c>
    </row>
    <row r="117" spans="1:8" s="76" customFormat="1" ht="11.25" customHeight="1" x14ac:dyDescent="0.2">
      <c r="A117" s="82" t="s">
        <v>181</v>
      </c>
      <c r="B117" s="83">
        <v>31467.000000000004</v>
      </c>
      <c r="C117" s="84">
        <v>26985.154709999999</v>
      </c>
      <c r="D117" s="83">
        <v>1618.72687</v>
      </c>
      <c r="E117" s="84">
        <f t="shared" si="25"/>
        <v>28603.881579999997</v>
      </c>
      <c r="F117" s="84">
        <f>B117-E117</f>
        <v>2863.1184200000062</v>
      </c>
      <c r="G117" s="84">
        <f>B117-C117</f>
        <v>4481.8452900000048</v>
      </c>
      <c r="H117" s="85">
        <f>E117/B117*100</f>
        <v>90.901203101662048</v>
      </c>
    </row>
    <row r="118" spans="1:8" s="76" customFormat="1" ht="11.25" customHeight="1" x14ac:dyDescent="0.2">
      <c r="A118" s="82" t="s">
        <v>182</v>
      </c>
      <c r="B118" s="83">
        <v>237237.30500000002</v>
      </c>
      <c r="C118" s="84">
        <v>217326.73145999998</v>
      </c>
      <c r="D118" s="83">
        <v>4216.3030500000004</v>
      </c>
      <c r="E118" s="84">
        <f t="shared" si="25"/>
        <v>221543.03450999997</v>
      </c>
      <c r="F118" s="84">
        <f>B118-E118</f>
        <v>15694.270490000054</v>
      </c>
      <c r="G118" s="84">
        <f>B118-C118</f>
        <v>19910.573540000041</v>
      </c>
      <c r="H118" s="85">
        <f>E118/B118*100</f>
        <v>93.384568885572179</v>
      </c>
    </row>
    <row r="119" spans="1:8" s="76" customFormat="1" ht="11.25" customHeight="1" x14ac:dyDescent="0.2">
      <c r="A119" s="82" t="s">
        <v>183</v>
      </c>
      <c r="B119" s="83">
        <v>21761</v>
      </c>
      <c r="C119" s="84">
        <v>9779.5249700000004</v>
      </c>
      <c r="D119" s="83">
        <v>969.45666000000006</v>
      </c>
      <c r="E119" s="84">
        <f t="shared" si="25"/>
        <v>10748.98163</v>
      </c>
      <c r="F119" s="84">
        <f>B119-E119</f>
        <v>11012.01837</v>
      </c>
      <c r="G119" s="84">
        <f>B119-C119</f>
        <v>11981.47503</v>
      </c>
      <c r="H119" s="85">
        <f>E119/B119*100</f>
        <v>49.395623500758241</v>
      </c>
    </row>
    <row r="120" spans="1:8" s="76" customFormat="1" ht="11.25" customHeight="1" x14ac:dyDescent="0.2">
      <c r="A120" s="82" t="s">
        <v>184</v>
      </c>
      <c r="B120" s="83">
        <v>34331</v>
      </c>
      <c r="C120" s="84">
        <v>23386.744170000002</v>
      </c>
      <c r="D120" s="83">
        <v>1985.2236499999999</v>
      </c>
      <c r="E120" s="87">
        <f t="shared" si="25"/>
        <v>25371.967820000002</v>
      </c>
      <c r="F120" s="87">
        <f>B120-E120</f>
        <v>8959.0321799999983</v>
      </c>
      <c r="G120" s="87">
        <f>B120-C120</f>
        <v>10944.255829999998</v>
      </c>
      <c r="H120" s="80">
        <f>E120/B120*100</f>
        <v>73.90395799714544</v>
      </c>
    </row>
    <row r="121" spans="1:8" s="76" customFormat="1" ht="11.25" customHeight="1" x14ac:dyDescent="0.2">
      <c r="A121" s="91" t="s">
        <v>185</v>
      </c>
      <c r="B121" s="83">
        <v>252411.598</v>
      </c>
      <c r="C121" s="84">
        <v>204100.76356999998</v>
      </c>
      <c r="D121" s="83">
        <v>10323.94283</v>
      </c>
      <c r="E121" s="87">
        <f t="shared" si="25"/>
        <v>214424.70639999997</v>
      </c>
      <c r="F121" s="87">
        <f>B121-E121</f>
        <v>37986.891600000032</v>
      </c>
      <c r="G121" s="87">
        <f>B121-C121</f>
        <v>48310.834430000017</v>
      </c>
      <c r="H121" s="80">
        <f>E121/B121*100</f>
        <v>84.950417531923378</v>
      </c>
    </row>
    <row r="122" spans="1:8" s="76" customFormat="1" ht="12" x14ac:dyDescent="0.2">
      <c r="A122" s="91" t="s">
        <v>186</v>
      </c>
      <c r="B122" s="83">
        <v>59135.165000000001</v>
      </c>
      <c r="C122" s="84">
        <v>52285.242310000001</v>
      </c>
      <c r="D122" s="83">
        <v>2074.8625400000001</v>
      </c>
      <c r="E122" s="87">
        <f t="shared" si="25"/>
        <v>54360.104850000003</v>
      </c>
      <c r="F122" s="87">
        <f>B122-E122</f>
        <v>4775.0601499999975</v>
      </c>
      <c r="G122" s="87">
        <f>B122-C122</f>
        <v>6849.9226899999994</v>
      </c>
      <c r="H122" s="85">
        <f>E122/B122*100</f>
        <v>91.925176584862839</v>
      </c>
    </row>
    <row r="123" spans="1:8" s="76" customFormat="1" ht="11.25" customHeight="1" x14ac:dyDescent="0.2">
      <c r="A123" s="82" t="s">
        <v>187</v>
      </c>
      <c r="B123" s="83">
        <v>207390.24600000001</v>
      </c>
      <c r="C123" s="84">
        <v>150792.35194999998</v>
      </c>
      <c r="D123" s="83">
        <v>5134.3846199999998</v>
      </c>
      <c r="E123" s="87">
        <f t="shared" si="25"/>
        <v>155926.73656999998</v>
      </c>
      <c r="F123" s="87">
        <f>B123-E123</f>
        <v>51463.509430000035</v>
      </c>
      <c r="G123" s="87">
        <f>B123-C123</f>
        <v>56597.894050000032</v>
      </c>
      <c r="H123" s="85">
        <f>E123/B123*100</f>
        <v>75.185183284849359</v>
      </c>
    </row>
    <row r="124" spans="1:8" s="76" customFormat="1" ht="11.25" customHeight="1" x14ac:dyDescent="0.2">
      <c r="A124" s="91"/>
      <c r="B124" s="83"/>
      <c r="C124" s="84"/>
      <c r="D124" s="83"/>
      <c r="E124" s="84"/>
      <c r="F124" s="84"/>
      <c r="G124" s="84"/>
      <c r="H124" s="85"/>
    </row>
    <row r="125" spans="1:8" s="76" customFormat="1" ht="11.25" customHeight="1" x14ac:dyDescent="0.2">
      <c r="A125" s="78" t="s">
        <v>188</v>
      </c>
      <c r="B125" s="94">
        <f t="shared" ref="B125:G125" si="26">+B126+B134</f>
        <v>39273638.851000004</v>
      </c>
      <c r="C125" s="89">
        <f t="shared" si="26"/>
        <v>35125507.275019996</v>
      </c>
      <c r="D125" s="94">
        <f t="shared" si="26"/>
        <v>2253023.7344400003</v>
      </c>
      <c r="E125" s="89">
        <f t="shared" si="26"/>
        <v>37378531.009459995</v>
      </c>
      <c r="F125" s="89">
        <f t="shared" si="26"/>
        <v>1895107.8415399971</v>
      </c>
      <c r="G125" s="89">
        <f t="shared" si="26"/>
        <v>4148131.5759799983</v>
      </c>
      <c r="H125" s="85">
        <f>E125/B125*100</f>
        <v>95.174605926560957</v>
      </c>
    </row>
    <row r="126" spans="1:8" s="76" customFormat="1" ht="11.25" hidden="1" customHeight="1" x14ac:dyDescent="0.2">
      <c r="A126" s="95" t="s">
        <v>189</v>
      </c>
      <c r="B126" s="96">
        <f t="shared" ref="B126:G126" si="27">SUM(B127:B131)</f>
        <v>2775415.4889999996</v>
      </c>
      <c r="C126" s="97">
        <f t="shared" si="27"/>
        <v>2022538.62925</v>
      </c>
      <c r="D126" s="96">
        <f t="shared" ref="D126" si="28">SUM(D127:D131)</f>
        <v>94611.701099999991</v>
      </c>
      <c r="E126" s="97">
        <f t="shared" si="27"/>
        <v>2117150.3303499999</v>
      </c>
      <c r="F126" s="97">
        <f t="shared" si="27"/>
        <v>658265.15864999976</v>
      </c>
      <c r="G126" s="97">
        <f t="shared" si="27"/>
        <v>752876.85974999971</v>
      </c>
      <c r="H126" s="85">
        <f>E126/B126*100</f>
        <v>76.282284174785772</v>
      </c>
    </row>
    <row r="127" spans="1:8" s="76" customFormat="1" ht="11.25" customHeight="1" x14ac:dyDescent="0.2">
      <c r="A127" s="98" t="s">
        <v>190</v>
      </c>
      <c r="B127" s="83">
        <v>70983.692999999999</v>
      </c>
      <c r="C127" s="84">
        <v>70336.567599999995</v>
      </c>
      <c r="D127" s="83">
        <v>618.83136000000002</v>
      </c>
      <c r="E127" s="87">
        <f t="shared" ref="E127:E133" si="29">SUM(C127:D127)</f>
        <v>70955.398959999991</v>
      </c>
      <c r="F127" s="87">
        <f>B127-E127</f>
        <v>28.294040000007953</v>
      </c>
      <c r="G127" s="87">
        <f>B127-C127</f>
        <v>647.12540000000445</v>
      </c>
      <c r="H127" s="85">
        <f>E127/B127*100</f>
        <v>99.960140084568422</v>
      </c>
    </row>
    <row r="128" spans="1:8" s="76" customFormat="1" ht="11.25" customHeight="1" x14ac:dyDescent="0.2">
      <c r="A128" s="98" t="s">
        <v>191</v>
      </c>
      <c r="B128" s="83">
        <v>259364.27600000001</v>
      </c>
      <c r="C128" s="84">
        <v>61123.338320000003</v>
      </c>
      <c r="D128" s="83">
        <v>4704.0306200000005</v>
      </c>
      <c r="E128" s="87">
        <f t="shared" si="29"/>
        <v>65827.36894</v>
      </c>
      <c r="F128" s="87">
        <f>B128-E128</f>
        <v>193536.90706</v>
      </c>
      <c r="G128" s="87">
        <f>B128-C128</f>
        <v>198240.93768</v>
      </c>
      <c r="H128" s="85">
        <f>E128/B128*100</f>
        <v>25.380275940546259</v>
      </c>
    </row>
    <row r="129" spans="1:8" s="76" customFormat="1" ht="11.25" customHeight="1" x14ac:dyDescent="0.2">
      <c r="A129" s="98" t="s">
        <v>192</v>
      </c>
      <c r="B129" s="83">
        <v>18073.501</v>
      </c>
      <c r="C129" s="84">
        <v>17449.693629999998</v>
      </c>
      <c r="D129" s="83">
        <v>606.89603</v>
      </c>
      <c r="E129" s="84">
        <f t="shared" si="29"/>
        <v>18056.589659999998</v>
      </c>
      <c r="F129" s="84">
        <f>B129-E129</f>
        <v>16.911340000002383</v>
      </c>
      <c r="G129" s="84">
        <f>B129-C129</f>
        <v>623.80737000000227</v>
      </c>
      <c r="H129" s="85">
        <f>E129/B129*100</f>
        <v>99.906430193021251</v>
      </c>
    </row>
    <row r="130" spans="1:8" s="76" customFormat="1" ht="11.25" customHeight="1" x14ac:dyDescent="0.2">
      <c r="A130" s="98" t="s">
        <v>193</v>
      </c>
      <c r="B130" s="83">
        <v>172390.69099999999</v>
      </c>
      <c r="C130" s="84">
        <v>169877.09943999999</v>
      </c>
      <c r="D130" s="83">
        <f>'[1]as of Feb_all banks'!F181</f>
        <v>2088.8438200000001</v>
      </c>
      <c r="E130" s="87">
        <f t="shared" si="29"/>
        <v>171965.94326</v>
      </c>
      <c r="F130" s="87">
        <f>B130-E130</f>
        <v>424.74773999999161</v>
      </c>
      <c r="G130" s="87">
        <f>B130-C130</f>
        <v>2513.5915600000008</v>
      </c>
      <c r="H130" s="85">
        <f>E130/B130*100</f>
        <v>99.753613296903609</v>
      </c>
    </row>
    <row r="131" spans="1:8" s="76" customFormat="1" ht="11.25" customHeight="1" x14ac:dyDescent="0.2">
      <c r="A131" s="95" t="s">
        <v>194</v>
      </c>
      <c r="B131" s="99">
        <f>SUM(B132:B133)</f>
        <v>2254603.3279999997</v>
      </c>
      <c r="C131" s="99">
        <f>SUM(C132:C133)</f>
        <v>1703751.9302600001</v>
      </c>
      <c r="D131" s="99">
        <f>SUM(D132:D133)</f>
        <v>86593.099269999992</v>
      </c>
      <c r="E131" s="89">
        <f t="shared" si="29"/>
        <v>1790345.0295299999</v>
      </c>
      <c r="F131" s="89">
        <f>B131-E131</f>
        <v>464258.29846999981</v>
      </c>
      <c r="G131" s="89">
        <f>B131-C131</f>
        <v>550851.39773999969</v>
      </c>
      <c r="H131" s="85">
        <f>E131/B131*100</f>
        <v>79.408426630779829</v>
      </c>
    </row>
    <row r="132" spans="1:8" s="76" customFormat="1" ht="11.25" customHeight="1" x14ac:dyDescent="0.2">
      <c r="A132" s="100" t="s">
        <v>194</v>
      </c>
      <c r="B132" s="83">
        <v>2000356.132</v>
      </c>
      <c r="C132" s="84">
        <v>1527486.9248800001</v>
      </c>
      <c r="D132" s="83">
        <v>72732.947419999997</v>
      </c>
      <c r="E132" s="84">
        <f t="shared" si="29"/>
        <v>1600219.8723000002</v>
      </c>
      <c r="F132" s="84">
        <f>B132-E132</f>
        <v>400136.25969999982</v>
      </c>
      <c r="G132" s="84">
        <f>B132-C132</f>
        <v>472869.20711999992</v>
      </c>
      <c r="H132" s="85">
        <f>E132/B132*100</f>
        <v>79.996748913907894</v>
      </c>
    </row>
    <row r="133" spans="1:8" s="76" customFormat="1" ht="11.25" customHeight="1" x14ac:dyDescent="0.2">
      <c r="A133" s="100" t="s">
        <v>195</v>
      </c>
      <c r="B133" s="83">
        <v>254247.196</v>
      </c>
      <c r="C133" s="84">
        <v>176265.00537999999</v>
      </c>
      <c r="D133" s="83">
        <v>13860.15185</v>
      </c>
      <c r="E133" s="84">
        <f t="shared" si="29"/>
        <v>190125.15722999998</v>
      </c>
      <c r="F133" s="84">
        <f>B133-E133</f>
        <v>64122.038770000014</v>
      </c>
      <c r="G133" s="84">
        <f>B133-C133</f>
        <v>77982.190620000008</v>
      </c>
      <c r="H133" s="85">
        <f>E133/B133*100</f>
        <v>74.779647611138259</v>
      </c>
    </row>
    <row r="134" spans="1:8" s="76" customFormat="1" ht="11.25" customHeight="1" x14ac:dyDescent="0.2">
      <c r="A134" s="95" t="s">
        <v>196</v>
      </c>
      <c r="B134" s="101">
        <f t="shared" ref="B134:G134" si="30">SUM(B135:B138)</f>
        <v>36498223.362000003</v>
      </c>
      <c r="C134" s="101">
        <f t="shared" si="30"/>
        <v>33102968.645769998</v>
      </c>
      <c r="D134" s="101">
        <f t="shared" si="30"/>
        <v>2158412.0333400001</v>
      </c>
      <c r="E134" s="101">
        <f t="shared" si="30"/>
        <v>35261380.679109998</v>
      </c>
      <c r="F134" s="101">
        <f t="shared" si="30"/>
        <v>1236842.6828899975</v>
      </c>
      <c r="G134" s="101">
        <f t="shared" si="30"/>
        <v>3395254.7162299985</v>
      </c>
      <c r="H134" s="85">
        <f>E134/B134*100</f>
        <v>96.611224961218966</v>
      </c>
    </row>
    <row r="135" spans="1:8" s="76" customFormat="1" ht="11.25" customHeight="1" x14ac:dyDescent="0.2">
      <c r="A135" s="100" t="s">
        <v>197</v>
      </c>
      <c r="B135" s="83">
        <v>12793008.039279999</v>
      </c>
      <c r="C135" s="84">
        <v>11273945.54531</v>
      </c>
      <c r="D135" s="83">
        <v>1114872.1882</v>
      </c>
      <c r="E135" s="87">
        <f>SUM(C135:D135)</f>
        <v>12388817.733510001</v>
      </c>
      <c r="F135" s="87">
        <f>B135-E135</f>
        <v>404190.30576999858</v>
      </c>
      <c r="G135" s="87">
        <f>B135-C135</f>
        <v>1519062.4939699993</v>
      </c>
      <c r="H135" s="85">
        <f>E135/B135*100</f>
        <v>96.840537389416454</v>
      </c>
    </row>
    <row r="136" spans="1:8" s="76" customFormat="1" ht="11.25" customHeight="1" x14ac:dyDescent="0.2">
      <c r="A136" s="100" t="s">
        <v>198</v>
      </c>
      <c r="B136" s="83">
        <v>2955100.8637400004</v>
      </c>
      <c r="C136" s="84">
        <v>2691910.8724700003</v>
      </c>
      <c r="D136" s="83">
        <v>134492.63824</v>
      </c>
      <c r="E136" s="87">
        <f>SUM(C136:D136)</f>
        <v>2826403.5107100001</v>
      </c>
      <c r="F136" s="87">
        <f>B136-E136</f>
        <v>128697.35303000035</v>
      </c>
      <c r="G136" s="87">
        <f>B136-C136</f>
        <v>263189.99127000012</v>
      </c>
      <c r="H136" s="80">
        <f>E136/B136*100</f>
        <v>95.644908280148528</v>
      </c>
    </row>
    <row r="137" spans="1:8" s="76" customFormat="1" ht="11.25" customHeight="1" x14ac:dyDescent="0.2">
      <c r="A137" s="102" t="s">
        <v>199</v>
      </c>
      <c r="B137" s="83">
        <v>4276566.8949799994</v>
      </c>
      <c r="C137" s="84">
        <v>3815967.0853400007</v>
      </c>
      <c r="D137" s="83">
        <v>105295.17763000001</v>
      </c>
      <c r="E137" s="84">
        <f>SUM(C137:D137)</f>
        <v>3921262.2629700005</v>
      </c>
      <c r="F137" s="84">
        <f>B137-E137</f>
        <v>355304.6320099989</v>
      </c>
      <c r="G137" s="84">
        <f>B137-C137</f>
        <v>460599.80963999871</v>
      </c>
      <c r="H137" s="85">
        <f>E137/B137*100</f>
        <v>91.691825692541613</v>
      </c>
    </row>
    <row r="138" spans="1:8" s="76" customFormat="1" ht="11.25" hidden="1" customHeight="1" x14ac:dyDescent="0.2">
      <c r="A138" s="103" t="s">
        <v>200</v>
      </c>
      <c r="B138" s="89">
        <f t="shared" ref="B138:G138" si="31">SUM(B139)</f>
        <v>16473547.563999999</v>
      </c>
      <c r="C138" s="89">
        <f t="shared" si="31"/>
        <v>15321145.142649999</v>
      </c>
      <c r="D138" s="89">
        <f t="shared" si="31"/>
        <v>803752.02927000006</v>
      </c>
      <c r="E138" s="89">
        <f t="shared" si="31"/>
        <v>16124897.17192</v>
      </c>
      <c r="F138" s="89">
        <f t="shared" si="31"/>
        <v>348650.39207999967</v>
      </c>
      <c r="G138" s="89">
        <f t="shared" si="31"/>
        <v>1152402.4213500004</v>
      </c>
      <c r="H138" s="104">
        <f>+H139</f>
        <v>97.883574313756725</v>
      </c>
    </row>
    <row r="139" spans="1:8" s="76" customFormat="1" ht="11.25" customHeight="1" x14ac:dyDescent="0.2">
      <c r="A139" s="102" t="s">
        <v>201</v>
      </c>
      <c r="B139" s="83">
        <v>16473547.563999999</v>
      </c>
      <c r="C139" s="84">
        <v>15321145.142649999</v>
      </c>
      <c r="D139" s="83">
        <v>803752.02927000006</v>
      </c>
      <c r="E139" s="87">
        <f>SUM(C139:D139)</f>
        <v>16124897.17192</v>
      </c>
      <c r="F139" s="87">
        <f>B139-E139</f>
        <v>348650.39207999967</v>
      </c>
      <c r="G139" s="87">
        <f>B139-C139</f>
        <v>1152402.4213500004</v>
      </c>
      <c r="H139" s="80">
        <f>E139/B139*100</f>
        <v>97.883574313756725</v>
      </c>
    </row>
    <row r="140" spans="1:8" s="76" customFormat="1" ht="11.25" customHeight="1" x14ac:dyDescent="0.2">
      <c r="A140" s="91"/>
      <c r="B140" s="88"/>
      <c r="C140" s="87"/>
      <c r="D140" s="88"/>
      <c r="E140" s="87"/>
      <c r="F140" s="87"/>
      <c r="G140" s="87"/>
      <c r="H140" s="85"/>
    </row>
    <row r="141" spans="1:8" s="76" customFormat="1" ht="11.25" customHeight="1" x14ac:dyDescent="0.2">
      <c r="A141" s="78" t="s">
        <v>202</v>
      </c>
      <c r="B141" s="83">
        <v>53770096.732079998</v>
      </c>
      <c r="C141" s="84">
        <v>31208923.547979999</v>
      </c>
      <c r="D141" s="83">
        <v>10775884.53551</v>
      </c>
      <c r="E141" s="84">
        <f>SUM(C141:D141)</f>
        <v>41984808.083489999</v>
      </c>
      <c r="F141" s="84">
        <f>B141-E141</f>
        <v>11785288.648589998</v>
      </c>
      <c r="G141" s="84">
        <f>B141-C141</f>
        <v>22561173.184099998</v>
      </c>
      <c r="H141" s="85">
        <f>E141/B141*100</f>
        <v>78.082076535378945</v>
      </c>
    </row>
    <row r="142" spans="1:8" s="76" customFormat="1" ht="11.25" customHeight="1" x14ac:dyDescent="0.2">
      <c r="A142" s="91"/>
      <c r="B142" s="83"/>
      <c r="C142" s="84"/>
      <c r="D142" s="83"/>
      <c r="E142" s="84"/>
      <c r="F142" s="84"/>
      <c r="G142" s="84"/>
      <c r="H142" s="85"/>
    </row>
    <row r="143" spans="1:8" s="76" customFormat="1" ht="11.25" customHeight="1" x14ac:dyDescent="0.2">
      <c r="A143" s="78" t="s">
        <v>203</v>
      </c>
      <c r="B143" s="94">
        <f t="shared" ref="B143:G143" si="32">SUM(B144:B162)</f>
        <v>3113117.9109999998</v>
      </c>
      <c r="C143" s="89">
        <f t="shared" si="32"/>
        <v>1941881.2005300003</v>
      </c>
      <c r="D143" s="94">
        <f t="shared" ref="D143" si="33">SUM(D144:D162)</f>
        <v>493858.05306000001</v>
      </c>
      <c r="E143" s="89">
        <f t="shared" si="32"/>
        <v>2435739.2535900003</v>
      </c>
      <c r="F143" s="89">
        <f t="shared" si="32"/>
        <v>677378.65740999964</v>
      </c>
      <c r="G143" s="89">
        <f t="shared" si="32"/>
        <v>1171236.7104699996</v>
      </c>
      <c r="H143" s="85">
        <f>E143/B143*100</f>
        <v>78.24114997326231</v>
      </c>
    </row>
    <row r="144" spans="1:8" s="76" customFormat="1" ht="11.25" customHeight="1" x14ac:dyDescent="0.2">
      <c r="A144" s="105" t="s">
        <v>204</v>
      </c>
      <c r="B144" s="83">
        <v>967316</v>
      </c>
      <c r="C144" s="84">
        <v>573719.28580000019</v>
      </c>
      <c r="D144" s="83">
        <v>48198.594020000004</v>
      </c>
      <c r="E144" s="84">
        <f t="shared" ref="E144:E162" si="34">SUM(C144:D144)</f>
        <v>621917.87982000015</v>
      </c>
      <c r="F144" s="84">
        <f>B144-E144</f>
        <v>345398.12017999985</v>
      </c>
      <c r="G144" s="84">
        <f>B144-C144</f>
        <v>393596.71419999981</v>
      </c>
      <c r="H144" s="85">
        <f>E144/B144*100</f>
        <v>64.293145137679943</v>
      </c>
    </row>
    <row r="145" spans="1:8" s="76" customFormat="1" ht="11.25" customHeight="1" x14ac:dyDescent="0.2">
      <c r="A145" s="105" t="s">
        <v>205</v>
      </c>
      <c r="B145" s="83">
        <v>48100.02</v>
      </c>
      <c r="C145" s="84">
        <v>32584.334070000001</v>
      </c>
      <c r="D145" s="83">
        <v>3770.5510399999998</v>
      </c>
      <c r="E145" s="84">
        <f t="shared" si="34"/>
        <v>36354.885110000003</v>
      </c>
      <c r="F145" s="84">
        <f>B145-E145</f>
        <v>11745.134889999994</v>
      </c>
      <c r="G145" s="84">
        <f>B145-C145</f>
        <v>15515.685929999996</v>
      </c>
      <c r="H145" s="85">
        <f>E145/B145*100</f>
        <v>75.581850298606952</v>
      </c>
    </row>
    <row r="146" spans="1:8" s="76" customFormat="1" ht="11.25" customHeight="1" x14ac:dyDescent="0.2">
      <c r="A146" s="82" t="s">
        <v>206</v>
      </c>
      <c r="B146" s="83">
        <v>84559</v>
      </c>
      <c r="C146" s="84">
        <v>59051.486320000004</v>
      </c>
      <c r="D146" s="83">
        <v>2269.8667099999998</v>
      </c>
      <c r="E146" s="84">
        <f t="shared" si="34"/>
        <v>61321.353030000006</v>
      </c>
      <c r="F146" s="84">
        <f>B146-E146</f>
        <v>23237.646969999994</v>
      </c>
      <c r="G146" s="84">
        <f>B146-C146</f>
        <v>25507.513679999996</v>
      </c>
      <c r="H146" s="85">
        <f>E146/B146*100</f>
        <v>72.519013978405624</v>
      </c>
    </row>
    <row r="147" spans="1:8" s="76" customFormat="1" ht="11.25" customHeight="1" x14ac:dyDescent="0.2">
      <c r="A147" s="82" t="s">
        <v>207</v>
      </c>
      <c r="B147" s="83">
        <v>28099.325000000001</v>
      </c>
      <c r="C147" s="84">
        <v>24471.435450000001</v>
      </c>
      <c r="D147" s="83">
        <v>15.853540000000001</v>
      </c>
      <c r="E147" s="84">
        <f t="shared" si="34"/>
        <v>24487.288990000001</v>
      </c>
      <c r="F147" s="84">
        <f>B147-E147</f>
        <v>3612.0360099999998</v>
      </c>
      <c r="G147" s="84">
        <f>B147-C147</f>
        <v>3627.8895499999999</v>
      </c>
      <c r="H147" s="85">
        <f>E147/B147*100</f>
        <v>87.145470540662444</v>
      </c>
    </row>
    <row r="148" spans="1:8" s="76" customFormat="1" ht="11.25" customHeight="1" x14ac:dyDescent="0.2">
      <c r="A148" s="82" t="s">
        <v>208</v>
      </c>
      <c r="B148" s="83">
        <v>63848.084000000003</v>
      </c>
      <c r="C148" s="84">
        <v>50001.397210000003</v>
      </c>
      <c r="D148" s="83">
        <v>1969.7425700000001</v>
      </c>
      <c r="E148" s="84">
        <f t="shared" si="34"/>
        <v>51971.139780000005</v>
      </c>
      <c r="F148" s="84">
        <f>B148-E148</f>
        <v>11876.944219999998</v>
      </c>
      <c r="G148" s="84">
        <f>B148-C148</f>
        <v>13846.68679</v>
      </c>
      <c r="H148" s="85">
        <f>E148/B148*100</f>
        <v>81.398119605280556</v>
      </c>
    </row>
    <row r="149" spans="1:8" s="76" customFormat="1" ht="11.25" customHeight="1" x14ac:dyDescent="0.2">
      <c r="A149" s="82" t="s">
        <v>209</v>
      </c>
      <c r="B149" s="83">
        <v>32697</v>
      </c>
      <c r="C149" s="84">
        <v>29357.579260000002</v>
      </c>
      <c r="D149" s="83">
        <v>2495.3589500000003</v>
      </c>
      <c r="E149" s="84">
        <f t="shared" si="34"/>
        <v>31852.938210000004</v>
      </c>
      <c r="F149" s="84">
        <f>B149-E149</f>
        <v>844.06178999999611</v>
      </c>
      <c r="G149" s="84">
        <f>B149-C149</f>
        <v>3339.4207399999977</v>
      </c>
      <c r="H149" s="85">
        <f>E149/B149*100</f>
        <v>97.418534452702104</v>
      </c>
    </row>
    <row r="150" spans="1:8" s="76" customFormat="1" ht="11.25" customHeight="1" x14ac:dyDescent="0.2">
      <c r="A150" s="82" t="s">
        <v>210</v>
      </c>
      <c r="B150" s="83">
        <v>10764</v>
      </c>
      <c r="C150" s="84">
        <v>6531.8771100000004</v>
      </c>
      <c r="D150" s="83">
        <v>613.61691000000008</v>
      </c>
      <c r="E150" s="84">
        <f t="shared" si="34"/>
        <v>7145.4940200000001</v>
      </c>
      <c r="F150" s="84">
        <f>B150-E150</f>
        <v>3618.5059799999999</v>
      </c>
      <c r="G150" s="84">
        <f>B150-C150</f>
        <v>4232.1228899999996</v>
      </c>
      <c r="H150" s="85">
        <f>E150/B150*100</f>
        <v>66.383259197324421</v>
      </c>
    </row>
    <row r="151" spans="1:8" s="76" customFormat="1" ht="11.25" customHeight="1" x14ac:dyDescent="0.2">
      <c r="A151" s="105" t="s">
        <v>211</v>
      </c>
      <c r="B151" s="83">
        <v>18191</v>
      </c>
      <c r="C151" s="84">
        <v>11928.32999</v>
      </c>
      <c r="D151" s="83">
        <v>136.11308</v>
      </c>
      <c r="E151" s="84">
        <f t="shared" si="34"/>
        <v>12064.443069999999</v>
      </c>
      <c r="F151" s="84">
        <f>B151-E151</f>
        <v>6126.5569300000006</v>
      </c>
      <c r="G151" s="84">
        <f>B151-C151</f>
        <v>6262.6700099999998</v>
      </c>
      <c r="H151" s="85">
        <f>E151/B151*100</f>
        <v>66.320944807872024</v>
      </c>
    </row>
    <row r="152" spans="1:8" s="76" customFormat="1" ht="11.25" customHeight="1" x14ac:dyDescent="0.2">
      <c r="A152" s="82" t="s">
        <v>212</v>
      </c>
      <c r="B152" s="83">
        <v>151387.011</v>
      </c>
      <c r="C152" s="84">
        <v>124626.78703000001</v>
      </c>
      <c r="D152" s="83">
        <v>8192.2009500000004</v>
      </c>
      <c r="E152" s="84">
        <f t="shared" si="34"/>
        <v>132818.98798000001</v>
      </c>
      <c r="F152" s="84">
        <f>B152-E152</f>
        <v>18568.023019999993</v>
      </c>
      <c r="G152" s="84">
        <f>B152-C152</f>
        <v>26760.223969999992</v>
      </c>
      <c r="H152" s="85">
        <f>E152/B152*100</f>
        <v>87.734731733358558</v>
      </c>
    </row>
    <row r="153" spans="1:8" s="76" customFormat="1" ht="11.25" customHeight="1" x14ac:dyDescent="0.2">
      <c r="A153" s="82" t="s">
        <v>213</v>
      </c>
      <c r="B153" s="83">
        <v>252937</v>
      </c>
      <c r="C153" s="84">
        <v>134829.55275</v>
      </c>
      <c r="D153" s="83">
        <v>7070.9862800000001</v>
      </c>
      <c r="E153" s="84">
        <f t="shared" si="34"/>
        <v>141900.53903000001</v>
      </c>
      <c r="F153" s="84">
        <f>B153-E153</f>
        <v>111036.46096999999</v>
      </c>
      <c r="G153" s="84">
        <f>B153-C153</f>
        <v>118107.44725</v>
      </c>
      <c r="H153" s="85">
        <f>E153/B153*100</f>
        <v>56.101139426023082</v>
      </c>
    </row>
    <row r="154" spans="1:8" s="76" customFormat="1" ht="11.25" customHeight="1" x14ac:dyDescent="0.2">
      <c r="A154" s="82" t="s">
        <v>214</v>
      </c>
      <c r="B154" s="83">
        <v>117206</v>
      </c>
      <c r="C154" s="84">
        <v>79036.949529999998</v>
      </c>
      <c r="D154" s="83">
        <v>2106.58223</v>
      </c>
      <c r="E154" s="84">
        <f t="shared" si="34"/>
        <v>81143.531759999998</v>
      </c>
      <c r="F154" s="84">
        <f>B154-E154</f>
        <v>36062.468240000002</v>
      </c>
      <c r="G154" s="84">
        <f>B154-C154</f>
        <v>38169.050470000002</v>
      </c>
      <c r="H154" s="85">
        <f>E154/B154*100</f>
        <v>69.231551081002678</v>
      </c>
    </row>
    <row r="155" spans="1:8" s="76" customFormat="1" ht="11.25" customHeight="1" x14ac:dyDescent="0.2">
      <c r="A155" s="82" t="s">
        <v>215</v>
      </c>
      <c r="B155" s="83">
        <v>157458.35399999999</v>
      </c>
      <c r="C155" s="84">
        <v>89275.844760000007</v>
      </c>
      <c r="D155" s="83">
        <v>6343.2836299999999</v>
      </c>
      <c r="E155" s="84">
        <f t="shared" si="34"/>
        <v>95619.128390000013</v>
      </c>
      <c r="F155" s="84">
        <f>B155-E155</f>
        <v>61839.225609999979</v>
      </c>
      <c r="G155" s="84">
        <f>B155-C155</f>
        <v>68182.509239999985</v>
      </c>
      <c r="H155" s="85">
        <f>E155/B155*100</f>
        <v>60.726614981635095</v>
      </c>
    </row>
    <row r="156" spans="1:8" s="76" customFormat="1" ht="11.25" customHeight="1" x14ac:dyDescent="0.2">
      <c r="A156" s="82" t="s">
        <v>216</v>
      </c>
      <c r="B156" s="83">
        <v>76107</v>
      </c>
      <c r="C156" s="84">
        <v>34987.395049999999</v>
      </c>
      <c r="D156" s="83">
        <v>29075.015820000001</v>
      </c>
      <c r="E156" s="84">
        <f t="shared" si="34"/>
        <v>64062.41087</v>
      </c>
      <c r="F156" s="84">
        <f>B156-E156</f>
        <v>12044.58913</v>
      </c>
      <c r="G156" s="84">
        <f>B156-C156</f>
        <v>41119.604950000001</v>
      </c>
      <c r="H156" s="85">
        <f>E156/B156*100</f>
        <v>84.174137556335154</v>
      </c>
    </row>
    <row r="157" spans="1:8" s="76" customFormat="1" ht="11.25" customHeight="1" x14ac:dyDescent="0.2">
      <c r="A157" s="82" t="s">
        <v>217</v>
      </c>
      <c r="B157" s="83">
        <v>32624</v>
      </c>
      <c r="C157" s="84">
        <v>31141.606640000002</v>
      </c>
      <c r="D157" s="83">
        <v>569.69256000000007</v>
      </c>
      <c r="E157" s="84">
        <f t="shared" si="34"/>
        <v>31711.299200000001</v>
      </c>
      <c r="F157" s="84">
        <f>B157-E157</f>
        <v>912.70079999999871</v>
      </c>
      <c r="G157" s="84">
        <f>B157-C157</f>
        <v>1482.3933599999982</v>
      </c>
      <c r="H157" s="85">
        <f>E157/B157*100</f>
        <v>97.202363903874456</v>
      </c>
    </row>
    <row r="158" spans="1:8" s="76" customFormat="1" ht="11.25" customHeight="1" x14ac:dyDescent="0.2">
      <c r="A158" s="82" t="s">
        <v>218</v>
      </c>
      <c r="B158" s="83">
        <v>284205</v>
      </c>
      <c r="C158" s="84">
        <v>238361.92757000003</v>
      </c>
      <c r="D158" s="83">
        <v>22086.369819999996</v>
      </c>
      <c r="E158" s="84">
        <f t="shared" si="34"/>
        <v>260448.29739000002</v>
      </c>
      <c r="F158" s="84">
        <f>B158-E158</f>
        <v>23756.702609999978</v>
      </c>
      <c r="G158" s="84">
        <f>B158-C158</f>
        <v>45843.072429999971</v>
      </c>
      <c r="H158" s="85">
        <f>E158/B158*100</f>
        <v>91.64099765662111</v>
      </c>
    </row>
    <row r="159" spans="1:8" s="76" customFormat="1" ht="11.25" customHeight="1" x14ac:dyDescent="0.2">
      <c r="A159" s="82" t="s">
        <v>219</v>
      </c>
      <c r="B159" s="83">
        <v>11768</v>
      </c>
      <c r="C159" s="84">
        <v>11540.179279999998</v>
      </c>
      <c r="D159" s="83">
        <v>225.96785999999997</v>
      </c>
      <c r="E159" s="87">
        <f t="shared" si="34"/>
        <v>11766.147139999999</v>
      </c>
      <c r="F159" s="87">
        <f>B159-E159</f>
        <v>1.8528600000008737</v>
      </c>
      <c r="G159" s="87">
        <f>B159-C159</f>
        <v>227.82072000000153</v>
      </c>
      <c r="H159" s="80">
        <f>E159/B159*100</f>
        <v>99.98425509857239</v>
      </c>
    </row>
    <row r="160" spans="1:8" s="76" customFormat="1" ht="11.25" customHeight="1" x14ac:dyDescent="0.2">
      <c r="A160" s="91" t="s">
        <v>220</v>
      </c>
      <c r="B160" s="83">
        <v>751271.11699999997</v>
      </c>
      <c r="C160" s="84">
        <v>392862.73602999997</v>
      </c>
      <c r="D160" s="83">
        <v>358190.80605000001</v>
      </c>
      <c r="E160" s="87">
        <f t="shared" si="34"/>
        <v>751053.54208000004</v>
      </c>
      <c r="F160" s="87">
        <f>B160-E160</f>
        <v>217.57491999992635</v>
      </c>
      <c r="G160" s="87">
        <f>B160-C160</f>
        <v>358408.38097</v>
      </c>
      <c r="H160" s="80">
        <f>E160/B160*100</f>
        <v>99.97103909426616</v>
      </c>
    </row>
    <row r="161" spans="1:8" s="76" customFormat="1" ht="11.25" customHeight="1" x14ac:dyDescent="0.2">
      <c r="A161" s="91" t="s">
        <v>221</v>
      </c>
      <c r="B161" s="83">
        <v>9869</v>
      </c>
      <c r="C161" s="84">
        <v>8969.9914100000005</v>
      </c>
      <c r="D161" s="83">
        <v>419.69889000000001</v>
      </c>
      <c r="E161" s="87">
        <f t="shared" si="34"/>
        <v>9389.6903000000002</v>
      </c>
      <c r="F161" s="87">
        <f>B161-E161</f>
        <v>479.30969999999979</v>
      </c>
      <c r="G161" s="87">
        <f>B161-C161</f>
        <v>899.00858999999946</v>
      </c>
      <c r="H161" s="85">
        <f>E161/B161*100</f>
        <v>95.143279967575239</v>
      </c>
    </row>
    <row r="162" spans="1:8" s="76" customFormat="1" ht="11.25" customHeight="1" x14ac:dyDescent="0.2">
      <c r="A162" s="82" t="s">
        <v>222</v>
      </c>
      <c r="B162" s="83">
        <v>14711</v>
      </c>
      <c r="C162" s="84">
        <v>8602.5052699999997</v>
      </c>
      <c r="D162" s="83">
        <v>107.75215</v>
      </c>
      <c r="E162" s="84">
        <f t="shared" si="34"/>
        <v>8710.2574199999999</v>
      </c>
      <c r="F162" s="84">
        <f>B162-E162</f>
        <v>6000.7425800000001</v>
      </c>
      <c r="G162" s="84">
        <f>B162-C162</f>
        <v>6108.4947300000003</v>
      </c>
      <c r="H162" s="85">
        <f>E162/B162*100</f>
        <v>59.209145673305684</v>
      </c>
    </row>
    <row r="163" spans="1:8" s="76" customFormat="1" ht="11.25" customHeight="1" x14ac:dyDescent="0.2">
      <c r="A163" s="91"/>
      <c r="B163" s="83"/>
      <c r="C163" s="84"/>
      <c r="D163" s="83"/>
      <c r="E163" s="84"/>
      <c r="F163" s="84"/>
      <c r="G163" s="84"/>
      <c r="H163" s="85"/>
    </row>
    <row r="164" spans="1:8" s="76" customFormat="1" ht="11.25" customHeight="1" x14ac:dyDescent="0.2">
      <c r="A164" s="78" t="s">
        <v>223</v>
      </c>
      <c r="B164" s="94">
        <f t="shared" ref="B164:G164" si="35">SUM(B165:B172)</f>
        <v>6744454.4860000005</v>
      </c>
      <c r="C164" s="89">
        <f t="shared" si="35"/>
        <v>4828247.722409999</v>
      </c>
      <c r="D164" s="94">
        <f t="shared" si="35"/>
        <v>266623.18900999997</v>
      </c>
      <c r="E164" s="89">
        <f t="shared" si="35"/>
        <v>5094870.9114199979</v>
      </c>
      <c r="F164" s="89">
        <f t="shared" si="35"/>
        <v>1649583.5745800028</v>
      </c>
      <c r="G164" s="89">
        <f t="shared" si="35"/>
        <v>1916206.7635900024</v>
      </c>
      <c r="H164" s="85">
        <f>E164/B164*100</f>
        <v>75.541630861262774</v>
      </c>
    </row>
    <row r="165" spans="1:8" s="76" customFormat="1" ht="11.25" customHeight="1" x14ac:dyDescent="0.2">
      <c r="A165" s="82" t="s">
        <v>108</v>
      </c>
      <c r="B165" s="83">
        <v>6494640.8676000005</v>
      </c>
      <c r="C165" s="84">
        <v>4636832.3088599984</v>
      </c>
      <c r="D165" s="83">
        <v>257938.36948999995</v>
      </c>
      <c r="E165" s="84">
        <f t="shared" ref="E165:E172" si="36">SUM(C165:D165)</f>
        <v>4894770.6783499978</v>
      </c>
      <c r="F165" s="84">
        <f>B165-E165</f>
        <v>1599870.1892500026</v>
      </c>
      <c r="G165" s="84">
        <f>B165-C165</f>
        <v>1857808.5587400021</v>
      </c>
      <c r="H165" s="85">
        <f>E165/B165*100</f>
        <v>75.366302435115074</v>
      </c>
    </row>
    <row r="166" spans="1:8" s="76" customFormat="1" ht="11.25" customHeight="1" x14ac:dyDescent="0.2">
      <c r="A166" s="82" t="s">
        <v>224</v>
      </c>
      <c r="B166" s="83">
        <v>8934</v>
      </c>
      <c r="C166" s="84">
        <v>4863.5678699999999</v>
      </c>
      <c r="D166" s="83">
        <v>174.09375</v>
      </c>
      <c r="E166" s="87">
        <f t="shared" si="36"/>
        <v>5037.6616199999999</v>
      </c>
      <c r="F166" s="87">
        <f>B166-E166</f>
        <v>3896.3383800000001</v>
      </c>
      <c r="G166" s="87">
        <f>B166-C166</f>
        <v>4070.4321300000001</v>
      </c>
      <c r="H166" s="80">
        <f>E166/B166*100</f>
        <v>56.38752652787106</v>
      </c>
    </row>
    <row r="167" spans="1:8" s="76" customFormat="1" ht="11.25" customHeight="1" x14ac:dyDescent="0.2">
      <c r="A167" s="91" t="s">
        <v>225</v>
      </c>
      <c r="B167" s="83">
        <v>6908</v>
      </c>
      <c r="C167" s="84">
        <v>5208.0477899999996</v>
      </c>
      <c r="D167" s="83">
        <v>266.04040000000003</v>
      </c>
      <c r="E167" s="87">
        <f t="shared" si="36"/>
        <v>5474.0881899999995</v>
      </c>
      <c r="F167" s="87">
        <f>B167-E167</f>
        <v>1433.9118100000005</v>
      </c>
      <c r="G167" s="87">
        <f>B167-C167</f>
        <v>1699.9522100000004</v>
      </c>
      <c r="H167" s="80">
        <f>E167/B167*100</f>
        <v>79.242735813549501</v>
      </c>
    </row>
    <row r="168" spans="1:8" s="76" customFormat="1" ht="11.25" customHeight="1" x14ac:dyDescent="0.2">
      <c r="A168" s="91" t="s">
        <v>226</v>
      </c>
      <c r="B168" s="83">
        <v>6991.0739999999996</v>
      </c>
      <c r="C168" s="84">
        <v>5278.2013099999995</v>
      </c>
      <c r="D168" s="83">
        <v>747.28435999999999</v>
      </c>
      <c r="E168" s="87">
        <f t="shared" si="36"/>
        <v>6025.4856699999991</v>
      </c>
      <c r="F168" s="87">
        <f>B168-E168</f>
        <v>965.5883300000005</v>
      </c>
      <c r="G168" s="87">
        <f>B168-C168</f>
        <v>1712.8726900000001</v>
      </c>
      <c r="H168" s="85">
        <f>E168/B168*100</f>
        <v>86.188269069959773</v>
      </c>
    </row>
    <row r="169" spans="1:8" s="76" customFormat="1" ht="11.25" customHeight="1" x14ac:dyDescent="0.2">
      <c r="A169" s="82" t="s">
        <v>227</v>
      </c>
      <c r="B169" s="83">
        <v>10096</v>
      </c>
      <c r="C169" s="84">
        <v>6277.8334999999997</v>
      </c>
      <c r="D169" s="83">
        <v>249.64070999999998</v>
      </c>
      <c r="E169" s="84">
        <f t="shared" si="36"/>
        <v>6527.4742099999994</v>
      </c>
      <c r="F169" s="84">
        <f>B169-E169</f>
        <v>3568.5257900000006</v>
      </c>
      <c r="G169" s="84">
        <f>B169-C169</f>
        <v>3818.1665000000003</v>
      </c>
      <c r="H169" s="85">
        <f>E169/B169*100</f>
        <v>64.65406309429477</v>
      </c>
    </row>
    <row r="170" spans="1:8" s="76" customFormat="1" ht="11.25" customHeight="1" x14ac:dyDescent="0.2">
      <c r="A170" s="82" t="s">
        <v>228</v>
      </c>
      <c r="B170" s="83">
        <v>38985</v>
      </c>
      <c r="C170" s="84">
        <v>35979.937810000003</v>
      </c>
      <c r="D170" s="83">
        <v>860.21970999999996</v>
      </c>
      <c r="E170" s="84">
        <f t="shared" si="36"/>
        <v>36840.157520000001</v>
      </c>
      <c r="F170" s="84">
        <f>B170-E170</f>
        <v>2144.8424799999993</v>
      </c>
      <c r="G170" s="84">
        <f>B170-C170</f>
        <v>3005.0621899999969</v>
      </c>
      <c r="H170" s="85">
        <f>E170/B170*100</f>
        <v>94.498287854302944</v>
      </c>
    </row>
    <row r="171" spans="1:8" s="76" customFormat="1" ht="11.25" customHeight="1" x14ac:dyDescent="0.2">
      <c r="A171" s="82" t="s">
        <v>229</v>
      </c>
      <c r="B171" s="83">
        <v>153446.54439999998</v>
      </c>
      <c r="C171" s="84">
        <v>114360.09402</v>
      </c>
      <c r="D171" s="83">
        <v>6094.241140000001</v>
      </c>
      <c r="E171" s="87">
        <f t="shared" si="36"/>
        <v>120454.33516</v>
      </c>
      <c r="F171" s="87">
        <f>B171-E171</f>
        <v>32992.209239999982</v>
      </c>
      <c r="G171" s="87">
        <f>B171-C171</f>
        <v>39086.45037999998</v>
      </c>
      <c r="H171" s="80">
        <f>E171/B171*100</f>
        <v>78.49921653889001</v>
      </c>
    </row>
    <row r="172" spans="1:8" s="76" customFormat="1" ht="11.25" customHeight="1" x14ac:dyDescent="0.2">
      <c r="A172" s="91" t="s">
        <v>230</v>
      </c>
      <c r="B172" s="83">
        <v>24453</v>
      </c>
      <c r="C172" s="84">
        <v>19447.731250000001</v>
      </c>
      <c r="D172" s="83">
        <v>293.29945000000004</v>
      </c>
      <c r="E172" s="87">
        <f t="shared" si="36"/>
        <v>19741.030699999999</v>
      </c>
      <c r="F172" s="87">
        <f>B172-E172</f>
        <v>4711.9693000000007</v>
      </c>
      <c r="G172" s="87">
        <f>B172-C172</f>
        <v>5005.2687499999993</v>
      </c>
      <c r="H172" s="80">
        <f>E172/B172*100</f>
        <v>80.730506277348383</v>
      </c>
    </row>
    <row r="173" spans="1:8" s="76" customFormat="1" ht="11.25" customHeight="1" x14ac:dyDescent="0.2">
      <c r="A173" s="91"/>
      <c r="B173" s="88"/>
      <c r="C173" s="87"/>
      <c r="D173" s="88"/>
      <c r="E173" s="87"/>
      <c r="F173" s="87"/>
      <c r="G173" s="87"/>
      <c r="H173" s="85"/>
    </row>
    <row r="174" spans="1:8" s="76" customFormat="1" ht="11.25" customHeight="1" x14ac:dyDescent="0.2">
      <c r="A174" s="78" t="s">
        <v>231</v>
      </c>
      <c r="B174" s="94">
        <f t="shared" ref="B174:G174" si="37">SUM(B175:B177)</f>
        <v>325698.01900000003</v>
      </c>
      <c r="C174" s="89">
        <f t="shared" si="37"/>
        <v>259512.46143999998</v>
      </c>
      <c r="D174" s="94">
        <f t="shared" si="37"/>
        <v>43778.37212</v>
      </c>
      <c r="E174" s="89">
        <f t="shared" si="37"/>
        <v>303290.83356</v>
      </c>
      <c r="F174" s="89">
        <f t="shared" si="37"/>
        <v>22407.185440000052</v>
      </c>
      <c r="G174" s="89">
        <f t="shared" si="37"/>
        <v>66185.557560000016</v>
      </c>
      <c r="H174" s="85">
        <f>E174/B174*100</f>
        <v>93.120257375590597</v>
      </c>
    </row>
    <row r="175" spans="1:8" s="76" customFormat="1" ht="11.25" customHeight="1" x14ac:dyDescent="0.2">
      <c r="A175" s="82" t="s">
        <v>204</v>
      </c>
      <c r="B175" s="83">
        <v>283390.47600000002</v>
      </c>
      <c r="C175" s="84">
        <v>227712.03831</v>
      </c>
      <c r="D175" s="83">
        <v>40906.464369999994</v>
      </c>
      <c r="E175" s="84">
        <f>SUM(C175:D175)</f>
        <v>268618.50267999998</v>
      </c>
      <c r="F175" s="84">
        <f>B175-E175</f>
        <v>14771.973320000048</v>
      </c>
      <c r="G175" s="84">
        <f>B175-C175</f>
        <v>55678.437690000021</v>
      </c>
      <c r="H175" s="85">
        <f>E175/B175*100</f>
        <v>94.787413632065736</v>
      </c>
    </row>
    <row r="176" spans="1:8" s="76" customFormat="1" ht="11.45" customHeight="1" x14ac:dyDescent="0.2">
      <c r="A176" s="82" t="s">
        <v>232</v>
      </c>
      <c r="B176" s="83">
        <v>11054</v>
      </c>
      <c r="C176" s="84">
        <v>6467.7491500000006</v>
      </c>
      <c r="D176" s="83">
        <v>138.38970999999998</v>
      </c>
      <c r="E176" s="84">
        <f>SUM(C176:D176)</f>
        <v>6606.1388600000009</v>
      </c>
      <c r="F176" s="84">
        <f>B176-E176</f>
        <v>4447.8611399999991</v>
      </c>
      <c r="G176" s="84">
        <f>B176-C176</f>
        <v>4586.2508499999994</v>
      </c>
      <c r="H176" s="85">
        <f>E176/B176*100</f>
        <v>59.762428623122865</v>
      </c>
    </row>
    <row r="177" spans="1:8" s="76" customFormat="1" ht="11.25" customHeight="1" x14ac:dyDescent="0.2">
      <c r="A177" s="82" t="s">
        <v>233</v>
      </c>
      <c r="B177" s="83">
        <v>31253.543000000001</v>
      </c>
      <c r="C177" s="84">
        <v>25332.67398</v>
      </c>
      <c r="D177" s="83">
        <v>2733.5180399999999</v>
      </c>
      <c r="E177" s="84">
        <f>SUM(C177:D177)</f>
        <v>28066.192019999999</v>
      </c>
      <c r="F177" s="84">
        <f>B177-E177</f>
        <v>3187.3509800000029</v>
      </c>
      <c r="G177" s="84">
        <f>B177-C177</f>
        <v>5920.8690200000019</v>
      </c>
      <c r="H177" s="85">
        <f>E177/B177*100</f>
        <v>89.801633114044051</v>
      </c>
    </row>
    <row r="178" spans="1:8" s="76" customFormat="1" ht="11.25" customHeight="1" x14ac:dyDescent="0.2">
      <c r="A178" s="91" t="s">
        <v>234</v>
      </c>
      <c r="B178" s="87"/>
      <c r="C178" s="87"/>
      <c r="D178" s="87"/>
      <c r="E178" s="87"/>
      <c r="F178" s="87"/>
      <c r="G178" s="87"/>
      <c r="H178" s="80"/>
    </row>
    <row r="179" spans="1:8" s="76" customFormat="1" ht="11.25" customHeight="1" x14ac:dyDescent="0.2">
      <c r="A179" s="78" t="s">
        <v>235</v>
      </c>
      <c r="B179" s="89">
        <f t="shared" ref="B179:G179" si="38">SUM(B180:B186)</f>
        <v>1561656.9380000001</v>
      </c>
      <c r="C179" s="89">
        <f t="shared" si="38"/>
        <v>1258568.7995200001</v>
      </c>
      <c r="D179" s="89">
        <f t="shared" ref="D179" si="39">SUM(D180:D186)</f>
        <v>44238.158200000005</v>
      </c>
      <c r="E179" s="89">
        <f t="shared" si="38"/>
        <v>1302806.9577200001</v>
      </c>
      <c r="F179" s="89">
        <f t="shared" si="38"/>
        <v>258849.98027999993</v>
      </c>
      <c r="G179" s="89">
        <f t="shared" si="38"/>
        <v>303088.13847999991</v>
      </c>
      <c r="H179" s="80">
        <f>E179/B179*100</f>
        <v>83.424657875787574</v>
      </c>
    </row>
    <row r="180" spans="1:8" s="76" customFormat="1" ht="11.25" customHeight="1" x14ac:dyDescent="0.2">
      <c r="A180" s="91" t="s">
        <v>204</v>
      </c>
      <c r="B180" s="83">
        <v>730365.76299999992</v>
      </c>
      <c r="C180" s="84">
        <v>651156.82896000019</v>
      </c>
      <c r="D180" s="83">
        <v>20175.559970999999</v>
      </c>
      <c r="E180" s="87">
        <f t="shared" ref="E180:E186" si="40">SUM(C180:D180)</f>
        <v>671332.38893100014</v>
      </c>
      <c r="F180" s="87">
        <f>B180-E180</f>
        <v>59033.374068999779</v>
      </c>
      <c r="G180" s="87">
        <f>B180-C180</f>
        <v>79208.934039999731</v>
      </c>
      <c r="H180" s="85">
        <f>E180/B180*100</f>
        <v>91.917286233883914</v>
      </c>
    </row>
    <row r="181" spans="1:8" s="76" customFormat="1" ht="11.25" customHeight="1" x14ac:dyDescent="0.2">
      <c r="A181" s="82" t="s">
        <v>236</v>
      </c>
      <c r="B181" s="83">
        <v>43092.517999999996</v>
      </c>
      <c r="C181" s="84">
        <v>42899.960330000002</v>
      </c>
      <c r="D181" s="83">
        <v>192.24252999999999</v>
      </c>
      <c r="E181" s="84">
        <f t="shared" si="40"/>
        <v>43092.202860000005</v>
      </c>
      <c r="F181" s="84">
        <f>B181-E181</f>
        <v>0.31513999999151565</v>
      </c>
      <c r="G181" s="84">
        <f>B181-C181</f>
        <v>192.55766999999469</v>
      </c>
      <c r="H181" s="85">
        <f>E181/B181*100</f>
        <v>99.999268689752611</v>
      </c>
    </row>
    <row r="182" spans="1:8" s="76" customFormat="1" ht="11.25" customHeight="1" x14ac:dyDescent="0.2">
      <c r="A182" s="82" t="s">
        <v>237</v>
      </c>
      <c r="B182" s="83">
        <v>3803</v>
      </c>
      <c r="C182" s="84">
        <v>3662.5012000000002</v>
      </c>
      <c r="D182" s="83">
        <v>92.611899999999991</v>
      </c>
      <c r="E182" s="84">
        <f t="shared" si="40"/>
        <v>3755.1131</v>
      </c>
      <c r="F182" s="84">
        <f>B182-E182</f>
        <v>47.886899999999969</v>
      </c>
      <c r="G182" s="84">
        <f>B182-C182</f>
        <v>140.49879999999985</v>
      </c>
      <c r="H182" s="85">
        <f>E182/B182*100</f>
        <v>98.740812516434389</v>
      </c>
    </row>
    <row r="183" spans="1:8" s="76" customFormat="1" ht="11.25" customHeight="1" x14ac:dyDescent="0.2">
      <c r="A183" s="82" t="s">
        <v>238</v>
      </c>
      <c r="B183" s="83">
        <v>8132</v>
      </c>
      <c r="C183" s="84">
        <v>7860.4641500000007</v>
      </c>
      <c r="D183" s="83">
        <v>83.589429999999993</v>
      </c>
      <c r="E183" s="84">
        <f t="shared" si="40"/>
        <v>7944.0535800000007</v>
      </c>
      <c r="F183" s="84">
        <f>B183-E183</f>
        <v>187.94641999999931</v>
      </c>
      <c r="G183" s="84">
        <f>B183-C183</f>
        <v>271.5358499999993</v>
      </c>
      <c r="H183" s="85">
        <f>E183/B183*100</f>
        <v>97.688804476143645</v>
      </c>
    </row>
    <row r="184" spans="1:8" s="76" customFormat="1" ht="11.25" customHeight="1" x14ac:dyDescent="0.2">
      <c r="A184" s="82" t="s">
        <v>239</v>
      </c>
      <c r="B184" s="83">
        <v>17691</v>
      </c>
      <c r="C184" s="84">
        <v>14999.386859999999</v>
      </c>
      <c r="D184" s="83">
        <v>1826.3426299999999</v>
      </c>
      <c r="E184" s="84">
        <f t="shared" si="40"/>
        <v>16825.729489999998</v>
      </c>
      <c r="F184" s="84">
        <f>B184-E184</f>
        <v>865.2705100000021</v>
      </c>
      <c r="G184" s="84">
        <f>B184-C184</f>
        <v>2691.6131400000013</v>
      </c>
      <c r="H184" s="85">
        <f>E184/B184*100</f>
        <v>95.108979085410652</v>
      </c>
    </row>
    <row r="185" spans="1:8" s="76" customFormat="1" ht="11.25" customHeight="1" x14ac:dyDescent="0.2">
      <c r="A185" s="82" t="s">
        <v>240</v>
      </c>
      <c r="B185" s="83">
        <v>111055.961</v>
      </c>
      <c r="C185" s="84">
        <v>99550.839189999999</v>
      </c>
      <c r="D185" s="83">
        <v>4035.0951500000006</v>
      </c>
      <c r="E185" s="84">
        <f t="shared" si="40"/>
        <v>103585.93433999999</v>
      </c>
      <c r="F185" s="84">
        <f>B185-E185</f>
        <v>7470.0266600000032</v>
      </c>
      <c r="G185" s="84">
        <f>B185-C185</f>
        <v>11505.121809999997</v>
      </c>
      <c r="H185" s="85">
        <f>E185/B185*100</f>
        <v>93.273637369181827</v>
      </c>
    </row>
    <row r="186" spans="1:8" s="76" customFormat="1" ht="11.25" customHeight="1" x14ac:dyDescent="0.2">
      <c r="A186" s="82" t="s">
        <v>241</v>
      </c>
      <c r="B186" s="83">
        <v>647516.69600000011</v>
      </c>
      <c r="C186" s="84">
        <v>438438.81882999995</v>
      </c>
      <c r="D186" s="83">
        <v>17832.716589000003</v>
      </c>
      <c r="E186" s="84">
        <f t="shared" si="40"/>
        <v>456271.53541899996</v>
      </c>
      <c r="F186" s="84">
        <f>B186-E186</f>
        <v>191245.16058100015</v>
      </c>
      <c r="G186" s="84">
        <f>B186-C186</f>
        <v>209077.87717000017</v>
      </c>
      <c r="H186" s="85">
        <f>E186/B186*100</f>
        <v>70.464829438004159</v>
      </c>
    </row>
    <row r="187" spans="1:8" s="76" customFormat="1" ht="11.25" customHeight="1" x14ac:dyDescent="0.2">
      <c r="A187" s="91"/>
      <c r="B187" s="87"/>
      <c r="C187" s="87"/>
      <c r="D187" s="87"/>
      <c r="E187" s="87"/>
      <c r="F187" s="87"/>
      <c r="G187" s="87"/>
      <c r="H187" s="80"/>
    </row>
    <row r="188" spans="1:8" s="76" customFormat="1" ht="11.25" customHeight="1" x14ac:dyDescent="0.2">
      <c r="A188" s="78" t="s">
        <v>242</v>
      </c>
      <c r="B188" s="106">
        <f t="shared" ref="B188:G188" si="41">SUM(B189:B195)</f>
        <v>7229512.99663</v>
      </c>
      <c r="C188" s="106">
        <f t="shared" si="41"/>
        <v>5342277.0788100008</v>
      </c>
      <c r="D188" s="106">
        <f t="shared" si="41"/>
        <v>128289.40719</v>
      </c>
      <c r="E188" s="106">
        <f t="shared" si="41"/>
        <v>5470566.4859999996</v>
      </c>
      <c r="F188" s="106">
        <f t="shared" si="41"/>
        <v>1758946.5106299999</v>
      </c>
      <c r="G188" s="106">
        <f t="shared" si="41"/>
        <v>1887235.9178200003</v>
      </c>
      <c r="H188" s="80">
        <f>E188/B188*100</f>
        <v>75.669917026915584</v>
      </c>
    </row>
    <row r="189" spans="1:8" s="76" customFormat="1" ht="11.25" customHeight="1" x14ac:dyDescent="0.2">
      <c r="A189" s="91" t="s">
        <v>204</v>
      </c>
      <c r="B189" s="83">
        <v>5146104.7836300004</v>
      </c>
      <c r="C189" s="84">
        <v>3463272.1335200001</v>
      </c>
      <c r="D189" s="83">
        <v>43352.917759999997</v>
      </c>
      <c r="E189" s="107">
        <f t="shared" ref="E189:E195" si="42">SUM(C189:D189)</f>
        <v>3506625.0512800002</v>
      </c>
      <c r="F189" s="107">
        <f>B189-E189</f>
        <v>1639479.7323500002</v>
      </c>
      <c r="G189" s="107">
        <f>B189-C189</f>
        <v>1682832.6501100003</v>
      </c>
      <c r="H189" s="85">
        <f>E189/B189*100</f>
        <v>68.141345711318166</v>
      </c>
    </row>
    <row r="190" spans="1:8" s="76" customFormat="1" ht="11.25" customHeight="1" x14ac:dyDescent="0.2">
      <c r="A190" s="82" t="s">
        <v>243</v>
      </c>
      <c r="B190" s="83">
        <v>18371</v>
      </c>
      <c r="C190" s="84">
        <v>17863.251339999999</v>
      </c>
      <c r="D190" s="83">
        <v>507.24178999999998</v>
      </c>
      <c r="E190" s="84">
        <f t="shared" si="42"/>
        <v>18370.493129999999</v>
      </c>
      <c r="F190" s="84">
        <f>B190-E190</f>
        <v>0.50687000000107219</v>
      </c>
      <c r="G190" s="84">
        <f>B190-C190</f>
        <v>507.74866000000111</v>
      </c>
      <c r="H190" s="85">
        <f>E190/B190*100</f>
        <v>99.99724092319417</v>
      </c>
    </row>
    <row r="191" spans="1:8" s="76" customFormat="1" ht="11.25" customHeight="1" x14ac:dyDescent="0.2">
      <c r="A191" s="82" t="s">
        <v>244</v>
      </c>
      <c r="B191" s="83">
        <v>111015.773</v>
      </c>
      <c r="C191" s="84">
        <v>82034.356120000026</v>
      </c>
      <c r="D191" s="83">
        <v>8003.0536099999999</v>
      </c>
      <c r="E191" s="84">
        <f t="shared" si="42"/>
        <v>90037.409730000029</v>
      </c>
      <c r="F191" s="84">
        <f>B191-E191</f>
        <v>20978.363269999973</v>
      </c>
      <c r="G191" s="84">
        <f>B191-C191</f>
        <v>28981.416879999975</v>
      </c>
      <c r="H191" s="85">
        <f>E191/B191*100</f>
        <v>81.103258840525328</v>
      </c>
    </row>
    <row r="192" spans="1:8" s="76" customFormat="1" ht="11.25" customHeight="1" x14ac:dyDescent="0.2">
      <c r="A192" s="82" t="s">
        <v>245</v>
      </c>
      <c r="B192" s="83">
        <v>5049</v>
      </c>
      <c r="C192" s="84">
        <v>4618.4690099999998</v>
      </c>
      <c r="D192" s="83">
        <v>41.966500000000003</v>
      </c>
      <c r="E192" s="84">
        <f t="shared" si="42"/>
        <v>4660.4355100000002</v>
      </c>
      <c r="F192" s="84">
        <f>B192-E192</f>
        <v>388.56448999999975</v>
      </c>
      <c r="G192" s="84">
        <f>B192-C192</f>
        <v>430.5309900000002</v>
      </c>
      <c r="H192" s="85">
        <f>E192/B192*100</f>
        <v>92.304129728659149</v>
      </c>
    </row>
    <row r="193" spans="1:8" s="76" customFormat="1" ht="11.25" customHeight="1" x14ac:dyDescent="0.2">
      <c r="A193" s="82" t="s">
        <v>246</v>
      </c>
      <c r="B193" s="83">
        <v>148722</v>
      </c>
      <c r="C193" s="84">
        <v>97867.220919999992</v>
      </c>
      <c r="D193" s="83">
        <v>15609.30971</v>
      </c>
      <c r="E193" s="84">
        <f t="shared" si="42"/>
        <v>113476.53062999999</v>
      </c>
      <c r="F193" s="84">
        <f>B193-E193</f>
        <v>35245.469370000006</v>
      </c>
      <c r="G193" s="84">
        <f>B193-C193</f>
        <v>50854.779080000008</v>
      </c>
      <c r="H193" s="85">
        <f>E193/B193*100</f>
        <v>76.301105841771886</v>
      </c>
    </row>
    <row r="194" spans="1:8" s="76" customFormat="1" ht="11.25" customHeight="1" x14ac:dyDescent="0.2">
      <c r="A194" s="82" t="s">
        <v>247</v>
      </c>
      <c r="B194" s="83">
        <v>1795294.44</v>
      </c>
      <c r="C194" s="84">
        <v>1672816.31919</v>
      </c>
      <c r="D194" s="83">
        <v>59968.694109999997</v>
      </c>
      <c r="E194" s="84">
        <f t="shared" si="42"/>
        <v>1732785.0133</v>
      </c>
      <c r="F194" s="84">
        <f>B194-E194</f>
        <v>62509.426699999953</v>
      </c>
      <c r="G194" s="84">
        <f>B194-C194</f>
        <v>122478.12080999999</v>
      </c>
      <c r="H194" s="85">
        <f>E194/B194*100</f>
        <v>96.518151824722409</v>
      </c>
    </row>
    <row r="195" spans="1:8" s="76" customFormat="1" ht="11.25" customHeight="1" x14ac:dyDescent="0.2">
      <c r="A195" s="82" t="s">
        <v>248</v>
      </c>
      <c r="B195" s="83">
        <v>4956</v>
      </c>
      <c r="C195" s="84">
        <v>3805.3287099999998</v>
      </c>
      <c r="D195" s="83">
        <v>806.22370999999998</v>
      </c>
      <c r="E195" s="87">
        <f t="shared" si="42"/>
        <v>4611.55242</v>
      </c>
      <c r="F195" s="87">
        <f>B195-E195</f>
        <v>344.44758000000002</v>
      </c>
      <c r="G195" s="87">
        <f>B195-C195</f>
        <v>1150.6712900000002</v>
      </c>
      <c r="H195" s="80">
        <f>E195/B195*100</f>
        <v>93.049887409200977</v>
      </c>
    </row>
    <row r="196" spans="1:8" s="76" customFormat="1" ht="11.25" customHeight="1" x14ac:dyDescent="0.2">
      <c r="A196" s="91"/>
      <c r="B196" s="87"/>
      <c r="C196" s="87"/>
      <c r="D196" s="87"/>
      <c r="E196" s="87"/>
      <c r="F196" s="87"/>
      <c r="G196" s="87"/>
      <c r="H196" s="80"/>
    </row>
    <row r="197" spans="1:8" s="76" customFormat="1" ht="11.25" customHeight="1" x14ac:dyDescent="0.2">
      <c r="A197" s="78" t="s">
        <v>249</v>
      </c>
      <c r="B197" s="108">
        <f>SUM(B198:B204)</f>
        <v>834235.12300000002</v>
      </c>
      <c r="C197" s="108">
        <f t="shared" ref="C197:G197" si="43">SUM(C198:C204)</f>
        <v>570733.70874000003</v>
      </c>
      <c r="D197" s="108">
        <f>SUM(D198:D204)</f>
        <v>30562.088089999997</v>
      </c>
      <c r="E197" s="108">
        <f t="shared" si="43"/>
        <v>601295.79683000001</v>
      </c>
      <c r="F197" s="108">
        <f t="shared" si="43"/>
        <v>232939.32616999996</v>
      </c>
      <c r="G197" s="108">
        <f t="shared" si="43"/>
        <v>263501.41425999993</v>
      </c>
      <c r="H197" s="85">
        <f>E197/B197*100</f>
        <v>72.077497129067766</v>
      </c>
    </row>
    <row r="198" spans="1:8" s="76" customFormat="1" ht="11.25" customHeight="1" x14ac:dyDescent="0.2">
      <c r="A198" s="82" t="s">
        <v>250</v>
      </c>
      <c r="B198" s="83">
        <v>182266.97700000001</v>
      </c>
      <c r="C198" s="84">
        <v>146228.51165999999</v>
      </c>
      <c r="D198" s="83">
        <v>13329.64904</v>
      </c>
      <c r="E198" s="84">
        <f t="shared" ref="E198:E203" si="44">SUM(C198:D198)</f>
        <v>159558.16069999998</v>
      </c>
      <c r="F198" s="84">
        <f>B198-E198</f>
        <v>22708.816300000035</v>
      </c>
      <c r="G198" s="84">
        <f>B198-C198</f>
        <v>36038.465340000024</v>
      </c>
      <c r="H198" s="85">
        <f>E198/B198*100</f>
        <v>87.540904735584633</v>
      </c>
    </row>
    <row r="199" spans="1:8" s="76" customFormat="1" ht="11.25" customHeight="1" x14ac:dyDescent="0.2">
      <c r="A199" s="82" t="s">
        <v>251</v>
      </c>
      <c r="B199" s="83">
        <v>3960</v>
      </c>
      <c r="C199" s="84">
        <v>2059.6668600000003</v>
      </c>
      <c r="D199" s="83">
        <v>0</v>
      </c>
      <c r="E199" s="84">
        <f t="shared" si="44"/>
        <v>2059.6668600000003</v>
      </c>
      <c r="F199" s="84">
        <f>B199-E199</f>
        <v>1900.3331399999997</v>
      </c>
      <c r="G199" s="84">
        <f>B199-C199</f>
        <v>1900.3331399999997</v>
      </c>
      <c r="H199" s="85">
        <f>E199/B199*100</f>
        <v>52.011789393939402</v>
      </c>
    </row>
    <row r="200" spans="1:8" s="76" customFormat="1" ht="11.25" customHeight="1" x14ac:dyDescent="0.2">
      <c r="A200" s="82" t="s">
        <v>252</v>
      </c>
      <c r="B200" s="83">
        <v>26457</v>
      </c>
      <c r="C200" s="84">
        <v>21952.276170000001</v>
      </c>
      <c r="D200" s="83">
        <v>2757.2778699999999</v>
      </c>
      <c r="E200" s="84">
        <f t="shared" si="44"/>
        <v>24709.554040000003</v>
      </c>
      <c r="F200" s="84">
        <f>B200-E200</f>
        <v>1747.4459599999973</v>
      </c>
      <c r="G200" s="84">
        <f>B200-C200</f>
        <v>4504.723829999999</v>
      </c>
      <c r="H200" s="85">
        <f>E200/B200*100</f>
        <v>93.395146993234306</v>
      </c>
    </row>
    <row r="201" spans="1:8" s="76" customFormat="1" ht="11.25" customHeight="1" x14ac:dyDescent="0.2">
      <c r="A201" s="82" t="s">
        <v>253</v>
      </c>
      <c r="B201" s="83">
        <v>8306.1119999999992</v>
      </c>
      <c r="C201" s="84">
        <v>5124.3154599999998</v>
      </c>
      <c r="D201" s="83">
        <v>618.58393000000001</v>
      </c>
      <c r="E201" s="84">
        <f t="shared" si="44"/>
        <v>5742.8993899999996</v>
      </c>
      <c r="F201" s="84">
        <f>B201-E201</f>
        <v>2563.2126099999996</v>
      </c>
      <c r="G201" s="84">
        <f>B201-C201</f>
        <v>3181.7965399999994</v>
      </c>
      <c r="H201" s="85">
        <f>E201/B201*100</f>
        <v>69.140644744496583</v>
      </c>
    </row>
    <row r="202" spans="1:8" s="76" customFormat="1" ht="11.25" customHeight="1" x14ac:dyDescent="0.2">
      <c r="A202" s="82" t="s">
        <v>254</v>
      </c>
      <c r="B202" s="83">
        <v>11402</v>
      </c>
      <c r="C202" s="84">
        <v>10145.95068</v>
      </c>
      <c r="D202" s="83">
        <v>975.75293000000011</v>
      </c>
      <c r="E202" s="84">
        <f t="shared" si="44"/>
        <v>11121.70361</v>
      </c>
      <c r="F202" s="84">
        <f>B202-E202</f>
        <v>280.29638999999952</v>
      </c>
      <c r="G202" s="84">
        <f>B202-C202</f>
        <v>1256.0493200000001</v>
      </c>
      <c r="H202" s="85">
        <f>E202/B202*100</f>
        <v>97.541691019119455</v>
      </c>
    </row>
    <row r="203" spans="1:8" s="76" customFormat="1" ht="11.25" customHeight="1" x14ac:dyDescent="0.2">
      <c r="A203" s="82" t="s">
        <v>255</v>
      </c>
      <c r="B203" s="83">
        <v>546009.51599999995</v>
      </c>
      <c r="C203" s="84">
        <v>338171.62304000003</v>
      </c>
      <c r="D203" s="83">
        <v>8560.2936099999988</v>
      </c>
      <c r="E203" s="84">
        <f t="shared" si="44"/>
        <v>346731.91665000003</v>
      </c>
      <c r="F203" s="84">
        <f>B203-E203</f>
        <v>199277.59934999992</v>
      </c>
      <c r="G203" s="84">
        <f>B203-C203</f>
        <v>207837.89295999991</v>
      </c>
      <c r="H203" s="85">
        <f>E203/B203*100</f>
        <v>63.502907273506217</v>
      </c>
    </row>
    <row r="204" spans="1:8" s="76" customFormat="1" ht="11.25" customHeight="1" x14ac:dyDescent="0.2">
      <c r="A204" s="82" t="s">
        <v>256</v>
      </c>
      <c r="B204" s="83">
        <v>55833.517999999996</v>
      </c>
      <c r="C204" s="84">
        <v>47051.364869999998</v>
      </c>
      <c r="D204" s="83">
        <v>4320.53071</v>
      </c>
      <c r="E204" s="84">
        <f>SUM(C204:D204)</f>
        <v>51371.895579999997</v>
      </c>
      <c r="F204" s="84">
        <f>B204-E204</f>
        <v>4461.6224199999997</v>
      </c>
      <c r="G204" s="84">
        <f>B204-C204</f>
        <v>8782.1531299999988</v>
      </c>
      <c r="H204" s="85">
        <f>E204/B204*100</f>
        <v>92.009060901374696</v>
      </c>
    </row>
    <row r="205" spans="1:8" s="76" customFormat="1" ht="11.25" customHeight="1" x14ac:dyDescent="0.2">
      <c r="A205" s="91"/>
      <c r="B205" s="87"/>
      <c r="C205" s="87"/>
      <c r="D205" s="87"/>
      <c r="E205" s="87"/>
      <c r="F205" s="87"/>
      <c r="G205" s="87"/>
      <c r="H205" s="80"/>
    </row>
    <row r="206" spans="1:8" s="76" customFormat="1" ht="11.25" customHeight="1" x14ac:dyDescent="0.2">
      <c r="A206" s="78" t="s">
        <v>257</v>
      </c>
      <c r="B206" s="106">
        <f t="shared" ref="B206:G206" si="45">SUM(B207:B213)</f>
        <v>241031.56700000001</v>
      </c>
      <c r="C206" s="106">
        <f t="shared" si="45"/>
        <v>187228.54926999999</v>
      </c>
      <c r="D206" s="106">
        <f t="shared" ref="D206" si="46">SUM(D207:D213)</f>
        <v>6137.5836699999991</v>
      </c>
      <c r="E206" s="106">
        <f t="shared" si="45"/>
        <v>193366.13294000001</v>
      </c>
      <c r="F206" s="106">
        <f t="shared" si="45"/>
        <v>47665.43406</v>
      </c>
      <c r="G206" s="106">
        <f t="shared" si="45"/>
        <v>53803.017730000007</v>
      </c>
      <c r="H206" s="80">
        <f>E206/B206*100</f>
        <v>80.224401868490531</v>
      </c>
    </row>
    <row r="207" spans="1:8" s="76" customFormat="1" ht="11.25" customHeight="1" x14ac:dyDescent="0.2">
      <c r="A207" s="91" t="s">
        <v>258</v>
      </c>
      <c r="B207" s="83">
        <v>64719</v>
      </c>
      <c r="C207" s="84">
        <v>43449.248029999995</v>
      </c>
      <c r="D207" s="83">
        <v>1323.4293999999991</v>
      </c>
      <c r="E207" s="107">
        <f t="shared" ref="E207:E213" si="47">SUM(C207:D207)</f>
        <v>44772.677429999996</v>
      </c>
      <c r="F207" s="107">
        <f>B207-E207</f>
        <v>19946.322570000004</v>
      </c>
      <c r="G207" s="107">
        <f>B207-C207</f>
        <v>21269.751970000005</v>
      </c>
      <c r="H207" s="85">
        <f>E207/B207*100</f>
        <v>69.180113150697636</v>
      </c>
    </row>
    <row r="208" spans="1:8" s="76" customFormat="1" ht="11.25" customHeight="1" x14ac:dyDescent="0.2">
      <c r="A208" s="82" t="s">
        <v>259</v>
      </c>
      <c r="B208" s="83">
        <v>60038.603000000003</v>
      </c>
      <c r="C208" s="84">
        <v>58195.130149999997</v>
      </c>
      <c r="D208" s="83">
        <v>331.04872999999998</v>
      </c>
      <c r="E208" s="84">
        <f t="shared" si="47"/>
        <v>58526.178879999999</v>
      </c>
      <c r="F208" s="84">
        <f>B208-E208</f>
        <v>1512.4241200000033</v>
      </c>
      <c r="G208" s="84">
        <f>B208-C208</f>
        <v>1843.4728500000056</v>
      </c>
      <c r="H208" s="85">
        <f>E208/B208*100</f>
        <v>97.480913871363725</v>
      </c>
    </row>
    <row r="209" spans="1:8" s="76" customFormat="1" ht="11.25" customHeight="1" x14ac:dyDescent="0.2">
      <c r="A209" s="82" t="s">
        <v>260</v>
      </c>
      <c r="B209" s="83">
        <v>8510</v>
      </c>
      <c r="C209" s="84">
        <v>7730.7798700000003</v>
      </c>
      <c r="D209" s="83">
        <v>74.607939999999999</v>
      </c>
      <c r="E209" s="84">
        <f t="shared" si="47"/>
        <v>7805.3878100000002</v>
      </c>
      <c r="F209" s="84">
        <f>B209-E209</f>
        <v>704.61218999999983</v>
      </c>
      <c r="G209" s="84">
        <f>B209-C209</f>
        <v>779.2201299999997</v>
      </c>
      <c r="H209" s="85">
        <f>E209/B209*100</f>
        <v>91.720185781433599</v>
      </c>
    </row>
    <row r="210" spans="1:8" s="76" customFormat="1" ht="11.25" customHeight="1" x14ac:dyDescent="0.2">
      <c r="A210" s="82" t="s">
        <v>261</v>
      </c>
      <c r="B210" s="83">
        <v>1793</v>
      </c>
      <c r="C210" s="84">
        <v>0</v>
      </c>
      <c r="D210" s="83">
        <v>0</v>
      </c>
      <c r="E210" s="84">
        <f t="shared" si="47"/>
        <v>0</v>
      </c>
      <c r="F210" s="84">
        <f>B210-E210</f>
        <v>1793</v>
      </c>
      <c r="G210" s="84">
        <f>B210-C210</f>
        <v>1793</v>
      </c>
      <c r="H210" s="85">
        <f>E210/B210*100</f>
        <v>0</v>
      </c>
    </row>
    <row r="211" spans="1:8" s="76" customFormat="1" ht="11.25" customHeight="1" x14ac:dyDescent="0.2">
      <c r="A211" s="82" t="s">
        <v>262</v>
      </c>
      <c r="B211" s="83">
        <v>17818</v>
      </c>
      <c r="C211" s="84">
        <v>12134.443060000001</v>
      </c>
      <c r="D211" s="83">
        <v>2110.3751400000001</v>
      </c>
      <c r="E211" s="84">
        <f t="shared" si="47"/>
        <v>14244.818200000002</v>
      </c>
      <c r="F211" s="84">
        <f>B211-E211</f>
        <v>3573.1817999999985</v>
      </c>
      <c r="G211" s="84">
        <f>B211-C211</f>
        <v>5683.5569399999986</v>
      </c>
      <c r="H211" s="85">
        <f>E211/B211*100</f>
        <v>79.94622404310249</v>
      </c>
    </row>
    <row r="212" spans="1:8" s="76" customFormat="1" ht="11.25" customHeight="1" x14ac:dyDescent="0.2">
      <c r="A212" s="82" t="s">
        <v>263</v>
      </c>
      <c r="B212" s="83">
        <v>56139.964</v>
      </c>
      <c r="C212" s="84">
        <v>41450.207200000004</v>
      </c>
      <c r="D212" s="83">
        <v>1825.10805</v>
      </c>
      <c r="E212" s="84">
        <f t="shared" si="47"/>
        <v>43275.315250000007</v>
      </c>
      <c r="F212" s="84">
        <f>B212-E212</f>
        <v>12864.648749999993</v>
      </c>
      <c r="G212" s="84">
        <f>B212-C212</f>
        <v>14689.756799999996</v>
      </c>
      <c r="H212" s="85">
        <f>E212/B212*100</f>
        <v>77.084686498908354</v>
      </c>
    </row>
    <row r="213" spans="1:8" s="76" customFormat="1" ht="11.25" customHeight="1" x14ac:dyDescent="0.2">
      <c r="A213" s="82" t="s">
        <v>264</v>
      </c>
      <c r="B213" s="83">
        <v>32013</v>
      </c>
      <c r="C213" s="84">
        <v>24268.740959999999</v>
      </c>
      <c r="D213" s="83">
        <v>473.01441</v>
      </c>
      <c r="E213" s="84">
        <f t="shared" si="47"/>
        <v>24741.755369999999</v>
      </c>
      <c r="F213" s="84">
        <f>B213-E213</f>
        <v>7271.2446300000011</v>
      </c>
      <c r="G213" s="84">
        <f>B213-C213</f>
        <v>7744.2590400000008</v>
      </c>
      <c r="H213" s="85">
        <f>E213/B213*100</f>
        <v>77.286587854933927</v>
      </c>
    </row>
    <row r="214" spans="1:8" s="76" customFormat="1" ht="11.25" customHeight="1" x14ac:dyDescent="0.2">
      <c r="A214" s="91"/>
      <c r="B214" s="83"/>
      <c r="C214" s="84"/>
      <c r="D214" s="83"/>
      <c r="E214" s="84"/>
      <c r="F214" s="84"/>
      <c r="G214" s="84"/>
      <c r="H214" s="85"/>
    </row>
    <row r="215" spans="1:8" s="76" customFormat="1" ht="11.25" customHeight="1" x14ac:dyDescent="0.2">
      <c r="A215" s="78" t="s">
        <v>265</v>
      </c>
      <c r="B215" s="108">
        <f t="shared" ref="B215:G215" si="48">SUM(B216:B228)+SUM(B233:B243)</f>
        <v>5174029.72</v>
      </c>
      <c r="C215" s="108">
        <f t="shared" si="48"/>
        <v>1252452.1709499997</v>
      </c>
      <c r="D215" s="108">
        <f t="shared" si="48"/>
        <v>51944.904659999993</v>
      </c>
      <c r="E215" s="108">
        <f t="shared" si="48"/>
        <v>1304397.0756099997</v>
      </c>
      <c r="F215" s="108">
        <f t="shared" si="48"/>
        <v>3869632.6443899996</v>
      </c>
      <c r="G215" s="108">
        <f t="shared" si="48"/>
        <v>3921577.5490500014</v>
      </c>
      <c r="H215" s="85">
        <f>E215/B215*100</f>
        <v>25.21046739580769</v>
      </c>
    </row>
    <row r="216" spans="1:8" s="76" customFormat="1" ht="11.25" customHeight="1" x14ac:dyDescent="0.2">
      <c r="A216" s="82" t="s">
        <v>266</v>
      </c>
      <c r="B216" s="83">
        <v>18424</v>
      </c>
      <c r="C216" s="84">
        <v>8010.1684999999998</v>
      </c>
      <c r="D216" s="83">
        <v>443.65334999999999</v>
      </c>
      <c r="E216" s="84">
        <f t="shared" ref="E216:E227" si="49">SUM(C216:D216)</f>
        <v>8453.8218500000003</v>
      </c>
      <c r="F216" s="84">
        <f>B216-E216</f>
        <v>9970.1781499999997</v>
      </c>
      <c r="G216" s="84">
        <f>B216-C216</f>
        <v>10413.8315</v>
      </c>
      <c r="H216" s="85">
        <f>E216/B216*100</f>
        <v>45.884834183673476</v>
      </c>
    </row>
    <row r="217" spans="1:8" s="76" customFormat="1" ht="11.25" customHeight="1" x14ac:dyDescent="0.2">
      <c r="A217" s="82" t="s">
        <v>267</v>
      </c>
      <c r="B217" s="83">
        <v>25592.969000000001</v>
      </c>
      <c r="C217" s="84">
        <v>19482.421149999998</v>
      </c>
      <c r="D217" s="83">
        <v>56.080300000000001</v>
      </c>
      <c r="E217" s="84">
        <f t="shared" si="49"/>
        <v>19538.50145</v>
      </c>
      <c r="F217" s="84">
        <f>B217-E217</f>
        <v>6054.4675500000012</v>
      </c>
      <c r="G217" s="84">
        <f>B217-C217</f>
        <v>6110.5478500000027</v>
      </c>
      <c r="H217" s="85">
        <f>E217/B217*100</f>
        <v>76.343238840323679</v>
      </c>
    </row>
    <row r="218" spans="1:8" s="76" customFormat="1" ht="11.25" customHeight="1" x14ac:dyDescent="0.2">
      <c r="A218" s="82" t="s">
        <v>268</v>
      </c>
      <c r="B218" s="83">
        <v>17837</v>
      </c>
      <c r="C218" s="84">
        <v>14042.980659999999</v>
      </c>
      <c r="D218" s="83">
        <v>1854.46686</v>
      </c>
      <c r="E218" s="84">
        <f t="shared" si="49"/>
        <v>15897.44752</v>
      </c>
      <c r="F218" s="84">
        <f>B218-E218</f>
        <v>1939.5524800000003</v>
      </c>
      <c r="G218" s="84">
        <f>B218-C218</f>
        <v>3794.0193400000007</v>
      </c>
      <c r="H218" s="85">
        <f>E218/B218*100</f>
        <v>89.126240511296743</v>
      </c>
    </row>
    <row r="219" spans="1:8" s="76" customFormat="1" ht="11.25" customHeight="1" x14ac:dyDescent="0.2">
      <c r="A219" s="82" t="s">
        <v>269</v>
      </c>
      <c r="B219" s="83">
        <v>3363812.2390000001</v>
      </c>
      <c r="C219" s="84">
        <v>213093.91656999956</v>
      </c>
      <c r="D219" s="83">
        <v>11624.446839999993</v>
      </c>
      <c r="E219" s="84">
        <f t="shared" si="49"/>
        <v>224718.36340999955</v>
      </c>
      <c r="F219" s="84">
        <f>B219-E219</f>
        <v>3139093.8755900003</v>
      </c>
      <c r="G219" s="84">
        <f>B219-C219</f>
        <v>3150718.3224300006</v>
      </c>
      <c r="H219" s="85">
        <f>E219/B219*100</f>
        <v>6.6804669061078226</v>
      </c>
    </row>
    <row r="220" spans="1:8" s="76" customFormat="1" ht="11.25" customHeight="1" x14ac:dyDescent="0.2">
      <c r="A220" s="82" t="s">
        <v>270</v>
      </c>
      <c r="B220" s="83">
        <v>10614.554</v>
      </c>
      <c r="C220" s="84">
        <v>7348.2200800000001</v>
      </c>
      <c r="D220" s="83">
        <v>51.157429999999998</v>
      </c>
      <c r="E220" s="84">
        <f t="shared" si="49"/>
        <v>7399.3775100000003</v>
      </c>
      <c r="F220" s="84">
        <f>B220-E220</f>
        <v>3215.1764899999998</v>
      </c>
      <c r="G220" s="84">
        <f>B220-C220</f>
        <v>3266.33392</v>
      </c>
      <c r="H220" s="85">
        <f>E220/B220*100</f>
        <v>69.7097354255299</v>
      </c>
    </row>
    <row r="221" spans="1:8" s="76" customFormat="1" ht="11.25" customHeight="1" x14ac:dyDescent="0.2">
      <c r="A221" s="82" t="s">
        <v>271</v>
      </c>
      <c r="B221" s="83">
        <v>43758</v>
      </c>
      <c r="C221" s="84">
        <v>24713.681690000001</v>
      </c>
      <c r="D221" s="83">
        <v>398.32256999999998</v>
      </c>
      <c r="E221" s="84">
        <f t="shared" si="49"/>
        <v>25112.004260000002</v>
      </c>
      <c r="F221" s="84">
        <f>B221-E221</f>
        <v>18645.995739999998</v>
      </c>
      <c r="G221" s="84">
        <f>B221-C221</f>
        <v>19044.318309999999</v>
      </c>
      <c r="H221" s="85">
        <f>E221/B221*100</f>
        <v>57.388373006078893</v>
      </c>
    </row>
    <row r="222" spans="1:8" s="76" customFormat="1" ht="11.25" customHeight="1" x14ac:dyDescent="0.2">
      <c r="A222" s="82" t="s">
        <v>272</v>
      </c>
      <c r="B222" s="83">
        <v>87971.192999999999</v>
      </c>
      <c r="C222" s="84">
        <v>65194.599750000001</v>
      </c>
      <c r="D222" s="83">
        <v>5826.4442900000004</v>
      </c>
      <c r="E222" s="84">
        <f t="shared" si="49"/>
        <v>71021.044040000008</v>
      </c>
      <c r="F222" s="84">
        <f>B222-E222</f>
        <v>16950.148959999991</v>
      </c>
      <c r="G222" s="84">
        <f>B222-C222</f>
        <v>22776.593249999998</v>
      </c>
      <c r="H222" s="85">
        <f>E222/B222*100</f>
        <v>80.732159719602777</v>
      </c>
    </row>
    <row r="223" spans="1:8" s="76" customFormat="1" ht="11.25" customHeight="1" x14ac:dyDescent="0.2">
      <c r="A223" s="82" t="s">
        <v>273</v>
      </c>
      <c r="B223" s="83">
        <v>51056.618000000002</v>
      </c>
      <c r="C223" s="84">
        <v>25671.451829999998</v>
      </c>
      <c r="D223" s="83">
        <v>2992.20289</v>
      </c>
      <c r="E223" s="87">
        <f t="shared" si="49"/>
        <v>28663.654719999999</v>
      </c>
      <c r="F223" s="87">
        <f>B223-E223</f>
        <v>22392.963280000004</v>
      </c>
      <c r="G223" s="87">
        <f>B223-C223</f>
        <v>25385.166170000004</v>
      </c>
      <c r="H223" s="85">
        <f>E223/B223*100</f>
        <v>56.140919322153295</v>
      </c>
    </row>
    <row r="224" spans="1:8" s="76" customFormat="1" ht="11.25" customHeight="1" x14ac:dyDescent="0.2">
      <c r="A224" s="82" t="s">
        <v>274</v>
      </c>
      <c r="B224" s="83">
        <v>18041.746999999999</v>
      </c>
      <c r="C224" s="84">
        <v>11889.236359999999</v>
      </c>
      <c r="D224" s="83">
        <v>313.64060999999998</v>
      </c>
      <c r="E224" s="84">
        <f t="shared" si="49"/>
        <v>12202.876969999999</v>
      </c>
      <c r="F224" s="84">
        <f>B224-E224</f>
        <v>5838.87003</v>
      </c>
      <c r="G224" s="84">
        <f>B224-C224</f>
        <v>6152.5106400000004</v>
      </c>
      <c r="H224" s="85">
        <f>E224/B224*100</f>
        <v>67.636892203399142</v>
      </c>
    </row>
    <row r="225" spans="1:8" s="76" customFormat="1" ht="11.25" customHeight="1" x14ac:dyDescent="0.2">
      <c r="A225" s="82" t="s">
        <v>275</v>
      </c>
      <c r="B225" s="83">
        <v>24126</v>
      </c>
      <c r="C225" s="84">
        <v>21822.748359999998</v>
      </c>
      <c r="D225" s="83">
        <v>1632.4488200000001</v>
      </c>
      <c r="E225" s="84">
        <f t="shared" si="49"/>
        <v>23455.197179999999</v>
      </c>
      <c r="F225" s="84">
        <f>B225-E225</f>
        <v>670.80282000000079</v>
      </c>
      <c r="G225" s="84">
        <f>B225-C225</f>
        <v>2303.2516400000022</v>
      </c>
      <c r="H225" s="85">
        <f>E225/B225*100</f>
        <v>97.219585426510818</v>
      </c>
    </row>
    <row r="226" spans="1:8" s="76" customFormat="1" ht="11.25" customHeight="1" x14ac:dyDescent="0.2">
      <c r="A226" s="82" t="s">
        <v>276</v>
      </c>
      <c r="B226" s="83">
        <v>27009.751</v>
      </c>
      <c r="C226" s="84">
        <v>24241.950949999999</v>
      </c>
      <c r="D226" s="83">
        <v>166.46693999999999</v>
      </c>
      <c r="E226" s="84">
        <f t="shared" si="49"/>
        <v>24408.417889999997</v>
      </c>
      <c r="F226" s="84">
        <f>B226-E226</f>
        <v>2601.3331100000032</v>
      </c>
      <c r="G226" s="84">
        <f>B226-C226</f>
        <v>2767.8000500000016</v>
      </c>
      <c r="H226" s="85">
        <f>E226/B226*100</f>
        <v>90.36891117581942</v>
      </c>
    </row>
    <row r="227" spans="1:8" s="76" customFormat="1" ht="11.25" customHeight="1" x14ac:dyDescent="0.2">
      <c r="A227" s="82" t="s">
        <v>277</v>
      </c>
      <c r="B227" s="83">
        <v>11823.647000000001</v>
      </c>
      <c r="C227" s="84">
        <v>8251.3927000000003</v>
      </c>
      <c r="D227" s="83">
        <v>705.48787000000004</v>
      </c>
      <c r="E227" s="84">
        <f t="shared" si="49"/>
        <v>8956.8805700000012</v>
      </c>
      <c r="F227" s="84">
        <f>B227-E227</f>
        <v>2866.7664299999997</v>
      </c>
      <c r="G227" s="84">
        <f>B227-C227</f>
        <v>3572.2543000000005</v>
      </c>
      <c r="H227" s="85">
        <f>E227/B227*100</f>
        <v>75.75395789471726</v>
      </c>
    </row>
    <row r="228" spans="1:8" s="76" customFormat="1" ht="11.25" customHeight="1" x14ac:dyDescent="0.2">
      <c r="A228" s="82" t="s">
        <v>278</v>
      </c>
      <c r="B228" s="94">
        <f t="shared" ref="B228:G228" si="50">SUM(B229:B232)</f>
        <v>199090.69199999998</v>
      </c>
      <c r="C228" s="89">
        <f t="shared" si="50"/>
        <v>129326.97320000001</v>
      </c>
      <c r="D228" s="94">
        <f t="shared" si="50"/>
        <v>1933.9346399999999</v>
      </c>
      <c r="E228" s="89">
        <f t="shared" si="50"/>
        <v>131260.90784000003</v>
      </c>
      <c r="F228" s="89">
        <f t="shared" si="50"/>
        <v>67829.784159999981</v>
      </c>
      <c r="G228" s="89">
        <f t="shared" si="50"/>
        <v>69763.718799999988</v>
      </c>
      <c r="H228" s="85">
        <f>E228/B228*100</f>
        <v>65.930208249012495</v>
      </c>
    </row>
    <row r="229" spans="1:8" s="76" customFormat="1" ht="11.25" customHeight="1" x14ac:dyDescent="0.2">
      <c r="A229" s="82" t="s">
        <v>279</v>
      </c>
      <c r="B229" s="83">
        <v>120730.16899999999</v>
      </c>
      <c r="C229" s="84">
        <v>62940.697690000008</v>
      </c>
      <c r="D229" s="83">
        <v>147.62950000000001</v>
      </c>
      <c r="E229" s="84">
        <f t="shared" ref="E229:E243" si="51">SUM(C229:D229)</f>
        <v>63088.327190000011</v>
      </c>
      <c r="F229" s="84">
        <f>B229-E229</f>
        <v>57641.841809999984</v>
      </c>
      <c r="G229" s="84">
        <f>B229-C229</f>
        <v>57789.471309999986</v>
      </c>
      <c r="H229" s="85">
        <f>E229/B229*100</f>
        <v>52.255643897922489</v>
      </c>
    </row>
    <row r="230" spans="1:8" s="76" customFormat="1" ht="11.25" customHeight="1" x14ac:dyDescent="0.2">
      <c r="A230" s="82" t="s">
        <v>280</v>
      </c>
      <c r="B230" s="83">
        <v>37737.21</v>
      </c>
      <c r="C230" s="84">
        <v>35349.265460000002</v>
      </c>
      <c r="D230" s="83">
        <v>1558.49425</v>
      </c>
      <c r="E230" s="84">
        <f t="shared" si="51"/>
        <v>36907.759710000006</v>
      </c>
      <c r="F230" s="84">
        <f>B230-E230</f>
        <v>829.4502899999934</v>
      </c>
      <c r="G230" s="84">
        <f>B230-C230</f>
        <v>2387.9445399999968</v>
      </c>
      <c r="H230" s="85">
        <f>E230/B230*100</f>
        <v>97.802036001071642</v>
      </c>
    </row>
    <row r="231" spans="1:8" s="76" customFormat="1" ht="11.25" customHeight="1" x14ac:dyDescent="0.2">
      <c r="A231" s="82" t="s">
        <v>281</v>
      </c>
      <c r="B231" s="83">
        <v>22334.723999999998</v>
      </c>
      <c r="C231" s="84">
        <v>12748.637279999999</v>
      </c>
      <c r="D231" s="83">
        <v>227.81089</v>
      </c>
      <c r="E231" s="84">
        <f t="shared" si="51"/>
        <v>12976.44817</v>
      </c>
      <c r="F231" s="84">
        <f>B231-E231</f>
        <v>9358.2758299999987</v>
      </c>
      <c r="G231" s="84">
        <f>B231-C231</f>
        <v>9586.0867199999993</v>
      </c>
      <c r="H231" s="85">
        <f>E231/B231*100</f>
        <v>58.099881467082383</v>
      </c>
    </row>
    <row r="232" spans="1:8" s="76" customFormat="1" ht="11.25" customHeight="1" x14ac:dyDescent="0.2">
      <c r="A232" s="82" t="s">
        <v>282</v>
      </c>
      <c r="B232" s="83">
        <v>18288.589</v>
      </c>
      <c r="C232" s="84">
        <v>18288.372769999998</v>
      </c>
      <c r="D232" s="83">
        <v>0</v>
      </c>
      <c r="E232" s="84">
        <f t="shared" si="51"/>
        <v>18288.372769999998</v>
      </c>
      <c r="F232" s="84">
        <f>B232-E232</f>
        <v>0.21623000000181491</v>
      </c>
      <c r="G232" s="84">
        <f>B232-C232</f>
        <v>0.21623000000181491</v>
      </c>
      <c r="H232" s="85">
        <f>E232/B232*100</f>
        <v>99.998817678061442</v>
      </c>
    </row>
    <row r="233" spans="1:8" s="76" customFormat="1" ht="11.25" customHeight="1" x14ac:dyDescent="0.2">
      <c r="A233" s="82" t="s">
        <v>283</v>
      </c>
      <c r="B233" s="83">
        <v>125482</v>
      </c>
      <c r="C233" s="84">
        <v>81606.153550000003</v>
      </c>
      <c r="D233" s="83">
        <v>901.57273999999995</v>
      </c>
      <c r="E233" s="84">
        <f t="shared" si="51"/>
        <v>82507.726290000006</v>
      </c>
      <c r="F233" s="84">
        <f>B233-E233</f>
        <v>42974.273709999994</v>
      </c>
      <c r="G233" s="84">
        <f>B233-C233</f>
        <v>43875.846449999997</v>
      </c>
      <c r="H233" s="85">
        <f>E233/B233*100</f>
        <v>65.752638856569078</v>
      </c>
    </row>
    <row r="234" spans="1:8" s="76" customFormat="1" ht="11.25" customHeight="1" x14ac:dyDescent="0.2">
      <c r="A234" s="82" t="s">
        <v>284</v>
      </c>
      <c r="B234" s="83">
        <v>34795</v>
      </c>
      <c r="C234" s="84">
        <v>20342.920750000001</v>
      </c>
      <c r="D234" s="83">
        <v>3881.1238499999999</v>
      </c>
      <c r="E234" s="84">
        <f t="shared" si="51"/>
        <v>24224.044600000001</v>
      </c>
      <c r="F234" s="84">
        <f>B234-E234</f>
        <v>10570.955399999999</v>
      </c>
      <c r="G234" s="84">
        <f>B234-C234</f>
        <v>14452.079249999999</v>
      </c>
      <c r="H234" s="85">
        <f>E234/B234*100</f>
        <v>69.619326339991389</v>
      </c>
    </row>
    <row r="235" spans="1:8" s="76" customFormat="1" ht="11.25" customHeight="1" x14ac:dyDescent="0.2">
      <c r="A235" s="82" t="s">
        <v>285</v>
      </c>
      <c r="B235" s="83">
        <v>282686</v>
      </c>
      <c r="C235" s="84">
        <v>57539.705829999999</v>
      </c>
      <c r="D235" s="83">
        <v>847.71641</v>
      </c>
      <c r="E235" s="84">
        <f t="shared" si="51"/>
        <v>58387.42224</v>
      </c>
      <c r="F235" s="84">
        <f>B235-E235</f>
        <v>224298.57776000001</v>
      </c>
      <c r="G235" s="84">
        <f>B235-C235</f>
        <v>225146.29417000001</v>
      </c>
      <c r="H235" s="85">
        <f>E235/B235*100</f>
        <v>20.654514988361644</v>
      </c>
    </row>
    <row r="236" spans="1:8" s="76" customFormat="1" ht="11.25" customHeight="1" x14ac:dyDescent="0.2">
      <c r="A236" s="82" t="s">
        <v>286</v>
      </c>
      <c r="B236" s="83">
        <v>9717.0630000000001</v>
      </c>
      <c r="C236" s="84">
        <v>6892.6241399999999</v>
      </c>
      <c r="D236" s="83">
        <v>250.60764</v>
      </c>
      <c r="E236" s="84">
        <f t="shared" si="51"/>
        <v>7143.2317800000001</v>
      </c>
      <c r="F236" s="84">
        <f>B236-E236</f>
        <v>2573.83122</v>
      </c>
      <c r="G236" s="84">
        <f>B236-C236</f>
        <v>2824.4388600000002</v>
      </c>
      <c r="H236" s="85">
        <f>E236/B236*100</f>
        <v>73.51225138707035</v>
      </c>
    </row>
    <row r="237" spans="1:8" s="76" customFormat="1" ht="11.25" customHeight="1" x14ac:dyDescent="0.2">
      <c r="A237" s="91" t="s">
        <v>113</v>
      </c>
      <c r="B237" s="83">
        <v>65329</v>
      </c>
      <c r="C237" s="84">
        <v>54293.102619999998</v>
      </c>
      <c r="D237" s="83">
        <v>4338.9770699999999</v>
      </c>
      <c r="E237" s="84">
        <f t="shared" si="51"/>
        <v>58632.079689999999</v>
      </c>
      <c r="F237" s="84">
        <f>B237-E237</f>
        <v>6696.9203100000013</v>
      </c>
      <c r="G237" s="84">
        <f>B237-C237</f>
        <v>11035.897380000002</v>
      </c>
      <c r="H237" s="80">
        <f>E237/B237*100</f>
        <v>89.748931852622874</v>
      </c>
    </row>
    <row r="238" spans="1:8" s="76" customFormat="1" ht="11.25" customHeight="1" x14ac:dyDescent="0.2">
      <c r="A238" s="91" t="s">
        <v>287</v>
      </c>
      <c r="B238" s="83">
        <v>329104.30200000003</v>
      </c>
      <c r="C238" s="84">
        <v>328696.13631999999</v>
      </c>
      <c r="D238" s="83">
        <v>338.42869999999999</v>
      </c>
      <c r="E238" s="87">
        <f t="shared" si="51"/>
        <v>329034.56501999998</v>
      </c>
      <c r="F238" s="87">
        <f>B238-E238</f>
        <v>69.736980000045151</v>
      </c>
      <c r="G238" s="87">
        <f>B238-C238</f>
        <v>408.16568000003463</v>
      </c>
      <c r="H238" s="80">
        <f>E238/B238*100</f>
        <v>99.978810067332375</v>
      </c>
    </row>
    <row r="239" spans="1:8" s="76" customFormat="1" ht="11.25" customHeight="1" x14ac:dyDescent="0.2">
      <c r="A239" s="91" t="s">
        <v>288</v>
      </c>
      <c r="B239" s="83">
        <v>28844</v>
      </c>
      <c r="C239" s="84">
        <v>18793.213460000003</v>
      </c>
      <c r="D239" s="83">
        <v>5329.6740300000001</v>
      </c>
      <c r="E239" s="84">
        <f t="shared" si="51"/>
        <v>24122.887490000001</v>
      </c>
      <c r="F239" s="84">
        <f>B239-E239</f>
        <v>4721.112509999999</v>
      </c>
      <c r="G239" s="84">
        <f>B239-C239</f>
        <v>10050.786539999997</v>
      </c>
      <c r="H239" s="85">
        <f>E239/B239*100</f>
        <v>83.632254507003196</v>
      </c>
    </row>
    <row r="240" spans="1:8" s="76" customFormat="1" ht="11.25" customHeight="1" x14ac:dyDescent="0.2">
      <c r="A240" s="91" t="s">
        <v>289</v>
      </c>
      <c r="B240" s="83">
        <v>266234.45699999999</v>
      </c>
      <c r="C240" s="84">
        <v>18573.520210000002</v>
      </c>
      <c r="D240" s="83">
        <v>931.36281000000008</v>
      </c>
      <c r="E240" s="87">
        <f t="shared" si="51"/>
        <v>19504.883020000001</v>
      </c>
      <c r="F240" s="87">
        <f>B240-E240</f>
        <v>246729.57397999999</v>
      </c>
      <c r="G240" s="87">
        <f>B240-C240</f>
        <v>247660.93679000001</v>
      </c>
      <c r="H240" s="80">
        <f>E240/B240*100</f>
        <v>7.326205345388483</v>
      </c>
    </row>
    <row r="241" spans="1:8" s="76" customFormat="1" ht="11.25" customHeight="1" x14ac:dyDescent="0.2">
      <c r="A241" s="91" t="s">
        <v>290</v>
      </c>
      <c r="B241" s="83">
        <v>14426.861999999999</v>
      </c>
      <c r="C241" s="84">
        <v>9574.0814499999997</v>
      </c>
      <c r="D241" s="83">
        <v>5.1892399999999999</v>
      </c>
      <c r="E241" s="87">
        <f t="shared" si="51"/>
        <v>9579.2706899999994</v>
      </c>
      <c r="F241" s="87">
        <f>B241-E241</f>
        <v>4847.5913099999998</v>
      </c>
      <c r="G241" s="87">
        <f>B241-C241</f>
        <v>4852.7805499999995</v>
      </c>
      <c r="H241" s="85">
        <f>E241/B241*100</f>
        <v>66.398851600576762</v>
      </c>
    </row>
    <row r="242" spans="1:8" s="76" customFormat="1" ht="11.25" customHeight="1" x14ac:dyDescent="0.2">
      <c r="A242" s="82" t="s">
        <v>291</v>
      </c>
      <c r="B242" s="83">
        <v>93112</v>
      </c>
      <c r="C242" s="84">
        <v>79473.354090000008</v>
      </c>
      <c r="D242" s="83">
        <v>7121.4987599999995</v>
      </c>
      <c r="E242" s="84">
        <f t="shared" si="51"/>
        <v>86594.85285000001</v>
      </c>
      <c r="F242" s="84">
        <f>B242-E242</f>
        <v>6517.1471499999898</v>
      </c>
      <c r="G242" s="84">
        <f>B242-C242</f>
        <v>13638.645909999992</v>
      </c>
      <c r="H242" s="85">
        <f>E242/B242*100</f>
        <v>93.000744103874908</v>
      </c>
    </row>
    <row r="243" spans="1:8" s="76" customFormat="1" ht="11.25" customHeight="1" x14ac:dyDescent="0.2">
      <c r="A243" s="82" t="s">
        <v>292</v>
      </c>
      <c r="B243" s="83">
        <v>25140.626</v>
      </c>
      <c r="C243" s="84">
        <v>3577.6167300000002</v>
      </c>
      <c r="D243" s="83">
        <v>0</v>
      </c>
      <c r="E243" s="84">
        <f t="shared" si="51"/>
        <v>3577.6167300000002</v>
      </c>
      <c r="F243" s="84">
        <f>B243-E243</f>
        <v>21563.009269999999</v>
      </c>
      <c r="G243" s="84">
        <f>B243-C243</f>
        <v>21563.009269999999</v>
      </c>
      <c r="H243" s="85">
        <f>E243/B243*100</f>
        <v>14.230420236950344</v>
      </c>
    </row>
    <row r="244" spans="1:8" s="76" customFormat="1" ht="11.25" customHeight="1" x14ac:dyDescent="0.2">
      <c r="A244" s="91"/>
      <c r="B244" s="83"/>
      <c r="C244" s="84"/>
      <c r="D244" s="83"/>
      <c r="E244" s="84"/>
      <c r="F244" s="84"/>
      <c r="G244" s="84"/>
      <c r="H244" s="85"/>
    </row>
    <row r="245" spans="1:8" s="76" customFormat="1" ht="11.25" customHeight="1" x14ac:dyDescent="0.2">
      <c r="A245" s="78" t="s">
        <v>293</v>
      </c>
      <c r="B245" s="83">
        <v>604.23199999999997</v>
      </c>
      <c r="C245" s="84">
        <v>407.96953000000002</v>
      </c>
      <c r="D245" s="83">
        <v>58.172879999999999</v>
      </c>
      <c r="E245" s="87">
        <f>SUM(C245:D245)</f>
        <v>466.14241000000004</v>
      </c>
      <c r="F245" s="87">
        <f>B245-E245</f>
        <v>138.08958999999993</v>
      </c>
      <c r="G245" s="87">
        <f>B245-C245</f>
        <v>196.26246999999995</v>
      </c>
      <c r="H245" s="80">
        <f>E245/B245*100</f>
        <v>77.146263355797117</v>
      </c>
    </row>
    <row r="246" spans="1:8" s="76" customFormat="1" ht="11.25" customHeight="1" x14ac:dyDescent="0.2">
      <c r="A246" s="91"/>
      <c r="B246" s="88"/>
      <c r="C246" s="87"/>
      <c r="D246" s="88"/>
      <c r="E246" s="87"/>
      <c r="F246" s="87"/>
      <c r="G246" s="87"/>
      <c r="H246" s="85"/>
    </row>
    <row r="247" spans="1:8" s="76" customFormat="1" ht="11.25" customHeight="1" x14ac:dyDescent="0.2">
      <c r="A247" s="78" t="s">
        <v>294</v>
      </c>
      <c r="B247" s="94">
        <f t="shared" ref="B247:G247" si="52">SUM(B248:B252)</f>
        <v>5456717.3710000003</v>
      </c>
      <c r="C247" s="89">
        <f t="shared" si="52"/>
        <v>3592951.8057500003</v>
      </c>
      <c r="D247" s="94">
        <f t="shared" ref="D247" si="53">SUM(D248:D252)</f>
        <v>269411.09636000003</v>
      </c>
      <c r="E247" s="89">
        <f t="shared" si="52"/>
        <v>3862362.9021100006</v>
      </c>
      <c r="F247" s="89">
        <f t="shared" si="52"/>
        <v>1594354.4688899999</v>
      </c>
      <c r="G247" s="89">
        <f t="shared" si="52"/>
        <v>1863765.56525</v>
      </c>
      <c r="H247" s="85">
        <f>E247/B247*100</f>
        <v>70.781802309145121</v>
      </c>
    </row>
    <row r="248" spans="1:8" s="76" customFormat="1" ht="11.25" customHeight="1" x14ac:dyDescent="0.2">
      <c r="A248" s="82" t="s">
        <v>295</v>
      </c>
      <c r="B248" s="83">
        <v>4931992.858</v>
      </c>
      <c r="C248" s="84">
        <v>3211459.1706000003</v>
      </c>
      <c r="D248" s="83">
        <v>233269.83535000004</v>
      </c>
      <c r="E248" s="87">
        <f>SUM(C248:D248)</f>
        <v>3444729.0059500001</v>
      </c>
      <c r="F248" s="87">
        <f>B248-E248</f>
        <v>1487263.8520499999</v>
      </c>
      <c r="G248" s="87">
        <f>B248-C248</f>
        <v>1720533.6873999997</v>
      </c>
      <c r="H248" s="80">
        <f>E248/B248*100</f>
        <v>69.844565982337841</v>
      </c>
    </row>
    <row r="249" spans="1:8" s="76" customFormat="1" ht="11.25" customHeight="1" x14ac:dyDescent="0.2">
      <c r="A249" s="91" t="s">
        <v>296</v>
      </c>
      <c r="B249" s="83">
        <v>18300</v>
      </c>
      <c r="C249" s="84">
        <v>11082.570099999999</v>
      </c>
      <c r="D249" s="83">
        <v>0</v>
      </c>
      <c r="E249" s="84">
        <f>SUM(C249:D249)</f>
        <v>11082.570099999999</v>
      </c>
      <c r="F249" s="84">
        <f>B249-E249</f>
        <v>7217.429900000001</v>
      </c>
      <c r="G249" s="84">
        <f>B249-C249</f>
        <v>7217.429900000001</v>
      </c>
      <c r="H249" s="85">
        <f>E249/B249*100</f>
        <v>60.560492349726772</v>
      </c>
    </row>
    <row r="250" spans="1:8" s="76" customFormat="1" ht="11.25" customHeight="1" x14ac:dyDescent="0.2">
      <c r="A250" s="91" t="s">
        <v>297</v>
      </c>
      <c r="B250" s="83">
        <v>119046.302</v>
      </c>
      <c r="C250" s="84">
        <v>67836.547310000009</v>
      </c>
      <c r="D250" s="83">
        <v>352.18633</v>
      </c>
      <c r="E250" s="87">
        <f>SUM(C250:D250)</f>
        <v>68188.733640000006</v>
      </c>
      <c r="F250" s="87">
        <f>B250-E250</f>
        <v>50857.56835999999</v>
      </c>
      <c r="G250" s="87">
        <f>B250-C250</f>
        <v>51209.754689999987</v>
      </c>
      <c r="H250" s="80">
        <f>E250/B250*100</f>
        <v>57.279169948512973</v>
      </c>
    </row>
    <row r="251" spans="1:8" s="76" customFormat="1" ht="11.25" customHeight="1" x14ac:dyDescent="0.2">
      <c r="A251" s="91" t="s">
        <v>298</v>
      </c>
      <c r="B251" s="83">
        <v>317378.21100000001</v>
      </c>
      <c r="C251" s="84">
        <v>260935.45427000002</v>
      </c>
      <c r="D251" s="83">
        <v>33893.970350000003</v>
      </c>
      <c r="E251" s="84">
        <f>SUM(C251:D251)</f>
        <v>294829.42462000001</v>
      </c>
      <c r="F251" s="84">
        <f>B251-E251</f>
        <v>22548.786380000005</v>
      </c>
      <c r="G251" s="84">
        <f>B251-C251</f>
        <v>56442.756729999994</v>
      </c>
      <c r="H251" s="80">
        <f>E251/B251*100</f>
        <v>92.89529476237422</v>
      </c>
    </row>
    <row r="252" spans="1:8" s="76" customFormat="1" ht="11.25" customHeight="1" x14ac:dyDescent="0.2">
      <c r="A252" s="91" t="s">
        <v>299</v>
      </c>
      <c r="B252" s="83">
        <v>70000</v>
      </c>
      <c r="C252" s="84">
        <v>41638.063470000001</v>
      </c>
      <c r="D252" s="83">
        <v>1895.1043300000001</v>
      </c>
      <c r="E252" s="87">
        <f>SUM(C252:D252)</f>
        <v>43533.167800000003</v>
      </c>
      <c r="F252" s="87">
        <f>B252-E252</f>
        <v>26466.832199999997</v>
      </c>
      <c r="G252" s="87">
        <f>B252-C252</f>
        <v>28361.936529999999</v>
      </c>
      <c r="H252" s="80">
        <f>E252/B252*100</f>
        <v>62.190239714285724</v>
      </c>
    </row>
    <row r="253" spans="1:8" s="76" customFormat="1" ht="11.25" customHeight="1" x14ac:dyDescent="0.2">
      <c r="A253" s="91"/>
      <c r="B253" s="83"/>
      <c r="C253" s="84"/>
      <c r="D253" s="83"/>
      <c r="E253" s="84"/>
      <c r="F253" s="84"/>
      <c r="G253" s="84"/>
      <c r="H253" s="80"/>
    </row>
    <row r="254" spans="1:8" s="76" customFormat="1" ht="11.25" customHeight="1" x14ac:dyDescent="0.2">
      <c r="A254" s="78" t="s">
        <v>300</v>
      </c>
      <c r="B254" s="89">
        <f t="shared" ref="B254:G254" si="54">+B255+B256</f>
        <v>243319.95499999999</v>
      </c>
      <c r="C254" s="89">
        <f t="shared" si="54"/>
        <v>188141.23663999999</v>
      </c>
      <c r="D254" s="89">
        <f t="shared" si="54"/>
        <v>10245.893049999999</v>
      </c>
      <c r="E254" s="89">
        <f t="shared" si="54"/>
        <v>198387.12968999997</v>
      </c>
      <c r="F254" s="89">
        <f t="shared" si="54"/>
        <v>44932.82531</v>
      </c>
      <c r="G254" s="89">
        <f t="shared" si="54"/>
        <v>55178.718359999984</v>
      </c>
      <c r="H254" s="80">
        <f>E254/B254*100</f>
        <v>81.533440070708536</v>
      </c>
    </row>
    <row r="255" spans="1:8" s="76" customFormat="1" ht="11.25" customHeight="1" x14ac:dyDescent="0.2">
      <c r="A255" s="91" t="s">
        <v>301</v>
      </c>
      <c r="B255" s="83">
        <v>229607.95499999999</v>
      </c>
      <c r="C255" s="84">
        <v>179993.70207</v>
      </c>
      <c r="D255" s="83">
        <v>9786.6859999999997</v>
      </c>
      <c r="E255" s="84">
        <f>SUM(C255:D255)</f>
        <v>189780.38806999999</v>
      </c>
      <c r="F255" s="84">
        <f>B255-E255</f>
        <v>39827.566930000001</v>
      </c>
      <c r="G255" s="84">
        <f>B255-C255</f>
        <v>49614.252929999988</v>
      </c>
      <c r="H255" s="80">
        <f>E255/B255*100</f>
        <v>82.654099710961674</v>
      </c>
    </row>
    <row r="256" spans="1:8" s="76" customFormat="1" ht="11.25" customHeight="1" x14ac:dyDescent="0.2">
      <c r="A256" s="109" t="s">
        <v>302</v>
      </c>
      <c r="B256" s="83">
        <v>13712</v>
      </c>
      <c r="C256" s="84">
        <v>8147.5345700000007</v>
      </c>
      <c r="D256" s="83">
        <v>459.20704999999998</v>
      </c>
      <c r="E256" s="87">
        <f>SUM(C256:D256)</f>
        <v>8606.7416200000007</v>
      </c>
      <c r="F256" s="87">
        <f>B256-E256</f>
        <v>5105.2583799999993</v>
      </c>
      <c r="G256" s="87">
        <f>B256-C256</f>
        <v>5564.4654299999993</v>
      </c>
      <c r="H256" s="80">
        <f>E256/B256*100</f>
        <v>62.767952304550768</v>
      </c>
    </row>
    <row r="257" spans="1:13" s="76" customFormat="1" ht="12" x14ac:dyDescent="0.2">
      <c r="A257" s="91"/>
      <c r="B257" s="87"/>
      <c r="C257" s="87"/>
      <c r="D257" s="87"/>
      <c r="E257" s="87"/>
      <c r="F257" s="87"/>
      <c r="G257" s="87"/>
      <c r="H257" s="80"/>
    </row>
    <row r="258" spans="1:13" s="76" customFormat="1" ht="11.25" customHeight="1" x14ac:dyDescent="0.2">
      <c r="A258" s="110" t="s">
        <v>303</v>
      </c>
      <c r="B258" s="83">
        <v>1094157.7350000001</v>
      </c>
      <c r="C258" s="84">
        <v>1013629.4042</v>
      </c>
      <c r="D258" s="83">
        <v>30021.126820000001</v>
      </c>
      <c r="E258" s="87">
        <f>SUM(C258:D258)</f>
        <v>1043650.53102</v>
      </c>
      <c r="F258" s="87">
        <f>B258-E258</f>
        <v>50507.203980000108</v>
      </c>
      <c r="G258" s="87">
        <f>B258-C258</f>
        <v>80528.330800000113</v>
      </c>
      <c r="H258" s="80">
        <f>E258/B258*100</f>
        <v>95.383919304834038</v>
      </c>
    </row>
    <row r="259" spans="1:13" s="76" customFormat="1" ht="11.25" customHeight="1" x14ac:dyDescent="0.2">
      <c r="A259" s="91"/>
      <c r="B259" s="87"/>
      <c r="C259" s="87"/>
      <c r="D259" s="87"/>
      <c r="E259" s="87"/>
      <c r="F259" s="87"/>
      <c r="G259" s="87"/>
      <c r="H259" s="80"/>
    </row>
    <row r="260" spans="1:13" s="76" customFormat="1" ht="11.25" customHeight="1" x14ac:dyDescent="0.2">
      <c r="A260" s="78" t="s">
        <v>304</v>
      </c>
      <c r="B260" s="83">
        <v>1416220</v>
      </c>
      <c r="C260" s="84">
        <v>787147.64873999998</v>
      </c>
      <c r="D260" s="83">
        <v>21016.426359999998</v>
      </c>
      <c r="E260" s="84">
        <f>SUM(C260:D260)</f>
        <v>808164.07510000002</v>
      </c>
      <c r="F260" s="84">
        <f>B260-E260</f>
        <v>608055.92489999998</v>
      </c>
      <c r="G260" s="84">
        <f>B260-C260</f>
        <v>629072.35126000002</v>
      </c>
      <c r="H260" s="85">
        <f>E260/B260*100</f>
        <v>57.064868106650103</v>
      </c>
    </row>
    <row r="261" spans="1:13" s="76" customFormat="1" ht="11.25" customHeight="1" x14ac:dyDescent="0.2">
      <c r="A261" s="91"/>
      <c r="B261" s="87"/>
      <c r="C261" s="87"/>
      <c r="D261" s="87"/>
      <c r="E261" s="87"/>
      <c r="F261" s="87"/>
      <c r="G261" s="87"/>
      <c r="H261" s="80"/>
    </row>
    <row r="262" spans="1:13" s="76" customFormat="1" ht="11.25" customHeight="1" x14ac:dyDescent="0.2">
      <c r="A262" s="78" t="s">
        <v>305</v>
      </c>
      <c r="B262" s="83">
        <v>451096.94900000002</v>
      </c>
      <c r="C262" s="84">
        <v>229759.57136999999</v>
      </c>
      <c r="D262" s="83">
        <v>13934.292380000001</v>
      </c>
      <c r="E262" s="87">
        <f>SUM(C262:D262)</f>
        <v>243693.86374999999</v>
      </c>
      <c r="F262" s="87">
        <f>B262-E262</f>
        <v>207403.08525000003</v>
      </c>
      <c r="G262" s="87">
        <f>B262-C262</f>
        <v>221337.37763000003</v>
      </c>
      <c r="H262" s="80">
        <f>E262/B262*100</f>
        <v>54.02250320917156</v>
      </c>
    </row>
    <row r="263" spans="1:13" s="76" customFormat="1" ht="11.25" customHeight="1" x14ac:dyDescent="0.2">
      <c r="A263" s="111"/>
      <c r="B263" s="83"/>
      <c r="C263" s="83"/>
      <c r="D263" s="83"/>
      <c r="E263" s="83"/>
      <c r="F263" s="83"/>
      <c r="G263" s="83"/>
      <c r="H263" s="112"/>
      <c r="I263" s="81"/>
      <c r="J263" s="81"/>
      <c r="K263" s="81"/>
      <c r="L263" s="81"/>
      <c r="M263" s="81"/>
    </row>
    <row r="264" spans="1:13" s="76" customFormat="1" ht="11.25" customHeight="1" x14ac:dyDescent="0.2">
      <c r="A264" s="113" t="s">
        <v>306</v>
      </c>
      <c r="B264" s="94">
        <f t="shared" ref="B264:G264" si="55">+B265+B266</f>
        <v>120008.787</v>
      </c>
      <c r="C264" s="94">
        <f t="shared" si="55"/>
        <v>100544.03595999999</v>
      </c>
      <c r="D264" s="94">
        <f t="shared" si="55"/>
        <v>2561.85205</v>
      </c>
      <c r="E264" s="94">
        <f t="shared" si="55"/>
        <v>103105.88801</v>
      </c>
      <c r="F264" s="94">
        <f t="shared" si="55"/>
        <v>16902.898990000002</v>
      </c>
      <c r="G264" s="94">
        <f t="shared" si="55"/>
        <v>19464.751040000003</v>
      </c>
      <c r="H264" s="112">
        <f>E264/B264*100</f>
        <v>85.915282195127929</v>
      </c>
    </row>
    <row r="265" spans="1:13" s="76" customFormat="1" ht="11.25" customHeight="1" x14ac:dyDescent="0.2">
      <c r="A265" s="105" t="s">
        <v>307</v>
      </c>
      <c r="B265" s="83">
        <v>114869.787</v>
      </c>
      <c r="C265" s="84">
        <v>96813.978489999994</v>
      </c>
      <c r="D265" s="83">
        <v>1526.1863799999999</v>
      </c>
      <c r="E265" s="83">
        <f>SUM(C265:D265)</f>
        <v>98340.164869999993</v>
      </c>
      <c r="F265" s="83">
        <f>B265-E265</f>
        <v>16529.622130000003</v>
      </c>
      <c r="G265" s="83">
        <f>B265-C265</f>
        <v>18055.808510000003</v>
      </c>
      <c r="H265" s="112">
        <f>E265/B265*100</f>
        <v>85.610122068042145</v>
      </c>
    </row>
    <row r="266" spans="1:13" s="76" customFormat="1" ht="11.25" customHeight="1" x14ac:dyDescent="0.2">
      <c r="A266" s="105" t="s">
        <v>308</v>
      </c>
      <c r="B266" s="83">
        <v>5139</v>
      </c>
      <c r="C266" s="84">
        <v>3730.0574700000002</v>
      </c>
      <c r="D266" s="83">
        <v>1035.6656700000001</v>
      </c>
      <c r="E266" s="83">
        <f>SUM(C266:D266)</f>
        <v>4765.7231400000001</v>
      </c>
      <c r="F266" s="83">
        <f>B266-E266</f>
        <v>373.27685999999994</v>
      </c>
      <c r="G266" s="83">
        <f>B266-C266</f>
        <v>1408.9425299999998</v>
      </c>
      <c r="H266" s="112">
        <f>E266/B266*100</f>
        <v>92.736391126678342</v>
      </c>
    </row>
    <row r="267" spans="1:13" s="76" customFormat="1" ht="12" customHeight="1" x14ac:dyDescent="0.2">
      <c r="A267" s="114"/>
      <c r="B267" s="83"/>
      <c r="C267" s="83"/>
      <c r="D267" s="83"/>
      <c r="E267" s="83"/>
      <c r="F267" s="83"/>
      <c r="G267" s="83"/>
      <c r="H267" s="112"/>
    </row>
    <row r="268" spans="1:13" s="76" customFormat="1" ht="11.25" customHeight="1" x14ac:dyDescent="0.2">
      <c r="A268" s="115" t="s">
        <v>309</v>
      </c>
      <c r="B268" s="116">
        <f>B10+B17+B19+B21+B23+B34+B38+B46+B48+B50+B58+B70+B76+B80+B84+B90+B102+B114+B125+B141+B143+B164+B174+B179+B188+B197+B206+B215+B245+B247+B254+B258+B260+B262+B264</f>
        <v>277375034.88370997</v>
      </c>
      <c r="C268" s="116">
        <f t="shared" ref="C268:G268" si="56">C10+C17+C19+C21+C23+C34+C38+C46+C48+C50+C58+C70+C76+C80+C84+C90+C102+C114+C125+C141+C143+C164+C174+C179+C188+C197+C206+C215+C245+C247+C254+C258+C260+C262+C264</f>
        <v>209008274.82261994</v>
      </c>
      <c r="D268" s="116">
        <f t="shared" si="56"/>
        <v>18481081.178180005</v>
      </c>
      <c r="E268" s="116">
        <f t="shared" si="56"/>
        <v>227489356.00080001</v>
      </c>
      <c r="F268" s="116">
        <f t="shared" si="56"/>
        <v>49885678.882909976</v>
      </c>
      <c r="G268" s="116">
        <f t="shared" si="56"/>
        <v>68366760.061089978</v>
      </c>
      <c r="H268" s="85">
        <f>E268/B268*100</f>
        <v>82.015079726326263</v>
      </c>
    </row>
    <row r="269" spans="1:13" s="76" customFormat="1" ht="11.25" customHeight="1" x14ac:dyDescent="0.2">
      <c r="A269" s="117"/>
      <c r="B269" s="84"/>
      <c r="C269" s="84"/>
      <c r="D269" s="84"/>
      <c r="E269" s="84"/>
      <c r="F269" s="84"/>
      <c r="G269" s="84"/>
      <c r="H269" s="80"/>
    </row>
    <row r="270" spans="1:13" s="76" customFormat="1" ht="11.25" customHeight="1" x14ac:dyDescent="0.2">
      <c r="A270" s="77" t="s">
        <v>310</v>
      </c>
      <c r="B270" s="84"/>
      <c r="C270" s="84"/>
      <c r="D270" s="84"/>
      <c r="E270" s="84"/>
      <c r="F270" s="84"/>
      <c r="G270" s="84"/>
      <c r="H270" s="85"/>
    </row>
    <row r="271" spans="1:13" s="76" customFormat="1" ht="11.25" customHeight="1" x14ac:dyDescent="0.2">
      <c r="A271" s="82" t="s">
        <v>311</v>
      </c>
      <c r="B271" s="83">
        <v>10913456.494999999</v>
      </c>
      <c r="C271" s="84">
        <v>10622115.001639999</v>
      </c>
      <c r="D271" s="83">
        <v>229.21507</v>
      </c>
      <c r="E271" s="84">
        <f>SUM(C271:D271)</f>
        <v>10622344.216709999</v>
      </c>
      <c r="F271" s="84">
        <f>B271-E271</f>
        <v>291112.27828999981</v>
      </c>
      <c r="G271" s="84">
        <f>B271-C271</f>
        <v>291341.49335999973</v>
      </c>
      <c r="H271" s="80">
        <f>E271/B271*100</f>
        <v>97.332538243741823</v>
      </c>
    </row>
    <row r="272" spans="1:13" s="76" customFormat="1" ht="12" x14ac:dyDescent="0.2">
      <c r="A272" s="118"/>
      <c r="B272" s="84"/>
      <c r="C272" s="84"/>
      <c r="D272" s="84"/>
      <c r="E272" s="84"/>
      <c r="F272" s="84"/>
      <c r="G272" s="84"/>
      <c r="H272" s="85"/>
    </row>
    <row r="273" spans="1:8" s="76" customFormat="1" ht="11.25" customHeight="1" x14ac:dyDescent="0.2">
      <c r="A273" s="82" t="s">
        <v>312</v>
      </c>
      <c r="B273" s="84">
        <f t="shared" ref="B273:G273" si="57">SUM(B274:B279)</f>
        <v>127543863.37399998</v>
      </c>
      <c r="C273" s="84">
        <f t="shared" si="57"/>
        <v>122745513.25779</v>
      </c>
      <c r="D273" s="84">
        <f t="shared" ref="D273" si="58">SUM(D274:D279)</f>
        <v>1728805.87014</v>
      </c>
      <c r="E273" s="84">
        <f t="shared" si="57"/>
        <v>124474319.12793</v>
      </c>
      <c r="F273" s="84">
        <f t="shared" si="57"/>
        <v>3069544.2460699803</v>
      </c>
      <c r="G273" s="84">
        <f t="shared" si="57"/>
        <v>4798350.116209981</v>
      </c>
      <c r="H273" s="80">
        <f>E273/B273*100</f>
        <v>97.593342270753496</v>
      </c>
    </row>
    <row r="274" spans="1:8" s="76" customFormat="1" ht="11.25" hidden="1" customHeight="1" x14ac:dyDescent="0.2">
      <c r="A274" s="82" t="s">
        <v>313</v>
      </c>
      <c r="B274" s="83">
        <v>127114701.65499999</v>
      </c>
      <c r="C274" s="84">
        <v>122480797.47356001</v>
      </c>
      <c r="D274" s="83">
        <v>1673667.20848</v>
      </c>
      <c r="E274" s="84">
        <f t="shared" ref="E274:E279" si="59">SUM(C274:D274)</f>
        <v>124154464.68204001</v>
      </c>
      <c r="F274" s="84">
        <f>B274-E274</f>
        <v>2960236.9729599804</v>
      </c>
      <c r="G274" s="84">
        <f>B274-C274</f>
        <v>4633904.1814399809</v>
      </c>
      <c r="H274" s="85">
        <f>E274/B274*100</f>
        <v>97.671208023605089</v>
      </c>
    </row>
    <row r="275" spans="1:8" s="76" customFormat="1" ht="11.25" hidden="1" customHeight="1" x14ac:dyDescent="0.2">
      <c r="A275" s="119" t="s">
        <v>314</v>
      </c>
      <c r="B275" s="120"/>
      <c r="C275" s="120">
        <v>0</v>
      </c>
      <c r="D275" s="120"/>
      <c r="E275" s="120">
        <f t="shared" si="59"/>
        <v>0</v>
      </c>
      <c r="F275" s="120">
        <f>B275-E275</f>
        <v>0</v>
      </c>
      <c r="G275" s="120">
        <f>B275-C275</f>
        <v>0</v>
      </c>
      <c r="H275" s="121" t="e">
        <f>E275/B275*100</f>
        <v>#DIV/0!</v>
      </c>
    </row>
    <row r="276" spans="1:8" s="76" customFormat="1" ht="12" hidden="1" customHeight="1" x14ac:dyDescent="0.2">
      <c r="A276" s="119" t="s">
        <v>315</v>
      </c>
      <c r="B276" s="120"/>
      <c r="C276" s="120">
        <v>0</v>
      </c>
      <c r="D276" s="120"/>
      <c r="E276" s="120">
        <f t="shared" si="59"/>
        <v>0</v>
      </c>
      <c r="F276" s="120">
        <f>B276-E276</f>
        <v>0</v>
      </c>
      <c r="G276" s="120">
        <f>B276-C276</f>
        <v>0</v>
      </c>
      <c r="H276" s="122" t="e">
        <f>E276/B276*100</f>
        <v>#DIV/0!</v>
      </c>
    </row>
    <row r="277" spans="1:8" s="76" customFormat="1" ht="11.25" hidden="1" customHeight="1" x14ac:dyDescent="0.2">
      <c r="A277" s="123" t="s">
        <v>316</v>
      </c>
      <c r="B277" s="120"/>
      <c r="C277" s="120">
        <v>0</v>
      </c>
      <c r="D277" s="120"/>
      <c r="E277" s="120">
        <f t="shared" si="59"/>
        <v>0</v>
      </c>
      <c r="F277" s="120">
        <f>B277-E277</f>
        <v>0</v>
      </c>
      <c r="G277" s="120">
        <f>B277-C277</f>
        <v>0</v>
      </c>
      <c r="H277" s="124" t="e">
        <f>E277/B277*100</f>
        <v>#DIV/0!</v>
      </c>
    </row>
    <row r="278" spans="1:8" s="76" customFormat="1" ht="11.25" hidden="1" customHeight="1" x14ac:dyDescent="0.2">
      <c r="A278" s="125" t="s">
        <v>317</v>
      </c>
      <c r="B278" s="120"/>
      <c r="C278" s="120">
        <v>0</v>
      </c>
      <c r="D278" s="120"/>
      <c r="E278" s="120">
        <f t="shared" si="59"/>
        <v>0</v>
      </c>
      <c r="F278" s="120">
        <f>B278-E278</f>
        <v>0</v>
      </c>
      <c r="G278" s="120">
        <f>B278-C278</f>
        <v>0</v>
      </c>
      <c r="H278" s="122" t="e">
        <f>E278/B278*100</f>
        <v>#DIV/0!</v>
      </c>
    </row>
    <row r="279" spans="1:8" s="76" customFormat="1" ht="11.25" customHeight="1" x14ac:dyDescent="0.2">
      <c r="A279" s="126" t="s">
        <v>318</v>
      </c>
      <c r="B279" s="83">
        <v>429161.71899999998</v>
      </c>
      <c r="C279" s="84">
        <v>264715.78422999999</v>
      </c>
      <c r="D279" s="83">
        <v>55138.661659999998</v>
      </c>
      <c r="E279" s="84">
        <f t="shared" si="59"/>
        <v>319854.44588999997</v>
      </c>
      <c r="F279" s="84">
        <f>B279-E279</f>
        <v>109307.27311000001</v>
      </c>
      <c r="G279" s="84">
        <f>B279-C279</f>
        <v>164445.93476999999</v>
      </c>
      <c r="H279" s="80">
        <f>E279/B279*100</f>
        <v>74.530050498283146</v>
      </c>
    </row>
    <row r="280" spans="1:8" s="76" customFormat="1" ht="11.25" customHeight="1" x14ac:dyDescent="0.2">
      <c r="A280" s="126"/>
      <c r="B280" s="84"/>
      <c r="C280" s="84"/>
      <c r="D280" s="84"/>
      <c r="E280" s="84"/>
      <c r="F280" s="84"/>
      <c r="G280" s="84"/>
      <c r="H280" s="85"/>
    </row>
    <row r="281" spans="1:8" s="76" customFormat="1" ht="11.25" customHeight="1" x14ac:dyDescent="0.2">
      <c r="A281" s="77" t="s">
        <v>319</v>
      </c>
      <c r="B281" s="127">
        <f>+B271+B273</f>
        <v>138457319.86899999</v>
      </c>
      <c r="C281" s="127">
        <f t="shared" ref="C281:G281" si="60">+C271+C273</f>
        <v>133367628.25942999</v>
      </c>
      <c r="D281" s="127">
        <f t="shared" si="60"/>
        <v>1729035.0852099999</v>
      </c>
      <c r="E281" s="127">
        <f t="shared" si="60"/>
        <v>135096663.34463999</v>
      </c>
      <c r="F281" s="127">
        <f t="shared" si="60"/>
        <v>3360656.5243599801</v>
      </c>
      <c r="G281" s="127">
        <f t="shared" si="60"/>
        <v>5089691.6095699808</v>
      </c>
      <c r="H281" s="85">
        <f>E281/B281*100</f>
        <v>97.572785225411224</v>
      </c>
    </row>
    <row r="282" spans="1:8" s="76" customFormat="1" ht="11.25" hidden="1" customHeight="1" x14ac:dyDescent="0.2">
      <c r="A282" s="82"/>
      <c r="B282" s="84"/>
      <c r="C282" s="84"/>
      <c r="D282" s="84"/>
      <c r="E282" s="84"/>
      <c r="F282" s="84"/>
      <c r="G282" s="84"/>
      <c r="H282" s="85"/>
    </row>
    <row r="283" spans="1:8" s="76" customFormat="1" ht="11.25" hidden="1" customHeight="1" x14ac:dyDescent="0.2">
      <c r="A283" s="118" t="s">
        <v>320</v>
      </c>
      <c r="B283" s="89">
        <f>+B281+B268</f>
        <v>415832354.75270998</v>
      </c>
      <c r="C283" s="89">
        <f>+C281+C268</f>
        <v>342375903.08204997</v>
      </c>
      <c r="D283" s="89">
        <f>+D281+D268</f>
        <v>20210116.263390005</v>
      </c>
      <c r="E283" s="89">
        <f>+E281+E268</f>
        <v>362586019.34544003</v>
      </c>
      <c r="F283" s="89">
        <f>+F281+F268</f>
        <v>53246335.407269955</v>
      </c>
      <c r="G283" s="89">
        <f>+G281+G268</f>
        <v>73456451.670659959</v>
      </c>
      <c r="H283" s="85">
        <f>E283/B283*100</f>
        <v>87.195239908896738</v>
      </c>
    </row>
    <row r="284" spans="1:8" ht="12" x14ac:dyDescent="0.2">
      <c r="A284" s="130"/>
      <c r="B284" s="129"/>
      <c r="C284" s="129"/>
      <c r="D284" s="129"/>
      <c r="E284" s="129"/>
      <c r="F284" s="129"/>
      <c r="G284" s="129"/>
      <c r="H284" s="131"/>
    </row>
    <row r="285" spans="1:8" ht="12.75" thickBot="1" x14ac:dyDescent="0.25">
      <c r="A285" s="132" t="s">
        <v>321</v>
      </c>
      <c r="B285" s="133">
        <f>+B283</f>
        <v>415832354.75270998</v>
      </c>
      <c r="C285" s="133">
        <f t="shared" ref="C285:G285" si="61">+C283</f>
        <v>342375903.08204997</v>
      </c>
      <c r="D285" s="133">
        <f t="shared" si="61"/>
        <v>20210116.263390005</v>
      </c>
      <c r="E285" s="133">
        <f t="shared" si="61"/>
        <v>362586019.34544003</v>
      </c>
      <c r="F285" s="133">
        <f t="shared" si="61"/>
        <v>53246335.407269955</v>
      </c>
      <c r="G285" s="133">
        <f t="shared" si="61"/>
        <v>73456451.670659959</v>
      </c>
      <c r="H285" s="134">
        <f>E285/B285*100</f>
        <v>87.195239908896738</v>
      </c>
    </row>
    <row r="286" spans="1:8" ht="12" thickTop="1" x14ac:dyDescent="0.2">
      <c r="G286" s="136"/>
    </row>
    <row r="287" spans="1:8" x14ac:dyDescent="0.2">
      <c r="A287" s="137" t="s">
        <v>322</v>
      </c>
    </row>
    <row r="288" spans="1:8" x14ac:dyDescent="0.2">
      <c r="A288" s="76" t="s">
        <v>323</v>
      </c>
    </row>
    <row r="289" spans="1:9" x14ac:dyDescent="0.2">
      <c r="A289" s="130" t="s">
        <v>324</v>
      </c>
    </row>
    <row r="290" spans="1:9" x14ac:dyDescent="0.2">
      <c r="A290" s="76" t="s">
        <v>325</v>
      </c>
    </row>
    <row r="291" spans="1:9" x14ac:dyDescent="0.2">
      <c r="A291" s="76" t="s">
        <v>326</v>
      </c>
    </row>
    <row r="292" spans="1:9" x14ac:dyDescent="0.2">
      <c r="A292" s="76" t="s">
        <v>327</v>
      </c>
    </row>
    <row r="293" spans="1:9" x14ac:dyDescent="0.2">
      <c r="A293" s="76" t="s">
        <v>328</v>
      </c>
    </row>
    <row r="294" spans="1:9" x14ac:dyDescent="0.2">
      <c r="G294" s="136"/>
    </row>
    <row r="295" spans="1:9" x14ac:dyDescent="0.2">
      <c r="G295" s="136"/>
    </row>
    <row r="296" spans="1:9" x14ac:dyDescent="0.2">
      <c r="G296" s="136"/>
    </row>
    <row r="297" spans="1:9" x14ac:dyDescent="0.2">
      <c r="E297" s="76"/>
      <c r="F297" s="76"/>
      <c r="G297" s="135"/>
      <c r="I297" s="48"/>
    </row>
    <row r="298" spans="1:9" x14ac:dyDescent="0.2">
      <c r="E298" s="76"/>
      <c r="F298" s="76"/>
      <c r="G298" s="135"/>
      <c r="I298" s="48"/>
    </row>
    <row r="299" spans="1:9" x14ac:dyDescent="0.2">
      <c r="E299" s="76"/>
      <c r="F299" s="76"/>
      <c r="G299" s="135"/>
      <c r="I299" s="48"/>
    </row>
    <row r="300" spans="1:9" x14ac:dyDescent="0.2">
      <c r="E300" s="76"/>
      <c r="F300" s="76"/>
      <c r="G300" s="135"/>
      <c r="I300" s="48"/>
    </row>
    <row r="301" spans="1:9" x14ac:dyDescent="0.2">
      <c r="E301" s="76"/>
      <c r="F301" s="76"/>
      <c r="G301" s="135"/>
      <c r="I301" s="48"/>
    </row>
    <row r="302" spans="1:9" x14ac:dyDescent="0.2">
      <c r="E302" s="76"/>
      <c r="F302" s="76"/>
      <c r="G302" s="135"/>
      <c r="I302" s="48"/>
    </row>
    <row r="303" spans="1:9" x14ac:dyDescent="0.2">
      <c r="E303" s="76"/>
      <c r="F303" s="76"/>
      <c r="G303" s="135"/>
      <c r="I303" s="48"/>
    </row>
    <row r="304" spans="1:9" x14ac:dyDescent="0.2">
      <c r="E304" s="76"/>
      <c r="F304" s="76"/>
      <c r="G304" s="135"/>
      <c r="I304" s="48"/>
    </row>
    <row r="305" spans="5:9" x14ac:dyDescent="0.2">
      <c r="E305" s="76"/>
      <c r="F305" s="76"/>
      <c r="G305" s="135"/>
      <c r="I305" s="48"/>
    </row>
    <row r="306" spans="5:9" x14ac:dyDescent="0.2">
      <c r="E306" s="76"/>
      <c r="F306" s="76"/>
      <c r="G306" s="135"/>
      <c r="I306" s="48"/>
    </row>
    <row r="307" spans="5:9" x14ac:dyDescent="0.2">
      <c r="E307" s="76"/>
      <c r="F307" s="76"/>
      <c r="G307" s="135"/>
      <c r="I307" s="48"/>
    </row>
    <row r="308" spans="5:9" x14ac:dyDescent="0.2">
      <c r="E308" s="76"/>
      <c r="F308" s="76"/>
      <c r="G308" s="135"/>
      <c r="I308" s="48"/>
    </row>
    <row r="309" spans="5:9" x14ac:dyDescent="0.2">
      <c r="E309" s="76"/>
      <c r="F309" s="76"/>
      <c r="G309" s="135"/>
      <c r="I309" s="48"/>
    </row>
    <row r="310" spans="5:9" x14ac:dyDescent="0.2">
      <c r="E310" s="76"/>
      <c r="F310" s="76"/>
      <c r="G310" s="135"/>
      <c r="I310" s="48"/>
    </row>
    <row r="311" spans="5:9" x14ac:dyDescent="0.2">
      <c r="E311" s="76"/>
      <c r="F311" s="76"/>
      <c r="G311" s="135"/>
      <c r="I311" s="48"/>
    </row>
    <row r="312" spans="5:9" x14ac:dyDescent="0.2">
      <c r="E312" s="76"/>
      <c r="F312" s="76"/>
      <c r="G312" s="135"/>
      <c r="I312" s="48"/>
    </row>
    <row r="313" spans="5:9" x14ac:dyDescent="0.2">
      <c r="E313" s="76"/>
      <c r="F313" s="76"/>
      <c r="G313" s="135"/>
      <c r="I313" s="48"/>
    </row>
    <row r="314" spans="5:9" x14ac:dyDescent="0.2">
      <c r="E314" s="76"/>
      <c r="F314" s="76"/>
      <c r="G314" s="135"/>
      <c r="I314" s="48"/>
    </row>
    <row r="315" spans="5:9" x14ac:dyDescent="0.2">
      <c r="E315" s="76"/>
      <c r="F315" s="76"/>
      <c r="G315" s="135"/>
      <c r="I315" s="48"/>
    </row>
    <row r="316" spans="5:9" x14ac:dyDescent="0.2">
      <c r="E316" s="76"/>
      <c r="F316" s="76"/>
      <c r="G316" s="135"/>
      <c r="I316" s="48"/>
    </row>
    <row r="317" spans="5:9" x14ac:dyDescent="0.2">
      <c r="E317" s="76"/>
      <c r="F317" s="76"/>
      <c r="G317" s="135"/>
      <c r="I317" s="48"/>
    </row>
    <row r="318" spans="5:9" x14ac:dyDescent="0.2">
      <c r="E318" s="76"/>
      <c r="F318" s="76"/>
      <c r="G318" s="135"/>
      <c r="I318" s="48"/>
    </row>
    <row r="319" spans="5:9" x14ac:dyDescent="0.2">
      <c r="E319" s="76"/>
      <c r="F319" s="76"/>
      <c r="G319" s="135"/>
      <c r="I319" s="48"/>
    </row>
    <row r="320" spans="5:9" x14ac:dyDescent="0.2">
      <c r="E320" s="76"/>
      <c r="F320" s="76"/>
      <c r="G320" s="135"/>
      <c r="I320" s="48"/>
    </row>
    <row r="321" spans="5:9" x14ac:dyDescent="0.2">
      <c r="E321" s="76"/>
      <c r="F321" s="76"/>
      <c r="G321" s="135"/>
      <c r="I321" s="48"/>
    </row>
    <row r="322" spans="5:9" x14ac:dyDescent="0.2">
      <c r="E322" s="76"/>
      <c r="F322" s="76"/>
      <c r="G322" s="135"/>
      <c r="I322" s="48"/>
    </row>
    <row r="323" spans="5:9" x14ac:dyDescent="0.2">
      <c r="E323" s="76"/>
      <c r="F323" s="76"/>
      <c r="G323" s="135"/>
      <c r="I323" s="48"/>
    </row>
    <row r="324" spans="5:9" x14ac:dyDescent="0.2">
      <c r="E324" s="76"/>
      <c r="F324" s="76"/>
      <c r="G324" s="135"/>
      <c r="I324" s="48"/>
    </row>
    <row r="325" spans="5:9" x14ac:dyDescent="0.2">
      <c r="E325" s="76"/>
      <c r="F325" s="76"/>
      <c r="G325" s="135"/>
      <c r="I325" s="48"/>
    </row>
    <row r="326" spans="5:9" x14ac:dyDescent="0.2">
      <c r="E326" s="76"/>
      <c r="F326" s="76"/>
      <c r="G326" s="135"/>
      <c r="I326" s="48"/>
    </row>
    <row r="327" spans="5:9" x14ac:dyDescent="0.2">
      <c r="E327" s="76"/>
      <c r="F327" s="76"/>
      <c r="G327" s="135"/>
      <c r="I327" s="48"/>
    </row>
    <row r="328" spans="5:9" x14ac:dyDescent="0.2">
      <c r="E328" s="76"/>
      <c r="F328" s="76"/>
      <c r="G328" s="135"/>
      <c r="I328" s="48"/>
    </row>
    <row r="329" spans="5:9" x14ac:dyDescent="0.2">
      <c r="E329" s="76"/>
      <c r="F329" s="76"/>
      <c r="G329" s="135"/>
      <c r="I329" s="48"/>
    </row>
    <row r="330" spans="5:9" x14ac:dyDescent="0.2">
      <c r="E330" s="76"/>
      <c r="F330" s="76"/>
      <c r="G330" s="135"/>
      <c r="I330" s="48"/>
    </row>
    <row r="331" spans="5:9" x14ac:dyDescent="0.2">
      <c r="E331" s="76"/>
      <c r="F331" s="76"/>
      <c r="G331" s="135"/>
      <c r="I331" s="48"/>
    </row>
    <row r="332" spans="5:9" x14ac:dyDescent="0.2">
      <c r="E332" s="76"/>
      <c r="F332" s="76"/>
      <c r="G332" s="135"/>
      <c r="I332" s="48"/>
    </row>
    <row r="333" spans="5:9" x14ac:dyDescent="0.2">
      <c r="E333" s="76"/>
      <c r="F333" s="76"/>
      <c r="G333" s="135"/>
      <c r="I333" s="48"/>
    </row>
    <row r="334" spans="5:9" x14ac:dyDescent="0.2">
      <c r="E334" s="76"/>
      <c r="F334" s="76"/>
      <c r="G334" s="135"/>
      <c r="I334" s="48"/>
    </row>
  </sheetData>
  <mergeCells count="7">
    <mergeCell ref="H6:H7"/>
    <mergeCell ref="C6:E6"/>
    <mergeCell ref="A5:A7"/>
    <mergeCell ref="C5:E5"/>
    <mergeCell ref="B6:B7"/>
    <mergeCell ref="F6:F7"/>
    <mergeCell ref="G6:G7"/>
  </mergeCells>
  <printOptions horizontalCentered="1"/>
  <pageMargins left="0.4" right="0.4" top="0.3" bottom="0.4" header="0.2" footer="0.18"/>
  <pageSetup paperSize="9" scale="70" orientation="portrait" r:id="rId1"/>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5"/>
  <sheetViews>
    <sheetView topLeftCell="A19" zoomScaleNormal="100" workbookViewId="0">
      <selection activeCell="G39" sqref="G39"/>
    </sheetView>
  </sheetViews>
  <sheetFormatPr defaultRowHeight="12.75" x14ac:dyDescent="0.2"/>
  <cols>
    <col min="1" max="1" width="38.7109375" customWidth="1"/>
    <col min="2" max="2" width="11.5703125" bestFit="1" customWidth="1"/>
    <col min="3" max="3" width="10" bestFit="1" customWidth="1"/>
    <col min="4" max="4" width="14.5703125" customWidth="1"/>
    <col min="6" max="6" width="9.42578125" bestFit="1" customWidth="1"/>
    <col min="7" max="7" width="10.28515625" bestFit="1" customWidth="1"/>
  </cols>
  <sheetData>
    <row r="1" spans="1:7" x14ac:dyDescent="0.2">
      <c r="A1" s="4" t="s">
        <v>68</v>
      </c>
    </row>
    <row r="2" spans="1:7" x14ac:dyDescent="0.2">
      <c r="A2" t="s">
        <v>0</v>
      </c>
    </row>
    <row r="3" spans="1:7" x14ac:dyDescent="0.2">
      <c r="A3" t="s">
        <v>1</v>
      </c>
      <c r="F3" t="s">
        <v>2</v>
      </c>
    </row>
    <row r="4" spans="1:7" x14ac:dyDescent="0.2">
      <c r="B4" s="3" t="s">
        <v>3</v>
      </c>
      <c r="C4" s="3" t="s">
        <v>4</v>
      </c>
      <c r="D4" s="3" t="s">
        <v>8</v>
      </c>
      <c r="E4" s="3"/>
      <c r="F4" s="3" t="s">
        <v>3</v>
      </c>
      <c r="G4" s="3" t="s">
        <v>4</v>
      </c>
    </row>
    <row r="5" spans="1:7" x14ac:dyDescent="0.2">
      <c r="A5" t="s">
        <v>5</v>
      </c>
      <c r="B5" s="1">
        <v>197280.37400000001</v>
      </c>
      <c r="C5" s="1">
        <v>218551.98</v>
      </c>
      <c r="D5" s="1">
        <f>SUM(B5:C5)</f>
        <v>415832.35400000005</v>
      </c>
      <c r="E5" s="1"/>
      <c r="F5" s="1">
        <f>B5</f>
        <v>197280.37400000001</v>
      </c>
      <c r="G5" s="1">
        <f>+F5+C5</f>
        <v>415832.35400000005</v>
      </c>
    </row>
    <row r="6" spans="1:7" x14ac:dyDescent="0.2">
      <c r="A6" t="s">
        <v>6</v>
      </c>
      <c r="B6" s="1">
        <v>145576.10399999999</v>
      </c>
      <c r="C6" s="1">
        <v>217009.91399999999</v>
      </c>
      <c r="D6" s="1">
        <f>SUM(B6:C6)</f>
        <v>362586.01799999998</v>
      </c>
      <c r="E6" s="1"/>
      <c r="F6" s="1">
        <f>B6</f>
        <v>145576.10399999999</v>
      </c>
      <c r="G6" s="1">
        <f>+F6+C6</f>
        <v>362586.01799999998</v>
      </c>
    </row>
    <row r="7" spans="1:7" x14ac:dyDescent="0.2">
      <c r="A7" t="s">
        <v>7</v>
      </c>
      <c r="B7" s="2">
        <f>F7</f>
        <v>73.791478112262695</v>
      </c>
      <c r="C7" s="2">
        <f>G7</f>
        <v>87.195239743177837</v>
      </c>
      <c r="D7" s="2"/>
      <c r="E7" s="2"/>
      <c r="F7" s="2">
        <f>+F6/F5*100</f>
        <v>73.791478112262695</v>
      </c>
      <c r="G7" s="2">
        <f>+G6/G5*100</f>
        <v>87.195239743177837</v>
      </c>
    </row>
    <row r="49" spans="1:9" x14ac:dyDescent="0.2">
      <c r="A49" s="12"/>
      <c r="B49" s="15"/>
      <c r="C49" s="15"/>
      <c r="E49" s="15"/>
      <c r="G49" s="15"/>
      <c r="I49" s="15"/>
    </row>
    <row r="50" spans="1:9" x14ac:dyDescent="0.2">
      <c r="A50" s="12"/>
      <c r="B50" s="15"/>
      <c r="C50" s="15"/>
      <c r="E50" s="15"/>
      <c r="G50" s="15"/>
      <c r="I50" s="15"/>
    </row>
    <row r="51" spans="1:9" x14ac:dyDescent="0.2">
      <c r="A51" s="12"/>
      <c r="B51" s="15"/>
      <c r="C51" s="15"/>
      <c r="E51" s="15"/>
      <c r="G51" s="15"/>
      <c r="I51" s="15"/>
    </row>
    <row r="52" spans="1:9" x14ac:dyDescent="0.2">
      <c r="A52" s="12"/>
      <c r="B52" s="15"/>
      <c r="C52" s="15"/>
      <c r="E52" s="15"/>
      <c r="G52" s="15"/>
      <c r="I52" s="15"/>
    </row>
    <row r="53" spans="1:9" ht="15" x14ac:dyDescent="0.35">
      <c r="A53" s="27"/>
      <c r="B53" s="36"/>
      <c r="C53" s="36"/>
      <c r="E53" s="36"/>
      <c r="F53" s="36"/>
      <c r="G53" s="36"/>
      <c r="I53" s="28"/>
    </row>
    <row r="54" spans="1:9" x14ac:dyDescent="0.2">
      <c r="A54" s="12"/>
      <c r="B54" s="37"/>
      <c r="C54" s="37"/>
      <c r="E54" s="37"/>
      <c r="F54" s="37"/>
      <c r="G54" s="37"/>
      <c r="I54" s="29"/>
    </row>
    <row r="55" spans="1:9" x14ac:dyDescent="0.2">
      <c r="A55" s="26"/>
      <c r="B55" s="12"/>
      <c r="C55" s="15"/>
      <c r="E55" s="12"/>
      <c r="G55" s="15"/>
      <c r="I55" s="15"/>
    </row>
  </sheetData>
  <mergeCells count="4">
    <mergeCell ref="E53:G53"/>
    <mergeCell ref="B53:C53"/>
    <mergeCell ref="E54:G54"/>
    <mergeCell ref="B54:C54"/>
  </mergeCells>
  <phoneticPr fontId="19" type="noConversion"/>
  <printOptions horizontalCentered="1"/>
  <pageMargins left="0.75" right="0.75" top="1" bottom="0.47" header="0.5" footer="0.5"/>
  <pageSetup paperSize="9" scale="81"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By Department</vt:lpstr>
      <vt:lpstr>By Agency</vt:lpstr>
      <vt:lpstr>Graph</vt:lpstr>
      <vt:lpstr>'By Agency'!Print_Area</vt:lpstr>
      <vt:lpstr>'By Department'!Print_Area</vt:lpstr>
      <vt:lpstr>Graph!Print_Area</vt:lpstr>
      <vt:lpstr>'By Agency'!Print_Titles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jpablo</dc:creator>
  <cp:lastModifiedBy>Mary Joyce Marasigan</cp:lastModifiedBy>
  <cp:lastPrinted>2020-03-23T01:24:29Z</cp:lastPrinted>
  <dcterms:created xsi:type="dcterms:W3CDTF">2014-03-13T03:00:02Z</dcterms:created>
  <dcterms:modified xsi:type="dcterms:W3CDTF">2020-03-23T01:30:15Z</dcterms:modified>
</cp:coreProperties>
</file>