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20\WEBSITE\For website\August 2020\"/>
    </mc:Choice>
  </mc:AlternateContent>
  <bookViews>
    <workbookView xWindow="240" yWindow="75" windowWidth="20955" windowHeight="10740"/>
  </bookViews>
  <sheets>
    <sheet name="By Department" sheetId="8" r:id="rId1"/>
    <sheet name="By Agency" sheetId="9" r:id="rId2"/>
    <sheet name="Graph" sheetId="6" r:id="rId3"/>
  </sheets>
  <definedNames>
    <definedName name="_xlnm.Print_Area" localSheetId="1">'By Agency'!$A$1:$H$296</definedName>
    <definedName name="_xlnm.Print_Area" localSheetId="0">'By Department'!$A$1:$U$64</definedName>
    <definedName name="_xlnm.Print_Area" localSheetId="2">Graph!$A$9:$M$48</definedName>
    <definedName name="_xlnm.Print_Titles" localSheetId="1">'By Agency'!$1:$8</definedName>
    <definedName name="Z_149BABA1_3CBB_4AB5_8307_CDFFE2416884_.wvu.PrintArea" localSheetId="1" hidden="1">'By Agency'!$A$1:$F$293</definedName>
    <definedName name="Z_149BABA1_3CBB_4AB5_8307_CDFFE2416884_.wvu.PrintTitles" localSheetId="1" hidden="1">'By Agency'!$1:$8</definedName>
    <definedName name="Z_149BABA1_3CBB_4AB5_8307_CDFFE2416884_.wvu.Rows" localSheetId="1" hidden="1">'By Agency'!$132:$132,'By Agency'!$275:$278,'By Agency'!$281:$282,'By Agency'!$283:$286</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Agency'!$A$1:$H$294</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PrintArea" localSheetId="1" hidden="1">'By Agency'!$A$1:$H$294</definedName>
    <definedName name="Z_97AE4AC2_2269_476F_89AE_42BE1A190109_.wvu.PrintTitles" localSheetId="1" hidden="1">'By Agency'!$1:$8</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Agency'!$A$1:$F$293</definedName>
    <definedName name="Z_E72949E6_F470_4685_A8B8_FC40C2B684D5_.wvu.PrintTitles" localSheetId="1" hidden="1">'By Agency'!$1:$8</definedName>
    <definedName name="Z_E72949E6_F470_4685_A8B8_FC40C2B684D5_.wvu.Rows" localSheetId="1" hidden="1">'By Agency'!$132:$132</definedName>
  </definedNames>
  <calcPr calcId="152511"/>
</workbook>
</file>

<file path=xl/calcChain.xml><?xml version="1.0" encoding="utf-8"?>
<calcChain xmlns="http://schemas.openxmlformats.org/spreadsheetml/2006/main">
  <c r="G287" i="9" l="1"/>
  <c r="F287" i="9"/>
  <c r="E287" i="9"/>
  <c r="D287" i="9"/>
  <c r="C287" i="9"/>
  <c r="B287" i="9"/>
  <c r="D283" i="9"/>
  <c r="C283" i="9"/>
  <c r="B283" i="9"/>
  <c r="C132" i="9"/>
  <c r="G281" i="9"/>
  <c r="E281" i="9"/>
  <c r="H281" i="9" s="1"/>
  <c r="G279" i="9"/>
  <c r="E279" i="9"/>
  <c r="G277" i="9"/>
  <c r="E277" i="9"/>
  <c r="E276" i="9"/>
  <c r="E268" i="9"/>
  <c r="H268" i="9" s="1"/>
  <c r="G268" i="9"/>
  <c r="G267" i="9"/>
  <c r="C266" i="9"/>
  <c r="D266" i="9"/>
  <c r="B266" i="9"/>
  <c r="E264" i="9"/>
  <c r="H264" i="9" s="1"/>
  <c r="G264" i="9"/>
  <c r="G262" i="9"/>
  <c r="E262" i="9"/>
  <c r="H262" i="9" s="1"/>
  <c r="E260" i="9"/>
  <c r="H260" i="9" s="1"/>
  <c r="G260" i="9"/>
  <c r="G258" i="9"/>
  <c r="E258" i="9"/>
  <c r="H258" i="9" s="1"/>
  <c r="D256" i="9"/>
  <c r="E257" i="9"/>
  <c r="C256" i="9"/>
  <c r="G253" i="9"/>
  <c r="D249" i="9"/>
  <c r="E247" i="9"/>
  <c r="H247" i="9" s="1"/>
  <c r="G247" i="9"/>
  <c r="G245" i="9"/>
  <c r="E245" i="9"/>
  <c r="H245" i="9" s="1"/>
  <c r="E242" i="9"/>
  <c r="H242" i="9" s="1"/>
  <c r="E238" i="9"/>
  <c r="H238" i="9" s="1"/>
  <c r="G237" i="9"/>
  <c r="E237" i="9"/>
  <c r="H237" i="9" s="1"/>
  <c r="E234" i="9"/>
  <c r="H234" i="9" s="1"/>
  <c r="D229" i="9"/>
  <c r="D216" i="9" s="1"/>
  <c r="E228" i="9"/>
  <c r="H228" i="9" s="1"/>
  <c r="E224" i="9"/>
  <c r="H224" i="9" s="1"/>
  <c r="G223" i="9"/>
  <c r="E223" i="9"/>
  <c r="H223" i="9" s="1"/>
  <c r="E220" i="9"/>
  <c r="H220" i="9" s="1"/>
  <c r="E213" i="9"/>
  <c r="H213" i="9" s="1"/>
  <c r="D207" i="9"/>
  <c r="E209" i="9"/>
  <c r="H209" i="9" s="1"/>
  <c r="D198" i="9"/>
  <c r="E202" i="9"/>
  <c r="H202" i="9" s="1"/>
  <c r="G201" i="9"/>
  <c r="E201" i="9"/>
  <c r="H201" i="9" s="1"/>
  <c r="F201" i="9"/>
  <c r="B198" i="9"/>
  <c r="E195" i="9"/>
  <c r="H195" i="9" s="1"/>
  <c r="G194" i="9"/>
  <c r="E194" i="9"/>
  <c r="H194" i="9" s="1"/>
  <c r="E191" i="9"/>
  <c r="H191" i="9" s="1"/>
  <c r="E186" i="9"/>
  <c r="H186" i="9" s="1"/>
  <c r="G185" i="9"/>
  <c r="E185" i="9"/>
  <c r="H185" i="9" s="1"/>
  <c r="E182" i="9"/>
  <c r="H182" i="9" s="1"/>
  <c r="G178" i="9"/>
  <c r="E178" i="9"/>
  <c r="H178" i="9" s="1"/>
  <c r="D175" i="9"/>
  <c r="B175" i="9"/>
  <c r="E172" i="9"/>
  <c r="H172" i="9" s="1"/>
  <c r="G171" i="9"/>
  <c r="E171" i="9"/>
  <c r="H171" i="9" s="1"/>
  <c r="E168" i="9"/>
  <c r="H168" i="9" s="1"/>
  <c r="E161" i="9"/>
  <c r="H161" i="9" s="1"/>
  <c r="E157" i="9"/>
  <c r="H157" i="9" s="1"/>
  <c r="G156" i="9"/>
  <c r="E156" i="9"/>
  <c r="H156" i="9" s="1"/>
  <c r="E153" i="9"/>
  <c r="H153" i="9" s="1"/>
  <c r="E149" i="9"/>
  <c r="H149" i="9" s="1"/>
  <c r="G148" i="9"/>
  <c r="E148" i="9"/>
  <c r="H148" i="9" s="1"/>
  <c r="E145" i="9"/>
  <c r="H145" i="9" s="1"/>
  <c r="E142" i="9"/>
  <c r="H142" i="9" s="1"/>
  <c r="D139" i="9"/>
  <c r="B139" i="9"/>
  <c r="D135" i="9"/>
  <c r="D132" i="9"/>
  <c r="E133" i="9"/>
  <c r="H133" i="9" s="1"/>
  <c r="D127" i="9"/>
  <c r="E131" i="9"/>
  <c r="H131" i="9" s="1"/>
  <c r="G130" i="9"/>
  <c r="E130" i="9"/>
  <c r="H130" i="9" s="1"/>
  <c r="E122" i="9"/>
  <c r="H122" i="9" s="1"/>
  <c r="D115" i="9"/>
  <c r="E118" i="9"/>
  <c r="H118" i="9" s="1"/>
  <c r="G117" i="9"/>
  <c r="E117" i="9"/>
  <c r="H117" i="9" s="1"/>
  <c r="G113" i="9"/>
  <c r="E113" i="9"/>
  <c r="H113" i="9" s="1"/>
  <c r="E112" i="9"/>
  <c r="E109" i="9"/>
  <c r="H109" i="9" s="1"/>
  <c r="D103" i="9"/>
  <c r="E105" i="9"/>
  <c r="H105" i="9" s="1"/>
  <c r="E98" i="9"/>
  <c r="H98" i="9" s="1"/>
  <c r="E94" i="9"/>
  <c r="H94" i="9" s="1"/>
  <c r="D85" i="9"/>
  <c r="E87" i="9"/>
  <c r="H87" i="9" s="1"/>
  <c r="D81" i="9"/>
  <c r="D77" i="9"/>
  <c r="B77" i="9"/>
  <c r="E74" i="9"/>
  <c r="H74" i="9" s="1"/>
  <c r="E67" i="9"/>
  <c r="H67" i="9" s="1"/>
  <c r="E63" i="9"/>
  <c r="H63" i="9" s="1"/>
  <c r="D59" i="9"/>
  <c r="B59" i="9"/>
  <c r="E56" i="9"/>
  <c r="H56" i="9" s="1"/>
  <c r="D51" i="9"/>
  <c r="E52" i="9"/>
  <c r="E49" i="9"/>
  <c r="H49" i="9" s="1"/>
  <c r="E43" i="9"/>
  <c r="H43" i="9" s="1"/>
  <c r="D39" i="9"/>
  <c r="B39" i="9"/>
  <c r="D35" i="9"/>
  <c r="E36" i="9"/>
  <c r="E33" i="9"/>
  <c r="H33" i="9" s="1"/>
  <c r="E29" i="9"/>
  <c r="H29" i="9" s="1"/>
  <c r="D23" i="9"/>
  <c r="E25" i="9"/>
  <c r="H25" i="9" s="1"/>
  <c r="E15" i="9"/>
  <c r="H15" i="9" s="1"/>
  <c r="D10" i="9"/>
  <c r="E11" i="9"/>
  <c r="O53" i="8"/>
  <c r="M53" i="8"/>
  <c r="O52" i="8"/>
  <c r="P50" i="8"/>
  <c r="O50" i="8"/>
  <c r="O48" i="8" s="1"/>
  <c r="M50" i="8"/>
  <c r="K48" i="8"/>
  <c r="P46" i="8"/>
  <c r="O46" i="8"/>
  <c r="M46" i="8"/>
  <c r="P45" i="8"/>
  <c r="N45" i="8"/>
  <c r="M45" i="8"/>
  <c r="R44" i="8"/>
  <c r="O44" i="8"/>
  <c r="N44" i="8"/>
  <c r="M44" i="8"/>
  <c r="P41" i="8"/>
  <c r="O41" i="8"/>
  <c r="M41" i="8"/>
  <c r="P40" i="8"/>
  <c r="N40" i="8"/>
  <c r="M40" i="8"/>
  <c r="O39" i="8"/>
  <c r="M39" i="8"/>
  <c r="P37" i="8"/>
  <c r="O37" i="8"/>
  <c r="M37" i="8"/>
  <c r="P36" i="8"/>
  <c r="N36" i="8"/>
  <c r="M36" i="8"/>
  <c r="O35" i="8"/>
  <c r="M35" i="8"/>
  <c r="P33" i="8"/>
  <c r="O33" i="8"/>
  <c r="M33" i="8"/>
  <c r="P32" i="8"/>
  <c r="N32" i="8"/>
  <c r="M32" i="8"/>
  <c r="O31" i="8"/>
  <c r="M31" i="8"/>
  <c r="N30" i="8"/>
  <c r="O29" i="8"/>
  <c r="M29" i="8"/>
  <c r="P28" i="8"/>
  <c r="N28" i="8"/>
  <c r="M28" i="8"/>
  <c r="O27" i="8"/>
  <c r="M27" i="8"/>
  <c r="P26" i="8"/>
  <c r="N26" i="8"/>
  <c r="M26" i="8"/>
  <c r="P25" i="8"/>
  <c r="O25" i="8"/>
  <c r="N25" i="8"/>
  <c r="M25" i="8"/>
  <c r="P24" i="8"/>
  <c r="N24" i="8"/>
  <c r="M24" i="8"/>
  <c r="O23" i="8"/>
  <c r="M23" i="8"/>
  <c r="P21" i="8"/>
  <c r="O21" i="8"/>
  <c r="M21" i="8"/>
  <c r="P20" i="8"/>
  <c r="N20" i="8"/>
  <c r="M20" i="8"/>
  <c r="O19" i="8"/>
  <c r="M19" i="8"/>
  <c r="P17" i="8"/>
  <c r="O17" i="8"/>
  <c r="M17" i="8"/>
  <c r="P16" i="8"/>
  <c r="N16" i="8"/>
  <c r="M16" i="8"/>
  <c r="O15" i="8"/>
  <c r="M15" i="8"/>
  <c r="P13" i="8"/>
  <c r="O13" i="8"/>
  <c r="M13" i="8"/>
  <c r="P12" i="8"/>
  <c r="N12" i="8"/>
  <c r="M12" i="8"/>
  <c r="D10" i="8"/>
  <c r="F245" i="9" l="1"/>
  <c r="F262" i="9"/>
  <c r="F148" i="9"/>
  <c r="F185" i="9"/>
  <c r="F117" i="9"/>
  <c r="F130" i="9"/>
  <c r="F156" i="9"/>
  <c r="F171" i="9"/>
  <c r="F194" i="9"/>
  <c r="F223" i="9"/>
  <c r="F237" i="9"/>
  <c r="G266" i="9"/>
  <c r="F258" i="9"/>
  <c r="F178" i="9"/>
  <c r="F113" i="9"/>
  <c r="R39" i="8"/>
  <c r="R19" i="8"/>
  <c r="R23" i="8"/>
  <c r="R35" i="8"/>
  <c r="R15" i="8"/>
  <c r="R27" i="8"/>
  <c r="R31" i="8"/>
  <c r="R53" i="8"/>
  <c r="T12" i="8"/>
  <c r="T20" i="8"/>
  <c r="S25" i="8"/>
  <c r="T30" i="8"/>
  <c r="T36" i="8"/>
  <c r="H10" i="8"/>
  <c r="T16" i="8"/>
  <c r="T24" i="8"/>
  <c r="T26" i="8"/>
  <c r="T28" i="8"/>
  <c r="T32" i="8"/>
  <c r="T40" i="8"/>
  <c r="T45" i="8"/>
  <c r="C48" i="8"/>
  <c r="E14" i="9"/>
  <c r="H14" i="9" s="1"/>
  <c r="G14" i="9"/>
  <c r="G17" i="9"/>
  <c r="E17" i="9"/>
  <c r="H17" i="9" s="1"/>
  <c r="E21" i="9"/>
  <c r="H21" i="9" s="1"/>
  <c r="G21" i="9"/>
  <c r="E73" i="9"/>
  <c r="H73" i="9" s="1"/>
  <c r="G73" i="9"/>
  <c r="G75" i="9"/>
  <c r="E75" i="9"/>
  <c r="H75" i="9" s="1"/>
  <c r="G88" i="9"/>
  <c r="E88" i="9"/>
  <c r="H88" i="9" s="1"/>
  <c r="G106" i="9"/>
  <c r="E106" i="9"/>
  <c r="H106" i="9" s="1"/>
  <c r="E108" i="9"/>
  <c r="H108" i="9" s="1"/>
  <c r="G108" i="9"/>
  <c r="G110" i="9"/>
  <c r="E110" i="9"/>
  <c r="H110" i="9" s="1"/>
  <c r="H112" i="9"/>
  <c r="F112" i="9"/>
  <c r="G154" i="9"/>
  <c r="E154" i="9"/>
  <c r="H154" i="9" s="1"/>
  <c r="G162" i="9"/>
  <c r="E162" i="9"/>
  <c r="H162" i="9" s="1"/>
  <c r="G169" i="9"/>
  <c r="E169" i="9"/>
  <c r="H169" i="9" s="1"/>
  <c r="G183" i="9"/>
  <c r="E183" i="9"/>
  <c r="H183" i="9" s="1"/>
  <c r="G26" i="9"/>
  <c r="E26" i="9"/>
  <c r="H26" i="9" s="1"/>
  <c r="E28" i="9"/>
  <c r="H28" i="9" s="1"/>
  <c r="G28" i="9"/>
  <c r="G30" i="9"/>
  <c r="E30" i="9"/>
  <c r="H30" i="9" s="1"/>
  <c r="E32" i="9"/>
  <c r="H32" i="9" s="1"/>
  <c r="G32" i="9"/>
  <c r="E42" i="9"/>
  <c r="H42" i="9" s="1"/>
  <c r="G42" i="9"/>
  <c r="G44" i="9"/>
  <c r="E44" i="9"/>
  <c r="H44" i="9" s="1"/>
  <c r="E47" i="9"/>
  <c r="H47" i="9" s="1"/>
  <c r="G47" i="9"/>
  <c r="E55" i="9"/>
  <c r="H55" i="9" s="1"/>
  <c r="G55" i="9"/>
  <c r="G57" i="9"/>
  <c r="E57" i="9"/>
  <c r="H57" i="9" s="1"/>
  <c r="E62" i="9"/>
  <c r="H62" i="9" s="1"/>
  <c r="G62" i="9"/>
  <c r="G64" i="9"/>
  <c r="E64" i="9"/>
  <c r="H64" i="9" s="1"/>
  <c r="E66" i="9"/>
  <c r="H66" i="9" s="1"/>
  <c r="G66" i="9"/>
  <c r="G68" i="9"/>
  <c r="E68" i="9"/>
  <c r="H68" i="9" s="1"/>
  <c r="E83" i="9"/>
  <c r="H83" i="9" s="1"/>
  <c r="G83" i="9"/>
  <c r="E93" i="9"/>
  <c r="H93" i="9" s="1"/>
  <c r="G93" i="9"/>
  <c r="G95" i="9"/>
  <c r="E95" i="9"/>
  <c r="H95" i="9" s="1"/>
  <c r="E97" i="9"/>
  <c r="H97" i="9" s="1"/>
  <c r="G97" i="9"/>
  <c r="G99" i="9"/>
  <c r="E99" i="9"/>
  <c r="H99" i="9" s="1"/>
  <c r="E101" i="9"/>
  <c r="H101" i="9" s="1"/>
  <c r="G101" i="9"/>
  <c r="G123" i="9"/>
  <c r="E123" i="9"/>
  <c r="H123" i="9" s="1"/>
  <c r="H11" i="9"/>
  <c r="G13" i="9"/>
  <c r="F14" i="9"/>
  <c r="H36" i="9"/>
  <c r="H52" i="9"/>
  <c r="G61" i="9"/>
  <c r="F66" i="9"/>
  <c r="G69" i="9"/>
  <c r="B71" i="9"/>
  <c r="B81" i="9"/>
  <c r="G92" i="9"/>
  <c r="B91" i="9"/>
  <c r="F93" i="9"/>
  <c r="G111" i="9"/>
  <c r="G120" i="9"/>
  <c r="B115" i="9"/>
  <c r="E121" i="9"/>
  <c r="H121" i="9" s="1"/>
  <c r="G121" i="9"/>
  <c r="G150" i="9"/>
  <c r="E150" i="9"/>
  <c r="H150" i="9" s="1"/>
  <c r="E160" i="9"/>
  <c r="H160" i="9" s="1"/>
  <c r="G160" i="9"/>
  <c r="G214" i="9"/>
  <c r="E214" i="9"/>
  <c r="H214" i="9" s="1"/>
  <c r="G243" i="9"/>
  <c r="E243" i="9"/>
  <c r="H243" i="9" s="1"/>
  <c r="G11" i="9"/>
  <c r="B10" i="9"/>
  <c r="F11" i="9"/>
  <c r="E13" i="9"/>
  <c r="H13" i="9" s="1"/>
  <c r="G15" i="9"/>
  <c r="F15" i="9"/>
  <c r="E19" i="9"/>
  <c r="H19" i="9" s="1"/>
  <c r="B23" i="9"/>
  <c r="G25" i="9"/>
  <c r="F25" i="9"/>
  <c r="E27" i="9"/>
  <c r="H27" i="9" s="1"/>
  <c r="G29" i="9"/>
  <c r="F29" i="9"/>
  <c r="E31" i="9"/>
  <c r="H31" i="9" s="1"/>
  <c r="G33" i="9"/>
  <c r="F33" i="9"/>
  <c r="G36" i="9"/>
  <c r="B35" i="9"/>
  <c r="F36" i="9"/>
  <c r="E41" i="9"/>
  <c r="H41" i="9" s="1"/>
  <c r="G43" i="9"/>
  <c r="F43" i="9"/>
  <c r="F44" i="9"/>
  <c r="E45" i="9"/>
  <c r="H45" i="9" s="1"/>
  <c r="G49" i="9"/>
  <c r="F49" i="9"/>
  <c r="G52" i="9"/>
  <c r="B51" i="9"/>
  <c r="F52" i="9"/>
  <c r="E54" i="9"/>
  <c r="H54" i="9" s="1"/>
  <c r="G56" i="9"/>
  <c r="F56" i="9"/>
  <c r="E61" i="9"/>
  <c r="H61" i="9" s="1"/>
  <c r="G63" i="9"/>
  <c r="F63" i="9"/>
  <c r="F64" i="9"/>
  <c r="E65" i="9"/>
  <c r="H65" i="9" s="1"/>
  <c r="G67" i="9"/>
  <c r="F67" i="9"/>
  <c r="F68" i="9"/>
  <c r="E69" i="9"/>
  <c r="H69" i="9" s="1"/>
  <c r="D71" i="9"/>
  <c r="G74" i="9"/>
  <c r="F74" i="9"/>
  <c r="E79" i="9"/>
  <c r="H79" i="9" s="1"/>
  <c r="B85" i="9"/>
  <c r="G87" i="9"/>
  <c r="F87" i="9"/>
  <c r="E89" i="9"/>
  <c r="H89" i="9" s="1"/>
  <c r="D91" i="9"/>
  <c r="G94" i="9"/>
  <c r="F94" i="9"/>
  <c r="E96" i="9"/>
  <c r="H96" i="9" s="1"/>
  <c r="G98" i="9"/>
  <c r="F98" i="9"/>
  <c r="E100" i="9"/>
  <c r="H100" i="9" s="1"/>
  <c r="B103" i="9"/>
  <c r="G105" i="9"/>
  <c r="F105" i="9"/>
  <c r="F106" i="9"/>
  <c r="E107" i="9"/>
  <c r="H107" i="9" s="1"/>
  <c r="G109" i="9"/>
  <c r="F109" i="9"/>
  <c r="F110" i="9"/>
  <c r="E111" i="9"/>
  <c r="H111" i="9" s="1"/>
  <c r="D126" i="9"/>
  <c r="G137" i="9"/>
  <c r="B135" i="9"/>
  <c r="E138" i="9"/>
  <c r="H138" i="9" s="1"/>
  <c r="G138" i="9"/>
  <c r="E152" i="9"/>
  <c r="H152" i="9" s="1"/>
  <c r="G152" i="9"/>
  <c r="G158" i="9"/>
  <c r="E158" i="9"/>
  <c r="H158" i="9" s="1"/>
  <c r="G166" i="9"/>
  <c r="B165" i="9"/>
  <c r="E167" i="9"/>
  <c r="H167" i="9" s="1"/>
  <c r="G167" i="9"/>
  <c r="G173" i="9"/>
  <c r="E173" i="9"/>
  <c r="H173" i="9" s="1"/>
  <c r="E187" i="9"/>
  <c r="H187" i="9" s="1"/>
  <c r="G187" i="9"/>
  <c r="G192" i="9"/>
  <c r="E192" i="9"/>
  <c r="H192" i="9" s="1"/>
  <c r="G203" i="9"/>
  <c r="E203" i="9"/>
  <c r="H203" i="9" s="1"/>
  <c r="G221" i="9"/>
  <c r="E221" i="9"/>
  <c r="H221" i="9" s="1"/>
  <c r="G235" i="9"/>
  <c r="E235" i="9"/>
  <c r="H235" i="9" s="1"/>
  <c r="G112" i="9"/>
  <c r="G116" i="9"/>
  <c r="F121" i="9"/>
  <c r="D144" i="9"/>
  <c r="F167" i="9"/>
  <c r="D180" i="9"/>
  <c r="B180" i="9"/>
  <c r="G196" i="9"/>
  <c r="E196" i="9"/>
  <c r="H196" i="9" s="1"/>
  <c r="E205" i="9"/>
  <c r="H205" i="9" s="1"/>
  <c r="G205" i="9"/>
  <c r="G210" i="9"/>
  <c r="E210" i="9"/>
  <c r="H210" i="9" s="1"/>
  <c r="E219" i="9"/>
  <c r="H219" i="9" s="1"/>
  <c r="G219" i="9"/>
  <c r="G225" i="9"/>
  <c r="E225" i="9"/>
  <c r="H225" i="9" s="1"/>
  <c r="E233" i="9"/>
  <c r="H233" i="9" s="1"/>
  <c r="G233" i="9"/>
  <c r="G239" i="9"/>
  <c r="E239" i="9"/>
  <c r="H239" i="9" s="1"/>
  <c r="G251" i="9"/>
  <c r="C249" i="9"/>
  <c r="E251" i="9"/>
  <c r="H251" i="9" s="1"/>
  <c r="E253" i="9"/>
  <c r="H253" i="9" s="1"/>
  <c r="H276" i="9"/>
  <c r="F276" i="9"/>
  <c r="G118" i="9"/>
  <c r="F118" i="9"/>
  <c r="E120" i="9"/>
  <c r="H120" i="9" s="1"/>
  <c r="G122" i="9"/>
  <c r="F122" i="9"/>
  <c r="F123" i="9"/>
  <c r="E124" i="9"/>
  <c r="H124" i="9" s="1"/>
  <c r="E129" i="9"/>
  <c r="H129" i="9" s="1"/>
  <c r="G131" i="9"/>
  <c r="F131" i="9"/>
  <c r="G133" i="9"/>
  <c r="B132" i="9"/>
  <c r="F133" i="9"/>
  <c r="E137" i="9"/>
  <c r="H137" i="9" s="1"/>
  <c r="G142" i="9"/>
  <c r="F142" i="9"/>
  <c r="G145" i="9"/>
  <c r="B144" i="9"/>
  <c r="F145" i="9"/>
  <c r="E147" i="9"/>
  <c r="H147" i="9" s="1"/>
  <c r="G149" i="9"/>
  <c r="F149" i="9"/>
  <c r="E151" i="9"/>
  <c r="H151" i="9" s="1"/>
  <c r="G153" i="9"/>
  <c r="F153" i="9"/>
  <c r="E155" i="9"/>
  <c r="H155" i="9" s="1"/>
  <c r="G157" i="9"/>
  <c r="F157" i="9"/>
  <c r="F158" i="9"/>
  <c r="E159" i="9"/>
  <c r="H159" i="9" s="1"/>
  <c r="G161" i="9"/>
  <c r="F161" i="9"/>
  <c r="E163" i="9"/>
  <c r="H163" i="9" s="1"/>
  <c r="D165" i="9"/>
  <c r="G168" i="9"/>
  <c r="F168" i="9"/>
  <c r="E170" i="9"/>
  <c r="H170" i="9" s="1"/>
  <c r="G172" i="9"/>
  <c r="F172" i="9"/>
  <c r="E177" i="9"/>
  <c r="H177" i="9" s="1"/>
  <c r="G182" i="9"/>
  <c r="F182" i="9"/>
  <c r="F183" i="9"/>
  <c r="E184" i="9"/>
  <c r="H184" i="9" s="1"/>
  <c r="G186" i="9"/>
  <c r="F186" i="9"/>
  <c r="D189" i="9"/>
  <c r="B189" i="9"/>
  <c r="B207" i="9"/>
  <c r="E212" i="9"/>
  <c r="H212" i="9" s="1"/>
  <c r="G212" i="9"/>
  <c r="E227" i="9"/>
  <c r="H227" i="9" s="1"/>
  <c r="G227" i="9"/>
  <c r="E230" i="9"/>
  <c r="F230" i="9" s="1"/>
  <c r="E241" i="9"/>
  <c r="H241" i="9" s="1"/>
  <c r="G241" i="9"/>
  <c r="F247" i="9"/>
  <c r="G191" i="9"/>
  <c r="F191" i="9"/>
  <c r="E193" i="9"/>
  <c r="H193" i="9" s="1"/>
  <c r="G195" i="9"/>
  <c r="F195" i="9"/>
  <c r="E200" i="9"/>
  <c r="H200" i="9" s="1"/>
  <c r="G202" i="9"/>
  <c r="F202" i="9"/>
  <c r="E204" i="9"/>
  <c r="H204" i="9" s="1"/>
  <c r="F227" i="9"/>
  <c r="G250" i="9"/>
  <c r="B249" i="9"/>
  <c r="G252" i="9"/>
  <c r="G254" i="9"/>
  <c r="H257" i="9"/>
  <c r="E256" i="9"/>
  <c r="F257" i="9"/>
  <c r="F256" i="9" s="1"/>
  <c r="F260" i="9"/>
  <c r="F264" i="9"/>
  <c r="G273" i="9"/>
  <c r="G209" i="9"/>
  <c r="F209" i="9"/>
  <c r="E211" i="9"/>
  <c r="H211" i="9" s="1"/>
  <c r="G213" i="9"/>
  <c r="F213" i="9"/>
  <c r="F214" i="9"/>
  <c r="E218" i="9"/>
  <c r="H218" i="9" s="1"/>
  <c r="G220" i="9"/>
  <c r="F220" i="9"/>
  <c r="E222" i="9"/>
  <c r="H222" i="9" s="1"/>
  <c r="G224" i="9"/>
  <c r="F224" i="9"/>
  <c r="E226" i="9"/>
  <c r="H226" i="9" s="1"/>
  <c r="G228" i="9"/>
  <c r="F228" i="9"/>
  <c r="G230" i="9"/>
  <c r="B229" i="9"/>
  <c r="B216" i="9" s="1"/>
  <c r="E232" i="9"/>
  <c r="H232" i="9" s="1"/>
  <c r="G234" i="9"/>
  <c r="F234" i="9"/>
  <c r="E236" i="9"/>
  <c r="H236" i="9" s="1"/>
  <c r="G238" i="9"/>
  <c r="F238" i="9"/>
  <c r="F239" i="9"/>
  <c r="E240" i="9"/>
  <c r="H240" i="9" s="1"/>
  <c r="G242" i="9"/>
  <c r="F242" i="9"/>
  <c r="E244" i="9"/>
  <c r="H244" i="9" s="1"/>
  <c r="E250" i="9"/>
  <c r="F250" i="9" s="1"/>
  <c r="E252" i="9"/>
  <c r="H252" i="9" s="1"/>
  <c r="E254" i="9"/>
  <c r="H254" i="9" s="1"/>
  <c r="G257" i="9"/>
  <c r="G256" i="9" s="1"/>
  <c r="B256" i="9"/>
  <c r="F268" i="9"/>
  <c r="F281" i="9"/>
  <c r="E267" i="9"/>
  <c r="F267" i="9" s="1"/>
  <c r="G276" i="9"/>
  <c r="H277" i="9"/>
  <c r="F277" i="9"/>
  <c r="G278" i="9"/>
  <c r="E278" i="9"/>
  <c r="H279" i="9"/>
  <c r="F279" i="9"/>
  <c r="G280" i="9"/>
  <c r="E280" i="9"/>
  <c r="E273" i="9"/>
  <c r="S13" i="8"/>
  <c r="L13" i="8"/>
  <c r="T13" i="8"/>
  <c r="G14" i="8"/>
  <c r="O14" i="8"/>
  <c r="S14" i="8"/>
  <c r="N15" i="8"/>
  <c r="S17" i="8"/>
  <c r="L17" i="8"/>
  <c r="T17" i="8"/>
  <c r="G18" i="8"/>
  <c r="O18" i="8"/>
  <c r="S18" i="8"/>
  <c r="N19" i="8"/>
  <c r="S21" i="8"/>
  <c r="L21" i="8"/>
  <c r="T21" i="8"/>
  <c r="G22" i="8"/>
  <c r="O22" i="8"/>
  <c r="S22" i="8"/>
  <c r="N23" i="8"/>
  <c r="Q25" i="8"/>
  <c r="L25" i="8"/>
  <c r="T25" i="8"/>
  <c r="N27" i="8"/>
  <c r="S29" i="8"/>
  <c r="T29" i="8"/>
  <c r="R29" i="8"/>
  <c r="L29" i="8"/>
  <c r="F10" i="8"/>
  <c r="J10" i="8"/>
  <c r="C10" i="8"/>
  <c r="E10" i="8"/>
  <c r="G12" i="8"/>
  <c r="I10" i="8"/>
  <c r="K10" i="8"/>
  <c r="K8" i="8" s="1"/>
  <c r="O12" i="8"/>
  <c r="Q12" i="8" s="1"/>
  <c r="S12" i="8"/>
  <c r="N13" i="8"/>
  <c r="Q13" i="8" s="1"/>
  <c r="R13" i="8"/>
  <c r="N14" i="8"/>
  <c r="P14" i="8"/>
  <c r="T14" i="8"/>
  <c r="M14" i="8"/>
  <c r="S15" i="8"/>
  <c r="L15" i="8"/>
  <c r="P15" i="8"/>
  <c r="Q15" i="8" s="1"/>
  <c r="T15" i="8"/>
  <c r="G16" i="8"/>
  <c r="O16" i="8"/>
  <c r="Q16" i="8" s="1"/>
  <c r="S16" i="8"/>
  <c r="N17" i="8"/>
  <c r="R17" i="8"/>
  <c r="N18" i="8"/>
  <c r="P18" i="8"/>
  <c r="T18" i="8"/>
  <c r="M18" i="8"/>
  <c r="S19" i="8"/>
  <c r="L19" i="8"/>
  <c r="P19" i="8"/>
  <c r="T19" i="8"/>
  <c r="G20" i="8"/>
  <c r="O20" i="8"/>
  <c r="Q20" i="8" s="1"/>
  <c r="S20" i="8"/>
  <c r="N21" i="8"/>
  <c r="Q21" i="8" s="1"/>
  <c r="R21" i="8"/>
  <c r="N22" i="8"/>
  <c r="P22" i="8"/>
  <c r="T22" i="8"/>
  <c r="M22" i="8"/>
  <c r="S23" i="8"/>
  <c r="L23" i="8"/>
  <c r="P23" i="8"/>
  <c r="Q23" i="8" s="1"/>
  <c r="T23" i="8"/>
  <c r="G24" i="8"/>
  <c r="O24" i="8"/>
  <c r="Q24" i="8" s="1"/>
  <c r="S24" i="8"/>
  <c r="R25" i="8"/>
  <c r="G26" i="8"/>
  <c r="O26" i="8"/>
  <c r="Q26" i="8" s="1"/>
  <c r="S26" i="8"/>
  <c r="S27" i="8"/>
  <c r="L27" i="8"/>
  <c r="P27" i="8"/>
  <c r="T27" i="8"/>
  <c r="G28" i="8"/>
  <c r="O28" i="8"/>
  <c r="Q28" i="8" s="1"/>
  <c r="S28" i="8"/>
  <c r="N29" i="8"/>
  <c r="Q29" i="8" s="1"/>
  <c r="P29" i="8"/>
  <c r="G30" i="8"/>
  <c r="M30" i="8"/>
  <c r="O30" i="8"/>
  <c r="S30" i="8"/>
  <c r="N31" i="8"/>
  <c r="S33" i="8"/>
  <c r="L33" i="8"/>
  <c r="T33" i="8"/>
  <c r="G34" i="8"/>
  <c r="O34" i="8"/>
  <c r="S34" i="8"/>
  <c r="N35" i="8"/>
  <c r="S37" i="8"/>
  <c r="L37" i="8"/>
  <c r="T37" i="8"/>
  <c r="G38" i="8"/>
  <c r="O38" i="8"/>
  <c r="S38" i="8"/>
  <c r="N39" i="8"/>
  <c r="S41" i="8"/>
  <c r="L41" i="8"/>
  <c r="T41" i="8"/>
  <c r="G42" i="8"/>
  <c r="O42" i="8"/>
  <c r="S42" i="8"/>
  <c r="N43" i="8"/>
  <c r="S43" i="8"/>
  <c r="S46" i="8"/>
  <c r="R46" i="8"/>
  <c r="L46" i="8"/>
  <c r="T46" i="8"/>
  <c r="S50" i="8"/>
  <c r="H48" i="8"/>
  <c r="R50" i="8"/>
  <c r="J48" i="8"/>
  <c r="L50" i="8"/>
  <c r="T50" i="8"/>
  <c r="P53" i="8"/>
  <c r="L12" i="8"/>
  <c r="R12" i="8"/>
  <c r="G13" i="8"/>
  <c r="L14" i="8"/>
  <c r="R14" i="8"/>
  <c r="G15" i="8"/>
  <c r="L16" i="8"/>
  <c r="R16" i="8"/>
  <c r="G17" i="8"/>
  <c r="L18" i="8"/>
  <c r="R18" i="8"/>
  <c r="G19" i="8"/>
  <c r="L20" i="8"/>
  <c r="R20" i="8"/>
  <c r="G21" i="8"/>
  <c r="L22" i="8"/>
  <c r="R22" i="8"/>
  <c r="G23" i="8"/>
  <c r="L24" i="8"/>
  <c r="R24" i="8"/>
  <c r="G25" i="8"/>
  <c r="L26" i="8"/>
  <c r="R26" i="8"/>
  <c r="G27" i="8"/>
  <c r="L28" i="8"/>
  <c r="R28" i="8"/>
  <c r="G29" i="8"/>
  <c r="L30" i="8"/>
  <c r="P30" i="8"/>
  <c r="R30" i="8"/>
  <c r="S31" i="8"/>
  <c r="L31" i="8"/>
  <c r="P31" i="8"/>
  <c r="T31" i="8"/>
  <c r="G32" i="8"/>
  <c r="O32" i="8"/>
  <c r="Q32" i="8" s="1"/>
  <c r="S32" i="8"/>
  <c r="N33" i="8"/>
  <c r="Q33" i="8" s="1"/>
  <c r="R33" i="8"/>
  <c r="N34" i="8"/>
  <c r="P34" i="8"/>
  <c r="T34" i="8"/>
  <c r="M34" i="8"/>
  <c r="S35" i="8"/>
  <c r="L35" i="8"/>
  <c r="P35" i="8"/>
  <c r="Q35" i="8" s="1"/>
  <c r="T35" i="8"/>
  <c r="G36" i="8"/>
  <c r="O36" i="8"/>
  <c r="Q36" i="8" s="1"/>
  <c r="S36" i="8"/>
  <c r="N37" i="8"/>
  <c r="Q37" i="8" s="1"/>
  <c r="R37" i="8"/>
  <c r="N38" i="8"/>
  <c r="P38" i="8"/>
  <c r="T38" i="8"/>
  <c r="M38" i="8"/>
  <c r="S39" i="8"/>
  <c r="L39" i="8"/>
  <c r="P39" i="8"/>
  <c r="T39" i="8"/>
  <c r="G40" i="8"/>
  <c r="O40" i="8"/>
  <c r="Q40" i="8" s="1"/>
  <c r="S40" i="8"/>
  <c r="N41" i="8"/>
  <c r="Q41" i="8" s="1"/>
  <c r="R41" i="8"/>
  <c r="N42" i="8"/>
  <c r="P42" i="8"/>
  <c r="T42" i="8"/>
  <c r="M42" i="8"/>
  <c r="T43" i="8"/>
  <c r="R43" i="8"/>
  <c r="L43" i="8"/>
  <c r="P43" i="8"/>
  <c r="P44" i="8"/>
  <c r="M52" i="8"/>
  <c r="E48" i="8"/>
  <c r="G52" i="8"/>
  <c r="I48" i="8"/>
  <c r="S52" i="8"/>
  <c r="N53" i="8"/>
  <c r="G31" i="8"/>
  <c r="L32" i="8"/>
  <c r="R32" i="8"/>
  <c r="G33" i="8"/>
  <c r="L34" i="8"/>
  <c r="R34" i="8"/>
  <c r="G35" i="8"/>
  <c r="L36" i="8"/>
  <c r="R36" i="8"/>
  <c r="G37" i="8"/>
  <c r="L38" i="8"/>
  <c r="R38" i="8"/>
  <c r="G39" i="8"/>
  <c r="L40" i="8"/>
  <c r="R40" i="8"/>
  <c r="G41" i="8"/>
  <c r="L42" i="8"/>
  <c r="R42" i="8"/>
  <c r="G43" i="8"/>
  <c r="M43" i="8"/>
  <c r="O43" i="8"/>
  <c r="Q44" i="8"/>
  <c r="S44" i="8"/>
  <c r="L44" i="8"/>
  <c r="T44" i="8"/>
  <c r="G45" i="8"/>
  <c r="O45" i="8"/>
  <c r="Q45" i="8" s="1"/>
  <c r="S45" i="8"/>
  <c r="N46" i="8"/>
  <c r="Q46" i="8" s="1"/>
  <c r="D48" i="8"/>
  <c r="D8" i="8" s="1"/>
  <c r="F48" i="8"/>
  <c r="N50" i="8"/>
  <c r="N52" i="8"/>
  <c r="P52" i="8"/>
  <c r="P48" i="8" s="1"/>
  <c r="T52" i="8"/>
  <c r="Q53" i="8"/>
  <c r="S53" i="8"/>
  <c r="L53" i="8"/>
  <c r="T53" i="8"/>
  <c r="G44" i="8"/>
  <c r="L45" i="8"/>
  <c r="R45" i="8"/>
  <c r="G46" i="8"/>
  <c r="G50" i="8"/>
  <c r="L52" i="8"/>
  <c r="R52" i="8"/>
  <c r="G53" i="8"/>
  <c r="L6" i="6"/>
  <c r="M6" i="6" s="1"/>
  <c r="L5" i="6"/>
  <c r="M5" i="6" s="1"/>
  <c r="N5" i="6" s="1"/>
  <c r="O5" i="6" s="1"/>
  <c r="P5" i="6" s="1"/>
  <c r="Q5" i="6" s="1"/>
  <c r="R5" i="6" s="1"/>
  <c r="S5" i="6" s="1"/>
  <c r="J6" i="6"/>
  <c r="J5" i="6"/>
  <c r="F253" i="9" l="1"/>
  <c r="F210" i="9"/>
  <c r="F212" i="9"/>
  <c r="F243" i="9"/>
  <c r="F192" i="9"/>
  <c r="F108" i="9"/>
  <c r="F62" i="9"/>
  <c r="F55" i="9"/>
  <c r="F42" i="9"/>
  <c r="F28" i="9"/>
  <c r="F225" i="9"/>
  <c r="F187" i="9"/>
  <c r="F160" i="9"/>
  <c r="F138" i="9"/>
  <c r="F101" i="9"/>
  <c r="F83" i="9"/>
  <c r="F73" i="9"/>
  <c r="F65" i="9"/>
  <c r="F21" i="9"/>
  <c r="H256" i="9"/>
  <c r="F251" i="9"/>
  <c r="F254" i="9"/>
  <c r="F252" i="9"/>
  <c r="G249" i="9"/>
  <c r="F233" i="9"/>
  <c r="F205" i="9"/>
  <c r="F196" i="9"/>
  <c r="F177" i="9"/>
  <c r="F152" i="9"/>
  <c r="F137" i="9"/>
  <c r="D270" i="9"/>
  <c r="D285" i="9" s="1"/>
  <c r="F120" i="9"/>
  <c r="F124" i="9"/>
  <c r="F107" i="9"/>
  <c r="F97" i="9"/>
  <c r="F75" i="9"/>
  <c r="F32" i="9"/>
  <c r="F19" i="9"/>
  <c r="F17" i="9"/>
  <c r="N48" i="8"/>
  <c r="Q38" i="8"/>
  <c r="U26" i="8"/>
  <c r="Q27" i="8"/>
  <c r="Q31" i="8"/>
  <c r="I8" i="8"/>
  <c r="Q39" i="8"/>
  <c r="Q22" i="8"/>
  <c r="Q19" i="8"/>
  <c r="N10" i="8"/>
  <c r="Q14" i="8"/>
  <c r="C8" i="8"/>
  <c r="H280" i="9"/>
  <c r="F280" i="9"/>
  <c r="H278" i="9"/>
  <c r="F278" i="9"/>
  <c r="F275" i="9" s="1"/>
  <c r="F266" i="9"/>
  <c r="G244" i="9"/>
  <c r="F236" i="9"/>
  <c r="G222" i="9"/>
  <c r="G217" i="9"/>
  <c r="E217" i="9"/>
  <c r="G240" i="9"/>
  <c r="H230" i="9"/>
  <c r="G226" i="9"/>
  <c r="F200" i="9"/>
  <c r="G200" i="9"/>
  <c r="C139" i="9"/>
  <c r="C135" i="9" s="1"/>
  <c r="E140" i="9"/>
  <c r="G140" i="9"/>
  <c r="G139" i="9" s="1"/>
  <c r="G232" i="9"/>
  <c r="G218" i="9"/>
  <c r="F204" i="9"/>
  <c r="C198" i="9"/>
  <c r="G199" i="9"/>
  <c r="E199" i="9"/>
  <c r="F170" i="9"/>
  <c r="G163" i="9"/>
  <c r="F155" i="9"/>
  <c r="G147" i="9"/>
  <c r="G136" i="9"/>
  <c r="E136" i="9"/>
  <c r="G151" i="9"/>
  <c r="C85" i="9"/>
  <c r="E86" i="9"/>
  <c r="G86" i="9"/>
  <c r="E72" i="9"/>
  <c r="C71" i="9"/>
  <c r="C23" i="9"/>
  <c r="E24" i="9"/>
  <c r="G24" i="9"/>
  <c r="F159" i="9"/>
  <c r="F100" i="9"/>
  <c r="G96" i="9"/>
  <c r="G89" i="9"/>
  <c r="F79" i="9"/>
  <c r="C77" i="9"/>
  <c r="G78" i="9"/>
  <c r="E78" i="9"/>
  <c r="G72" i="9"/>
  <c r="G71" i="9" s="1"/>
  <c r="G54" i="9"/>
  <c r="F45" i="9"/>
  <c r="G41" i="9"/>
  <c r="G37" i="9"/>
  <c r="G35" i="9" s="1"/>
  <c r="E37" i="9"/>
  <c r="C35" i="9"/>
  <c r="G31" i="9"/>
  <c r="F27" i="9"/>
  <c r="H273" i="9"/>
  <c r="G275" i="9"/>
  <c r="G283" i="9" s="1"/>
  <c r="H267" i="9"/>
  <c r="E266" i="9"/>
  <c r="H266" i="9" s="1"/>
  <c r="H250" i="9"/>
  <c r="E249" i="9"/>
  <c r="H249" i="9" s="1"/>
  <c r="F235" i="9"/>
  <c r="F221" i="9"/>
  <c r="C207" i="9"/>
  <c r="E208" i="9"/>
  <c r="G208" i="9"/>
  <c r="F273" i="9"/>
  <c r="F283" i="9" s="1"/>
  <c r="F244" i="9"/>
  <c r="F241" i="9"/>
  <c r="G236" i="9"/>
  <c r="G231" i="9"/>
  <c r="E231" i="9"/>
  <c r="F222" i="9"/>
  <c r="F219" i="9"/>
  <c r="F203" i="9"/>
  <c r="C189" i="9"/>
  <c r="E190" i="9"/>
  <c r="G190" i="9"/>
  <c r="F240" i="9"/>
  <c r="C229" i="9"/>
  <c r="C216" i="9" s="1"/>
  <c r="F226" i="9"/>
  <c r="F211" i="9"/>
  <c r="G211" i="9"/>
  <c r="F193" i="9"/>
  <c r="G193" i="9"/>
  <c r="C180" i="9"/>
  <c r="E181" i="9"/>
  <c r="G181" i="9"/>
  <c r="G180" i="9" s="1"/>
  <c r="F173" i="9"/>
  <c r="F169" i="9"/>
  <c r="E166" i="9"/>
  <c r="C165" i="9"/>
  <c r="F162" i="9"/>
  <c r="F154" i="9"/>
  <c r="F150" i="9"/>
  <c r="G132" i="9"/>
  <c r="B127" i="9"/>
  <c r="B126" i="9" s="1"/>
  <c r="E116" i="9"/>
  <c r="C115" i="9"/>
  <c r="E275" i="9"/>
  <c r="H275" i="9" s="1"/>
  <c r="F232" i="9"/>
  <c r="F218" i="9"/>
  <c r="G204" i="9"/>
  <c r="F184" i="9"/>
  <c r="G184" i="9"/>
  <c r="G177" i="9"/>
  <c r="G170" i="9"/>
  <c r="G165" i="9" s="1"/>
  <c r="F163" i="9"/>
  <c r="G155" i="9"/>
  <c r="F147" i="9"/>
  <c r="F129" i="9"/>
  <c r="G129" i="9"/>
  <c r="G124" i="9"/>
  <c r="G119" i="9"/>
  <c r="G115" i="9" s="1"/>
  <c r="E119" i="9"/>
  <c r="F151" i="9"/>
  <c r="G146" i="9"/>
  <c r="E146" i="9"/>
  <c r="C144" i="9"/>
  <c r="G134" i="9"/>
  <c r="E134" i="9"/>
  <c r="E132" i="9" s="1"/>
  <c r="H132" i="9" s="1"/>
  <c r="C103" i="9"/>
  <c r="E104" i="9"/>
  <c r="G104" i="9"/>
  <c r="F99" i="9"/>
  <c r="F95" i="9"/>
  <c r="E92" i="9"/>
  <c r="C91" i="9"/>
  <c r="F88" i="9"/>
  <c r="E82" i="9"/>
  <c r="C81" i="9"/>
  <c r="F57" i="9"/>
  <c r="F30" i="9"/>
  <c r="F26" i="9"/>
  <c r="B270" i="9"/>
  <c r="B285" i="9" s="1"/>
  <c r="C175" i="9"/>
  <c r="G176" i="9"/>
  <c r="E176" i="9"/>
  <c r="G159" i="9"/>
  <c r="C127" i="9"/>
  <c r="G128" i="9"/>
  <c r="E128" i="9"/>
  <c r="F111" i="9"/>
  <c r="G107" i="9"/>
  <c r="G100" i="9"/>
  <c r="F96" i="9"/>
  <c r="F89" i="9"/>
  <c r="G82" i="9"/>
  <c r="G81" i="9" s="1"/>
  <c r="G79" i="9"/>
  <c r="F69" i="9"/>
  <c r="G65" i="9"/>
  <c r="F61" i="9"/>
  <c r="C59" i="9"/>
  <c r="G60" i="9"/>
  <c r="E60" i="9"/>
  <c r="F54" i="9"/>
  <c r="G53" i="9"/>
  <c r="E53" i="9"/>
  <c r="C51" i="9"/>
  <c r="F47" i="9"/>
  <c r="G45" i="9"/>
  <c r="F41" i="9"/>
  <c r="C39" i="9"/>
  <c r="G40" i="9"/>
  <c r="E40" i="9"/>
  <c r="F31" i="9"/>
  <c r="G27" i="9"/>
  <c r="G19" i="9"/>
  <c r="F13" i="9"/>
  <c r="G12" i="9"/>
  <c r="G10" i="9" s="1"/>
  <c r="E12" i="9"/>
  <c r="C10" i="9"/>
  <c r="U52" i="8"/>
  <c r="U45" i="8"/>
  <c r="U44" i="8"/>
  <c r="U42" i="8"/>
  <c r="U38" i="8"/>
  <c r="U34" i="8"/>
  <c r="Q52" i="8"/>
  <c r="U43" i="8"/>
  <c r="U39" i="8"/>
  <c r="U31" i="8"/>
  <c r="U30" i="8"/>
  <c r="U22" i="8"/>
  <c r="U18" i="8"/>
  <c r="U14" i="8"/>
  <c r="M48" i="8"/>
  <c r="U41" i="8"/>
  <c r="U33" i="8"/>
  <c r="U23" i="8"/>
  <c r="U15" i="8"/>
  <c r="P10" i="8"/>
  <c r="P8" i="8" s="1"/>
  <c r="G10" i="8"/>
  <c r="J8" i="8"/>
  <c r="U21" i="8"/>
  <c r="Q17" i="8"/>
  <c r="U13" i="8"/>
  <c r="T10" i="8"/>
  <c r="S10" i="8"/>
  <c r="G48" i="8"/>
  <c r="U53" i="8"/>
  <c r="Q43" i="8"/>
  <c r="U40" i="8"/>
  <c r="U36" i="8"/>
  <c r="U32" i="8"/>
  <c r="Q42" i="8"/>
  <c r="U35" i="8"/>
  <c r="Q34" i="8"/>
  <c r="U28" i="8"/>
  <c r="U24" i="8"/>
  <c r="U20" i="8"/>
  <c r="U16" i="8"/>
  <c r="U12" i="8"/>
  <c r="L10" i="8"/>
  <c r="U50" i="8"/>
  <c r="L48" i="8"/>
  <c r="T48" i="8"/>
  <c r="R48" i="8"/>
  <c r="S48" i="8"/>
  <c r="Q50" i="8"/>
  <c r="U46" i="8"/>
  <c r="U37" i="8"/>
  <c r="Q30" i="8"/>
  <c r="U27" i="8"/>
  <c r="U19" i="8"/>
  <c r="Q18" i="8"/>
  <c r="O10" i="8"/>
  <c r="O8" i="8" s="1"/>
  <c r="E8" i="8"/>
  <c r="R10" i="8"/>
  <c r="F8" i="8"/>
  <c r="U29" i="8"/>
  <c r="U25" i="8"/>
  <c r="U17" i="8"/>
  <c r="M10" i="8"/>
  <c r="H8" i="8"/>
  <c r="N6" i="6"/>
  <c r="N7" i="6" s="1"/>
  <c r="D7" i="6" s="1"/>
  <c r="M7" i="6"/>
  <c r="C7" i="6" s="1"/>
  <c r="L7" i="6"/>
  <c r="B7" i="6" s="1"/>
  <c r="E283" i="9" l="1"/>
  <c r="C126" i="9"/>
  <c r="C270" i="9" s="1"/>
  <c r="C285" i="9" s="1"/>
  <c r="F249" i="9"/>
  <c r="G51" i="9"/>
  <c r="G144" i="9"/>
  <c r="G229" i="9"/>
  <c r="G216" i="9" s="1"/>
  <c r="G91" i="9"/>
  <c r="G85" i="9"/>
  <c r="G198" i="9"/>
  <c r="G189" i="9"/>
  <c r="F132" i="9"/>
  <c r="G77" i="9"/>
  <c r="G59" i="9"/>
  <c r="G39" i="9"/>
  <c r="G23" i="9"/>
  <c r="Q48" i="8"/>
  <c r="N8" i="8"/>
  <c r="Q10" i="8"/>
  <c r="Q8" i="8" s="1"/>
  <c r="H53" i="9"/>
  <c r="F53" i="9"/>
  <c r="F51" i="9" s="1"/>
  <c r="E51" i="9"/>
  <c r="H51" i="9" s="1"/>
  <c r="H128" i="9"/>
  <c r="E127" i="9"/>
  <c r="F128" i="9"/>
  <c r="F127" i="9" s="1"/>
  <c r="H176" i="9"/>
  <c r="E175" i="9"/>
  <c r="H175" i="9" s="1"/>
  <c r="F176" i="9"/>
  <c r="F175" i="9" s="1"/>
  <c r="H82" i="9"/>
  <c r="E81" i="9"/>
  <c r="H81" i="9" s="1"/>
  <c r="F82" i="9"/>
  <c r="F81" i="9" s="1"/>
  <c r="G103" i="9"/>
  <c r="H146" i="9"/>
  <c r="F146" i="9"/>
  <c r="F144" i="9" s="1"/>
  <c r="E144" i="9"/>
  <c r="H144" i="9" s="1"/>
  <c r="H116" i="9"/>
  <c r="E115" i="9"/>
  <c r="H115" i="9" s="1"/>
  <c r="F116" i="9"/>
  <c r="H231" i="9"/>
  <c r="F231" i="9"/>
  <c r="F229" i="9" s="1"/>
  <c r="H208" i="9"/>
  <c r="E207" i="9"/>
  <c r="H207" i="9" s="1"/>
  <c r="F208" i="9"/>
  <c r="F207" i="9" s="1"/>
  <c r="H136" i="9"/>
  <c r="F136" i="9"/>
  <c r="E229" i="9"/>
  <c r="H229" i="9" s="1"/>
  <c r="H217" i="9"/>
  <c r="E216" i="9"/>
  <c r="H216" i="9" s="1"/>
  <c r="F217" i="9"/>
  <c r="H12" i="9"/>
  <c r="E10" i="9"/>
  <c r="F12" i="9"/>
  <c r="F10" i="9" s="1"/>
  <c r="H40" i="9"/>
  <c r="E39" i="9"/>
  <c r="H39" i="9" s="1"/>
  <c r="F40" i="9"/>
  <c r="F39" i="9" s="1"/>
  <c r="H60" i="9"/>
  <c r="E59" i="9"/>
  <c r="H59" i="9" s="1"/>
  <c r="F60" i="9"/>
  <c r="F59" i="9" s="1"/>
  <c r="G127" i="9"/>
  <c r="G175" i="9"/>
  <c r="H92" i="9"/>
  <c r="E91" i="9"/>
  <c r="H91" i="9" s="1"/>
  <c r="F92" i="9"/>
  <c r="F91" i="9" s="1"/>
  <c r="H104" i="9"/>
  <c r="E103" i="9"/>
  <c r="H103" i="9" s="1"/>
  <c r="F104" i="9"/>
  <c r="F103" i="9" s="1"/>
  <c r="H134" i="9"/>
  <c r="F134" i="9"/>
  <c r="H119" i="9"/>
  <c r="F119" i="9"/>
  <c r="H166" i="9"/>
  <c r="E165" i="9"/>
  <c r="H165" i="9" s="1"/>
  <c r="F166" i="9"/>
  <c r="F165" i="9" s="1"/>
  <c r="H181" i="9"/>
  <c r="E180" i="9"/>
  <c r="H180" i="9" s="1"/>
  <c r="F181" i="9"/>
  <c r="F180" i="9" s="1"/>
  <c r="H190" i="9"/>
  <c r="E189" i="9"/>
  <c r="H189" i="9" s="1"/>
  <c r="F190" i="9"/>
  <c r="F189" i="9" s="1"/>
  <c r="G207" i="9"/>
  <c r="H37" i="9"/>
  <c r="E35" i="9"/>
  <c r="H35" i="9" s="1"/>
  <c r="F37" i="9"/>
  <c r="F35" i="9" s="1"/>
  <c r="H78" i="9"/>
  <c r="E77" i="9"/>
  <c r="H77" i="9" s="1"/>
  <c r="F78" i="9"/>
  <c r="F77" i="9" s="1"/>
  <c r="H24" i="9"/>
  <c r="E23" i="9"/>
  <c r="H23" i="9" s="1"/>
  <c r="F24" i="9"/>
  <c r="F23" i="9" s="1"/>
  <c r="H72" i="9"/>
  <c r="E71" i="9"/>
  <c r="H71" i="9" s="1"/>
  <c r="F72" i="9"/>
  <c r="F71" i="9" s="1"/>
  <c r="H86" i="9"/>
  <c r="E85" i="9"/>
  <c r="H85" i="9" s="1"/>
  <c r="F86" i="9"/>
  <c r="F85" i="9" s="1"/>
  <c r="G135" i="9"/>
  <c r="H199" i="9"/>
  <c r="E198" i="9"/>
  <c r="H198" i="9" s="1"/>
  <c r="F199" i="9"/>
  <c r="F198" i="9" s="1"/>
  <c r="H140" i="9"/>
  <c r="H139" i="9" s="1"/>
  <c r="E139" i="9"/>
  <c r="E135" i="9" s="1"/>
  <c r="H135" i="9" s="1"/>
  <c r="F140" i="9"/>
  <c r="F139" i="9" s="1"/>
  <c r="T8" i="8"/>
  <c r="R8" i="8"/>
  <c r="S8" i="8"/>
  <c r="U10" i="8"/>
  <c r="L8" i="8"/>
  <c r="M8" i="8"/>
  <c r="U48" i="8"/>
  <c r="G8" i="8"/>
  <c r="O6" i="6"/>
  <c r="O7" i="6" s="1"/>
  <c r="E7" i="6" s="1"/>
  <c r="F216" i="9" l="1"/>
  <c r="F135" i="9"/>
  <c r="F126" i="9" s="1"/>
  <c r="H283" i="9"/>
  <c r="G126" i="9"/>
  <c r="G270" i="9" s="1"/>
  <c r="G285" i="9" s="1"/>
  <c r="H10" i="9"/>
  <c r="F115" i="9"/>
  <c r="E126" i="9"/>
  <c r="H126" i="9" s="1"/>
  <c r="H127" i="9"/>
  <c r="U8" i="8"/>
  <c r="P6" i="6"/>
  <c r="Q6" i="6" s="1"/>
  <c r="F270" i="9" l="1"/>
  <c r="F285" i="9" s="1"/>
  <c r="E270" i="9"/>
  <c r="P7" i="6"/>
  <c r="F7" i="6" s="1"/>
  <c r="R6" i="6"/>
  <c r="Q7" i="6"/>
  <c r="G7" i="6" s="1"/>
  <c r="H270" i="9" l="1"/>
  <c r="E285" i="9"/>
  <c r="R7" i="6"/>
  <c r="H7" i="6" s="1"/>
  <c r="S6" i="6"/>
  <c r="S7" i="6" s="1"/>
  <c r="I7" i="6" s="1"/>
  <c r="H285" i="9" l="1"/>
  <c r="H287" i="9"/>
</calcChain>
</file>

<file path=xl/sharedStrings.xml><?xml version="1.0" encoding="utf-8"?>
<sst xmlns="http://schemas.openxmlformats.org/spreadsheetml/2006/main" count="366" uniqueCount="332">
  <si>
    <t>All Departments</t>
  </si>
  <si>
    <t>in millions</t>
  </si>
  <si>
    <t>CUMULATIVE</t>
  </si>
  <si>
    <t>JAN</t>
  </si>
  <si>
    <t>FEB</t>
  </si>
  <si>
    <t>MAR</t>
  </si>
  <si>
    <t>APR</t>
  </si>
  <si>
    <t>Monthly NCA Credited</t>
  </si>
  <si>
    <t>Monthly NCA Utilized</t>
  </si>
  <si>
    <t>MAY</t>
  </si>
  <si>
    <t>JUNE</t>
  </si>
  <si>
    <t>JULY</t>
  </si>
  <si>
    <t>NCA UtiIized / NCAs Credited - Cumulative</t>
  </si>
  <si>
    <t>AUGUST</t>
  </si>
  <si>
    <t>AS OF AUGUST</t>
  </si>
  <si>
    <t>NCAs CREDITED VS NCA UTILIZATION, JANUARY-AUGUST 2020</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</si>
  <si>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</si>
  <si>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AUGUST 31, 2020</t>
  </si>
  <si>
    <t>(in thousand pesos)</t>
  </si>
  <si>
    <t>DEPARTMENT</t>
  </si>
  <si>
    <r>
      <t>NCA RELEASES</t>
    </r>
    <r>
      <rPr>
        <vertAlign val="superscript"/>
        <sz val="10"/>
        <rFont val="Arial"/>
        <family val="2"/>
      </rPr>
      <t>/3</t>
    </r>
  </si>
  <si>
    <r>
      <t>NCAs UTILIZED</t>
    </r>
    <r>
      <rPr>
        <vertAlign val="superscript"/>
        <sz val="10"/>
        <rFont val="Arial"/>
        <family val="2"/>
      </rPr>
      <t>/4</t>
    </r>
  </si>
  <si>
    <r>
      <t xml:space="preserve">UNUSED NCAs  </t>
    </r>
    <r>
      <rPr>
        <vertAlign val="superscript"/>
        <sz val="10"/>
        <rFont val="Arial"/>
        <family val="2"/>
      </rPr>
      <t>/5</t>
    </r>
  </si>
  <si>
    <t>UTILIZATION RATIO (%)</t>
  </si>
  <si>
    <t>Q1</t>
  </si>
  <si>
    <t>Q2</t>
  </si>
  <si>
    <t>July</t>
  </si>
  <si>
    <t>August</t>
  </si>
  <si>
    <t>As of end       August</t>
  </si>
  <si>
    <t>TOTAL</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</si>
  <si>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</si>
  <si>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</si>
  <si>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</si>
  <si>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</si>
  <si>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</si>
  <si>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</si>
  <si>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</si>
  <si>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</si>
  <si>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</si>
  <si>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</si>
  <si>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</si>
  <si>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</si>
  <si>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</si>
  <si>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</si>
  <si>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Departmenf of Human Settlements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</si>
  <si>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</si>
  <si>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</si>
  <si>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</si>
  <si>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</si>
  <si>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</si>
  <si>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</si>
  <si>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</si>
  <si>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</si>
  <si>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</si>
  <si>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</si>
  <si>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</si>
  <si>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</si>
  <si>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</si>
  <si>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</si>
  <si>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</si>
  <si>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</si>
  <si>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</si>
  <si>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</si>
  <si>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</si>
  <si>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</si>
  <si>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</si>
  <si>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</si>
  <si>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</si>
  <si>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family val="2"/>
      </rPr>
      <t>/6</t>
    </r>
  </si>
  <si>
    <r>
      <t>Allotment to Local Government Units</t>
    </r>
    <r>
      <rPr>
        <vertAlign val="superscript"/>
        <sz val="10"/>
        <rFont val="Arial"/>
        <family val="2"/>
      </rPr>
      <t>/7</t>
    </r>
  </si>
  <si>
    <t xml:space="preserve">  o.w.  Metropolitan Manila Development Authority
          (Fund 101)</t>
  </si>
  <si>
    <t>/1</t>
  </si>
  <si>
    <t>Source: Report of MDS-Government Servicing Banks as of August 2020</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</si>
  <si>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</si>
  <si>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</si>
  <si>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</si>
  <si>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</si>
  <si>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</si>
  <si>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</si>
  <si>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</si>
  <si>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</si>
  <si>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</si>
  <si>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</si>
  <si>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</si>
  <si>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BARMM and other transfers to LGUs</t>
  </si>
  <si>
    <t>As of end
Q2</t>
  </si>
  <si>
    <t>As of end
July</t>
  </si>
  <si>
    <t>STATUS OF NCA UTILIZATION (Net Trust and Working Fund), as of August 31, 2020</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</si>
  <si>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</si>
  <si>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</si>
  <si>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</si>
  <si>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</si>
  <si>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</si>
  <si>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</si>
  <si>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</si>
  <si>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</si>
  <si>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</si>
  <si>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</si>
  <si>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</si>
  <si>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</si>
  <si>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</si>
  <si>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</si>
  <si>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</si>
  <si>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</si>
  <si>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</si>
  <si>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</si>
  <si>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</si>
  <si>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</si>
  <si>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</si>
  <si>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</si>
  <si>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</si>
  <si>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</si>
  <si>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</si>
  <si>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</si>
  <si>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</si>
  <si>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</si>
  <si>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</si>
  <si>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</si>
  <si>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</si>
  <si>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</si>
  <si>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</si>
  <si>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</si>
  <si>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</si>
  <si>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</si>
  <si>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</si>
  <si>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</si>
  <si>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</si>
  <si>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</si>
  <si>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</si>
  <si>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</si>
  <si>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</si>
  <si>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</si>
  <si>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</si>
  <si>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</si>
  <si>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</si>
  <si>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</si>
  <si>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</si>
  <si>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</si>
  <si>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</si>
  <si>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</si>
  <si>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</si>
  <si>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</si>
  <si>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</si>
  <si>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</si>
  <si>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</si>
  <si>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</si>
  <si>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</si>
  <si>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</si>
  <si>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</si>
  <si>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</si>
  <si>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</si>
  <si>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</si>
  <si>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</si>
  <si>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</si>
  <si>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</si>
  <si>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</si>
  <si>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</si>
  <si>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</si>
  <si>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</si>
  <si>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</si>
  <si>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</si>
  <si>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</si>
  <si>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</si>
  <si>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</si>
  <si>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</si>
  <si>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</si>
  <si>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</si>
  <si>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</si>
  <si>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</si>
  <si>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</si>
  <si>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</si>
  <si>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</si>
  <si>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</si>
  <si>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</si>
  <si>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</si>
  <si>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</si>
  <si>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</si>
  <si>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</si>
  <si>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</si>
  <si>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</si>
  <si>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</si>
  <si>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</si>
  <si>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</si>
  <si>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</si>
  <si>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</si>
  <si>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</si>
  <si>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</si>
  <si>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</si>
  <si>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</si>
  <si>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</si>
  <si>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</si>
  <si>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</si>
  <si>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</si>
  <si>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</si>
  <si>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</si>
  <si>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</si>
  <si>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</si>
  <si>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</si>
  <si>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</si>
  <si>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</si>
  <si>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</si>
  <si>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</si>
  <si>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</si>
  <si>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</si>
  <si>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</si>
  <si>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</si>
  <si>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</si>
  <si>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</si>
  <si>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</si>
  <si>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</si>
  <si>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</si>
  <si>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</si>
  <si>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</si>
  <si>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</si>
  <si>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</si>
  <si>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</si>
  <si>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</si>
  <si>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</si>
  <si>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</si>
  <si>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</si>
  <si>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</si>
  <si>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</si>
  <si>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</si>
  <si>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</si>
  <si>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</si>
  <si>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</si>
  <si>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</si>
  <si>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</si>
  <si>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</si>
  <si>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</si>
  <si>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</si>
  <si>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</si>
  <si>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</si>
  <si>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</si>
  <si>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</si>
  <si>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</si>
  <si>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</si>
  <si>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</si>
  <si>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</si>
  <si>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</si>
  <si>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</si>
  <si>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</si>
  <si>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</si>
  <si>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</si>
  <si>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</si>
  <si>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</si>
  <si>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</si>
  <si>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</si>
  <si>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</si>
  <si>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</si>
  <si>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</si>
  <si>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</si>
  <si>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</si>
  <si>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</si>
  <si>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</si>
  <si>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</si>
  <si>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</si>
  <si>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</si>
  <si>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</si>
  <si>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</si>
  <si>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</si>
  <si>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</si>
  <si>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</si>
  <si>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</si>
  <si>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</si>
  <si>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</si>
  <si>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</si>
  <si>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</si>
  <si>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</si>
  <si>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</si>
  <si>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</si>
  <si>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</si>
  <si>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</si>
  <si>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</si>
  <si>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</si>
  <si>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</si>
  <si>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</si>
  <si>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</si>
  <si>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</si>
  <si>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</si>
  <si>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</si>
  <si>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</si>
  <si>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</si>
  <si>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</si>
  <si>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</si>
  <si>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</si>
  <si>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</si>
  <si>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</si>
  <si>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</si>
  <si>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</si>
  <si>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</si>
  <si>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</si>
  <si>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</si>
  <si>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</si>
  <si>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</si>
  <si>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</si>
  <si>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</si>
  <si>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</si>
  <si>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</si>
  <si>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</si>
  <si>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</si>
  <si>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</si>
  <si>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</si>
  <si>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</si>
  <si>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</si>
  <si>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</si>
  <si>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</si>
  <si>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</si>
  <si>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</si>
  <si>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</si>
  <si>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</si>
  <si>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</si>
  <si>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</si>
  <si>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</si>
  <si>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</si>
  <si>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</si>
  <si>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</si>
  <si>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Spec. Shares </t>
  </si>
  <si>
    <t xml:space="preserve">    BODBF</t>
  </si>
  <si>
    <t xml:space="preserve">    LGSF (FSLGU)</t>
  </si>
  <si>
    <t>Shares of LGUs in the Proceeds of Fire Code Fees</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</si>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</sst>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3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0" fontId="14" fillId="0" borderId="0"/>
  </cellStyleXfs>
  <cellXfs count="130">
    <xf numFmtId="0" fontId="0" fillId="0" borderId="0" xfId="0"/>
    <xf numFmtId="0" fontId="0" fillId="0" borderId="0" xfId="0" applyAlignment="1">
      <alignment horizontal="center"/>
    </xf>
    <xf numFmtId="41" fontId="0" fillId="0" borderId="0" xfId="0" applyNumberFormat="1"/>
    <xf numFmtId="165" fontId="0" fillId="0" borderId="0" xfId="0" applyNumberFormat="1"/>
    <xf numFmtId="164" fontId="0" fillId="0" borderId="0" xfId="0" applyNumberFormat="1"/>
    <xf numFmtId="0" fontId="14" fillId="0" borderId="0" xfId="0" applyFont="1"/>
    <xf numFmtId="0" fontId="14" fillId="0" borderId="0" xfId="37" applyNumberFormat="1" applyFont="1" applyAlignment="1"/>
    <xf numFmtId="0" fontId="14" fillId="0" borderId="0" xfId="37" applyNumberFormat="1" applyFont="1"/>
    <xf numFmtId="0" fontId="14" fillId="0" borderId="0" xfId="37" applyFont="1"/>
    <xf numFmtId="0" fontId="14" fillId="0" borderId="10" xfId="37" applyNumberFormat="1" applyFont="1" applyBorder="1" applyAlignment="1">
      <alignment horizontal="center" wrapText="1"/>
    </xf>
    <xf numFmtId="0" fontId="14" fillId="0" borderId="10" xfId="37" applyFont="1" applyBorder="1" applyAlignment="1">
      <alignment horizontal="center" wrapText="1"/>
    </xf>
    <xf numFmtId="0" fontId="14" fillId="0" borderId="0" xfId="37" applyFont="1" applyAlignment="1">
      <alignment horizontal="center" wrapText="1"/>
    </xf>
    <xf numFmtId="0" fontId="14" fillId="0" borderId="10" xfId="37" applyFont="1" applyBorder="1" applyAlignment="1">
      <alignment horizontal="center" wrapText="1"/>
    </xf>
    <xf numFmtId="0" fontId="14" fillId="0" borderId="0" xfId="37" applyNumberFormat="1" applyFont="1" applyAlignment="1">
      <alignment horizontal="center"/>
    </xf>
    <xf numFmtId="41" fontId="14" fillId="0" borderId="0" xfId="37" applyNumberFormat="1" applyFont="1"/>
    <xf numFmtId="165" fontId="14" fillId="0" borderId="0" xfId="37" applyNumberFormat="1" applyFont="1"/>
    <xf numFmtId="0" fontId="21" fillId="0" borderId="0" xfId="37" applyNumberFormat="1" applyFont="1"/>
    <xf numFmtId="41" fontId="21" fillId="0" borderId="0" xfId="37" applyNumberFormat="1" applyFont="1"/>
    <xf numFmtId="164" fontId="22" fillId="0" borderId="0" xfId="37" applyNumberFormat="1" applyFont="1"/>
    <xf numFmtId="0" fontId="21" fillId="0" borderId="0" xfId="37" applyFont="1"/>
    <xf numFmtId="164" fontId="23" fillId="0" borderId="0" xfId="37" applyNumberFormat="1" applyFont="1"/>
    <xf numFmtId="41" fontId="24" fillId="0" borderId="0" xfId="37" applyNumberFormat="1" applyFont="1"/>
    <xf numFmtId="0" fontId="14" fillId="0" borderId="0" xfId="43" applyNumberFormat="1" applyFont="1"/>
    <xf numFmtId="0" fontId="14" fillId="0" borderId="0" xfId="37" applyNumberFormat="1" applyFont="1" applyFill="1"/>
    <xf numFmtId="0" fontId="14" fillId="0" borderId="0" xfId="37" applyNumberFormat="1" applyFont="1" applyAlignment="1">
      <alignment wrapText="1"/>
    </xf>
    <xf numFmtId="0" fontId="14" fillId="0" borderId="11" xfId="37" applyNumberFormat="1" applyFont="1" applyBorder="1"/>
    <xf numFmtId="41" fontId="14" fillId="0" borderId="11" xfId="37" applyNumberFormat="1" applyFont="1" applyBorder="1"/>
    <xf numFmtId="165" fontId="14" fillId="0" borderId="11" xfId="37" applyNumberFormat="1" applyFont="1" applyBorder="1"/>
    <xf numFmtId="0" fontId="14" fillId="0" borderId="0" xfId="37" applyNumberFormat="1" applyFont="1" applyBorder="1"/>
    <xf numFmtId="41" fontId="14" fillId="0" borderId="0" xfId="37" applyNumberFormat="1" applyFont="1" applyBorder="1"/>
    <xf numFmtId="165" fontId="14" fillId="0" borderId="0" xfId="37" applyNumberFormat="1" applyFont="1" applyBorder="1"/>
    <xf numFmtId="0" fontId="14" fillId="0" borderId="0" xfId="37" applyNumberFormat="1" applyFont="1" applyBorder="1" applyAlignment="1"/>
    <xf numFmtId="0" fontId="14" fillId="0" borderId="0" xfId="37" applyFont="1" applyBorder="1"/>
    <xf numFmtId="0" fontId="25" fillId="24" borderId="0" xfId="37" applyFont="1" applyFill="1" applyAlignment="1"/>
    <xf numFmtId="0" fontId="19" fillId="24" borderId="0" xfId="37" applyFont="1" applyFill="1"/>
    <xf numFmtId="164" fontId="19" fillId="24" borderId="0" xfId="43" applyNumberFormat="1" applyFont="1" applyFill="1" applyBorder="1"/>
    <xf numFmtId="164" fontId="19" fillId="25" borderId="0" xfId="43" applyNumberFormat="1" applyFont="1" applyFill="1" applyBorder="1"/>
    <xf numFmtId="0" fontId="19" fillId="25" borderId="0" xfId="37" applyFont="1" applyFill="1"/>
    <xf numFmtId="0" fontId="19" fillId="0" borderId="0" xfId="37" applyFont="1" applyFill="1"/>
    <xf numFmtId="0" fontId="26" fillId="24" borderId="0" xfId="37" applyFont="1" applyFill="1" applyBorder="1" applyAlignment="1">
      <alignment horizontal="left"/>
    </xf>
    <xf numFmtId="41" fontId="19" fillId="24" borderId="0" xfId="37" applyNumberFormat="1" applyFont="1" applyFill="1" applyBorder="1" applyAlignment="1">
      <alignment horizontal="left"/>
    </xf>
    <xf numFmtId="41" fontId="19" fillId="25" borderId="0" xfId="37" applyNumberFormat="1" applyFont="1" applyFill="1" applyBorder="1" applyAlignment="1">
      <alignment horizontal="left"/>
    </xf>
    <xf numFmtId="0" fontId="19" fillId="25" borderId="0" xfId="37" applyFont="1" applyFill="1" applyBorder="1"/>
    <xf numFmtId="0" fontId="19" fillId="0" borderId="0" xfId="37" applyFont="1" applyFill="1" applyBorder="1"/>
    <xf numFmtId="0" fontId="27" fillId="24" borderId="0" xfId="37" applyFont="1" applyFill="1" applyBorder="1" applyAlignment="1">
      <alignment horizontal="left"/>
    </xf>
    <xf numFmtId="41" fontId="19" fillId="24" borderId="0" xfId="37" applyNumberFormat="1" applyFont="1" applyFill="1"/>
    <xf numFmtId="41" fontId="19" fillId="25" borderId="0" xfId="37" applyNumberFormat="1" applyFont="1" applyFill="1"/>
    <xf numFmtId="0" fontId="27" fillId="24" borderId="0" xfId="37" applyFont="1" applyFill="1" applyBorder="1"/>
    <xf numFmtId="41" fontId="19" fillId="24" borderId="0" xfId="37" applyNumberFormat="1" applyFont="1" applyFill="1" applyBorder="1"/>
    <xf numFmtId="41" fontId="19" fillId="25" borderId="0" xfId="37" applyNumberFormat="1" applyFont="1" applyFill="1" applyBorder="1"/>
    <xf numFmtId="0" fontId="27" fillId="26" borderId="12" xfId="37" applyFont="1" applyFill="1" applyBorder="1" applyAlignment="1">
      <alignment horizontal="center" vertical="center"/>
    </xf>
    <xf numFmtId="164" fontId="27" fillId="26" borderId="12" xfId="43" applyNumberFormat="1" applyFont="1" applyFill="1" applyBorder="1" applyAlignment="1"/>
    <xf numFmtId="164" fontId="27" fillId="26" borderId="13" xfId="43" applyNumberFormat="1" applyFont="1" applyFill="1" applyBorder="1" applyAlignment="1">
      <alignment horizontal="center"/>
    </xf>
    <xf numFmtId="164" fontId="27" fillId="26" borderId="14" xfId="43" applyNumberFormat="1" applyFont="1" applyFill="1" applyBorder="1" applyAlignment="1">
      <alignment horizontal="center"/>
    </xf>
    <xf numFmtId="164" fontId="27" fillId="26" borderId="14" xfId="43" applyNumberFormat="1" applyFont="1" applyFill="1" applyBorder="1" applyAlignment="1"/>
    <xf numFmtId="0" fontId="27" fillId="26" borderId="15" xfId="37" applyFont="1" applyFill="1" applyBorder="1" applyAlignment="1">
      <alignment horizontal="center" vertical="center"/>
    </xf>
    <xf numFmtId="0" fontId="28" fillId="26" borderId="15" xfId="37" applyFont="1" applyFill="1" applyBorder="1" applyAlignment="1">
      <alignment horizontal="center" vertical="center" wrapText="1"/>
    </xf>
    <xf numFmtId="164" fontId="27" fillId="26" borderId="16" xfId="43" applyNumberFormat="1" applyFont="1" applyFill="1" applyBorder="1" applyAlignment="1">
      <alignment horizontal="center"/>
    </xf>
    <xf numFmtId="164" fontId="27" fillId="26" borderId="11" xfId="43" applyNumberFormat="1" applyFont="1" applyFill="1" applyBorder="1" applyAlignment="1">
      <alignment horizontal="center"/>
    </xf>
    <xf numFmtId="164" fontId="27" fillId="26" borderId="17" xfId="43" applyNumberFormat="1" applyFont="1" applyFill="1" applyBorder="1" applyAlignment="1">
      <alignment horizontal="center"/>
    </xf>
    <xf numFmtId="0" fontId="27" fillId="26" borderId="15" xfId="37" applyFont="1" applyFill="1" applyBorder="1" applyAlignment="1">
      <alignment horizontal="center" vertical="center" wrapText="1"/>
    </xf>
    <xf numFmtId="0" fontId="27" fillId="26" borderId="18" xfId="37" applyFont="1" applyFill="1" applyBorder="1" applyAlignment="1">
      <alignment horizontal="center" vertical="center" wrapText="1"/>
    </xf>
    <xf numFmtId="164" fontId="31" fillId="26" borderId="15" xfId="43" applyNumberFormat="1" applyFont="1" applyFill="1" applyBorder="1" applyAlignment="1">
      <alignment horizontal="center" vertical="center" wrapText="1"/>
    </xf>
    <xf numFmtId="0" fontId="27" fillId="26" borderId="19" xfId="37" applyFont="1" applyFill="1" applyBorder="1" applyAlignment="1">
      <alignment horizontal="center" vertical="center"/>
    </xf>
    <xf numFmtId="0" fontId="14" fillId="0" borderId="20" xfId="37" applyBorder="1"/>
    <xf numFmtId="0" fontId="27" fillId="26" borderId="10" xfId="37" applyFont="1" applyFill="1" applyBorder="1" applyAlignment="1">
      <alignment horizontal="center" vertical="center" wrapText="1"/>
    </xf>
    <xf numFmtId="0" fontId="27" fillId="26" borderId="20" xfId="37" applyFont="1" applyFill="1" applyBorder="1" applyAlignment="1">
      <alignment horizontal="center" vertical="center" wrapText="1"/>
    </xf>
    <xf numFmtId="0" fontId="27" fillId="26" borderId="17" xfId="37" applyFont="1" applyFill="1" applyBorder="1" applyAlignment="1">
      <alignment horizontal="center" vertical="center" wrapText="1"/>
    </xf>
    <xf numFmtId="164" fontId="31" fillId="26" borderId="20" xfId="43" applyNumberFormat="1" applyFont="1" applyFill="1" applyBorder="1" applyAlignment="1">
      <alignment horizontal="center" vertical="center" wrapText="1"/>
    </xf>
    <xf numFmtId="0" fontId="27" fillId="0" borderId="0" xfId="37" applyFont="1" applyAlignment="1">
      <alignment horizontal="center"/>
    </xf>
    <xf numFmtId="164" fontId="19" fillId="0" borderId="0" xfId="43" applyNumberFormat="1" applyFont="1" applyBorder="1"/>
    <xf numFmtId="0" fontId="19" fillId="0" borderId="0" xfId="37" applyFont="1"/>
    <xf numFmtId="0" fontId="27" fillId="0" borderId="0" xfId="37" applyFont="1" applyAlignment="1">
      <alignment horizontal="left"/>
    </xf>
    <xf numFmtId="0" fontId="33" fillId="0" borderId="0" xfId="37" applyFont="1" applyAlignment="1">
      <alignment horizontal="left" indent="1"/>
    </xf>
    <xf numFmtId="164" fontId="34" fillId="0" borderId="11" xfId="43" applyNumberFormat="1" applyFont="1" applyBorder="1" applyAlignment="1">
      <alignment horizontal="right"/>
    </xf>
    <xf numFmtId="164" fontId="35" fillId="0" borderId="0" xfId="43" applyNumberFormat="1" applyFont="1" applyBorder="1" applyAlignment="1"/>
    <xf numFmtId="164" fontId="19" fillId="0" borderId="0" xfId="37" applyNumberFormat="1" applyFont="1"/>
    <xf numFmtId="0" fontId="19" fillId="0" borderId="0" xfId="37" applyFont="1" applyAlignment="1">
      <alignment horizontal="left" indent="1"/>
    </xf>
    <xf numFmtId="164" fontId="34" fillId="0" borderId="0" xfId="43" applyNumberFormat="1" applyFont="1" applyFill="1"/>
    <xf numFmtId="164" fontId="34" fillId="0" borderId="0" xfId="43" applyNumberFormat="1" applyFont="1"/>
    <xf numFmtId="164" fontId="35" fillId="0" borderId="0" xfId="43" applyNumberFormat="1" applyFont="1" applyAlignment="1"/>
    <xf numFmtId="0" fontId="19" fillId="0" borderId="0" xfId="37" applyFont="1" applyAlignment="1" applyProtection="1">
      <alignment horizontal="left" indent="1"/>
      <protection locked="0"/>
    </xf>
    <xf numFmtId="164" fontId="34" fillId="0" borderId="0" xfId="43" applyNumberFormat="1" applyFont="1" applyBorder="1"/>
    <xf numFmtId="164" fontId="34" fillId="0" borderId="0" xfId="43" applyNumberFormat="1" applyFont="1" applyFill="1" applyBorder="1"/>
    <xf numFmtId="164" fontId="34" fillId="0" borderId="11" xfId="43" applyNumberFormat="1" applyFont="1" applyBorder="1"/>
    <xf numFmtId="0" fontId="19" fillId="0" borderId="0" xfId="37" quotePrefix="1" applyFont="1" applyAlignment="1">
      <alignment horizontal="left" indent="1"/>
    </xf>
    <xf numFmtId="0" fontId="36" fillId="0" borderId="0" xfId="37" applyFont="1" applyAlignment="1">
      <alignment horizontal="left" indent="1"/>
    </xf>
    <xf numFmtId="37" fontId="34" fillId="0" borderId="11" xfId="43" applyNumberFormat="1" applyFont="1" applyBorder="1" applyAlignment="1">
      <alignment horizontal="right"/>
    </xf>
    <xf numFmtId="0" fontId="14" fillId="0" borderId="0" xfId="44" applyFont="1" applyFill="1" applyAlignment="1">
      <alignment horizontal="left" indent="2"/>
    </xf>
    <xf numFmtId="164" fontId="34" fillId="0" borderId="11" xfId="43" applyNumberFormat="1" applyFont="1" applyFill="1" applyBorder="1"/>
    <xf numFmtId="0" fontId="19" fillId="0" borderId="0" xfId="37" applyFont="1" applyAlignment="1">
      <alignment horizontal="left" wrapText="1" indent="2"/>
    </xf>
    <xf numFmtId="37" fontId="34" fillId="0" borderId="21" xfId="43" applyNumberFormat="1" applyFont="1" applyFill="1" applyBorder="1"/>
    <xf numFmtId="37" fontId="34" fillId="0" borderId="21" xfId="43" applyNumberFormat="1" applyFont="1" applyBorder="1"/>
    <xf numFmtId="0" fontId="19" fillId="0" borderId="0" xfId="37" applyFont="1" applyAlignment="1">
      <alignment horizontal="left" indent="2"/>
    </xf>
    <xf numFmtId="37" fontId="34" fillId="0" borderId="11" xfId="43" applyNumberFormat="1" applyFont="1" applyFill="1" applyBorder="1"/>
    <xf numFmtId="0" fontId="19" fillId="0" borderId="0" xfId="37" applyFont="1" applyAlignment="1">
      <alignment horizontal="left" indent="3"/>
    </xf>
    <xf numFmtId="37" fontId="34" fillId="0" borderId="11" xfId="43" applyNumberFormat="1" applyFont="1" applyBorder="1"/>
    <xf numFmtId="0" fontId="36" fillId="0" borderId="0" xfId="37" applyFont="1" applyAlignment="1">
      <alignment horizontal="left" indent="3"/>
    </xf>
    <xf numFmtId="0" fontId="36" fillId="0" borderId="0" xfId="37" applyFont="1" applyAlignment="1">
      <alignment horizontal="left" wrapText="1" indent="3"/>
    </xf>
    <xf numFmtId="37" fontId="35" fillId="0" borderId="0" xfId="43" applyNumberFormat="1" applyFont="1" applyBorder="1" applyAlignment="1"/>
    <xf numFmtId="0" fontId="19" fillId="0" borderId="0" xfId="37" applyFont="1" applyFill="1" applyAlignment="1">
      <alignment horizontal="left" indent="1"/>
    </xf>
    <xf numFmtId="164" fontId="34" fillId="0" borderId="11" xfId="43" applyNumberFormat="1" applyFont="1" applyBorder="1" applyAlignment="1"/>
    <xf numFmtId="164" fontId="34" fillId="0" borderId="11" xfId="43" applyNumberFormat="1" applyFont="1" applyFill="1" applyBorder="1" applyAlignment="1">
      <alignment horizontal="right" vertical="top"/>
    </xf>
    <xf numFmtId="0" fontId="36" fillId="0" borderId="0" xfId="37" applyFont="1" applyAlignment="1">
      <alignment horizontal="left" vertical="top" indent="1"/>
    </xf>
    <xf numFmtId="0" fontId="33" fillId="0" borderId="0" xfId="37" applyFont="1" applyAlignment="1">
      <alignment horizontal="left" vertical="top" indent="1"/>
    </xf>
    <xf numFmtId="0" fontId="36" fillId="0" borderId="0" xfId="37" applyFont="1" applyFill="1" applyAlignment="1">
      <alignment horizontal="left" indent="1"/>
    </xf>
    <xf numFmtId="164" fontId="35" fillId="0" borderId="0" xfId="43" applyNumberFormat="1" applyFont="1" applyFill="1" applyAlignment="1"/>
    <xf numFmtId="0" fontId="33" fillId="0" borderId="0" xfId="37" applyFont="1" applyFill="1" applyAlignment="1">
      <alignment horizontal="left" indent="1"/>
    </xf>
    <xf numFmtId="0" fontId="19" fillId="0" borderId="0" xfId="37" applyFont="1" applyFill="1" applyAlignment="1"/>
    <xf numFmtId="0" fontId="27" fillId="0" borderId="0" xfId="37" applyFont="1" applyFill="1" applyAlignment="1">
      <alignment wrapText="1"/>
    </xf>
    <xf numFmtId="164" fontId="34" fillId="0" borderId="21" xfId="43" applyNumberFormat="1" applyFont="1" applyFill="1" applyBorder="1"/>
    <xf numFmtId="0" fontId="19" fillId="0" borderId="0" xfId="37" applyFont="1" applyAlignment="1"/>
    <xf numFmtId="0" fontId="27" fillId="0" borderId="0" xfId="37" applyFont="1" applyAlignment="1">
      <alignment horizontal="left" indent="1"/>
    </xf>
    <xf numFmtId="0" fontId="19" fillId="27" borderId="0" xfId="37" applyFont="1" applyFill="1" applyAlignment="1">
      <alignment horizontal="left" indent="1"/>
    </xf>
    <xf numFmtId="164" fontId="34" fillId="27" borderId="0" xfId="43" applyNumberFormat="1" applyFont="1" applyFill="1"/>
    <xf numFmtId="41" fontId="35" fillId="27" borderId="0" xfId="43" applyNumberFormat="1" applyFont="1" applyFill="1" applyBorder="1" applyAlignment="1"/>
    <xf numFmtId="164" fontId="35" fillId="27" borderId="0" xfId="43" applyNumberFormat="1" applyFont="1" applyFill="1" applyAlignment="1"/>
    <xf numFmtId="0" fontId="19" fillId="27" borderId="0" xfId="37" applyFont="1" applyFill="1" applyAlignment="1">
      <alignment horizontal="left"/>
    </xf>
    <xf numFmtId="164" fontId="35" fillId="27" borderId="0" xfId="43" applyNumberFormat="1" applyFont="1" applyFill="1" applyBorder="1" applyAlignment="1"/>
    <xf numFmtId="0" fontId="19" fillId="27" borderId="0" xfId="37" applyFont="1" applyFill="1" applyAlignment="1">
      <alignment horizontal="left" wrapText="1"/>
    </xf>
    <xf numFmtId="0" fontId="19" fillId="0" borderId="0" xfId="37" applyFont="1" applyAlignment="1">
      <alignment horizontal="left"/>
    </xf>
    <xf numFmtId="164" fontId="34" fillId="0" borderId="21" xfId="43" applyNumberFormat="1" applyFont="1" applyBorder="1" applyAlignment="1">
      <alignment horizontal="right" vertical="top"/>
    </xf>
    <xf numFmtId="0" fontId="19" fillId="0" borderId="0" xfId="37" applyFont="1" applyBorder="1"/>
    <xf numFmtId="0" fontId="19" fillId="0" borderId="0" xfId="37" applyFont="1" applyAlignment="1">
      <alignment horizontal="left" vertical="top"/>
    </xf>
    <xf numFmtId="0" fontId="27" fillId="0" borderId="0" xfId="37" applyFont="1" applyAlignment="1">
      <alignment horizontal="left" vertical="top"/>
    </xf>
    <xf numFmtId="164" fontId="25" fillId="0" borderId="22" xfId="37" applyNumberFormat="1" applyFont="1" applyBorder="1"/>
    <xf numFmtId="164" fontId="37" fillId="0" borderId="0" xfId="37" applyNumberFormat="1" applyFont="1" applyBorder="1"/>
    <xf numFmtId="0" fontId="36" fillId="0" borderId="0" xfId="37" applyFont="1" applyBorder="1"/>
    <xf numFmtId="0" fontId="36" fillId="0" borderId="0" xfId="37" applyFont="1" applyFill="1" applyBorder="1"/>
    <xf numFmtId="0" fontId="19" fillId="0" borderId="0" xfId="37" applyFont="1" applyAlignment="1">
      <alignment vertical="top"/>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a:t>NCAs CREDITED VS NCA UTILIZATION 
JANUARY-AUGUST 2020</a:t>
            </a:r>
          </a:p>
        </c:rich>
      </c:tx>
      <c:layout>
        <c:manualLayout>
          <c:xMode val="edge"/>
          <c:yMode val="edge"/>
          <c:x val="0.43431673291995931"/>
          <c:y val="2.6113710448034348E-2"/>
        </c:manualLayout>
      </c:layout>
      <c:overlay val="0"/>
      <c:spPr>
        <a:solidFill>
          <a:srgbClr val="FFFFFF"/>
        </a:solidFill>
        <a:ln w="25400">
          <a:noFill/>
        </a:ln>
      </c:spPr>
    </c:title>
    <c:autoTitleDeleted val="0"/>
    <c:plotArea>
      <c:layout>
        <c:manualLayout>
          <c:layoutTarget val="inner"/>
          <c:xMode val="edge"/>
          <c:yMode val="edge"/>
          <c:x val="0.26094750208359696"/>
          <c:y val="0.1597544639173866"/>
          <c:w val="0.68722133254207551"/>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Graph!$B$4:$I$4</c:f>
              <c:strCache>
                <c:ptCount val="8"/>
                <c:pt idx="0">
                  <c:v>JAN</c:v>
                </c:pt>
                <c:pt idx="1">
                  <c:v>FEB</c:v>
                </c:pt>
                <c:pt idx="2">
                  <c:v>MAR</c:v>
                </c:pt>
                <c:pt idx="3">
                  <c:v>APR</c:v>
                </c:pt>
                <c:pt idx="4">
                  <c:v>MAY</c:v>
                </c:pt>
                <c:pt idx="5">
                  <c:v>JUNE</c:v>
                </c:pt>
                <c:pt idx="6">
                  <c:v>JULY</c:v>
                </c:pt>
                <c:pt idx="7">
                  <c:v>AUGUST</c:v>
                </c:pt>
              </c:strCache>
            </c:strRef>
          </c:cat>
          <c:val>
            <c:numRef>
              <c:f>Graph!$B$5:$I$5</c:f>
              <c:numCache>
                <c:formatCode>_(* #,##0_);_(* \(#,##0\);_(* "-"_);_(@_)</c:formatCode>
                <c:ptCount val="8"/>
                <c:pt idx="0">
                  <c:v>197280.37400000001</c:v>
                </c:pt>
                <c:pt idx="1">
                  <c:v>218551.98</c:v>
                </c:pt>
                <c:pt idx="2">
                  <c:v>234979.63800000001</c:v>
                </c:pt>
                <c:pt idx="3">
                  <c:v>1075614.496</c:v>
                </c:pt>
                <c:pt idx="4">
                  <c:v>94082.13</c:v>
                </c:pt>
                <c:pt idx="5">
                  <c:v>32038.673999999999</c:v>
                </c:pt>
                <c:pt idx="6">
                  <c:v>756312.93299999996</c:v>
                </c:pt>
                <c:pt idx="7">
                  <c:v>84282.482999999993</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Graph!$B$4:$I$4</c:f>
              <c:strCache>
                <c:ptCount val="8"/>
                <c:pt idx="0">
                  <c:v>JAN</c:v>
                </c:pt>
                <c:pt idx="1">
                  <c:v>FEB</c:v>
                </c:pt>
                <c:pt idx="2">
                  <c:v>MAR</c:v>
                </c:pt>
                <c:pt idx="3">
                  <c:v>APR</c:v>
                </c:pt>
                <c:pt idx="4">
                  <c:v>MAY</c:v>
                </c:pt>
                <c:pt idx="5">
                  <c:v>JUNE</c:v>
                </c:pt>
                <c:pt idx="6">
                  <c:v>JULY</c:v>
                </c:pt>
                <c:pt idx="7">
                  <c:v>AUGUST</c:v>
                </c:pt>
              </c:strCache>
            </c:strRef>
          </c:cat>
          <c:val>
            <c:numRef>
              <c:f>Graph!$B$6:$I$6</c:f>
              <c:numCache>
                <c:formatCode>_(* #,##0_);_(* \(#,##0\);_(* "-"_);_(@_)</c:formatCode>
                <c:ptCount val="8"/>
                <c:pt idx="0">
                  <c:v>145576.10399999999</c:v>
                </c:pt>
                <c:pt idx="1">
                  <c:v>217009.91399999999</c:v>
                </c:pt>
                <c:pt idx="2">
                  <c:v>278567.462</c:v>
                </c:pt>
                <c:pt idx="3">
                  <c:v>445894.359</c:v>
                </c:pt>
                <c:pt idx="4">
                  <c:v>333061.39299999998</c:v>
                </c:pt>
                <c:pt idx="5">
                  <c:v>298626.929</c:v>
                </c:pt>
                <c:pt idx="6">
                  <c:v>276177.53899999999</c:v>
                </c:pt>
                <c:pt idx="7">
                  <c:v>250170.73199999999</c:v>
                </c:pt>
              </c:numCache>
            </c:numRef>
          </c:val>
        </c:ser>
        <c:dLbls>
          <c:showLegendKey val="0"/>
          <c:showVal val="0"/>
          <c:showCatName val="0"/>
          <c:showSerName val="0"/>
          <c:showPercent val="0"/>
          <c:showBubbleSize val="0"/>
        </c:dLbls>
        <c:gapWidth val="150"/>
        <c:axId val="1688215680"/>
        <c:axId val="1688220160"/>
      </c:barChart>
      <c:lineChart>
        <c:grouping val="standard"/>
        <c:varyColors val="0"/>
        <c:dLbls>
          <c:showLegendKey val="0"/>
          <c:showVal val="0"/>
          <c:showCatName val="0"/>
          <c:showSerName val="0"/>
          <c:showPercent val="0"/>
          <c:showBubbleSize val="0"/>
        </c:dLbls>
        <c:marker val="1"/>
        <c:smooth val="0"/>
        <c:axId val="1688215680"/>
        <c:axId val="168822016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Graph!$B$4:$I$4</c15:sqref>
                        </c15:formulaRef>
                      </c:ext>
                    </c:extLst>
                    <c:strCache>
                      <c:ptCount val="8"/>
                      <c:pt idx="0">
                        <c:v>JAN</c:v>
                      </c:pt>
                      <c:pt idx="1">
                        <c:v>FEB</c:v>
                      </c:pt>
                      <c:pt idx="2">
                        <c:v>MAR</c:v>
                      </c:pt>
                      <c:pt idx="3">
                        <c:v>APR</c:v>
                      </c:pt>
                      <c:pt idx="4">
                        <c:v>MAY</c:v>
                      </c:pt>
                      <c:pt idx="5">
                        <c:v>JUNE</c:v>
                      </c:pt>
                      <c:pt idx="6">
                        <c:v>JULY</c:v>
                      </c:pt>
                      <c:pt idx="7">
                        <c:v>AUGUST</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Graph!$B$4:$I$4</c:f>
              <c:strCache>
                <c:ptCount val="8"/>
                <c:pt idx="0">
                  <c:v>JAN</c:v>
                </c:pt>
                <c:pt idx="1">
                  <c:v>FEB</c:v>
                </c:pt>
                <c:pt idx="2">
                  <c:v>MAR</c:v>
                </c:pt>
                <c:pt idx="3">
                  <c:v>APR</c:v>
                </c:pt>
                <c:pt idx="4">
                  <c:v>MAY</c:v>
                </c:pt>
                <c:pt idx="5">
                  <c:v>JUNE</c:v>
                </c:pt>
                <c:pt idx="6">
                  <c:v>JULY</c:v>
                </c:pt>
                <c:pt idx="7">
                  <c:v>AUGUST</c:v>
                </c:pt>
              </c:strCache>
            </c:strRef>
          </c:cat>
          <c:val>
            <c:numRef>
              <c:f>Graph!$B$7:$I$7</c:f>
              <c:numCache>
                <c:formatCode>_(* #,##0_);_(* \(#,##0\);_(* "-"??_);_(@_)</c:formatCode>
                <c:ptCount val="8"/>
                <c:pt idx="0">
                  <c:v>73.791478112262695</c:v>
                </c:pt>
                <c:pt idx="1">
                  <c:v>87.195239743177837</c:v>
                </c:pt>
                <c:pt idx="2">
                  <c:v>98.515929005807251</c:v>
                </c:pt>
                <c:pt idx="3">
                  <c:v>62.965196986713515</c:v>
                </c:pt>
                <c:pt idx="4">
                  <c:v>78.006180138829734</c:v>
                </c:pt>
                <c:pt idx="5">
                  <c:v>92.776911467909756</c:v>
                </c:pt>
                <c:pt idx="6">
                  <c:v>76.466867825392953</c:v>
                </c:pt>
                <c:pt idx="7">
                  <c:v>83.362995407965556</c:v>
                </c:pt>
              </c:numCache>
            </c:numRef>
          </c:val>
          <c:smooth val="0"/>
        </c:ser>
        <c:dLbls>
          <c:showLegendKey val="0"/>
          <c:showVal val="0"/>
          <c:showCatName val="0"/>
          <c:showSerName val="0"/>
          <c:showPercent val="0"/>
          <c:showBubbleSize val="0"/>
        </c:dLbls>
        <c:marker val="1"/>
        <c:smooth val="0"/>
        <c:axId val="1691673104"/>
        <c:axId val="1319246864"/>
      </c:lineChart>
      <c:catAx>
        <c:axId val="168821568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5674758150027703"/>
              <c:y val="0.944701877973007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88220160"/>
        <c:crossesAt val="0"/>
        <c:auto val="0"/>
        <c:lblAlgn val="ctr"/>
        <c:lblOffset val="100"/>
        <c:tickLblSkip val="1"/>
        <c:tickMarkSkip val="1"/>
        <c:noMultiLvlLbl val="0"/>
      </c:catAx>
      <c:valAx>
        <c:axId val="1688220160"/>
        <c:scaling>
          <c:orientation val="minMax"/>
          <c:max val="111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73116581068285"/>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88215680"/>
        <c:crosses val="autoZero"/>
        <c:crossBetween val="between"/>
        <c:majorUnit val="50000"/>
        <c:minorUnit val="10000"/>
      </c:valAx>
      <c:catAx>
        <c:axId val="1691673104"/>
        <c:scaling>
          <c:orientation val="minMax"/>
        </c:scaling>
        <c:delete val="1"/>
        <c:axPos val="b"/>
        <c:numFmt formatCode="General" sourceLinked="1"/>
        <c:majorTickMark val="out"/>
        <c:minorTickMark val="none"/>
        <c:tickLblPos val="nextTo"/>
        <c:crossAx val="1319246864"/>
        <c:crossesAt val="85"/>
        <c:auto val="0"/>
        <c:lblAlgn val="ctr"/>
        <c:lblOffset val="100"/>
        <c:noMultiLvlLbl val="0"/>
      </c:catAx>
      <c:valAx>
        <c:axId val="1319246864"/>
        <c:scaling>
          <c:orientation val="minMax"/>
          <c:max val="4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944677826799798"/>
              <c:y val="0.3159247029605170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91673104"/>
        <c:crosses val="max"/>
        <c:crossBetween val="between"/>
        <c:majorUnit val="2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12</xdr:col>
      <xdr:colOff>485775</xdr:colOff>
      <xdr:row>47</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tabSelected="1" view="pageBreakPreview" zoomScaleNormal="100" zoomScaleSheetLayoutView="100" workbookViewId="0">
      <pane xSplit="2" ySplit="6" topLeftCell="C46" activePane="bottomRight" state="frozen"/>
      <selection pane="topRight" activeCell="C1" sqref="C1"/>
      <selection pane="bottomLeft" activeCell="A7" sqref="A7"/>
      <selection pane="bottomRight" activeCell="E23" sqref="E23"/>
    </sheetView>
  </sheetViews>
  <sheetFormatPr defaultRowHeight="12.75" x14ac:dyDescent="0.2"/>
  <cols>
    <col min="1" max="1" width="2.140625" style="7" customWidth="1"/>
    <col min="2" max="2" width="49.42578125" style="7" customWidth="1"/>
    <col min="3" max="3" width="12" style="8" customWidth="1"/>
    <col min="4" max="4" width="13.7109375" style="8" customWidth="1"/>
    <col min="5" max="6" width="12" style="8" customWidth="1"/>
    <col min="7" max="7" width="13.85546875" style="8" customWidth="1"/>
    <col min="8" max="8" width="12" style="8" customWidth="1"/>
    <col min="9" max="9" width="13.7109375" style="8" customWidth="1"/>
    <col min="10" max="11" width="12" style="8" customWidth="1"/>
    <col min="12" max="12" width="13.7109375" style="8" customWidth="1"/>
    <col min="13" max="15" width="12" style="8" customWidth="1"/>
    <col min="16" max="16" width="13.42578125" style="8" customWidth="1"/>
    <col min="17" max="17" width="12" style="8" customWidth="1"/>
    <col min="18" max="18" width="8.140625" style="8" customWidth="1"/>
    <col min="19" max="16384" width="9.140625" style="8"/>
  </cols>
  <sheetData>
    <row r="1" spans="1:21" ht="14.25" x14ac:dyDescent="0.2">
      <c r="A1" s="6" t="s">
        <v>16</v>
      </c>
    </row>
    <row r="2" spans="1:21" x14ac:dyDescent="0.2">
      <c r="A2" s="7" t="s">
        <v>17</v>
      </c>
    </row>
    <row r="3" spans="1:21" x14ac:dyDescent="0.2">
      <c r="A3" s="7" t="s">
        <v>18</v>
      </c>
    </row>
    <row r="5" spans="1:21" s="11" customFormat="1" ht="18.75" customHeight="1" x14ac:dyDescent="0.2">
      <c r="A5" s="9" t="s">
        <v>19</v>
      </c>
      <c r="B5" s="9"/>
      <c r="C5" s="10" t="s">
        <v>20</v>
      </c>
      <c r="D5" s="10"/>
      <c r="E5" s="10"/>
      <c r="F5" s="10"/>
      <c r="G5" s="10"/>
      <c r="H5" s="10" t="s">
        <v>21</v>
      </c>
      <c r="I5" s="10"/>
      <c r="J5" s="10"/>
      <c r="K5" s="10"/>
      <c r="L5" s="10"/>
      <c r="M5" s="10" t="s">
        <v>22</v>
      </c>
      <c r="N5" s="10"/>
      <c r="O5" s="10"/>
      <c r="P5" s="10"/>
      <c r="Q5" s="10"/>
      <c r="R5" s="10" t="s">
        <v>23</v>
      </c>
      <c r="S5" s="10"/>
      <c r="T5" s="10"/>
      <c r="U5" s="10"/>
    </row>
    <row r="6" spans="1:21" s="11" customFormat="1" ht="25.5" x14ac:dyDescent="0.2">
      <c r="A6" s="9"/>
      <c r="B6" s="9"/>
      <c r="C6" s="12" t="s">
        <v>24</v>
      </c>
      <c r="D6" s="12" t="s">
        <v>25</v>
      </c>
      <c r="E6" s="12" t="s">
        <v>26</v>
      </c>
      <c r="F6" s="12" t="s">
        <v>27</v>
      </c>
      <c r="G6" s="12" t="s">
        <v>28</v>
      </c>
      <c r="H6" s="12" t="s">
        <v>24</v>
      </c>
      <c r="I6" s="12" t="s">
        <v>25</v>
      </c>
      <c r="J6" s="12" t="s">
        <v>26</v>
      </c>
      <c r="K6" s="12" t="s">
        <v>27</v>
      </c>
      <c r="L6" s="12" t="s">
        <v>28</v>
      </c>
      <c r="M6" s="12" t="s">
        <v>24</v>
      </c>
      <c r="N6" s="12" t="s">
        <v>25</v>
      </c>
      <c r="O6" s="12" t="s">
        <v>26</v>
      </c>
      <c r="P6" s="12" t="s">
        <v>27</v>
      </c>
      <c r="Q6" s="12" t="s">
        <v>28</v>
      </c>
      <c r="R6" s="12" t="s">
        <v>24</v>
      </c>
      <c r="S6" s="12" t="s">
        <v>85</v>
      </c>
      <c r="T6" s="12" t="s">
        <v>86</v>
      </c>
      <c r="U6" s="12" t="s">
        <v>28</v>
      </c>
    </row>
    <row r="7" spans="1:21" x14ac:dyDescent="0.2">
      <c r="A7" s="13"/>
      <c r="B7" s="13"/>
      <c r="C7" s="14"/>
      <c r="D7" s="14"/>
      <c r="E7" s="14"/>
      <c r="F7" s="14"/>
      <c r="G7" s="14"/>
      <c r="H7" s="14"/>
      <c r="I7" s="14"/>
      <c r="J7" s="14"/>
      <c r="K7" s="14"/>
      <c r="L7" s="14"/>
      <c r="M7" s="14"/>
      <c r="N7" s="14"/>
      <c r="O7" s="14"/>
      <c r="P7" s="14"/>
      <c r="Q7" s="14"/>
      <c r="R7" s="15"/>
      <c r="S7" s="15"/>
      <c r="T7" s="15"/>
      <c r="U7" s="15"/>
    </row>
    <row r="8" spans="1:21" s="19" customFormat="1" x14ac:dyDescent="0.2">
      <c r="A8" s="16" t="s">
        <v>29</v>
      </c>
      <c r="B8" s="16"/>
      <c r="C8" s="17">
        <f>+C10+C48</f>
        <v>650811993.53663993</v>
      </c>
      <c r="D8" s="17">
        <f>+D10+D48</f>
        <v>1201735301.75597</v>
      </c>
      <c r="E8" s="17">
        <f>+E10+E48</f>
        <v>756312933.44559014</v>
      </c>
      <c r="F8" s="17">
        <f>+F10+F48</f>
        <v>84282483.245059997</v>
      </c>
      <c r="G8" s="17">
        <f>+G10+G48</f>
        <v>2693142711.9832602</v>
      </c>
      <c r="H8" s="17">
        <f>+H10+H48</f>
        <v>641153482.30822992</v>
      </c>
      <c r="I8" s="17">
        <f>+I10+I48</f>
        <v>1077582681.9397101</v>
      </c>
      <c r="J8" s="17">
        <f>+J10+J48</f>
        <v>276177539.29602993</v>
      </c>
      <c r="K8" s="17">
        <f>+K10+K48</f>
        <v>250170732.19578016</v>
      </c>
      <c r="L8" s="17">
        <f>+L10+L48</f>
        <v>2245084435.7397499</v>
      </c>
      <c r="M8" s="17">
        <f>+M10+M48</f>
        <v>9658511.2284099981</v>
      </c>
      <c r="N8" s="17">
        <f>+N10+N48</f>
        <v>124152619.81625997</v>
      </c>
      <c r="O8" s="17">
        <f>+O10+O48</f>
        <v>480135394.14956009</v>
      </c>
      <c r="P8" s="17">
        <f>+P10+P48</f>
        <v>-165888248.95072007</v>
      </c>
      <c r="Q8" s="17">
        <f>+Q10+Q48</f>
        <v>448058276.24350989</v>
      </c>
      <c r="R8" s="18">
        <f>+H8/C8*100</f>
        <v>98.515929127869356</v>
      </c>
      <c r="S8" s="18">
        <f>((H8+I8)/(C8+D8))*100</f>
        <v>92.776911478336416</v>
      </c>
      <c r="T8" s="18">
        <f t="shared" ref="T8:T46" si="0">((H8+I8+J8)/(C8+D8+E8))*100</f>
        <v>76.466867851668269</v>
      </c>
      <c r="U8" s="18">
        <f>+L8/G8*100</f>
        <v>83.362995423530478</v>
      </c>
    </row>
    <row r="9" spans="1:21" x14ac:dyDescent="0.2">
      <c r="C9" s="14"/>
      <c r="D9" s="14"/>
      <c r="E9" s="14"/>
      <c r="F9" s="14"/>
      <c r="G9" s="14"/>
      <c r="H9" s="14"/>
      <c r="I9" s="14"/>
      <c r="J9" s="14"/>
      <c r="K9" s="14"/>
      <c r="L9" s="14"/>
      <c r="M9" s="14"/>
      <c r="N9" s="14"/>
      <c r="O9" s="14"/>
      <c r="P9" s="14"/>
      <c r="Q9" s="14"/>
      <c r="R9" s="20"/>
      <c r="S9" s="20"/>
      <c r="T9" s="20"/>
      <c r="U9" s="20"/>
    </row>
    <row r="10" spans="1:21" ht="15" x14ac:dyDescent="0.35">
      <c r="A10" s="7" t="s">
        <v>30</v>
      </c>
      <c r="C10" s="21">
        <f>SUM(C12:C46)</f>
        <v>444413984.65464002</v>
      </c>
      <c r="D10" s="21">
        <f>SUM(D12:D46)</f>
        <v>873782361.96230006</v>
      </c>
      <c r="E10" s="21">
        <f>SUM(E12:E46)</f>
        <v>565505838.24159002</v>
      </c>
      <c r="F10" s="21">
        <f>SUM(F12:F46)</f>
        <v>62716919.757459976</v>
      </c>
      <c r="G10" s="21">
        <f>SUM(G12:G46)</f>
        <v>1946419104.6159899</v>
      </c>
      <c r="H10" s="21">
        <f>SUM(H12:H46)</f>
        <v>435581614.11992002</v>
      </c>
      <c r="I10" s="21">
        <f>SUM(I12:I46)</f>
        <v>750270047.16389</v>
      </c>
      <c r="J10" s="21">
        <f>SUM(J12:J46)</f>
        <v>190623523.13620985</v>
      </c>
      <c r="K10" s="21">
        <f>SUM(K12:K46)</f>
        <v>178682242.3702102</v>
      </c>
      <c r="L10" s="21">
        <f>SUM(L12:L46)</f>
        <v>1555157426.7902298</v>
      </c>
      <c r="M10" s="21">
        <f>SUM(M12:M46)</f>
        <v>8832370.5347200055</v>
      </c>
      <c r="N10" s="21">
        <f>SUM(N12:N46)</f>
        <v>123512314.79841004</v>
      </c>
      <c r="O10" s="21">
        <f>SUM(O12:O46)</f>
        <v>374882315.10538006</v>
      </c>
      <c r="P10" s="21">
        <f>SUM(P12:P46)</f>
        <v>-115965322.61275017</v>
      </c>
      <c r="Q10" s="21">
        <f>SUM(Q12:Q46)</f>
        <v>391261677.82575983</v>
      </c>
      <c r="R10" s="20">
        <f>+H10/C10*100</f>
        <v>98.012580422827213</v>
      </c>
      <c r="S10" s="20">
        <f>((H10+I10)/(C10+D10))*100</f>
        <v>89.960169008753255</v>
      </c>
      <c r="T10" s="20">
        <f t="shared" si="0"/>
        <v>73.072866586041371</v>
      </c>
      <c r="U10" s="20">
        <f>+L10/G10*100</f>
        <v>79.898384839222373</v>
      </c>
    </row>
    <row r="11" spans="1:21" x14ac:dyDescent="0.2">
      <c r="C11" s="14"/>
      <c r="D11" s="14"/>
      <c r="E11" s="14"/>
      <c r="F11" s="14"/>
      <c r="G11" s="14"/>
      <c r="H11" s="14"/>
      <c r="I11" s="14"/>
      <c r="J11" s="14"/>
      <c r="K11" s="14"/>
      <c r="L11" s="14"/>
      <c r="M11" s="14"/>
      <c r="N11" s="14"/>
      <c r="O11" s="14"/>
      <c r="P11" s="14"/>
      <c r="Q11" s="14"/>
      <c r="R11" s="20"/>
      <c r="S11" s="20"/>
      <c r="T11" s="20"/>
      <c r="U11" s="20"/>
    </row>
    <row r="12" spans="1:21" x14ac:dyDescent="0.2">
      <c r="B12" s="22" t="s">
        <v>31</v>
      </c>
      <c r="C12" s="14">
        <v>4241996.5480000004</v>
      </c>
      <c r="D12" s="14">
        <v>6091697</v>
      </c>
      <c r="E12" s="14">
        <v>7556652</v>
      </c>
      <c r="F12" s="14">
        <v>0</v>
      </c>
      <c r="G12" s="14">
        <f>SUM(C12:F12)</f>
        <v>17890345.548</v>
      </c>
      <c r="H12" s="14">
        <v>4232779.6836299999</v>
      </c>
      <c r="I12" s="14">
        <v>5655584.4900300009</v>
      </c>
      <c r="J12" s="14">
        <v>1213131.6145699974</v>
      </c>
      <c r="K12" s="14">
        <v>1117626.2341900021</v>
      </c>
      <c r="L12" s="14">
        <f>SUM(H12:K12)</f>
        <v>12219122.02242</v>
      </c>
      <c r="M12" s="14">
        <f t="shared" ref="M12:P46" si="1">+C12-H12</f>
        <v>9216.8643700005487</v>
      </c>
      <c r="N12" s="14">
        <f t="shared" si="1"/>
        <v>436112.50996999908</v>
      </c>
      <c r="O12" s="14">
        <f t="shared" si="1"/>
        <v>6343520.3854300026</v>
      </c>
      <c r="P12" s="14">
        <f>+F12-K12</f>
        <v>-1117626.2341900021</v>
      </c>
      <c r="Q12" s="14">
        <f>SUM(M12:P12)</f>
        <v>5671223.5255800001</v>
      </c>
      <c r="R12" s="20">
        <f t="shared" ref="R12:R46" si="2">+H12/C12*100</f>
        <v>99.782723435398694</v>
      </c>
      <c r="S12" s="20">
        <f t="shared" ref="S12:S46" si="3">((H12+I12)/(C12+D12))*100</f>
        <v>95.690511120041975</v>
      </c>
      <c r="T12" s="20">
        <f t="shared" si="0"/>
        <v>62.052998129323768</v>
      </c>
      <c r="U12" s="20">
        <f>+L12/G12*100</f>
        <v>68.300089507136448</v>
      </c>
    </row>
    <row r="13" spans="1:21" x14ac:dyDescent="0.2">
      <c r="B13" s="22" t="s">
        <v>32</v>
      </c>
      <c r="C13" s="14">
        <v>1729483.612</v>
      </c>
      <c r="D13" s="14">
        <v>1963042.689</v>
      </c>
      <c r="E13" s="14">
        <v>1922397.8859999999</v>
      </c>
      <c r="F13" s="14">
        <v>0</v>
      </c>
      <c r="G13" s="14">
        <f t="shared" ref="G13:G46" si="4">SUM(C13:F13)</f>
        <v>5614924.1869999999</v>
      </c>
      <c r="H13" s="14">
        <v>1642027.4916999999</v>
      </c>
      <c r="I13" s="14">
        <v>1480749.5674599998</v>
      </c>
      <c r="J13" s="14">
        <v>482374.75921999989</v>
      </c>
      <c r="K13" s="14">
        <v>543161.61274000024</v>
      </c>
      <c r="L13" s="14">
        <f t="shared" ref="L13:L46" si="5">SUM(H13:K13)</f>
        <v>4148313.4311199998</v>
      </c>
      <c r="M13" s="14">
        <f t="shared" si="1"/>
        <v>87456.120300000068</v>
      </c>
      <c r="N13" s="14">
        <f t="shared" si="1"/>
        <v>482293.1215400002</v>
      </c>
      <c r="O13" s="14">
        <f t="shared" si="1"/>
        <v>1440023.12678</v>
      </c>
      <c r="P13" s="14">
        <f>+F13-K13</f>
        <v>-543161.61274000024</v>
      </c>
      <c r="Q13" s="14">
        <f t="shared" ref="Q13:Q46" si="6">SUM(M13:P13)</f>
        <v>1466610.7558800001</v>
      </c>
      <c r="R13" s="20">
        <f t="shared" si="2"/>
        <v>94.943223532551173</v>
      </c>
      <c r="S13" s="20">
        <f t="shared" si="3"/>
        <v>84.570204911317703</v>
      </c>
      <c r="T13" s="20">
        <f t="shared" si="0"/>
        <v>64.206598313951545</v>
      </c>
      <c r="U13" s="20">
        <f>+L13/G13*100</f>
        <v>73.880132535438619</v>
      </c>
    </row>
    <row r="14" spans="1:21" x14ac:dyDescent="0.2">
      <c r="B14" s="22" t="s">
        <v>33</v>
      </c>
      <c r="C14" s="14">
        <v>161033.598</v>
      </c>
      <c r="D14" s="14">
        <v>177042</v>
      </c>
      <c r="E14" s="14">
        <v>122642</v>
      </c>
      <c r="F14" s="14">
        <v>461.77100000000792</v>
      </c>
      <c r="G14" s="14">
        <f t="shared" si="4"/>
        <v>461179.36900000001</v>
      </c>
      <c r="H14" s="14">
        <v>152074.82163000002</v>
      </c>
      <c r="I14" s="14">
        <v>176757.31365000003</v>
      </c>
      <c r="J14" s="14">
        <v>19031.92975999997</v>
      </c>
      <c r="K14" s="14">
        <v>25457.239249999984</v>
      </c>
      <c r="L14" s="14">
        <f t="shared" si="5"/>
        <v>373321.30429</v>
      </c>
      <c r="M14" s="14">
        <f t="shared" si="1"/>
        <v>8958.7763699999778</v>
      </c>
      <c r="N14" s="14">
        <f t="shared" si="1"/>
        <v>284.68634999997448</v>
      </c>
      <c r="O14" s="14">
        <f t="shared" si="1"/>
        <v>103610.07024000003</v>
      </c>
      <c r="P14" s="14">
        <f t="shared" si="1"/>
        <v>-24995.468249999976</v>
      </c>
      <c r="Q14" s="14">
        <f t="shared" si="6"/>
        <v>87858.064710000006</v>
      </c>
      <c r="R14" s="20">
        <f t="shared" si="2"/>
        <v>94.436703593991624</v>
      </c>
      <c r="S14" s="20">
        <f t="shared" si="3"/>
        <v>97.265859241340465</v>
      </c>
      <c r="T14" s="20">
        <f t="shared" si="0"/>
        <v>75.504835619498095</v>
      </c>
      <c r="U14" s="20">
        <f>+L14/G14*100</f>
        <v>80.949263862234915</v>
      </c>
    </row>
    <row r="15" spans="1:21" x14ac:dyDescent="0.2">
      <c r="B15" s="22" t="s">
        <v>34</v>
      </c>
      <c r="C15" s="14">
        <v>1403258</v>
      </c>
      <c r="D15" s="14">
        <v>2266467.8229999999</v>
      </c>
      <c r="E15" s="14">
        <v>1604742</v>
      </c>
      <c r="F15" s="14">
        <v>7117.2369999997318</v>
      </c>
      <c r="G15" s="14">
        <f t="shared" si="4"/>
        <v>5281585.0599999996</v>
      </c>
      <c r="H15" s="14">
        <v>1401338.7392400003</v>
      </c>
      <c r="I15" s="14">
        <v>1966188.6829299999</v>
      </c>
      <c r="J15" s="14">
        <v>403645.14801999927</v>
      </c>
      <c r="K15" s="14">
        <v>464694.35845999978</v>
      </c>
      <c r="L15" s="14">
        <f t="shared" si="5"/>
        <v>4235866.9286499992</v>
      </c>
      <c r="M15" s="14">
        <f t="shared" si="1"/>
        <v>1919.2607599997427</v>
      </c>
      <c r="N15" s="14">
        <f t="shared" si="1"/>
        <v>300279.14006999996</v>
      </c>
      <c r="O15" s="14">
        <f t="shared" si="1"/>
        <v>1201096.8519800007</v>
      </c>
      <c r="P15" s="14">
        <f t="shared" si="1"/>
        <v>-457577.12146000005</v>
      </c>
      <c r="Q15" s="14">
        <f t="shared" si="6"/>
        <v>1045718.1313500004</v>
      </c>
      <c r="R15" s="20">
        <f t="shared" si="2"/>
        <v>99.863228233154572</v>
      </c>
      <c r="S15" s="20">
        <f t="shared" si="3"/>
        <v>91.765095938885352</v>
      </c>
      <c r="T15" s="20">
        <f t="shared" si="0"/>
        <v>71.498636388401366</v>
      </c>
      <c r="U15" s="20">
        <f>+L15/G15*100</f>
        <v>80.200676132819865</v>
      </c>
    </row>
    <row r="16" spans="1:21" x14ac:dyDescent="0.2">
      <c r="B16" s="22" t="s">
        <v>35</v>
      </c>
      <c r="C16" s="14">
        <v>7556260.9649999999</v>
      </c>
      <c r="D16" s="14">
        <v>23679376.868250001</v>
      </c>
      <c r="E16" s="14">
        <v>9692649.0509499982</v>
      </c>
      <c r="F16" s="14">
        <v>936148.2887500003</v>
      </c>
      <c r="G16" s="14">
        <f t="shared" si="4"/>
        <v>41864435.17295</v>
      </c>
      <c r="H16" s="14">
        <v>7437293.4021500014</v>
      </c>
      <c r="I16" s="14">
        <v>19619250.272409998</v>
      </c>
      <c r="J16" s="14">
        <v>2129123.4150099978</v>
      </c>
      <c r="K16" s="14">
        <v>2171145.0830200016</v>
      </c>
      <c r="L16" s="14">
        <f t="shared" si="5"/>
        <v>31356812.172589999</v>
      </c>
      <c r="M16" s="14">
        <f t="shared" si="1"/>
        <v>118967.56284999847</v>
      </c>
      <c r="N16" s="14">
        <f t="shared" si="1"/>
        <v>4060126.5958400033</v>
      </c>
      <c r="O16" s="14">
        <f t="shared" si="1"/>
        <v>7563525.6359400004</v>
      </c>
      <c r="P16" s="14">
        <f t="shared" si="1"/>
        <v>-1234996.7942700014</v>
      </c>
      <c r="Q16" s="14">
        <f t="shared" si="6"/>
        <v>10507623.000360001</v>
      </c>
      <c r="R16" s="20">
        <f t="shared" si="2"/>
        <v>98.425576308162903</v>
      </c>
      <c r="S16" s="20">
        <f t="shared" si="3"/>
        <v>86.620749731444889</v>
      </c>
      <c r="T16" s="20">
        <f t="shared" si="0"/>
        <v>71.309280967820982</v>
      </c>
      <c r="U16" s="20">
        <f>+L16/G16*100</f>
        <v>74.900836576557168</v>
      </c>
    </row>
    <row r="17" spans="2:21" x14ac:dyDescent="0.2">
      <c r="B17" s="22" t="s">
        <v>36</v>
      </c>
      <c r="C17" s="14">
        <v>707854.76100000006</v>
      </c>
      <c r="D17" s="14">
        <v>13460959.26</v>
      </c>
      <c r="E17" s="14">
        <v>12886395.698000005</v>
      </c>
      <c r="F17" s="14">
        <v>750005.11299999803</v>
      </c>
      <c r="G17" s="14">
        <f t="shared" si="4"/>
        <v>27805214.832000002</v>
      </c>
      <c r="H17" s="14">
        <v>570564.09005</v>
      </c>
      <c r="I17" s="14">
        <v>13114666.823270002</v>
      </c>
      <c r="J17" s="14">
        <v>98432.708899999037</v>
      </c>
      <c r="K17" s="14">
        <v>8353937.0836499985</v>
      </c>
      <c r="L17" s="14">
        <f t="shared" si="5"/>
        <v>22137600.705870003</v>
      </c>
      <c r="M17" s="14">
        <f t="shared" si="1"/>
        <v>137290.67095000006</v>
      </c>
      <c r="N17" s="14">
        <f t="shared" si="1"/>
        <v>346292.4367299974</v>
      </c>
      <c r="O17" s="14">
        <f t="shared" si="1"/>
        <v>12787962.989100005</v>
      </c>
      <c r="P17" s="14">
        <f t="shared" si="1"/>
        <v>-7603931.9706500005</v>
      </c>
      <c r="Q17" s="14">
        <f t="shared" si="6"/>
        <v>5667614.1261300016</v>
      </c>
      <c r="R17" s="20">
        <f t="shared" si="2"/>
        <v>80.604683543267143</v>
      </c>
      <c r="S17" s="20">
        <f t="shared" si="3"/>
        <v>96.58698951822457</v>
      </c>
      <c r="T17" s="20">
        <f t="shared" si="0"/>
        <v>50.946430522548035</v>
      </c>
      <c r="U17" s="20">
        <f>+L17/G17*100</f>
        <v>79.616722401269314</v>
      </c>
    </row>
    <row r="18" spans="2:21" x14ac:dyDescent="0.2">
      <c r="B18" s="22" t="s">
        <v>37</v>
      </c>
      <c r="C18" s="14">
        <v>100416620.873</v>
      </c>
      <c r="D18" s="14">
        <v>160397293.37245002</v>
      </c>
      <c r="E18" s="14">
        <v>97092974.134320021</v>
      </c>
      <c r="F18" s="14">
        <v>2459853.5879999995</v>
      </c>
      <c r="G18" s="14">
        <f t="shared" si="4"/>
        <v>360366741.96777004</v>
      </c>
      <c r="H18" s="14">
        <v>100197092.29682</v>
      </c>
      <c r="I18" s="14">
        <v>156260823.93425006</v>
      </c>
      <c r="J18" s="14">
        <v>22915375.038629949</v>
      </c>
      <c r="K18" s="14">
        <v>28901472.162840068</v>
      </c>
      <c r="L18" s="14">
        <f t="shared" si="5"/>
        <v>308274763.43254006</v>
      </c>
      <c r="M18" s="14">
        <f t="shared" si="1"/>
        <v>219528.57617999613</v>
      </c>
      <c r="N18" s="14">
        <f t="shared" si="1"/>
        <v>4136469.4381999671</v>
      </c>
      <c r="O18" s="14">
        <f t="shared" si="1"/>
        <v>74177599.095690072</v>
      </c>
      <c r="P18" s="14">
        <f t="shared" si="1"/>
        <v>-26441618.574840069</v>
      </c>
      <c r="Q18" s="14">
        <f t="shared" si="6"/>
        <v>52091978.535229966</v>
      </c>
      <c r="R18" s="20">
        <f t="shared" si="2"/>
        <v>99.781382231077416</v>
      </c>
      <c r="S18" s="20">
        <f t="shared" si="3"/>
        <v>98.329844469003064</v>
      </c>
      <c r="T18" s="20">
        <f t="shared" si="0"/>
        <v>78.057534051499132</v>
      </c>
      <c r="U18" s="20">
        <f>+L18/G18*100</f>
        <v>85.544731944245584</v>
      </c>
    </row>
    <row r="19" spans="2:21" x14ac:dyDescent="0.2">
      <c r="B19" s="22" t="s">
        <v>38</v>
      </c>
      <c r="C19" s="14">
        <v>14022061.888</v>
      </c>
      <c r="D19" s="14">
        <v>20070419.698000003</v>
      </c>
      <c r="E19" s="14">
        <v>12838817.111999996</v>
      </c>
      <c r="F19" s="14">
        <v>465900.46900000423</v>
      </c>
      <c r="G19" s="14">
        <f t="shared" si="4"/>
        <v>47397199.167000003</v>
      </c>
      <c r="H19" s="14">
        <v>13837721.088700002</v>
      </c>
      <c r="I19" s="14">
        <v>18088097.85402</v>
      </c>
      <c r="J19" s="14">
        <v>3210657.5603899993</v>
      </c>
      <c r="K19" s="14">
        <v>4686785.133100003</v>
      </c>
      <c r="L19" s="14">
        <f t="shared" si="5"/>
        <v>39823261.636210009</v>
      </c>
      <c r="M19" s="14">
        <f t="shared" si="1"/>
        <v>184340.79929999821</v>
      </c>
      <c r="N19" s="14">
        <f t="shared" si="1"/>
        <v>1982321.8439800031</v>
      </c>
      <c r="O19" s="14">
        <f t="shared" si="1"/>
        <v>9628159.5516099967</v>
      </c>
      <c r="P19" s="14">
        <f t="shared" si="1"/>
        <v>-4220884.6640999988</v>
      </c>
      <c r="Q19" s="14">
        <f t="shared" si="6"/>
        <v>7573937.5307899993</v>
      </c>
      <c r="R19" s="20">
        <f t="shared" si="2"/>
        <v>98.685351692408688</v>
      </c>
      <c r="S19" s="20">
        <f t="shared" si="3"/>
        <v>93.64474939198989</v>
      </c>
      <c r="T19" s="20">
        <f t="shared" si="0"/>
        <v>74.867897283667901</v>
      </c>
      <c r="U19" s="20">
        <f>+L19/G19*100</f>
        <v>84.020284607738375</v>
      </c>
    </row>
    <row r="20" spans="2:21" x14ac:dyDescent="0.2">
      <c r="B20" s="22" t="s">
        <v>39</v>
      </c>
      <c r="C20" s="14">
        <v>785477</v>
      </c>
      <c r="D20" s="14">
        <v>361119</v>
      </c>
      <c r="E20" s="14">
        <v>486218</v>
      </c>
      <c r="F20" s="14">
        <v>0</v>
      </c>
      <c r="G20" s="14">
        <f t="shared" si="4"/>
        <v>1632814</v>
      </c>
      <c r="H20" s="14">
        <v>290285.11934999994</v>
      </c>
      <c r="I20" s="14">
        <v>270324.6357300001</v>
      </c>
      <c r="J20" s="14">
        <v>50633.125720000011</v>
      </c>
      <c r="K20" s="14">
        <v>71859.177989999996</v>
      </c>
      <c r="L20" s="14">
        <f t="shared" si="5"/>
        <v>683102.05879000004</v>
      </c>
      <c r="M20" s="14">
        <f t="shared" si="1"/>
        <v>495191.88065000006</v>
      </c>
      <c r="N20" s="14">
        <f t="shared" si="1"/>
        <v>90794.364269999904</v>
      </c>
      <c r="O20" s="14">
        <f t="shared" si="1"/>
        <v>435584.87427999999</v>
      </c>
      <c r="P20" s="14">
        <f t="shared" si="1"/>
        <v>-71859.177989999996</v>
      </c>
      <c r="Q20" s="14">
        <f t="shared" si="6"/>
        <v>949711.94120999996</v>
      </c>
      <c r="R20" s="20">
        <f t="shared" si="2"/>
        <v>36.956539701353435</v>
      </c>
      <c r="S20" s="20">
        <f t="shared" si="3"/>
        <v>48.89339881527583</v>
      </c>
      <c r="T20" s="20">
        <f t="shared" si="0"/>
        <v>37.434936300154213</v>
      </c>
      <c r="U20" s="20">
        <f>+L20/G20*100</f>
        <v>41.835877129299483</v>
      </c>
    </row>
    <row r="21" spans="2:21" x14ac:dyDescent="0.2">
      <c r="B21" s="22" t="s">
        <v>40</v>
      </c>
      <c r="C21" s="14">
        <v>4409525.4689999996</v>
      </c>
      <c r="D21" s="14">
        <v>5571763.7822000021</v>
      </c>
      <c r="E21" s="14">
        <v>4688345.5019999985</v>
      </c>
      <c r="F21" s="14">
        <v>25583</v>
      </c>
      <c r="G21" s="14">
        <f t="shared" si="4"/>
        <v>14695217.7532</v>
      </c>
      <c r="H21" s="14">
        <v>4260560.5420000004</v>
      </c>
      <c r="I21" s="14">
        <v>4731115.3140599998</v>
      </c>
      <c r="J21" s="14">
        <v>913599.95392000116</v>
      </c>
      <c r="K21" s="14">
        <v>1206070.3871999979</v>
      </c>
      <c r="L21" s="14">
        <f t="shared" si="5"/>
        <v>11111346.197179999</v>
      </c>
      <c r="M21" s="14">
        <f t="shared" si="1"/>
        <v>148964.92699999921</v>
      </c>
      <c r="N21" s="14">
        <f t="shared" si="1"/>
        <v>840648.46814000234</v>
      </c>
      <c r="O21" s="14">
        <f t="shared" si="1"/>
        <v>3774745.5480799973</v>
      </c>
      <c r="P21" s="14">
        <f t="shared" si="1"/>
        <v>-1180487.3871999979</v>
      </c>
      <c r="Q21" s="14">
        <f t="shared" si="6"/>
        <v>3583871.5560200009</v>
      </c>
      <c r="R21" s="20">
        <f t="shared" si="2"/>
        <v>96.621746987351415</v>
      </c>
      <c r="S21" s="20">
        <f t="shared" si="3"/>
        <v>90.085314930423195</v>
      </c>
      <c r="T21" s="20">
        <f t="shared" si="0"/>
        <v>67.52230697372535</v>
      </c>
      <c r="U21" s="20">
        <f>+L21/G21*100</f>
        <v>75.611987408355446</v>
      </c>
    </row>
    <row r="22" spans="2:21" x14ac:dyDescent="0.2">
      <c r="B22" s="22" t="s">
        <v>41</v>
      </c>
      <c r="C22" s="14">
        <v>3803629.2400000305</v>
      </c>
      <c r="D22" s="14">
        <v>4359989.5466500157</v>
      </c>
      <c r="E22" s="14">
        <v>4257890.7215000419</v>
      </c>
      <c r="F22" s="14">
        <v>10324.870999999344</v>
      </c>
      <c r="G22" s="14">
        <f t="shared" si="4"/>
        <v>12431834.379150089</v>
      </c>
      <c r="H22" s="14">
        <v>2962155.8509099982</v>
      </c>
      <c r="I22" s="14">
        <v>3551270.3920799806</v>
      </c>
      <c r="J22" s="14">
        <v>759545.82678999379</v>
      </c>
      <c r="K22" s="14">
        <v>1042061.9426301215</v>
      </c>
      <c r="L22" s="14">
        <f t="shared" si="5"/>
        <v>8315034.012410094</v>
      </c>
      <c r="M22" s="14">
        <f t="shared" si="1"/>
        <v>841473.38909003232</v>
      </c>
      <c r="N22" s="14">
        <f t="shared" si="1"/>
        <v>808719.15457003517</v>
      </c>
      <c r="O22" s="14">
        <f t="shared" si="1"/>
        <v>3498344.8947100481</v>
      </c>
      <c r="P22" s="14">
        <f t="shared" si="1"/>
        <v>-1031737.0716301221</v>
      </c>
      <c r="Q22" s="14">
        <f t="shared" si="6"/>
        <v>4116800.3667399939</v>
      </c>
      <c r="R22" s="20">
        <f t="shared" si="2"/>
        <v>77.8770922191663</v>
      </c>
      <c r="S22" s="20">
        <f t="shared" si="3"/>
        <v>79.78601663322857</v>
      </c>
      <c r="T22" s="20">
        <f t="shared" si="0"/>
        <v>58.551435032980315</v>
      </c>
      <c r="U22" s="20">
        <f>+L22/G22*100</f>
        <v>66.885012772978698</v>
      </c>
    </row>
    <row r="23" spans="2:21" x14ac:dyDescent="0.2">
      <c r="B23" s="22" t="s">
        <v>42</v>
      </c>
      <c r="C23" s="14">
        <v>4041524.9279999998</v>
      </c>
      <c r="D23" s="14">
        <v>6054604.1560000014</v>
      </c>
      <c r="E23" s="14">
        <v>4837652.75</v>
      </c>
      <c r="F23" s="14">
        <v>822.13799999840558</v>
      </c>
      <c r="G23" s="14">
        <f t="shared" si="4"/>
        <v>14934603.971999999</v>
      </c>
      <c r="H23" s="14">
        <v>3935907.5446800003</v>
      </c>
      <c r="I23" s="14">
        <v>3085579.5658400003</v>
      </c>
      <c r="J23" s="14">
        <v>265324.42217999976</v>
      </c>
      <c r="K23" s="14">
        <v>920736.65279999934</v>
      </c>
      <c r="L23" s="14">
        <f t="shared" si="5"/>
        <v>8207548.1854999997</v>
      </c>
      <c r="M23" s="14">
        <f t="shared" si="1"/>
        <v>105617.38331999956</v>
      </c>
      <c r="N23" s="14">
        <f t="shared" si="1"/>
        <v>2969024.5901600011</v>
      </c>
      <c r="O23" s="14">
        <f t="shared" si="1"/>
        <v>4572328.3278200002</v>
      </c>
      <c r="P23" s="14">
        <f t="shared" si="1"/>
        <v>-919914.51480000094</v>
      </c>
      <c r="Q23" s="14">
        <f t="shared" si="6"/>
        <v>6727055.7864999995</v>
      </c>
      <c r="R23" s="20">
        <f t="shared" si="2"/>
        <v>97.386694745137561</v>
      </c>
      <c r="S23" s="20">
        <f t="shared" si="3"/>
        <v>69.546328618632785</v>
      </c>
      <c r="T23" s="20">
        <f t="shared" si="0"/>
        <v>48.794147481852121</v>
      </c>
      <c r="U23" s="20">
        <f>+L23/G23*100</f>
        <v>54.956584057319787</v>
      </c>
    </row>
    <row r="24" spans="2:21" x14ac:dyDescent="0.2">
      <c r="B24" s="22" t="s">
        <v>43</v>
      </c>
      <c r="C24" s="14">
        <v>18734729.881999999</v>
      </c>
      <c r="D24" s="14">
        <v>77202762.548999995</v>
      </c>
      <c r="E24" s="14">
        <v>20859446.077999994</v>
      </c>
      <c r="F24" s="14">
        <v>857241.61800000072</v>
      </c>
      <c r="G24" s="14">
        <f t="shared" si="4"/>
        <v>117654180.12699999</v>
      </c>
      <c r="H24" s="14">
        <v>18496794.246929999</v>
      </c>
      <c r="I24" s="14">
        <v>67488047.08860001</v>
      </c>
      <c r="J24" s="14">
        <v>6404914.2664199919</v>
      </c>
      <c r="K24" s="14">
        <v>7537107.9822700024</v>
      </c>
      <c r="L24" s="14">
        <f t="shared" si="5"/>
        <v>99926863.584220007</v>
      </c>
      <c r="M24" s="14">
        <f t="shared" si="1"/>
        <v>237935.63506999984</v>
      </c>
      <c r="N24" s="14">
        <f t="shared" si="1"/>
        <v>9714715.4603999853</v>
      </c>
      <c r="O24" s="14">
        <f t="shared" si="1"/>
        <v>14454531.811580002</v>
      </c>
      <c r="P24" s="14">
        <f t="shared" si="1"/>
        <v>-6679866.3642700016</v>
      </c>
      <c r="Q24" s="14">
        <f t="shared" si="6"/>
        <v>17727316.542779986</v>
      </c>
      <c r="R24" s="20">
        <f t="shared" si="2"/>
        <v>98.729975630454092</v>
      </c>
      <c r="S24" s="20">
        <f t="shared" si="3"/>
        <v>89.625900319806547</v>
      </c>
      <c r="T24" s="20">
        <f t="shared" si="0"/>
        <v>79.102891549533865</v>
      </c>
      <c r="U24" s="20">
        <f>+L24/G24*100</f>
        <v>84.932692978996144</v>
      </c>
    </row>
    <row r="25" spans="2:21" x14ac:dyDescent="0.2">
      <c r="B25" s="22" t="s">
        <v>44</v>
      </c>
      <c r="C25" s="14">
        <v>91489.04</v>
      </c>
      <c r="D25" s="14">
        <v>169473.74400000004</v>
      </c>
      <c r="E25" s="14">
        <v>189950.66500000001</v>
      </c>
      <c r="F25" s="14">
        <v>0</v>
      </c>
      <c r="G25" s="14">
        <f t="shared" si="4"/>
        <v>450913.44900000002</v>
      </c>
      <c r="H25" s="14">
        <v>65054.198110000005</v>
      </c>
      <c r="I25" s="14">
        <v>138163.83593999999</v>
      </c>
      <c r="J25" s="14">
        <v>67883.606509999983</v>
      </c>
      <c r="K25" s="14">
        <v>32711.557499999995</v>
      </c>
      <c r="L25" s="14">
        <f t="shared" si="5"/>
        <v>303813.19805999997</v>
      </c>
      <c r="M25" s="14">
        <f t="shared" si="1"/>
        <v>26434.841889999989</v>
      </c>
      <c r="N25" s="14">
        <f t="shared" si="1"/>
        <v>31309.908060000045</v>
      </c>
      <c r="O25" s="14">
        <f t="shared" si="1"/>
        <v>122067.05849000002</v>
      </c>
      <c r="P25" s="14">
        <f t="shared" si="1"/>
        <v>-32711.557499999995</v>
      </c>
      <c r="Q25" s="14">
        <f t="shared" si="6"/>
        <v>147100.25094000006</v>
      </c>
      <c r="R25" s="20">
        <f t="shared" si="2"/>
        <v>71.106001451102784</v>
      </c>
      <c r="S25" s="20">
        <f t="shared" si="3"/>
        <v>77.872419559257906</v>
      </c>
      <c r="T25" s="20">
        <f t="shared" si="0"/>
        <v>60.122766611026492</v>
      </c>
      <c r="U25" s="20">
        <f t="shared" ref="U25" si="7">+L25/G25*100</f>
        <v>67.377275779592011</v>
      </c>
    </row>
    <row r="26" spans="2:21" x14ac:dyDescent="0.2">
      <c r="B26" s="22" t="s">
        <v>45</v>
      </c>
      <c r="C26" s="14">
        <v>735179.57499999995</v>
      </c>
      <c r="D26" s="14">
        <v>976413</v>
      </c>
      <c r="E26" s="14">
        <v>717299.59000000008</v>
      </c>
      <c r="F26" s="14">
        <v>0</v>
      </c>
      <c r="G26" s="14">
        <f>SUM(C26:F26)</f>
        <v>2428892.165</v>
      </c>
      <c r="H26" s="14">
        <v>429918.81213000003</v>
      </c>
      <c r="I26" s="14">
        <v>769614.99231000012</v>
      </c>
      <c r="J26" s="14">
        <v>93723.951529999962</v>
      </c>
      <c r="K26" s="14">
        <v>216593.52260000003</v>
      </c>
      <c r="L26" s="14">
        <f>SUM(H26:K26)</f>
        <v>1509851.2785700001</v>
      </c>
      <c r="M26" s="14">
        <f>+C26-H26</f>
        <v>305260.76286999992</v>
      </c>
      <c r="N26" s="14">
        <f>+D26-I26</f>
        <v>206798.00768999988</v>
      </c>
      <c r="O26" s="14">
        <f>+E26-J26</f>
        <v>623575.63847000012</v>
      </c>
      <c r="P26" s="14">
        <f>+F26-K26</f>
        <v>-216593.52260000003</v>
      </c>
      <c r="Q26" s="14">
        <f>SUM(M26:P26)</f>
        <v>919040.88642999995</v>
      </c>
      <c r="R26" s="20">
        <f>+H26/C26*100</f>
        <v>58.478068046164097</v>
      </c>
      <c r="S26" s="20">
        <f t="shared" si="3"/>
        <v>70.082905357310281</v>
      </c>
      <c r="T26" s="20">
        <f t="shared" si="0"/>
        <v>53.244758026134932</v>
      </c>
      <c r="U26" s="20">
        <f>+L26/G26*100</f>
        <v>62.162137139175968</v>
      </c>
    </row>
    <row r="27" spans="2:21" x14ac:dyDescent="0.2">
      <c r="B27" s="22" t="s">
        <v>46</v>
      </c>
      <c r="C27" s="14">
        <v>60848357.60943</v>
      </c>
      <c r="D27" s="14">
        <v>77344108.153210029</v>
      </c>
      <c r="E27" s="14">
        <v>61763999.365999997</v>
      </c>
      <c r="F27" s="14">
        <v>1250957.4759999812</v>
      </c>
      <c r="G27" s="14">
        <f t="shared" si="4"/>
        <v>201207422.60464001</v>
      </c>
      <c r="H27" s="14">
        <v>60671212.195050001</v>
      </c>
      <c r="I27" s="14">
        <v>76772426.260960013</v>
      </c>
      <c r="J27" s="14">
        <v>16584951.489169985</v>
      </c>
      <c r="K27" s="14">
        <v>19054810.328350008</v>
      </c>
      <c r="L27" s="14">
        <f t="shared" si="5"/>
        <v>173083400.27353001</v>
      </c>
      <c r="M27" s="14">
        <f t="shared" si="1"/>
        <v>177145.41437999904</v>
      </c>
      <c r="N27" s="14">
        <f t="shared" si="1"/>
        <v>571681.89225001633</v>
      </c>
      <c r="O27" s="14">
        <f t="shared" si="1"/>
        <v>45179047.876830012</v>
      </c>
      <c r="P27" s="14">
        <f t="shared" si="1"/>
        <v>-17803852.852350026</v>
      </c>
      <c r="Q27" s="14">
        <f t="shared" si="6"/>
        <v>28124022.331110001</v>
      </c>
      <c r="R27" s="20">
        <f t="shared" si="2"/>
        <v>99.708873959233131</v>
      </c>
      <c r="S27" s="20">
        <f t="shared" si="3"/>
        <v>99.458127255710011</v>
      </c>
      <c r="T27" s="20">
        <f t="shared" si="0"/>
        <v>77.03106265960804</v>
      </c>
      <c r="U27" s="20">
        <f>+L27/G27*100</f>
        <v>86.022373346349184</v>
      </c>
    </row>
    <row r="28" spans="2:21" x14ac:dyDescent="0.2">
      <c r="B28" s="22" t="s">
        <v>47</v>
      </c>
      <c r="C28" s="14">
        <v>5212403.8389999997</v>
      </c>
      <c r="D28" s="14">
        <v>6569624.4050000012</v>
      </c>
      <c r="E28" s="14">
        <v>4414487.2619999982</v>
      </c>
      <c r="F28" s="14">
        <v>263656.59400000051</v>
      </c>
      <c r="G28" s="14">
        <f t="shared" si="4"/>
        <v>16460172.1</v>
      </c>
      <c r="H28" s="14">
        <v>4908433.6491</v>
      </c>
      <c r="I28" s="14">
        <v>5602311.1456700005</v>
      </c>
      <c r="J28" s="14">
        <v>1628992.6174199972</v>
      </c>
      <c r="K28" s="14">
        <v>1471298.9432000034</v>
      </c>
      <c r="L28" s="14">
        <f t="shared" si="5"/>
        <v>13611036.355390001</v>
      </c>
      <c r="M28" s="14">
        <f t="shared" si="1"/>
        <v>303970.18989999965</v>
      </c>
      <c r="N28" s="14">
        <f t="shared" si="1"/>
        <v>967313.25933000073</v>
      </c>
      <c r="O28" s="14">
        <f t="shared" si="1"/>
        <v>2785494.644580001</v>
      </c>
      <c r="P28" s="14">
        <f t="shared" si="1"/>
        <v>-1207642.3492000028</v>
      </c>
      <c r="Q28" s="14">
        <f t="shared" si="6"/>
        <v>2849135.7446099985</v>
      </c>
      <c r="R28" s="20">
        <f t="shared" si="2"/>
        <v>94.168330020294121</v>
      </c>
      <c r="S28" s="20">
        <f t="shared" si="3"/>
        <v>89.20997791804308</v>
      </c>
      <c r="T28" s="20">
        <f t="shared" si="0"/>
        <v>74.952772450919042</v>
      </c>
      <c r="U28" s="20">
        <f>+L28/G28*100</f>
        <v>82.690729311329619</v>
      </c>
    </row>
    <row r="29" spans="2:21" x14ac:dyDescent="0.2">
      <c r="B29" s="7" t="s">
        <v>48</v>
      </c>
      <c r="C29" s="14">
        <v>3208976.88</v>
      </c>
      <c r="D29" s="14">
        <v>11556107.597000001</v>
      </c>
      <c r="E29" s="14">
        <v>5856491.0470000003</v>
      </c>
      <c r="F29" s="14">
        <v>8927.9840000011027</v>
      </c>
      <c r="G29" s="14">
        <f t="shared" si="4"/>
        <v>20630503.508000005</v>
      </c>
      <c r="H29" s="14">
        <v>3112875.0704600001</v>
      </c>
      <c r="I29" s="14">
        <v>11225480.01503</v>
      </c>
      <c r="J29" s="14">
        <v>930678.74922000058</v>
      </c>
      <c r="K29" s="14">
        <v>1743613.5040700007</v>
      </c>
      <c r="L29" s="14">
        <f t="shared" si="5"/>
        <v>17012647.338780001</v>
      </c>
      <c r="M29" s="14">
        <f t="shared" si="1"/>
        <v>96101.809539999813</v>
      </c>
      <c r="N29" s="14">
        <f t="shared" si="1"/>
        <v>330627.58197000064</v>
      </c>
      <c r="O29" s="14">
        <f t="shared" si="1"/>
        <v>4925812.2977799997</v>
      </c>
      <c r="P29" s="14">
        <f t="shared" si="1"/>
        <v>-1734685.5200699996</v>
      </c>
      <c r="Q29" s="14">
        <f t="shared" si="6"/>
        <v>3617856.1692200005</v>
      </c>
      <c r="R29" s="20">
        <f t="shared" si="2"/>
        <v>97.005219634365218</v>
      </c>
      <c r="S29" s="20">
        <f t="shared" si="3"/>
        <v>97.109875042200187</v>
      </c>
      <c r="T29" s="20">
        <f t="shared" si="0"/>
        <v>74.043973104477118</v>
      </c>
      <c r="U29" s="20">
        <f>+L29/G29*100</f>
        <v>82.463558546609931</v>
      </c>
    </row>
    <row r="30" spans="2:21" x14ac:dyDescent="0.2">
      <c r="B30" s="7" t="s">
        <v>49</v>
      </c>
      <c r="C30" s="14">
        <v>57342850.369000003</v>
      </c>
      <c r="D30" s="14">
        <v>61530192.978</v>
      </c>
      <c r="E30" s="14">
        <v>53877062.947999984</v>
      </c>
      <c r="F30" s="14">
        <v>2519967.3841200173</v>
      </c>
      <c r="G30" s="14">
        <f t="shared" si="4"/>
        <v>175270073.67912</v>
      </c>
      <c r="H30" s="14">
        <v>57295265.661700003</v>
      </c>
      <c r="I30" s="14">
        <v>61163241.681099989</v>
      </c>
      <c r="J30" s="14">
        <v>18658012.787599981</v>
      </c>
      <c r="K30" s="14">
        <v>17942721.11728999</v>
      </c>
      <c r="L30" s="14">
        <f t="shared" si="5"/>
        <v>155059241.24768996</v>
      </c>
      <c r="M30" s="14">
        <f t="shared" si="1"/>
        <v>47584.707299999893</v>
      </c>
      <c r="N30" s="14">
        <f t="shared" si="1"/>
        <v>366951.2969000116</v>
      </c>
      <c r="O30" s="14">
        <f t="shared" si="1"/>
        <v>35219050.160400003</v>
      </c>
      <c r="P30" s="14">
        <f t="shared" si="1"/>
        <v>-15422753.733169973</v>
      </c>
      <c r="Q30" s="14">
        <f t="shared" si="6"/>
        <v>20210832.431430042</v>
      </c>
      <c r="R30" s="20">
        <f t="shared" si="2"/>
        <v>99.917017192215269</v>
      </c>
      <c r="S30" s="20">
        <f t="shared" si="3"/>
        <v>99.651278378572385</v>
      </c>
      <c r="T30" s="20">
        <f t="shared" si="0"/>
        <v>79.372755867513249</v>
      </c>
      <c r="U30" s="20">
        <f>+L30/G30*100</f>
        <v>88.468748824496117</v>
      </c>
    </row>
    <row r="31" spans="2:21" x14ac:dyDescent="0.2">
      <c r="B31" s="7" t="s">
        <v>50</v>
      </c>
      <c r="C31" s="14">
        <v>82875541.784079999</v>
      </c>
      <c r="D31" s="14">
        <v>105069247.58406001</v>
      </c>
      <c r="E31" s="14">
        <v>80562370.515999943</v>
      </c>
      <c r="F31" s="14">
        <v>41108709.061999977</v>
      </c>
      <c r="G31" s="14">
        <f t="shared" si="4"/>
        <v>309615868.94613993</v>
      </c>
      <c r="H31" s="14">
        <v>81450303.843530014</v>
      </c>
      <c r="I31" s="14">
        <v>103686922.53175999</v>
      </c>
      <c r="J31" s="14">
        <v>41399045.684789985</v>
      </c>
      <c r="K31" s="14">
        <v>38002339.816660017</v>
      </c>
      <c r="L31" s="14">
        <f t="shared" si="5"/>
        <v>264538611.87674001</v>
      </c>
      <c r="M31" s="14">
        <f t="shared" si="1"/>
        <v>1425237.9405499846</v>
      </c>
      <c r="N31" s="14">
        <f t="shared" si="1"/>
        <v>1382325.0523000211</v>
      </c>
      <c r="O31" s="14">
        <f t="shared" si="1"/>
        <v>39163324.831209958</v>
      </c>
      <c r="P31" s="14">
        <f t="shared" si="1"/>
        <v>3106369.2453399599</v>
      </c>
      <c r="Q31" s="14">
        <f t="shared" si="6"/>
        <v>45077257.069399923</v>
      </c>
      <c r="R31" s="20">
        <f t="shared" si="2"/>
        <v>98.280267121193333</v>
      </c>
      <c r="S31" s="20">
        <f t="shared" si="3"/>
        <v>98.506176732917751</v>
      </c>
      <c r="T31" s="20">
        <f t="shared" si="0"/>
        <v>84.368801248290637</v>
      </c>
      <c r="U31" s="20">
        <f>+L31/G31*100</f>
        <v>85.440908690232064</v>
      </c>
    </row>
    <row r="32" spans="2:21" x14ac:dyDescent="0.2">
      <c r="B32" s="7" t="s">
        <v>51</v>
      </c>
      <c r="C32" s="14">
        <v>4311303.3550000004</v>
      </c>
      <c r="D32" s="14">
        <v>6170745.8949999996</v>
      </c>
      <c r="E32" s="14">
        <v>4363986.8740000017</v>
      </c>
      <c r="F32" s="14">
        <v>1008.7379999998957</v>
      </c>
      <c r="G32" s="14">
        <f t="shared" si="4"/>
        <v>14847044.862000002</v>
      </c>
      <c r="H32" s="14">
        <v>4253733.6106599998</v>
      </c>
      <c r="I32" s="14">
        <v>5657612.8344500009</v>
      </c>
      <c r="J32" s="14">
        <v>983569.99567000009</v>
      </c>
      <c r="K32" s="14">
        <v>989787.50665999949</v>
      </c>
      <c r="L32" s="14">
        <f t="shared" si="5"/>
        <v>11884703.94744</v>
      </c>
      <c r="M32" s="14">
        <f t="shared" si="1"/>
        <v>57569.744340000674</v>
      </c>
      <c r="N32" s="14">
        <f t="shared" si="1"/>
        <v>513133.06054999866</v>
      </c>
      <c r="O32" s="14">
        <f t="shared" si="1"/>
        <v>3380416.8783300016</v>
      </c>
      <c r="P32" s="14">
        <f t="shared" si="1"/>
        <v>-988778.76865999959</v>
      </c>
      <c r="Q32" s="14">
        <f t="shared" si="6"/>
        <v>2962340.9145600013</v>
      </c>
      <c r="R32" s="20">
        <f t="shared" si="2"/>
        <v>98.664678877833197</v>
      </c>
      <c r="S32" s="20">
        <f t="shared" si="3"/>
        <v>94.555427175750012</v>
      </c>
      <c r="T32" s="20">
        <f t="shared" si="0"/>
        <v>73.386029440999096</v>
      </c>
      <c r="U32" s="20">
        <f>+L32/G32*100</f>
        <v>80.047605822611132</v>
      </c>
    </row>
    <row r="33" spans="1:21" x14ac:dyDescent="0.2">
      <c r="B33" s="7" t="s">
        <v>52</v>
      </c>
      <c r="C33" s="14">
        <v>28580149.884500004</v>
      </c>
      <c r="D33" s="14">
        <v>233090099.40487</v>
      </c>
      <c r="E33" s="14">
        <v>128804497.93186998</v>
      </c>
      <c r="F33" s="14">
        <v>325000</v>
      </c>
      <c r="G33" s="14">
        <f t="shared" si="4"/>
        <v>390799747.22123998</v>
      </c>
      <c r="H33" s="14">
        <v>26585689.727790002</v>
      </c>
      <c r="I33" s="14">
        <v>144603690.36274999</v>
      </c>
      <c r="J33" s="14">
        <v>62727582.200090021</v>
      </c>
      <c r="K33" s="14">
        <v>30202832.274269968</v>
      </c>
      <c r="L33" s="14">
        <f t="shared" si="5"/>
        <v>264119794.56489998</v>
      </c>
      <c r="M33" s="14">
        <f t="shared" si="1"/>
        <v>1994460.1567100026</v>
      </c>
      <c r="N33" s="14">
        <f t="shared" si="1"/>
        <v>88486409.04212001</v>
      </c>
      <c r="O33" s="14">
        <f t="shared" si="1"/>
        <v>66076915.731779963</v>
      </c>
      <c r="P33" s="14">
        <f t="shared" si="1"/>
        <v>-29877832.274269968</v>
      </c>
      <c r="Q33" s="14">
        <f t="shared" si="6"/>
        <v>126679952.65634</v>
      </c>
      <c r="R33" s="20">
        <f t="shared" si="2"/>
        <v>93.021519604445217</v>
      </c>
      <c r="S33" s="20">
        <f t="shared" si="3"/>
        <v>65.421797302309642</v>
      </c>
      <c r="T33" s="20">
        <f t="shared" si="0"/>
        <v>59.905784933665494</v>
      </c>
      <c r="U33" s="20">
        <f>+L33/G33*100</f>
        <v>67.584433317295918</v>
      </c>
    </row>
    <row r="34" spans="1:21" x14ac:dyDescent="0.2">
      <c r="B34" s="7" t="s">
        <v>53</v>
      </c>
      <c r="C34" s="14">
        <v>473387.01899999997</v>
      </c>
      <c r="D34" s="14">
        <v>867602.00000000012</v>
      </c>
      <c r="E34" s="14">
        <v>812049.89799999981</v>
      </c>
      <c r="F34" s="14">
        <v>0</v>
      </c>
      <c r="G34" s="14">
        <f t="shared" si="4"/>
        <v>2153038.9169999999</v>
      </c>
      <c r="H34" s="14">
        <v>464358.08440000005</v>
      </c>
      <c r="I34" s="14">
        <v>560638.22416999983</v>
      </c>
      <c r="J34" s="14">
        <v>78226.831220000284</v>
      </c>
      <c r="K34" s="14">
        <v>212616.99844999984</v>
      </c>
      <c r="L34" s="14">
        <f t="shared" si="5"/>
        <v>1315840.13824</v>
      </c>
      <c r="M34" s="14">
        <f t="shared" si="1"/>
        <v>9028.9345999999205</v>
      </c>
      <c r="N34" s="14">
        <f t="shared" si="1"/>
        <v>306963.77583000029</v>
      </c>
      <c r="O34" s="14">
        <f t="shared" si="1"/>
        <v>733823.06677999953</v>
      </c>
      <c r="P34" s="14">
        <f t="shared" si="1"/>
        <v>-212616.99844999984</v>
      </c>
      <c r="Q34" s="14">
        <f t="shared" si="6"/>
        <v>837198.7787599999</v>
      </c>
      <c r="R34" s="20">
        <f t="shared" si="2"/>
        <v>98.092694932980436</v>
      </c>
      <c r="S34" s="20">
        <f t="shared" si="3"/>
        <v>76.435846531715697</v>
      </c>
      <c r="T34" s="20">
        <f t="shared" si="0"/>
        <v>51.240278616385091</v>
      </c>
      <c r="U34" s="20">
        <f>+L34/G34*100</f>
        <v>61.115483229326138</v>
      </c>
    </row>
    <row r="35" spans="1:21" x14ac:dyDescent="0.2">
      <c r="B35" s="7" t="s">
        <v>54</v>
      </c>
      <c r="C35" s="14">
        <v>2940426.923</v>
      </c>
      <c r="D35" s="14">
        <v>4211009.01</v>
      </c>
      <c r="E35" s="14">
        <v>5170038.4802999999</v>
      </c>
      <c r="F35" s="14">
        <v>24405.531999999657</v>
      </c>
      <c r="G35" s="14">
        <f t="shared" si="4"/>
        <v>12345879.9453</v>
      </c>
      <c r="H35" s="14">
        <v>2748332.7865200005</v>
      </c>
      <c r="I35" s="14">
        <v>3548942.3471099995</v>
      </c>
      <c r="J35" s="14">
        <v>922169.93945000041</v>
      </c>
      <c r="K35" s="14">
        <v>1418706.4702799981</v>
      </c>
      <c r="L35" s="14">
        <f t="shared" si="5"/>
        <v>8638151.5433599986</v>
      </c>
      <c r="M35" s="14">
        <f t="shared" si="1"/>
        <v>192094.1364799994</v>
      </c>
      <c r="N35" s="14">
        <f t="shared" si="1"/>
        <v>662066.66289000027</v>
      </c>
      <c r="O35" s="14">
        <f t="shared" si="1"/>
        <v>4247868.5408499995</v>
      </c>
      <c r="P35" s="14">
        <f t="shared" si="1"/>
        <v>-1394300.9382799985</v>
      </c>
      <c r="Q35" s="14">
        <f t="shared" si="6"/>
        <v>3707728.4019400002</v>
      </c>
      <c r="R35" s="20">
        <f t="shared" si="2"/>
        <v>93.467134483858786</v>
      </c>
      <c r="S35" s="20">
        <f t="shared" si="3"/>
        <v>88.056093805881545</v>
      </c>
      <c r="T35" s="20">
        <f t="shared" si="0"/>
        <v>58.592379701630627</v>
      </c>
      <c r="U35" s="20">
        <f>+L35/G35*100</f>
        <v>69.967888733994116</v>
      </c>
    </row>
    <row r="36" spans="1:21" x14ac:dyDescent="0.2">
      <c r="B36" s="7" t="s">
        <v>55</v>
      </c>
      <c r="C36" s="14">
        <v>14433800.260629999</v>
      </c>
      <c r="D36" s="14">
        <v>13656499.310110001</v>
      </c>
      <c r="E36" s="14">
        <v>11003373.057999998</v>
      </c>
      <c r="F36" s="14">
        <v>12506.123999997973</v>
      </c>
      <c r="G36" s="14">
        <f t="shared" si="4"/>
        <v>39106178.752739996</v>
      </c>
      <c r="H36" s="14">
        <v>13576110.507020002</v>
      </c>
      <c r="I36" s="14">
        <v>13498644.993309999</v>
      </c>
      <c r="J36" s="14">
        <v>2158349.4213599972</v>
      </c>
      <c r="K36" s="14">
        <v>2791691.7710000016</v>
      </c>
      <c r="L36" s="14">
        <f t="shared" si="5"/>
        <v>32024796.69269</v>
      </c>
      <c r="M36" s="14">
        <f t="shared" si="1"/>
        <v>857689.75360999629</v>
      </c>
      <c r="N36" s="14">
        <f t="shared" si="1"/>
        <v>157854.31680000201</v>
      </c>
      <c r="O36" s="14">
        <f t="shared" si="1"/>
        <v>8845023.6366400011</v>
      </c>
      <c r="P36" s="14">
        <f t="shared" si="1"/>
        <v>-2779185.6470000036</v>
      </c>
      <c r="Q36" s="14">
        <f t="shared" si="6"/>
        <v>7081382.0600499958</v>
      </c>
      <c r="R36" s="20">
        <f t="shared" si="2"/>
        <v>94.057768999689898</v>
      </c>
      <c r="S36" s="20">
        <f t="shared" si="3"/>
        <v>96.384716126460148</v>
      </c>
      <c r="T36" s="20">
        <f t="shared" si="0"/>
        <v>74.777075050756608</v>
      </c>
      <c r="U36" s="20">
        <f>+L36/G36*100</f>
        <v>81.891909959231612</v>
      </c>
    </row>
    <row r="37" spans="1:21" x14ac:dyDescent="0.2">
      <c r="B37" s="23" t="s">
        <v>56</v>
      </c>
      <c r="C37" s="14">
        <v>1201932.787</v>
      </c>
      <c r="D37" s="14">
        <v>4062315.14</v>
      </c>
      <c r="E37" s="14">
        <v>3066652.1030000001</v>
      </c>
      <c r="F37" s="14">
        <v>321</v>
      </c>
      <c r="G37" s="14">
        <f t="shared" si="4"/>
        <v>8331221.0300000003</v>
      </c>
      <c r="H37" s="14">
        <v>1179451.5404999999</v>
      </c>
      <c r="I37" s="14">
        <v>1869431.0846800006</v>
      </c>
      <c r="J37" s="14">
        <v>490603.63199999975</v>
      </c>
      <c r="K37" s="14">
        <v>806752.38815999916</v>
      </c>
      <c r="L37" s="14">
        <f t="shared" si="5"/>
        <v>4346238.6453399993</v>
      </c>
      <c r="M37" s="14">
        <f t="shared" si="1"/>
        <v>22481.246500000125</v>
      </c>
      <c r="N37" s="14">
        <f t="shared" si="1"/>
        <v>2192884.0553199993</v>
      </c>
      <c r="O37" s="14">
        <f t="shared" si="1"/>
        <v>2576048.4710000004</v>
      </c>
      <c r="P37" s="14">
        <f t="shared" si="1"/>
        <v>-806431.38815999916</v>
      </c>
      <c r="Q37" s="14">
        <f t="shared" si="6"/>
        <v>3984982.3846600004</v>
      </c>
      <c r="R37" s="20">
        <f t="shared" si="2"/>
        <v>98.129575401956302</v>
      </c>
      <c r="S37" s="20">
        <f t="shared" si="3"/>
        <v>57.916774959296106</v>
      </c>
      <c r="T37" s="20">
        <f t="shared" si="0"/>
        <v>42.486240915556877</v>
      </c>
      <c r="U37" s="20">
        <f>+L37/G37*100</f>
        <v>52.16808712299882</v>
      </c>
    </row>
    <row r="38" spans="1:21" x14ac:dyDescent="0.2">
      <c r="B38" s="7" t="s">
        <v>57</v>
      </c>
      <c r="C38" s="14">
        <v>360693.72499999998</v>
      </c>
      <c r="D38" s="14">
        <v>496739.65100000007</v>
      </c>
      <c r="E38" s="14">
        <v>291364.41700000002</v>
      </c>
      <c r="F38" s="14">
        <v>0</v>
      </c>
      <c r="G38" s="14">
        <f t="shared" si="4"/>
        <v>1148797.7930000001</v>
      </c>
      <c r="H38" s="14">
        <v>326216.51912999997</v>
      </c>
      <c r="I38" s="14">
        <v>347199.64197000006</v>
      </c>
      <c r="J38" s="14">
        <v>54880.759019999998</v>
      </c>
      <c r="K38" s="14">
        <v>66117.417690000031</v>
      </c>
      <c r="L38" s="14">
        <f t="shared" si="5"/>
        <v>794414.33781000006</v>
      </c>
      <c r="M38" s="14">
        <f t="shared" si="1"/>
        <v>34477.205870000005</v>
      </c>
      <c r="N38" s="14">
        <f t="shared" si="1"/>
        <v>149540.00903000002</v>
      </c>
      <c r="O38" s="14">
        <f t="shared" si="1"/>
        <v>236483.65798000002</v>
      </c>
      <c r="P38" s="14">
        <f t="shared" si="1"/>
        <v>-66117.417690000031</v>
      </c>
      <c r="Q38" s="14">
        <f t="shared" si="6"/>
        <v>354383.45519000001</v>
      </c>
      <c r="R38" s="20">
        <f t="shared" si="2"/>
        <v>90.44141788992863</v>
      </c>
      <c r="S38" s="20">
        <f t="shared" si="3"/>
        <v>78.538599026963922</v>
      </c>
      <c r="T38" s="20">
        <f t="shared" si="0"/>
        <v>63.396441441457398</v>
      </c>
      <c r="U38" s="20">
        <f>+L38/G38*100</f>
        <v>69.151798745664891</v>
      </c>
    </row>
    <row r="39" spans="1:21" x14ac:dyDescent="0.2">
      <c r="B39" s="7" t="s">
        <v>58</v>
      </c>
      <c r="C39" s="14">
        <v>6418194.7510000002</v>
      </c>
      <c r="D39" s="14">
        <v>8509259.0995000005</v>
      </c>
      <c r="E39" s="14">
        <v>11028929.320650002</v>
      </c>
      <c r="F39" s="14">
        <v>11650387.203589994</v>
      </c>
      <c r="G39" s="14">
        <f t="shared" si="4"/>
        <v>37606770.374739997</v>
      </c>
      <c r="H39" s="14">
        <v>5975282.4953999994</v>
      </c>
      <c r="I39" s="14">
        <v>7794830.1346699977</v>
      </c>
      <c r="J39" s="14">
        <v>2008950.1747400016</v>
      </c>
      <c r="K39" s="14">
        <v>3519163.7155500017</v>
      </c>
      <c r="L39" s="14">
        <f t="shared" si="5"/>
        <v>19298226.52036</v>
      </c>
      <c r="M39" s="14">
        <f t="shared" si="1"/>
        <v>442912.25560000073</v>
      </c>
      <c r="N39" s="14">
        <f t="shared" si="1"/>
        <v>714428.96483000275</v>
      </c>
      <c r="O39" s="14">
        <f t="shared" si="1"/>
        <v>9019979.1459100004</v>
      </c>
      <c r="P39" s="14">
        <f t="shared" si="1"/>
        <v>8131223.4880399927</v>
      </c>
      <c r="Q39" s="14">
        <f t="shared" si="6"/>
        <v>18308543.854379997</v>
      </c>
      <c r="R39" s="20">
        <f t="shared" si="2"/>
        <v>93.099114738907048</v>
      </c>
      <c r="S39" s="20">
        <f t="shared" si="3"/>
        <v>92.246894667899198</v>
      </c>
      <c r="T39" s="20">
        <f t="shared" si="0"/>
        <v>60.790683743442763</v>
      </c>
      <c r="U39" s="20">
        <f>+L39/G39*100</f>
        <v>51.315830442388588</v>
      </c>
    </row>
    <row r="40" spans="1:21" x14ac:dyDescent="0.2">
      <c r="B40" s="7" t="s">
        <v>59</v>
      </c>
      <c r="C40" s="14">
        <v>881.23199999999997</v>
      </c>
      <c r="D40" s="14">
        <v>1083</v>
      </c>
      <c r="E40" s="14">
        <v>723</v>
      </c>
      <c r="F40" s="14">
        <v>0</v>
      </c>
      <c r="G40" s="14">
        <f t="shared" si="4"/>
        <v>2687.232</v>
      </c>
      <c r="H40" s="14">
        <v>793.77520000000004</v>
      </c>
      <c r="I40" s="14">
        <v>793.00855000000001</v>
      </c>
      <c r="J40" s="14">
        <v>217.94697999999971</v>
      </c>
      <c r="K40" s="14">
        <v>247.23198000000048</v>
      </c>
      <c r="L40" s="14">
        <f t="shared" si="5"/>
        <v>2051.9627100000002</v>
      </c>
      <c r="M40" s="14">
        <f t="shared" si="1"/>
        <v>87.45679999999993</v>
      </c>
      <c r="N40" s="14">
        <f t="shared" si="1"/>
        <v>289.99144999999999</v>
      </c>
      <c r="O40" s="14">
        <f t="shared" si="1"/>
        <v>505.05302000000029</v>
      </c>
      <c r="P40" s="14">
        <f t="shared" si="1"/>
        <v>-247.23198000000048</v>
      </c>
      <c r="Q40" s="14">
        <f t="shared" si="6"/>
        <v>635.26928999999973</v>
      </c>
      <c r="R40" s="20">
        <f t="shared" si="2"/>
        <v>90.075621402763403</v>
      </c>
      <c r="S40" s="20">
        <f t="shared" si="3"/>
        <v>80.783927255028942</v>
      </c>
      <c r="T40" s="20">
        <f t="shared" si="0"/>
        <v>67.159468553515282</v>
      </c>
      <c r="U40" s="20">
        <f>+L40/G40*100</f>
        <v>76.359715499071172</v>
      </c>
    </row>
    <row r="41" spans="1:21" x14ac:dyDescent="0.2">
      <c r="B41" s="7" t="s">
        <v>60</v>
      </c>
      <c r="C41" s="14">
        <v>8415437.8599999994</v>
      </c>
      <c r="D41" s="14">
        <v>11537724.283</v>
      </c>
      <c r="E41" s="14">
        <v>9590124.9829999991</v>
      </c>
      <c r="F41" s="14">
        <v>28383.017000000924</v>
      </c>
      <c r="G41" s="14">
        <f t="shared" si="4"/>
        <v>29571670.142999999</v>
      </c>
      <c r="H41" s="14">
        <v>8412767.5685600005</v>
      </c>
      <c r="I41" s="14">
        <v>11533275.153480001</v>
      </c>
      <c r="J41" s="14">
        <v>1426057.0326199979</v>
      </c>
      <c r="K41" s="14">
        <v>1625344.4744300023</v>
      </c>
      <c r="L41" s="14">
        <f t="shared" si="5"/>
        <v>22997444.229090001</v>
      </c>
      <c r="M41" s="14">
        <f t="shared" si="1"/>
        <v>2670.2914399988949</v>
      </c>
      <c r="N41" s="14">
        <f t="shared" si="1"/>
        <v>4449.1295199990273</v>
      </c>
      <c r="O41" s="14">
        <f t="shared" si="1"/>
        <v>8164067.9503800012</v>
      </c>
      <c r="P41" s="14">
        <f t="shared" si="1"/>
        <v>-1596961.4574300013</v>
      </c>
      <c r="Q41" s="14">
        <f t="shared" si="6"/>
        <v>6574225.9139099978</v>
      </c>
      <c r="R41" s="20">
        <f t="shared" si="2"/>
        <v>99.968269132463192</v>
      </c>
      <c r="S41" s="20">
        <f t="shared" si="3"/>
        <v>99.964319334905539</v>
      </c>
      <c r="T41" s="20">
        <f t="shared" si="0"/>
        <v>72.3416445282799</v>
      </c>
      <c r="U41" s="20">
        <f>+L41/G41*100</f>
        <v>77.768499776580242</v>
      </c>
    </row>
    <row r="42" spans="1:21" x14ac:dyDescent="0.2">
      <c r="B42" s="7" t="s">
        <v>61</v>
      </c>
      <c r="C42" s="14">
        <v>369649.97399999999</v>
      </c>
      <c r="D42" s="14">
        <v>520447.27100000001</v>
      </c>
      <c r="E42" s="14">
        <v>412806.01100000006</v>
      </c>
      <c r="F42" s="14">
        <v>6298.3019999999087</v>
      </c>
      <c r="G42" s="14">
        <f t="shared" si="4"/>
        <v>1309201.558</v>
      </c>
      <c r="H42" s="14">
        <v>359744.80322</v>
      </c>
      <c r="I42" s="14">
        <v>514607.80330999999</v>
      </c>
      <c r="J42" s="14">
        <v>71475.219320000033</v>
      </c>
      <c r="K42" s="14">
        <v>144539.7888000001</v>
      </c>
      <c r="L42" s="14">
        <f t="shared" si="5"/>
        <v>1090367.6146500001</v>
      </c>
      <c r="M42" s="14">
        <f t="shared" si="1"/>
        <v>9905.1707799999858</v>
      </c>
      <c r="N42" s="14">
        <f t="shared" si="1"/>
        <v>5839.4676900000195</v>
      </c>
      <c r="O42" s="14">
        <f t="shared" si="1"/>
        <v>341330.79168000002</v>
      </c>
      <c r="P42" s="14">
        <f t="shared" si="1"/>
        <v>-138241.48680000019</v>
      </c>
      <c r="Q42" s="14">
        <f t="shared" si="6"/>
        <v>218833.94334999984</v>
      </c>
      <c r="R42" s="20">
        <f t="shared" si="2"/>
        <v>97.320391863465943</v>
      </c>
      <c r="S42" s="20">
        <f t="shared" si="3"/>
        <v>98.23113277134118</v>
      </c>
      <c r="T42" s="20">
        <f t="shared" si="0"/>
        <v>72.593864624588818</v>
      </c>
      <c r="U42" s="20">
        <f>+L42/G42*100</f>
        <v>83.284931031987071</v>
      </c>
    </row>
    <row r="43" spans="1:21" x14ac:dyDescent="0.2">
      <c r="B43" s="7" t="s">
        <v>62</v>
      </c>
      <c r="C43" s="14">
        <v>1599583.7479999999</v>
      </c>
      <c r="D43" s="14">
        <v>3795343</v>
      </c>
      <c r="E43" s="14">
        <v>3089443.665000001</v>
      </c>
      <c r="F43" s="14">
        <v>2933.2469999995083</v>
      </c>
      <c r="G43" s="14">
        <f t="shared" si="4"/>
        <v>8487303.6600000001</v>
      </c>
      <c r="H43" s="14">
        <v>1598496.6194799999</v>
      </c>
      <c r="I43" s="14">
        <v>3780238.5502000004</v>
      </c>
      <c r="J43" s="14">
        <v>930564.87404999975</v>
      </c>
      <c r="K43" s="14">
        <v>1058273.4265399994</v>
      </c>
      <c r="L43" s="14">
        <f t="shared" si="5"/>
        <v>7367573.4702699995</v>
      </c>
      <c r="M43" s="14">
        <f t="shared" si="1"/>
        <v>1087.1285200000275</v>
      </c>
      <c r="N43" s="14">
        <f t="shared" si="1"/>
        <v>15104.449799999595</v>
      </c>
      <c r="O43" s="14">
        <f t="shared" si="1"/>
        <v>2158878.7909500012</v>
      </c>
      <c r="P43" s="14">
        <f t="shared" si="1"/>
        <v>-1055340.1795399999</v>
      </c>
      <c r="Q43" s="14">
        <f t="shared" si="6"/>
        <v>1119730.1897300007</v>
      </c>
      <c r="R43" s="20">
        <f t="shared" si="2"/>
        <v>99.932036786360243</v>
      </c>
      <c r="S43" s="20">
        <f t="shared" si="3"/>
        <v>99.699873991319677</v>
      </c>
      <c r="T43" s="20">
        <f t="shared" si="0"/>
        <v>74.363797625604676</v>
      </c>
      <c r="U43" s="20">
        <f>+L43/G43*100</f>
        <v>86.806997433033985</v>
      </c>
    </row>
    <row r="44" spans="1:21" x14ac:dyDescent="0.2">
      <c r="B44" s="7" t="s">
        <v>63</v>
      </c>
      <c r="C44" s="14">
        <v>2124330</v>
      </c>
      <c r="D44" s="14">
        <v>691708</v>
      </c>
      <c r="E44" s="14">
        <v>434748.81199999992</v>
      </c>
      <c r="F44" s="14">
        <v>0</v>
      </c>
      <c r="G44" s="14">
        <f t="shared" si="4"/>
        <v>3250786.8119999999</v>
      </c>
      <c r="H44" s="14">
        <v>1895124.05574</v>
      </c>
      <c r="I44" s="14">
        <v>689047.73469000007</v>
      </c>
      <c r="J44" s="14">
        <v>201560.54349000007</v>
      </c>
      <c r="K44" s="14">
        <v>163882.53028999968</v>
      </c>
      <c r="L44" s="14">
        <f t="shared" si="5"/>
        <v>2949614.8642099998</v>
      </c>
      <c r="M44" s="14">
        <f t="shared" si="1"/>
        <v>229205.94426000002</v>
      </c>
      <c r="N44" s="14">
        <f t="shared" si="1"/>
        <v>2660.2653099999297</v>
      </c>
      <c r="O44" s="14">
        <f t="shared" si="1"/>
        <v>233188.26850999985</v>
      </c>
      <c r="P44" s="14">
        <f t="shared" si="1"/>
        <v>-163882.53028999968</v>
      </c>
      <c r="Q44" s="14">
        <f t="shared" si="6"/>
        <v>301171.94779000012</v>
      </c>
      <c r="R44" s="20">
        <f t="shared" si="2"/>
        <v>89.210436031125113</v>
      </c>
      <c r="S44" s="20">
        <f t="shared" si="3"/>
        <v>91.766225826142971</v>
      </c>
      <c r="T44" s="20">
        <f t="shared" si="0"/>
        <v>85.694094846106452</v>
      </c>
      <c r="U44" s="20">
        <f>+L44/G44*100</f>
        <v>90.73541375650197</v>
      </c>
    </row>
    <row r="45" spans="1:21" x14ac:dyDescent="0.2">
      <c r="B45" s="7" t="s">
        <v>64</v>
      </c>
      <c r="C45" s="14">
        <v>673296.94900000002</v>
      </c>
      <c r="D45" s="14">
        <v>1058112.4439999999</v>
      </c>
      <c r="E45" s="14">
        <v>1043597.3610000003</v>
      </c>
      <c r="F45" s="14">
        <v>0</v>
      </c>
      <c r="G45" s="14">
        <f t="shared" si="4"/>
        <v>2775006.7540000002</v>
      </c>
      <c r="H45" s="14">
        <v>673296.94900000002</v>
      </c>
      <c r="I45" s="14">
        <v>786310.44711999968</v>
      </c>
      <c r="J45" s="14">
        <v>286148.35527000041</v>
      </c>
      <c r="K45" s="14">
        <v>121463.06670999993</v>
      </c>
      <c r="L45" s="14">
        <f t="shared" si="5"/>
        <v>1867218.8181</v>
      </c>
      <c r="M45" s="14">
        <f t="shared" si="1"/>
        <v>0</v>
      </c>
      <c r="N45" s="14">
        <f t="shared" si="1"/>
        <v>271801.99688000022</v>
      </c>
      <c r="O45" s="14">
        <f t="shared" si="1"/>
        <v>757449.00572999986</v>
      </c>
      <c r="P45" s="14">
        <f t="shared" si="1"/>
        <v>-121463.06670999993</v>
      </c>
      <c r="Q45" s="14">
        <f t="shared" si="6"/>
        <v>907787.93590000016</v>
      </c>
      <c r="R45" s="20">
        <f t="shared" si="2"/>
        <v>100</v>
      </c>
      <c r="S45" s="20">
        <f t="shared" si="3"/>
        <v>84.301690981989481</v>
      </c>
      <c r="T45" s="20">
        <f t="shared" si="0"/>
        <v>62.90996405228929</v>
      </c>
      <c r="U45" s="20">
        <f>+L45/G45*100</f>
        <v>67.287000848142796</v>
      </c>
    </row>
    <row r="46" spans="1:21" x14ac:dyDescent="0.2">
      <c r="B46" s="7" t="s">
        <v>65</v>
      </c>
      <c r="C46" s="14">
        <v>182660.326</v>
      </c>
      <c r="D46" s="14">
        <v>241969.24800000002</v>
      </c>
      <c r="E46" s="14">
        <v>165018</v>
      </c>
      <c r="F46" s="14">
        <v>0</v>
      </c>
      <c r="G46" s="14">
        <f t="shared" si="4"/>
        <v>589647.57400000002</v>
      </c>
      <c r="H46" s="14">
        <v>182556.72943000001</v>
      </c>
      <c r="I46" s="14">
        <v>238168.44633000006</v>
      </c>
      <c r="J46" s="14">
        <v>54087.555159999931</v>
      </c>
      <c r="K46" s="14">
        <v>54619.469589999993</v>
      </c>
      <c r="L46" s="14">
        <f t="shared" si="5"/>
        <v>529432.20051</v>
      </c>
      <c r="M46" s="14">
        <f t="shared" si="1"/>
        <v>103.59656999999424</v>
      </c>
      <c r="N46" s="14">
        <f t="shared" si="1"/>
        <v>3800.8016699999571</v>
      </c>
      <c r="O46" s="14">
        <f t="shared" si="1"/>
        <v>110930.44484000007</v>
      </c>
      <c r="P46" s="14">
        <f t="shared" si="1"/>
        <v>-54619.469589999993</v>
      </c>
      <c r="Q46" s="14">
        <f t="shared" si="6"/>
        <v>60215.373490000027</v>
      </c>
      <c r="R46" s="20">
        <f t="shared" si="2"/>
        <v>99.943284580582642</v>
      </c>
      <c r="S46" s="20">
        <f t="shared" si="3"/>
        <v>99.080516648140957</v>
      </c>
      <c r="T46" s="20">
        <f t="shared" si="0"/>
        <v>80.524834130836254</v>
      </c>
      <c r="U46" s="20">
        <f>+L46/G46*100</f>
        <v>89.787904479701965</v>
      </c>
    </row>
    <row r="47" spans="1:21" x14ac:dyDescent="0.2">
      <c r="C47" s="14"/>
      <c r="D47" s="14"/>
      <c r="E47" s="14"/>
      <c r="F47" s="14"/>
      <c r="G47" s="14"/>
      <c r="H47" s="14"/>
      <c r="I47" s="14"/>
      <c r="J47" s="14"/>
      <c r="K47" s="14"/>
      <c r="L47" s="14"/>
      <c r="M47" s="14"/>
      <c r="N47" s="14"/>
      <c r="O47" s="14"/>
      <c r="P47" s="14"/>
      <c r="Q47" s="14"/>
      <c r="R47" s="20"/>
      <c r="S47" s="20"/>
      <c r="T47" s="20"/>
      <c r="U47" s="20"/>
    </row>
    <row r="48" spans="1:21" ht="15" x14ac:dyDescent="0.35">
      <c r="A48" s="7" t="s">
        <v>66</v>
      </c>
      <c r="C48" s="21">
        <f t="shared" ref="C48:Q48" si="8">SUM(C50:C52)</f>
        <v>206398008.88199997</v>
      </c>
      <c r="D48" s="21">
        <f t="shared" si="8"/>
        <v>327952939.79366994</v>
      </c>
      <c r="E48" s="21">
        <f t="shared" si="8"/>
        <v>190807095.20400012</v>
      </c>
      <c r="F48" s="21">
        <f>SUM(F50:F52)</f>
        <v>21565563.487600029</v>
      </c>
      <c r="G48" s="21">
        <f t="shared" si="8"/>
        <v>746723607.36726999</v>
      </c>
      <c r="H48" s="21">
        <f t="shared" si="8"/>
        <v>205571868.18830997</v>
      </c>
      <c r="I48" s="21">
        <f t="shared" si="8"/>
        <v>327312634.77582002</v>
      </c>
      <c r="J48" s="21">
        <f t="shared" si="8"/>
        <v>85554016.15982005</v>
      </c>
      <c r="K48" s="21">
        <f>SUM(K50:K52)</f>
        <v>71488489.825569943</v>
      </c>
      <c r="L48" s="21">
        <f t="shared" si="8"/>
        <v>689927008.94951999</v>
      </c>
      <c r="M48" s="21">
        <f t="shared" si="8"/>
        <v>826140.69368999265</v>
      </c>
      <c r="N48" s="21">
        <f t="shared" si="8"/>
        <v>640305.01784992218</v>
      </c>
      <c r="O48" s="21">
        <f t="shared" si="8"/>
        <v>105253079.04418007</v>
      </c>
      <c r="P48" s="21">
        <f>SUM(P50:P52)</f>
        <v>-49922926.337969914</v>
      </c>
      <c r="Q48" s="21">
        <f t="shared" si="8"/>
        <v>56796598.417750068</v>
      </c>
      <c r="R48" s="20">
        <f>+H48/C48*100</f>
        <v>99.599734174682709</v>
      </c>
      <c r="S48" s="20">
        <f>((H48+I48)/(C48+D48))*100</f>
        <v>99.725565058848616</v>
      </c>
      <c r="T48" s="20">
        <f>((H48+I48+J48)/(C48+D48+E48))*100</f>
        <v>85.283273673038281</v>
      </c>
      <c r="U48" s="20">
        <f>+L48/G48*100</f>
        <v>92.393892752634628</v>
      </c>
    </row>
    <row r="49" spans="1:21" x14ac:dyDescent="0.2">
      <c r="C49" s="14"/>
      <c r="D49" s="14"/>
      <c r="E49" s="14"/>
      <c r="F49" s="14"/>
      <c r="G49" s="14"/>
      <c r="H49" s="14"/>
      <c r="I49" s="14"/>
      <c r="J49" s="14"/>
      <c r="K49" s="14"/>
      <c r="L49" s="14"/>
      <c r="M49" s="14"/>
      <c r="N49" s="14"/>
      <c r="O49" s="14"/>
      <c r="P49" s="14"/>
      <c r="Q49" s="14"/>
      <c r="R49" s="20"/>
      <c r="S49" s="20"/>
      <c r="T49" s="20"/>
      <c r="U49" s="20"/>
    </row>
    <row r="50" spans="1:21" x14ac:dyDescent="0.2">
      <c r="B50" s="7" t="s">
        <v>67</v>
      </c>
      <c r="C50" s="14">
        <v>15666822.481000001</v>
      </c>
      <c r="D50" s="14">
        <v>103888550.292</v>
      </c>
      <c r="E50" s="14">
        <v>26681372.729999989</v>
      </c>
      <c r="F50" s="14">
        <v>2165582.2590000033</v>
      </c>
      <c r="G50" s="14">
        <f>SUM(C50:F50)</f>
        <v>148402327.76199999</v>
      </c>
      <c r="H50" s="14">
        <v>15644552.248440001</v>
      </c>
      <c r="I50" s="14">
        <v>103383883.2277</v>
      </c>
      <c r="J50" s="14">
        <v>18236696.386400014</v>
      </c>
      <c r="K50" s="14">
        <v>6282352.5762999952</v>
      </c>
      <c r="L50" s="14">
        <f>SUM(H50:K50)</f>
        <v>143547484.43884</v>
      </c>
      <c r="M50" s="14">
        <f>+C50-H50</f>
        <v>22270.232559999451</v>
      </c>
      <c r="N50" s="14">
        <f>+D50-I50</f>
        <v>504667.06430000067</v>
      </c>
      <c r="O50" s="14">
        <f>+E50-J50</f>
        <v>8444676.3435999751</v>
      </c>
      <c r="P50" s="14">
        <f>+F50-K50</f>
        <v>-4116770.3172999918</v>
      </c>
      <c r="Q50" s="14">
        <f>SUM(M50:P50)</f>
        <v>4854843.3231599834</v>
      </c>
      <c r="R50" s="20">
        <f>+H50/C50*100</f>
        <v>99.85785099316081</v>
      </c>
      <c r="S50" s="20">
        <f>((H50+I50)/(C50+D50))*100</f>
        <v>99.559252516521781</v>
      </c>
      <c r="T50" s="20">
        <f>((H50+I50+J50)/(C50+D50+E50))*100</f>
        <v>93.865007314269093</v>
      </c>
      <c r="U50" s="20">
        <f>+L50/G50*100</f>
        <v>96.728593549458381</v>
      </c>
    </row>
    <row r="51" spans="1:21" ht="14.25" x14ac:dyDescent="0.2">
      <c r="B51" s="7" t="s">
        <v>68</v>
      </c>
      <c r="C51" s="14"/>
      <c r="D51" s="14"/>
      <c r="E51" s="14"/>
      <c r="F51" s="14"/>
      <c r="G51" s="14"/>
      <c r="H51" s="14"/>
      <c r="I51" s="14"/>
      <c r="J51" s="14"/>
      <c r="K51" s="14"/>
      <c r="L51" s="14"/>
      <c r="M51" s="14"/>
      <c r="N51" s="14"/>
      <c r="O51" s="14"/>
      <c r="P51" s="14"/>
      <c r="Q51" s="14"/>
      <c r="R51" s="20"/>
      <c r="S51" s="20"/>
      <c r="T51" s="20"/>
      <c r="U51" s="20"/>
    </row>
    <row r="52" spans="1:21" ht="14.25" x14ac:dyDescent="0.2">
      <c r="B52" s="7" t="s">
        <v>69</v>
      </c>
      <c r="C52" s="14">
        <v>190731186.40099996</v>
      </c>
      <c r="D52" s="14">
        <v>224064389.50166994</v>
      </c>
      <c r="E52" s="14">
        <v>164125722.47400013</v>
      </c>
      <c r="F52" s="14">
        <v>19399981.228600025</v>
      </c>
      <c r="G52" s="14">
        <f>SUM(C52:F52)</f>
        <v>598321279.60527003</v>
      </c>
      <c r="H52" s="14">
        <v>189927315.93986997</v>
      </c>
      <c r="I52" s="14">
        <v>223928751.54812002</v>
      </c>
      <c r="J52" s="14">
        <v>67317319.773420036</v>
      </c>
      <c r="K52" s="14">
        <v>65206137.249269947</v>
      </c>
      <c r="L52" s="14">
        <f>SUM(H52:K52)</f>
        <v>546379524.51067996</v>
      </c>
      <c r="M52" s="14">
        <f t="shared" ref="M52:P53" si="9">+C52-H52</f>
        <v>803870.4611299932</v>
      </c>
      <c r="N52" s="14">
        <f t="shared" si="9"/>
        <v>135637.95354992151</v>
      </c>
      <c r="O52" s="14">
        <f t="shared" si="9"/>
        <v>96808402.70058009</v>
      </c>
      <c r="P52" s="14">
        <f t="shared" si="9"/>
        <v>-45806156.020669922</v>
      </c>
      <c r="Q52" s="14">
        <f>SUM(M52:P52)</f>
        <v>51941755.094590083</v>
      </c>
      <c r="R52" s="20">
        <f t="shared" ref="R52:R53" si="10">+H52/C52*100</f>
        <v>99.578532238854791</v>
      </c>
      <c r="S52" s="20">
        <f>((H52+I52)/(C52+D52))*100</f>
        <v>99.773500859396748</v>
      </c>
      <c r="T52" s="20">
        <f>((H52+I52+J52)/(C52+D52+E52))*100</f>
        <v>83.115509588375673</v>
      </c>
      <c r="U52" s="20">
        <f>+L52/G52*100</f>
        <v>91.318751836996753</v>
      </c>
    </row>
    <row r="53" spans="1:21" ht="24.75" customHeight="1" x14ac:dyDescent="0.2">
      <c r="B53" s="24" t="s">
        <v>70</v>
      </c>
      <c r="C53" s="14">
        <v>643409.005</v>
      </c>
      <c r="D53" s="14">
        <v>650110.99999999988</v>
      </c>
      <c r="E53" s="14">
        <v>228859.50700000022</v>
      </c>
      <c r="F53" s="14">
        <v>213200</v>
      </c>
      <c r="G53" s="14">
        <f>SUM(C53:F53)</f>
        <v>1735579.5120000001</v>
      </c>
      <c r="H53" s="14">
        <v>641130.73405999993</v>
      </c>
      <c r="I53" s="14">
        <v>641064.78659000015</v>
      </c>
      <c r="J53" s="14">
        <v>224844.51009</v>
      </c>
      <c r="K53" s="14">
        <v>214232.9397499999</v>
      </c>
      <c r="L53" s="14">
        <f>SUM(H53:K53)</f>
        <v>1721272.97049</v>
      </c>
      <c r="M53" s="14">
        <f t="shared" si="9"/>
        <v>2278.2709400000749</v>
      </c>
      <c r="N53" s="14">
        <f t="shared" si="9"/>
        <v>9046.2134099997347</v>
      </c>
      <c r="O53" s="14">
        <f t="shared" si="9"/>
        <v>4014.9969100002199</v>
      </c>
      <c r="P53" s="14">
        <f t="shared" si="9"/>
        <v>-1032.9397499999031</v>
      </c>
      <c r="Q53" s="14">
        <f>SUM(M53:P53)</f>
        <v>14306.541510000126</v>
      </c>
      <c r="R53" s="20">
        <f t="shared" si="10"/>
        <v>99.645906270770951</v>
      </c>
      <c r="S53" s="20">
        <f>((H53+I53)/(C53+D53))*100</f>
        <v>99.124521900996825</v>
      </c>
      <c r="T53" s="20">
        <f>((H53+I53+J53)/(C53+D53+E53))*100</f>
        <v>98.992400965784938</v>
      </c>
      <c r="U53" s="20">
        <f>+L53/G53*100</f>
        <v>99.175690804651524</v>
      </c>
    </row>
    <row r="54" spans="1:21" x14ac:dyDescent="0.2">
      <c r="C54" s="14"/>
      <c r="D54" s="14"/>
      <c r="E54" s="14"/>
      <c r="F54" s="14"/>
      <c r="G54" s="14"/>
      <c r="H54" s="14"/>
      <c r="I54" s="14"/>
      <c r="J54" s="14"/>
      <c r="K54" s="14"/>
      <c r="L54" s="14"/>
      <c r="M54" s="14"/>
      <c r="N54" s="14"/>
      <c r="O54" s="14"/>
      <c r="P54" s="14"/>
      <c r="Q54" s="14"/>
      <c r="R54" s="15"/>
      <c r="S54" s="15"/>
      <c r="T54" s="15"/>
      <c r="U54" s="15"/>
    </row>
    <row r="55" spans="1:21" x14ac:dyDescent="0.2">
      <c r="C55" s="14"/>
      <c r="D55" s="14"/>
      <c r="E55" s="14"/>
      <c r="F55" s="14"/>
      <c r="G55" s="14"/>
      <c r="H55" s="14"/>
      <c r="I55" s="14"/>
      <c r="J55" s="14"/>
      <c r="K55" s="14"/>
      <c r="L55" s="14"/>
      <c r="M55" s="14"/>
      <c r="N55" s="14"/>
      <c r="O55" s="14"/>
      <c r="P55" s="14"/>
      <c r="Q55" s="14"/>
      <c r="R55" s="15"/>
      <c r="S55" s="15"/>
      <c r="T55" s="15"/>
      <c r="U55" s="15"/>
    </row>
    <row r="56" spans="1:21" x14ac:dyDescent="0.2">
      <c r="A56" s="25"/>
      <c r="B56" s="25"/>
      <c r="C56" s="26"/>
      <c r="D56" s="26"/>
      <c r="E56" s="26"/>
      <c r="F56" s="26"/>
      <c r="G56" s="26"/>
      <c r="H56" s="26"/>
      <c r="I56" s="26"/>
      <c r="J56" s="26"/>
      <c r="K56" s="26"/>
      <c r="L56" s="26"/>
      <c r="M56" s="26"/>
      <c r="N56" s="26"/>
      <c r="O56" s="26"/>
      <c r="P56" s="26"/>
      <c r="Q56" s="26"/>
      <c r="R56" s="27"/>
      <c r="S56" s="27"/>
      <c r="T56" s="27"/>
      <c r="U56" s="27"/>
    </row>
    <row r="57" spans="1:21" x14ac:dyDescent="0.2">
      <c r="A57" s="28"/>
      <c r="B57" s="28"/>
      <c r="C57" s="29"/>
      <c r="D57" s="29"/>
      <c r="E57" s="29"/>
      <c r="F57" s="29"/>
      <c r="G57" s="29"/>
      <c r="H57" s="29"/>
      <c r="I57" s="29"/>
      <c r="J57" s="29"/>
      <c r="K57" s="29"/>
      <c r="L57" s="29"/>
      <c r="M57" s="29"/>
      <c r="N57" s="29"/>
      <c r="O57" s="29"/>
      <c r="P57" s="29"/>
      <c r="Q57" s="29"/>
      <c r="R57" s="30"/>
      <c r="S57" s="30"/>
      <c r="T57" s="30"/>
      <c r="U57" s="30"/>
    </row>
    <row r="58" spans="1:21" ht="12.75" customHeight="1" x14ac:dyDescent="0.2">
      <c r="A58" s="28" t="s">
        <v>71</v>
      </c>
      <c r="B58" s="31" t="s">
        <v>72</v>
      </c>
      <c r="C58" s="31"/>
      <c r="D58" s="31"/>
      <c r="E58" s="31"/>
      <c r="F58" s="31"/>
      <c r="G58" s="29"/>
      <c r="H58" s="29"/>
      <c r="I58" s="29"/>
      <c r="J58" s="29"/>
      <c r="K58" s="29"/>
      <c r="L58" s="32"/>
      <c r="M58" s="32"/>
      <c r="N58" s="32"/>
      <c r="R58" s="15"/>
      <c r="S58" s="15"/>
      <c r="T58" s="15"/>
      <c r="U58" s="15"/>
    </row>
    <row r="59" spans="1:21" ht="12.75" customHeight="1" x14ac:dyDescent="0.2">
      <c r="A59" s="28" t="s">
        <v>73</v>
      </c>
      <c r="B59" s="31" t="s">
        <v>74</v>
      </c>
      <c r="C59" s="31"/>
      <c r="D59" s="31"/>
      <c r="E59" s="31"/>
      <c r="F59" s="31"/>
      <c r="G59" s="29"/>
      <c r="H59" s="29"/>
      <c r="I59" s="29"/>
      <c r="J59" s="29"/>
      <c r="K59" s="29"/>
      <c r="L59" s="32"/>
      <c r="M59" s="32"/>
      <c r="N59" s="32"/>
      <c r="R59" s="15"/>
      <c r="S59" s="15"/>
      <c r="T59" s="15"/>
      <c r="U59" s="15"/>
    </row>
    <row r="60" spans="1:21" x14ac:dyDescent="0.2">
      <c r="A60" s="28" t="s">
        <v>75</v>
      </c>
      <c r="B60" s="28" t="s">
        <v>76</v>
      </c>
      <c r="C60" s="29"/>
      <c r="D60" s="29"/>
      <c r="E60" s="29"/>
      <c r="F60" s="29"/>
      <c r="G60" s="29"/>
      <c r="H60" s="29"/>
      <c r="I60" s="29"/>
      <c r="J60" s="29"/>
      <c r="K60" s="29"/>
      <c r="L60" s="32"/>
      <c r="M60" s="32"/>
      <c r="N60" s="32"/>
      <c r="R60" s="15"/>
      <c r="S60" s="15"/>
      <c r="T60" s="15"/>
      <c r="U60" s="15"/>
    </row>
    <row r="61" spans="1:21" x14ac:dyDescent="0.2">
      <c r="A61" s="28" t="s">
        <v>77</v>
      </c>
      <c r="B61" s="28" t="s">
        <v>78</v>
      </c>
      <c r="C61" s="29"/>
      <c r="D61" s="29"/>
      <c r="E61" s="29"/>
      <c r="F61" s="29"/>
      <c r="G61" s="29"/>
      <c r="H61" s="29"/>
      <c r="I61" s="29"/>
      <c r="J61" s="29"/>
      <c r="K61" s="29"/>
      <c r="L61" s="32"/>
      <c r="M61" s="32"/>
      <c r="N61" s="32"/>
    </row>
    <row r="62" spans="1:21" x14ac:dyDescent="0.2">
      <c r="A62" s="28" t="s">
        <v>79</v>
      </c>
      <c r="B62" s="28" t="s">
        <v>80</v>
      </c>
      <c r="C62" s="29"/>
      <c r="D62" s="29"/>
      <c r="E62" s="29"/>
      <c r="F62" s="29"/>
      <c r="G62" s="29"/>
      <c r="H62" s="29"/>
      <c r="I62" s="29"/>
      <c r="J62" s="29"/>
      <c r="K62" s="29"/>
      <c r="L62" s="32"/>
      <c r="M62" s="32"/>
      <c r="N62" s="32"/>
    </row>
    <row r="63" spans="1:21" x14ac:dyDescent="0.2">
      <c r="A63" s="28" t="s">
        <v>81</v>
      </c>
      <c r="B63" s="28" t="s">
        <v>82</v>
      </c>
      <c r="C63" s="29"/>
      <c r="D63" s="29"/>
      <c r="E63" s="29"/>
      <c r="F63" s="29"/>
      <c r="G63" s="29"/>
      <c r="H63" s="29"/>
      <c r="I63" s="29"/>
      <c r="J63" s="29"/>
      <c r="K63" s="29"/>
      <c r="L63" s="32"/>
      <c r="M63" s="32"/>
      <c r="N63" s="32"/>
    </row>
    <row r="64" spans="1:21" x14ac:dyDescent="0.2">
      <c r="A64" s="28" t="s">
        <v>83</v>
      </c>
      <c r="B64" s="28" t="s">
        <v>84</v>
      </c>
      <c r="C64" s="14"/>
      <c r="D64" s="14"/>
      <c r="E64" s="14"/>
      <c r="F64" s="14"/>
      <c r="G64" s="14"/>
      <c r="H64" s="14"/>
      <c r="I64" s="14"/>
      <c r="J64" s="14"/>
      <c r="K64" s="14"/>
      <c r="L64" s="14"/>
      <c r="M64" s="14"/>
      <c r="N64" s="14"/>
      <c r="O64" s="14"/>
      <c r="P64" s="14"/>
      <c r="Q64" s="14"/>
    </row>
    <row r="65" spans="3:17" x14ac:dyDescent="0.2">
      <c r="C65" s="14"/>
      <c r="D65" s="14"/>
      <c r="E65" s="14"/>
      <c r="F65" s="14"/>
      <c r="G65" s="14"/>
      <c r="H65" s="14"/>
      <c r="I65" s="14"/>
      <c r="J65" s="14"/>
      <c r="K65" s="14"/>
      <c r="L65" s="14"/>
      <c r="M65" s="14"/>
      <c r="N65" s="14"/>
      <c r="O65" s="14"/>
      <c r="P65" s="14"/>
      <c r="Q65" s="14"/>
    </row>
    <row r="66" spans="3:17" x14ac:dyDescent="0.2">
      <c r="C66" s="14"/>
      <c r="D66" s="14"/>
      <c r="E66" s="14"/>
      <c r="F66" s="14"/>
      <c r="G66" s="14"/>
      <c r="H66" s="14"/>
      <c r="I66" s="14"/>
      <c r="J66" s="14"/>
      <c r="K66" s="14"/>
      <c r="L66" s="14"/>
      <c r="M66" s="14"/>
      <c r="N66" s="14"/>
      <c r="O66" s="14"/>
      <c r="P66" s="14"/>
      <c r="Q66" s="14"/>
    </row>
    <row r="67" spans="3:17" x14ac:dyDescent="0.2">
      <c r="C67" s="14"/>
      <c r="D67" s="14"/>
      <c r="E67" s="14"/>
      <c r="F67" s="14"/>
      <c r="G67" s="14"/>
      <c r="H67" s="14"/>
      <c r="I67" s="14"/>
      <c r="J67" s="14"/>
      <c r="K67" s="14"/>
      <c r="L67" s="14"/>
      <c r="M67" s="14"/>
      <c r="N67" s="14"/>
      <c r="O67" s="14"/>
      <c r="P67" s="14"/>
      <c r="Q67" s="14"/>
    </row>
    <row r="68" spans="3:17" x14ac:dyDescent="0.2">
      <c r="C68" s="14"/>
      <c r="D68" s="14"/>
      <c r="E68" s="14"/>
      <c r="F68" s="14"/>
      <c r="G68" s="14"/>
      <c r="H68" s="14"/>
      <c r="I68" s="14"/>
      <c r="J68" s="14"/>
      <c r="K68" s="14"/>
      <c r="L68" s="14"/>
      <c r="M68" s="14"/>
      <c r="N68" s="14"/>
      <c r="O68" s="14"/>
      <c r="P68" s="14"/>
      <c r="Q68" s="14"/>
    </row>
    <row r="69" spans="3:17" x14ac:dyDescent="0.2">
      <c r="C69" s="14"/>
      <c r="D69" s="14"/>
      <c r="E69" s="14"/>
      <c r="F69" s="14"/>
      <c r="G69" s="14"/>
      <c r="H69" s="14"/>
      <c r="I69" s="14"/>
      <c r="J69" s="14"/>
      <c r="K69" s="14"/>
      <c r="L69" s="14"/>
      <c r="M69" s="14"/>
      <c r="N69" s="14"/>
      <c r="O69" s="14"/>
      <c r="P69" s="14"/>
      <c r="Q69" s="14"/>
    </row>
    <row r="70" spans="3:17" x14ac:dyDescent="0.2">
      <c r="C70" s="14"/>
      <c r="D70" s="14"/>
      <c r="E70" s="14"/>
      <c r="F70" s="14"/>
      <c r="G70" s="14"/>
      <c r="H70" s="14"/>
      <c r="I70" s="14"/>
      <c r="J70" s="14"/>
      <c r="K70" s="14"/>
      <c r="L70" s="14"/>
      <c r="M70" s="14"/>
      <c r="N70" s="14"/>
      <c r="O70" s="14"/>
      <c r="P70" s="14"/>
      <c r="Q70" s="14"/>
    </row>
    <row r="71" spans="3:17" x14ac:dyDescent="0.2">
      <c r="C71" s="14"/>
      <c r="D71" s="14"/>
      <c r="E71" s="14"/>
      <c r="F71" s="14"/>
      <c r="G71" s="14"/>
      <c r="H71" s="14"/>
      <c r="I71" s="14"/>
      <c r="J71" s="14"/>
      <c r="K71" s="14"/>
      <c r="L71" s="14"/>
      <c r="M71" s="14"/>
      <c r="N71" s="14"/>
      <c r="O71" s="14"/>
      <c r="P71" s="14"/>
      <c r="Q71" s="14"/>
    </row>
    <row r="72" spans="3:17" x14ac:dyDescent="0.2">
      <c r="C72" s="14"/>
      <c r="D72" s="14"/>
      <c r="E72" s="14"/>
      <c r="F72" s="14"/>
      <c r="G72" s="14"/>
      <c r="H72" s="14"/>
      <c r="I72" s="14"/>
      <c r="J72" s="14"/>
      <c r="K72" s="14"/>
      <c r="L72" s="14"/>
      <c r="M72" s="14"/>
      <c r="N72" s="14"/>
      <c r="O72" s="14"/>
      <c r="P72" s="14"/>
      <c r="Q72" s="14"/>
    </row>
    <row r="73" spans="3:17" x14ac:dyDescent="0.2">
      <c r="C73" s="14"/>
      <c r="D73" s="14"/>
      <c r="E73" s="14"/>
      <c r="F73" s="14"/>
      <c r="G73" s="14"/>
      <c r="H73" s="14"/>
      <c r="I73" s="14"/>
      <c r="J73" s="14"/>
      <c r="K73" s="14"/>
      <c r="L73" s="14"/>
      <c r="M73" s="14"/>
      <c r="N73" s="14"/>
      <c r="O73" s="14"/>
      <c r="P73" s="14"/>
      <c r="Q73" s="14"/>
    </row>
  </sheetData>
  <mergeCells count="5">
    <mergeCell ref="A5:B6"/>
    <mergeCell ref="C5:G5"/>
    <mergeCell ref="H5:L5"/>
    <mergeCell ref="M5:Q5"/>
    <mergeCell ref="R5:U5"/>
  </mergeCells>
  <pageMargins left="0.22" right="0.2" top="0.53" bottom="0.48" header="0.3" footer="0.17"/>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6"/>
  <sheetViews>
    <sheetView view="pageBreakPreview" zoomScale="115" zoomScaleNormal="142" zoomScaleSheetLayoutView="115" workbookViewId="0">
      <pane xSplit="1" ySplit="7" topLeftCell="B170" activePane="bottomRight" state="frozen"/>
      <selection pane="topRight" activeCell="B1" sqref="B1"/>
      <selection pane="bottomLeft" activeCell="A8" sqref="A8"/>
      <selection pane="bottomRight" activeCell="A285" sqref="A285:XFD286"/>
    </sheetView>
  </sheetViews>
  <sheetFormatPr defaultColWidth="9.140625" defaultRowHeight="11.25" x14ac:dyDescent="0.2"/>
  <cols>
    <col min="1" max="1" width="30.28515625" style="71" customWidth="1"/>
    <col min="2" max="4" width="14.42578125" style="71" customWidth="1"/>
    <col min="5" max="5" width="14.42578125" style="127" customWidth="1"/>
    <col min="6" max="6" width="14.42578125" style="122" customWidth="1"/>
    <col min="7" max="7" width="14.42578125" style="43" customWidth="1"/>
    <col min="8" max="8" width="11.85546875" style="122" customWidth="1"/>
    <col min="9" max="16384" width="9.140625" style="122"/>
  </cols>
  <sheetData>
    <row r="1" spans="1:22" s="38" customFormat="1" ht="12.75" customHeight="1" x14ac:dyDescent="0.2">
      <c r="A1" s="33"/>
      <c r="B1" s="34"/>
      <c r="C1" s="34"/>
      <c r="D1" s="34"/>
      <c r="E1" s="34"/>
      <c r="F1" s="35"/>
      <c r="G1" s="36"/>
      <c r="H1" s="37"/>
    </row>
    <row r="2" spans="1:22" s="43" customFormat="1" ht="14.25" x14ac:dyDescent="0.3">
      <c r="A2" s="39" t="s">
        <v>87</v>
      </c>
      <c r="B2" s="40"/>
      <c r="C2" s="40"/>
      <c r="D2" s="40"/>
      <c r="E2" s="40"/>
      <c r="F2" s="40"/>
      <c r="G2" s="41"/>
      <c r="H2" s="42"/>
    </row>
    <row r="3" spans="1:22" s="43" customFormat="1" x14ac:dyDescent="0.2">
      <c r="A3" s="44" t="s">
        <v>88</v>
      </c>
      <c r="B3" s="40"/>
      <c r="C3" s="40"/>
      <c r="D3" s="40"/>
      <c r="E3" s="40"/>
      <c r="F3" s="45"/>
      <c r="G3" s="46"/>
      <c r="H3" s="42"/>
    </row>
    <row r="4" spans="1:22" s="43" customFormat="1" x14ac:dyDescent="0.2">
      <c r="A4" s="47" t="s">
        <v>89</v>
      </c>
      <c r="B4" s="48"/>
      <c r="C4" s="48"/>
      <c r="D4" s="48"/>
      <c r="E4" s="48"/>
      <c r="F4" s="48"/>
      <c r="G4" s="49"/>
      <c r="H4" s="42"/>
    </row>
    <row r="5" spans="1:22" s="38" customFormat="1" ht="6" customHeight="1" x14ac:dyDescent="0.2">
      <c r="A5" s="50" t="s">
        <v>90</v>
      </c>
      <c r="B5" s="51"/>
      <c r="C5" s="52"/>
      <c r="D5" s="52"/>
      <c r="E5" s="53"/>
      <c r="F5" s="51"/>
      <c r="G5" s="54"/>
      <c r="H5" s="54"/>
    </row>
    <row r="6" spans="1:22" s="38" customFormat="1" ht="14.25" customHeight="1" x14ac:dyDescent="0.2">
      <c r="A6" s="55"/>
      <c r="B6" s="56" t="s">
        <v>91</v>
      </c>
      <c r="C6" s="57" t="s">
        <v>92</v>
      </c>
      <c r="D6" s="58"/>
      <c r="E6" s="59"/>
      <c r="F6" s="60" t="s">
        <v>93</v>
      </c>
      <c r="G6" s="61" t="s">
        <v>94</v>
      </c>
      <c r="H6" s="62" t="s">
        <v>95</v>
      </c>
    </row>
    <row r="7" spans="1:22" s="38" customFormat="1" ht="37.15" customHeight="1" x14ac:dyDescent="0.2">
      <c r="A7" s="63"/>
      <c r="B7" s="64"/>
      <c r="C7" s="65" t="s">
        <v>96</v>
      </c>
      <c r="D7" s="65" t="s">
        <v>97</v>
      </c>
      <c r="E7" s="65" t="s">
        <v>29</v>
      </c>
      <c r="F7" s="66"/>
      <c r="G7" s="67"/>
      <c r="H7" s="68"/>
    </row>
    <row r="8" spans="1:22" s="71" customFormat="1" x14ac:dyDescent="0.2">
      <c r="A8" s="69"/>
      <c r="B8" s="70"/>
      <c r="C8" s="70"/>
      <c r="D8" s="70"/>
      <c r="E8" s="70"/>
      <c r="F8" s="70"/>
      <c r="G8" s="70"/>
      <c r="H8" s="70"/>
    </row>
    <row r="9" spans="1:22" s="71" customFormat="1" ht="13.5" x14ac:dyDescent="0.2">
      <c r="A9" s="72" t="s">
        <v>98</v>
      </c>
      <c r="B9" s="70"/>
      <c r="C9" s="70"/>
      <c r="D9" s="70"/>
      <c r="E9" s="70"/>
      <c r="F9" s="70"/>
      <c r="G9" s="70"/>
      <c r="H9" s="70"/>
    </row>
    <row r="10" spans="1:22" s="71" customFormat="1" ht="11.25" customHeight="1" x14ac:dyDescent="0.2">
      <c r="A10" s="73" t="s">
        <v>99</v>
      </c>
      <c r="B10" s="74">
        <f t="shared" ref="B10:G10" si="0">SUM(B11:B15)</f>
        <v>17890345.548</v>
      </c>
      <c r="C10" s="74">
        <f t="shared" si="0"/>
        <v>12015641.61827</v>
      </c>
      <c r="D10" s="74">
        <f t="shared" si="0"/>
        <v>203480.40415000002</v>
      </c>
      <c r="E10" s="74">
        <f t="shared" si="0"/>
        <v>12219122.02242</v>
      </c>
      <c r="F10" s="74">
        <f t="shared" si="0"/>
        <v>5671223.5255799973</v>
      </c>
      <c r="G10" s="74">
        <f t="shared" si="0"/>
        <v>5874703.9297299981</v>
      </c>
      <c r="H10" s="75">
        <f>E10/B10*100</f>
        <v>68.300089507136448</v>
      </c>
      <c r="I10" s="76"/>
      <c r="J10" s="76"/>
      <c r="K10" s="76"/>
      <c r="L10" s="76"/>
      <c r="M10" s="76"/>
      <c r="N10" s="76"/>
      <c r="O10" s="76"/>
      <c r="P10" s="76"/>
      <c r="Q10" s="76"/>
      <c r="R10" s="76"/>
      <c r="S10" s="76"/>
      <c r="T10" s="76"/>
      <c r="U10" s="76"/>
      <c r="V10" s="76"/>
    </row>
    <row r="11" spans="1:22" s="71" customFormat="1" ht="11.25" customHeight="1" x14ac:dyDescent="0.2">
      <c r="A11" s="77" t="s">
        <v>100</v>
      </c>
      <c r="B11" s="78">
        <v>5736982.5479999967</v>
      </c>
      <c r="C11" s="79">
        <v>2504630.5047399993</v>
      </c>
      <c r="D11" s="78">
        <v>62603.14997000002</v>
      </c>
      <c r="E11" s="79">
        <f>SUM(C11:D11)</f>
        <v>2567233.6547099994</v>
      </c>
      <c r="F11" s="79">
        <f>B11-E11</f>
        <v>3169748.8932899972</v>
      </c>
      <c r="G11" s="79">
        <f>B11-C11</f>
        <v>3232352.0432599974</v>
      </c>
      <c r="H11" s="80">
        <f>E11/B11*100</f>
        <v>44.748848950307121</v>
      </c>
    </row>
    <row r="12" spans="1:22" s="71" customFormat="1" ht="11.25" customHeight="1" x14ac:dyDescent="0.2">
      <c r="A12" s="81" t="s">
        <v>101</v>
      </c>
      <c r="B12" s="78">
        <v>213173</v>
      </c>
      <c r="C12" s="79">
        <v>104419.69785</v>
      </c>
      <c r="D12" s="78">
        <v>1331.40479</v>
      </c>
      <c r="E12" s="79">
        <f>SUM(C12:D12)</f>
        <v>105751.10264</v>
      </c>
      <c r="F12" s="79">
        <f>B12-E12</f>
        <v>107421.89736</v>
      </c>
      <c r="G12" s="79">
        <f>B12-C12</f>
        <v>108753.30215</v>
      </c>
      <c r="H12" s="80">
        <f>E12/B12*100</f>
        <v>49.608112959896424</v>
      </c>
    </row>
    <row r="13" spans="1:22" s="71" customFormat="1" ht="11.25" customHeight="1" x14ac:dyDescent="0.2">
      <c r="A13" s="77" t="s">
        <v>102</v>
      </c>
      <c r="B13" s="78">
        <v>624248</v>
      </c>
      <c r="C13" s="79">
        <v>440013.27526999998</v>
      </c>
      <c r="D13" s="78">
        <v>24243.794449999998</v>
      </c>
      <c r="E13" s="79">
        <f>SUM(C13:D13)</f>
        <v>464257.06971999997</v>
      </c>
      <c r="F13" s="79">
        <f>B13-E13</f>
        <v>159990.93028000003</v>
      </c>
      <c r="G13" s="79">
        <f>B13-C13</f>
        <v>184234.72473000002</v>
      </c>
      <c r="H13" s="80">
        <f>E13/B13*100</f>
        <v>74.370613877817789</v>
      </c>
    </row>
    <row r="14" spans="1:22" s="71" customFormat="1" ht="11.25" customHeight="1" x14ac:dyDescent="0.2">
      <c r="A14" s="77" t="s">
        <v>103</v>
      </c>
      <c r="B14" s="78">
        <v>11152305.000000002</v>
      </c>
      <c r="C14" s="79">
        <v>8856873.1389400009</v>
      </c>
      <c r="D14" s="78">
        <v>112169.62312</v>
      </c>
      <c r="E14" s="79">
        <f>SUM(C14:D14)</f>
        <v>8969042.7620600015</v>
      </c>
      <c r="F14" s="79">
        <f>B14-E14</f>
        <v>2183262.2379400004</v>
      </c>
      <c r="G14" s="79">
        <f>B14-C14</f>
        <v>2295431.861060001</v>
      </c>
      <c r="H14" s="80">
        <f>E14/B14*100</f>
        <v>80.42321979232095</v>
      </c>
    </row>
    <row r="15" spans="1:22" s="71" customFormat="1" ht="11.25" customHeight="1" x14ac:dyDescent="0.2">
      <c r="A15" s="77" t="s">
        <v>104</v>
      </c>
      <c r="B15" s="78">
        <v>163637.00000000003</v>
      </c>
      <c r="C15" s="79">
        <v>109705.00147</v>
      </c>
      <c r="D15" s="78">
        <v>3132.4318199999998</v>
      </c>
      <c r="E15" s="79">
        <f>SUM(C15:D15)</f>
        <v>112837.43329</v>
      </c>
      <c r="F15" s="79">
        <f>B15-E15</f>
        <v>50799.566710000028</v>
      </c>
      <c r="G15" s="79">
        <f>B15-C15</f>
        <v>53931.998530000026</v>
      </c>
      <c r="H15" s="80">
        <f>E15/B15*100</f>
        <v>68.955941070784704</v>
      </c>
    </row>
    <row r="16" spans="1:22" s="71" customFormat="1" ht="11.25" customHeight="1" x14ac:dyDescent="0.2">
      <c r="B16" s="82"/>
      <c r="C16" s="82"/>
      <c r="D16" s="82"/>
      <c r="E16" s="82"/>
      <c r="F16" s="82"/>
      <c r="G16" s="82"/>
      <c r="H16" s="75"/>
    </row>
    <row r="17" spans="1:8" s="71" customFormat="1" ht="11.25" customHeight="1" x14ac:dyDescent="0.2">
      <c r="A17" s="73" t="s">
        <v>105</v>
      </c>
      <c r="B17" s="78">
        <v>5614924.1869999999</v>
      </c>
      <c r="C17" s="79">
        <v>4085291.15423</v>
      </c>
      <c r="D17" s="78">
        <v>63022.276890000001</v>
      </c>
      <c r="E17" s="79">
        <f>SUM(C17:D17)</f>
        <v>4148313.4311199998</v>
      </c>
      <c r="F17" s="79">
        <f>B17-E17</f>
        <v>1466610.7558800001</v>
      </c>
      <c r="G17" s="79">
        <f>B17-C17</f>
        <v>1529633.0327699999</v>
      </c>
      <c r="H17" s="80">
        <f>E17/B17*100</f>
        <v>73.880132535438619</v>
      </c>
    </row>
    <row r="18" spans="1:8" s="71" customFormat="1" ht="11.25" customHeight="1" x14ac:dyDescent="0.2">
      <c r="A18" s="77"/>
      <c r="B18" s="83"/>
      <c r="C18" s="82"/>
      <c r="D18" s="83"/>
      <c r="E18" s="82"/>
      <c r="F18" s="82"/>
      <c r="G18" s="82"/>
      <c r="H18" s="75"/>
    </row>
    <row r="19" spans="1:8" s="71" customFormat="1" ht="11.25" customHeight="1" x14ac:dyDescent="0.2">
      <c r="A19" s="73" t="s">
        <v>106</v>
      </c>
      <c r="B19" s="78">
        <v>461179.36899999995</v>
      </c>
      <c r="C19" s="79">
        <v>368719.57702999999</v>
      </c>
      <c r="D19" s="78">
        <v>4601.7272599999997</v>
      </c>
      <c r="E19" s="79">
        <f>SUM(C19:D19)</f>
        <v>373321.30429</v>
      </c>
      <c r="F19" s="79">
        <f>B19-E19</f>
        <v>87858.064709999948</v>
      </c>
      <c r="G19" s="79">
        <f>B19-C19</f>
        <v>92459.791969999962</v>
      </c>
      <c r="H19" s="80">
        <f>E19/B19*100</f>
        <v>80.949263862234915</v>
      </c>
    </row>
    <row r="20" spans="1:8" s="71" customFormat="1" ht="11.25" customHeight="1" x14ac:dyDescent="0.2">
      <c r="A20" s="77"/>
      <c r="B20" s="83"/>
      <c r="C20" s="82"/>
      <c r="D20" s="83"/>
      <c r="E20" s="82"/>
      <c r="F20" s="82"/>
      <c r="G20" s="82"/>
      <c r="H20" s="75"/>
    </row>
    <row r="21" spans="1:8" s="71" customFormat="1" ht="11.25" customHeight="1" x14ac:dyDescent="0.2">
      <c r="A21" s="73" t="s">
        <v>107</v>
      </c>
      <c r="B21" s="78">
        <v>5281585.0600000005</v>
      </c>
      <c r="C21" s="79">
        <v>4165278.2798599997</v>
      </c>
      <c r="D21" s="78">
        <v>70588.648790000007</v>
      </c>
      <c r="E21" s="79">
        <f>SUM(C21:D21)</f>
        <v>4235866.9286499992</v>
      </c>
      <c r="F21" s="79">
        <f>B21-E21</f>
        <v>1045718.1313500013</v>
      </c>
      <c r="G21" s="79">
        <f>B21-C21</f>
        <v>1116306.7801400009</v>
      </c>
      <c r="H21" s="80">
        <f>E21/B21*100</f>
        <v>80.200676132819851</v>
      </c>
    </row>
    <row r="22" spans="1:8" s="71" customFormat="1" ht="11.25" customHeight="1" x14ac:dyDescent="0.2">
      <c r="A22" s="77"/>
      <c r="B22" s="82"/>
      <c r="C22" s="82"/>
      <c r="D22" s="82"/>
      <c r="E22" s="82"/>
      <c r="F22" s="82"/>
      <c r="G22" s="82"/>
      <c r="H22" s="75"/>
    </row>
    <row r="23" spans="1:8" s="71" customFormat="1" ht="11.25" customHeight="1" x14ac:dyDescent="0.2">
      <c r="A23" s="73" t="s">
        <v>108</v>
      </c>
      <c r="B23" s="74">
        <f>SUM(B24:B33)</f>
        <v>41864435.172949985</v>
      </c>
      <c r="C23" s="74">
        <f t="shared" ref="C23:G23" si="1">SUM(C24:C33)</f>
        <v>30805638.167980004</v>
      </c>
      <c r="D23" s="74">
        <f t="shared" si="1"/>
        <v>551174.00460999983</v>
      </c>
      <c r="E23" s="74">
        <f t="shared" si="1"/>
        <v>31356812.172590002</v>
      </c>
      <c r="F23" s="74">
        <f t="shared" si="1"/>
        <v>10507623.000359992</v>
      </c>
      <c r="G23" s="74">
        <f t="shared" si="1"/>
        <v>11058797.004969992</v>
      </c>
      <c r="H23" s="75">
        <f>E23/B23*100</f>
        <v>74.900836576557211</v>
      </c>
    </row>
    <row r="24" spans="1:8" s="71" customFormat="1" ht="11.25" customHeight="1" x14ac:dyDescent="0.2">
      <c r="A24" s="77" t="s">
        <v>109</v>
      </c>
      <c r="B24" s="78">
        <v>33764650.174679995</v>
      </c>
      <c r="C24" s="79">
        <v>24354956.258060001</v>
      </c>
      <c r="D24" s="78">
        <v>436789.49463999993</v>
      </c>
      <c r="E24" s="79">
        <f t="shared" ref="E24:E33" si="2">SUM(C24:D24)</f>
        <v>24791745.752700001</v>
      </c>
      <c r="F24" s="79">
        <f>B24-E24</f>
        <v>8972904.4219799936</v>
      </c>
      <c r="G24" s="79">
        <f>B24-C24</f>
        <v>9409693.9166199937</v>
      </c>
      <c r="H24" s="80">
        <f>E24/B24*100</f>
        <v>73.42515211749847</v>
      </c>
    </row>
    <row r="25" spans="1:8" s="71" customFormat="1" ht="11.25" customHeight="1" x14ac:dyDescent="0.2">
      <c r="A25" s="77" t="s">
        <v>110</v>
      </c>
      <c r="B25" s="78">
        <v>2474471.7579999994</v>
      </c>
      <c r="C25" s="79">
        <v>2407051.2693499997</v>
      </c>
      <c r="D25" s="78">
        <v>45876.298929999997</v>
      </c>
      <c r="E25" s="79">
        <f t="shared" si="2"/>
        <v>2452927.5682799998</v>
      </c>
      <c r="F25" s="79">
        <f>B25-E25</f>
        <v>21544.189719999675</v>
      </c>
      <c r="G25" s="79">
        <f>B25-C25</f>
        <v>67420.488649999723</v>
      </c>
      <c r="H25" s="80">
        <f>E25/B25*100</f>
        <v>99.12934186254715</v>
      </c>
    </row>
    <row r="26" spans="1:8" s="71" customFormat="1" ht="11.25" customHeight="1" x14ac:dyDescent="0.2">
      <c r="A26" s="77" t="s">
        <v>111</v>
      </c>
      <c r="B26" s="78">
        <v>3967678.075269999</v>
      </c>
      <c r="C26" s="79">
        <v>2695171.75556</v>
      </c>
      <c r="D26" s="78">
        <v>52210.745140000006</v>
      </c>
      <c r="E26" s="79">
        <f t="shared" si="2"/>
        <v>2747382.5006999997</v>
      </c>
      <c r="F26" s="79">
        <f>B26-E26</f>
        <v>1220295.5745699992</v>
      </c>
      <c r="G26" s="79">
        <f>B26-C26</f>
        <v>1272506.319709999</v>
      </c>
      <c r="H26" s="80">
        <f>E26/B26*100</f>
        <v>69.244088068133934</v>
      </c>
    </row>
    <row r="27" spans="1:8" s="71" customFormat="1" ht="11.25" customHeight="1" x14ac:dyDescent="0.2">
      <c r="A27" s="77" t="s">
        <v>112</v>
      </c>
      <c r="B27" s="78">
        <v>178410.22699999998</v>
      </c>
      <c r="C27" s="79">
        <v>143520.40902000002</v>
      </c>
      <c r="D27" s="78">
        <v>212.67104999999998</v>
      </c>
      <c r="E27" s="79">
        <f t="shared" si="2"/>
        <v>143733.08007000003</v>
      </c>
      <c r="F27" s="79">
        <f>B27-E27</f>
        <v>34677.146929999959</v>
      </c>
      <c r="G27" s="79">
        <f>B27-C27</f>
        <v>34889.817979999963</v>
      </c>
      <c r="H27" s="80">
        <f>E27/B27*100</f>
        <v>80.563251606646986</v>
      </c>
    </row>
    <row r="28" spans="1:8" s="71" customFormat="1" ht="11.25" customHeight="1" x14ac:dyDescent="0.2">
      <c r="A28" s="77" t="s">
        <v>113</v>
      </c>
      <c r="B28" s="78">
        <v>295901.89999999997</v>
      </c>
      <c r="C28" s="79">
        <v>243191.14715999999</v>
      </c>
      <c r="D28" s="78">
        <v>118.48386000000001</v>
      </c>
      <c r="E28" s="79">
        <f t="shared" si="2"/>
        <v>243309.63102</v>
      </c>
      <c r="F28" s="79">
        <f>B28-E28</f>
        <v>52592.268979999964</v>
      </c>
      <c r="G28" s="79">
        <f>B28-C28</f>
        <v>52710.752839999972</v>
      </c>
      <c r="H28" s="80">
        <f>E28/B28*100</f>
        <v>82.226451070439239</v>
      </c>
    </row>
    <row r="29" spans="1:8" s="71" customFormat="1" ht="11.25" customHeight="1" x14ac:dyDescent="0.2">
      <c r="A29" s="77" t="s">
        <v>114</v>
      </c>
      <c r="B29" s="78">
        <v>332924.97700000001</v>
      </c>
      <c r="C29" s="79">
        <v>300049.32707</v>
      </c>
      <c r="D29" s="78">
        <v>9148.5297300000002</v>
      </c>
      <c r="E29" s="79">
        <f t="shared" si="2"/>
        <v>309197.85680000001</v>
      </c>
      <c r="F29" s="79">
        <f>B29-E29</f>
        <v>23727.120200000005</v>
      </c>
      <c r="G29" s="79">
        <f>B29-C29</f>
        <v>32875.649930000014</v>
      </c>
      <c r="H29" s="80">
        <f>E29/B29*100</f>
        <v>92.873133036215535</v>
      </c>
    </row>
    <row r="30" spans="1:8" s="71" customFormat="1" ht="11.25" customHeight="1" x14ac:dyDescent="0.2">
      <c r="A30" s="77" t="s">
        <v>115</v>
      </c>
      <c r="B30" s="78">
        <v>242714.88400000002</v>
      </c>
      <c r="C30" s="79">
        <v>158164.62721999999</v>
      </c>
      <c r="D30" s="78">
        <v>2523.3385800000001</v>
      </c>
      <c r="E30" s="79">
        <f t="shared" si="2"/>
        <v>160687.96580000001</v>
      </c>
      <c r="F30" s="79">
        <f>B30-E30</f>
        <v>82026.918200000015</v>
      </c>
      <c r="G30" s="79">
        <f>B30-C30</f>
        <v>84550.256780000025</v>
      </c>
      <c r="H30" s="80">
        <f>E30/B30*100</f>
        <v>66.204413652687236</v>
      </c>
    </row>
    <row r="31" spans="1:8" s="71" customFormat="1" ht="11.25" customHeight="1" x14ac:dyDescent="0.2">
      <c r="A31" s="77" t="s">
        <v>116</v>
      </c>
      <c r="B31" s="78">
        <v>292697</v>
      </c>
      <c r="C31" s="79">
        <v>227527.94950999998</v>
      </c>
      <c r="D31" s="78">
        <v>2648.0376200000001</v>
      </c>
      <c r="E31" s="79">
        <f t="shared" si="2"/>
        <v>230175.98712999996</v>
      </c>
      <c r="F31" s="79">
        <f>B31-E31</f>
        <v>62521.012870000035</v>
      </c>
      <c r="G31" s="79">
        <f>B31-C31</f>
        <v>65169.050490000023</v>
      </c>
      <c r="H31" s="80">
        <f>E31/B31*100</f>
        <v>78.639681011421359</v>
      </c>
    </row>
    <row r="32" spans="1:8" s="71" customFormat="1" ht="11.25" customHeight="1" x14ac:dyDescent="0.2">
      <c r="A32" s="77" t="s">
        <v>117</v>
      </c>
      <c r="B32" s="78">
        <v>108267.63099999999</v>
      </c>
      <c r="C32" s="79">
        <v>94191.120869999999</v>
      </c>
      <c r="D32" s="78">
        <v>1425.66977</v>
      </c>
      <c r="E32" s="79">
        <f t="shared" si="2"/>
        <v>95616.790639999992</v>
      </c>
      <c r="F32" s="79">
        <f>B32-E32</f>
        <v>12650.840360000002</v>
      </c>
      <c r="G32" s="79">
        <f>B32-C32</f>
        <v>14076.510129999995</v>
      </c>
      <c r="H32" s="80">
        <f>E32/B32*100</f>
        <v>88.315214581540076</v>
      </c>
    </row>
    <row r="33" spans="1:8" s="71" customFormat="1" ht="11.25" customHeight="1" x14ac:dyDescent="0.2">
      <c r="A33" s="77" t="s">
        <v>118</v>
      </c>
      <c r="B33" s="78">
        <v>206718.546</v>
      </c>
      <c r="C33" s="79">
        <v>181814.30416</v>
      </c>
      <c r="D33" s="78">
        <v>220.73529000000002</v>
      </c>
      <c r="E33" s="79">
        <f t="shared" si="2"/>
        <v>182035.03945000001</v>
      </c>
      <c r="F33" s="79">
        <f>B33-E33</f>
        <v>24683.506549999991</v>
      </c>
      <c r="G33" s="79">
        <f>B33-C33</f>
        <v>24904.241840000002</v>
      </c>
      <c r="H33" s="80">
        <f>E33/B33*100</f>
        <v>88.059365244374348</v>
      </c>
    </row>
    <row r="34" spans="1:8" s="71" customFormat="1" ht="11.25" customHeight="1" x14ac:dyDescent="0.2">
      <c r="A34" s="77"/>
      <c r="B34" s="82"/>
      <c r="C34" s="82"/>
      <c r="D34" s="82"/>
      <c r="E34" s="82"/>
      <c r="F34" s="82"/>
      <c r="G34" s="82"/>
      <c r="H34" s="75"/>
    </row>
    <row r="35" spans="1:8" s="71" customFormat="1" ht="11.25" customHeight="1" x14ac:dyDescent="0.2">
      <c r="A35" s="73" t="s">
        <v>119</v>
      </c>
      <c r="B35" s="84">
        <f t="shared" ref="B35:G35" si="3">+B36+B37</f>
        <v>27805214.832000002</v>
      </c>
      <c r="C35" s="84">
        <f t="shared" si="3"/>
        <v>22129710.870850004</v>
      </c>
      <c r="D35" s="84">
        <f t="shared" si="3"/>
        <v>7889.8350200000004</v>
      </c>
      <c r="E35" s="84">
        <f t="shared" si="3"/>
        <v>22137600.705870003</v>
      </c>
      <c r="F35" s="84">
        <f t="shared" si="3"/>
        <v>5667614.1261299979</v>
      </c>
      <c r="G35" s="84">
        <f t="shared" si="3"/>
        <v>5675503.961149998</v>
      </c>
      <c r="H35" s="75">
        <f>E35/B35*100</f>
        <v>79.616722401269314</v>
      </c>
    </row>
    <row r="36" spans="1:8" s="71" customFormat="1" ht="11.25" customHeight="1" x14ac:dyDescent="0.2">
      <c r="A36" s="77" t="s">
        <v>120</v>
      </c>
      <c r="B36" s="78">
        <v>27568160.986000001</v>
      </c>
      <c r="C36" s="79">
        <v>21979723.579960003</v>
      </c>
      <c r="D36" s="78">
        <v>5136.0171500000006</v>
      </c>
      <c r="E36" s="79">
        <f t="shared" ref="E36:E37" si="4">SUM(C36:D36)</f>
        <v>21984859.597110003</v>
      </c>
      <c r="F36" s="79">
        <f>B36-E36</f>
        <v>5583301.3888899982</v>
      </c>
      <c r="G36" s="79">
        <f>B36-C36</f>
        <v>5588437.4060399979</v>
      </c>
      <c r="H36" s="80">
        <f>E36/B36*100</f>
        <v>79.747283862259152</v>
      </c>
    </row>
    <row r="37" spans="1:8" s="71" customFormat="1" ht="11.25" customHeight="1" x14ac:dyDescent="0.2">
      <c r="A37" s="77" t="s">
        <v>121</v>
      </c>
      <c r="B37" s="78">
        <v>237053.84599999999</v>
      </c>
      <c r="C37" s="79">
        <v>149987.29088999997</v>
      </c>
      <c r="D37" s="78">
        <v>2753.8178700000003</v>
      </c>
      <c r="E37" s="79">
        <f t="shared" si="4"/>
        <v>152741.10875999997</v>
      </c>
      <c r="F37" s="79">
        <f>B37-E37</f>
        <v>84312.737240000017</v>
      </c>
      <c r="G37" s="79">
        <f>B37-C37</f>
        <v>87066.555110000016</v>
      </c>
      <c r="H37" s="80">
        <f>E37/B37*100</f>
        <v>64.433086126769695</v>
      </c>
    </row>
    <row r="38" spans="1:8" s="71" customFormat="1" ht="11.25" customHeight="1" x14ac:dyDescent="0.2">
      <c r="A38" s="77"/>
      <c r="B38" s="82"/>
      <c r="C38" s="82"/>
      <c r="D38" s="82"/>
      <c r="E38" s="82"/>
      <c r="F38" s="82"/>
      <c r="G38" s="82"/>
      <c r="H38" s="75"/>
    </row>
    <row r="39" spans="1:8" s="71" customFormat="1" ht="11.25" customHeight="1" x14ac:dyDescent="0.2">
      <c r="A39" s="73" t="s">
        <v>122</v>
      </c>
      <c r="B39" s="84">
        <f t="shared" ref="B39:G39" si="5">SUM(B40:B45)</f>
        <v>360366741.96777004</v>
      </c>
      <c r="C39" s="84">
        <f t="shared" si="5"/>
        <v>305714848.91392004</v>
      </c>
      <c r="D39" s="84">
        <f t="shared" ref="D39" si="6">SUM(D40:D45)</f>
        <v>2559914.5186199998</v>
      </c>
      <c r="E39" s="84">
        <f t="shared" si="5"/>
        <v>308274763.43253994</v>
      </c>
      <c r="F39" s="84">
        <f t="shared" si="5"/>
        <v>52091978.535230033</v>
      </c>
      <c r="G39" s="84">
        <f t="shared" si="5"/>
        <v>54651893.053850055</v>
      </c>
      <c r="H39" s="75">
        <f>E39/B39*100</f>
        <v>85.544731944245555</v>
      </c>
    </row>
    <row r="40" spans="1:8" s="71" customFormat="1" ht="11.25" customHeight="1" x14ac:dyDescent="0.2">
      <c r="A40" s="77" t="s">
        <v>123</v>
      </c>
      <c r="B40" s="78">
        <v>359762141.11177003</v>
      </c>
      <c r="C40" s="79">
        <v>305268361.43594998</v>
      </c>
      <c r="D40" s="78">
        <v>2551066.6513899993</v>
      </c>
      <c r="E40" s="79">
        <f t="shared" ref="E40:E45" si="7">SUM(C40:D40)</f>
        <v>307819428.08734</v>
      </c>
      <c r="F40" s="79">
        <f>B40-E40</f>
        <v>51942713.024430037</v>
      </c>
      <c r="G40" s="79">
        <f>B40-C40</f>
        <v>54493779.675820053</v>
      </c>
      <c r="H40" s="80">
        <f>E40/B40*100</f>
        <v>85.561929094620155</v>
      </c>
    </row>
    <row r="41" spans="1:8" s="71" customFormat="1" ht="11.25" customHeight="1" x14ac:dyDescent="0.2">
      <c r="A41" s="85" t="s">
        <v>124</v>
      </c>
      <c r="B41" s="78">
        <v>32713</v>
      </c>
      <c r="C41" s="79">
        <v>22853.564170000001</v>
      </c>
      <c r="D41" s="78">
        <v>174.16176000000002</v>
      </c>
      <c r="E41" s="79">
        <f t="shared" si="7"/>
        <v>23027.725930000001</v>
      </c>
      <c r="F41" s="79">
        <f>B41-E41</f>
        <v>9685.2740699999995</v>
      </c>
      <c r="G41" s="79">
        <f>B41-C41</f>
        <v>9859.4358299999985</v>
      </c>
      <c r="H41" s="80">
        <f>E41/B41*100</f>
        <v>70.39319515177452</v>
      </c>
    </row>
    <row r="42" spans="1:8" s="71" customFormat="1" ht="11.25" customHeight="1" x14ac:dyDescent="0.2">
      <c r="A42" s="85" t="s">
        <v>125</v>
      </c>
      <c r="B42" s="78">
        <v>9081</v>
      </c>
      <c r="C42" s="79">
        <v>4938.9561699999995</v>
      </c>
      <c r="D42" s="78">
        <v>221.97</v>
      </c>
      <c r="E42" s="79">
        <f t="shared" si="7"/>
        <v>5160.9261699999997</v>
      </c>
      <c r="F42" s="79">
        <f>B42-E42</f>
        <v>3920.0738300000003</v>
      </c>
      <c r="G42" s="79">
        <f>B42-C42</f>
        <v>4142.0438300000005</v>
      </c>
      <c r="H42" s="80">
        <f>E42/B42*100</f>
        <v>56.832134897037768</v>
      </c>
    </row>
    <row r="43" spans="1:8" s="71" customFormat="1" ht="11.25" customHeight="1" x14ac:dyDescent="0.2">
      <c r="A43" s="77" t="s">
        <v>126</v>
      </c>
      <c r="B43" s="78">
        <v>336118</v>
      </c>
      <c r="C43" s="79">
        <v>289566.89392</v>
      </c>
      <c r="D43" s="78">
        <v>4876.2671600000003</v>
      </c>
      <c r="E43" s="79">
        <f t="shared" si="7"/>
        <v>294443.16107999999</v>
      </c>
      <c r="F43" s="79">
        <f>B43-E43</f>
        <v>41674.838920000009</v>
      </c>
      <c r="G43" s="79">
        <f>B43-C43</f>
        <v>46551.106079999998</v>
      </c>
      <c r="H43" s="80">
        <f>E43/B43*100</f>
        <v>87.6011284965399</v>
      </c>
    </row>
    <row r="44" spans="1:8" s="71" customFormat="1" ht="11.25" customHeight="1" x14ac:dyDescent="0.2">
      <c r="A44" s="77" t="s">
        <v>127</v>
      </c>
      <c r="B44" s="78">
        <v>75589.256999999998</v>
      </c>
      <c r="C44" s="79">
        <v>57263.309740000004</v>
      </c>
      <c r="D44" s="78">
        <v>323.33740999999998</v>
      </c>
      <c r="E44" s="79">
        <f t="shared" si="7"/>
        <v>57586.647150000004</v>
      </c>
      <c r="F44" s="79">
        <f>B44-E44</f>
        <v>18002.609849999993</v>
      </c>
      <c r="G44" s="79">
        <f>B44-C44</f>
        <v>18325.947259999994</v>
      </c>
      <c r="H44" s="80">
        <f>E44/B44*100</f>
        <v>76.183639627520094</v>
      </c>
    </row>
    <row r="45" spans="1:8" s="71" customFormat="1" ht="11.25" customHeight="1" x14ac:dyDescent="0.2">
      <c r="A45" s="77" t="s">
        <v>128</v>
      </c>
      <c r="B45" s="78">
        <v>151099.59899999999</v>
      </c>
      <c r="C45" s="79">
        <v>71864.753970000005</v>
      </c>
      <c r="D45" s="78">
        <v>3252.1309000000001</v>
      </c>
      <c r="E45" s="79">
        <f t="shared" si="7"/>
        <v>75116.884870000009</v>
      </c>
      <c r="F45" s="79">
        <f>B45-E45</f>
        <v>75982.714129999978</v>
      </c>
      <c r="G45" s="79">
        <f>B45-C45</f>
        <v>79234.845029999982</v>
      </c>
      <c r="H45" s="80">
        <f>E45/B45*100</f>
        <v>49.713490550031189</v>
      </c>
    </row>
    <row r="46" spans="1:8" s="71" customFormat="1" ht="11.25" customHeight="1" x14ac:dyDescent="0.2">
      <c r="A46" s="77"/>
      <c r="B46" s="79"/>
      <c r="C46" s="79"/>
      <c r="D46" s="79"/>
      <c r="E46" s="79"/>
      <c r="F46" s="79"/>
      <c r="G46" s="79"/>
      <c r="H46" s="80"/>
    </row>
    <row r="47" spans="1:8" s="71" customFormat="1" ht="11.25" customHeight="1" x14ac:dyDescent="0.2">
      <c r="A47" s="73" t="s">
        <v>129</v>
      </c>
      <c r="B47" s="78">
        <v>47397199.167000003</v>
      </c>
      <c r="C47" s="79">
        <v>39411158.747989997</v>
      </c>
      <c r="D47" s="78">
        <v>412102.88822000002</v>
      </c>
      <c r="E47" s="79">
        <f t="shared" ref="E47" si="8">SUM(C47:D47)</f>
        <v>39823261.636209995</v>
      </c>
      <c r="F47" s="79">
        <f>B47-E47</f>
        <v>7573937.5307900086</v>
      </c>
      <c r="G47" s="79">
        <f>B47-C47</f>
        <v>7986040.4190100059</v>
      </c>
      <c r="H47" s="80">
        <f>E47/B47*100</f>
        <v>84.020284607738347</v>
      </c>
    </row>
    <row r="48" spans="1:8" s="71" customFormat="1" ht="11.25" customHeight="1" x14ac:dyDescent="0.2">
      <c r="A48" s="86"/>
      <c r="B48" s="82"/>
      <c r="C48" s="82"/>
      <c r="D48" s="82"/>
      <c r="E48" s="82"/>
      <c r="F48" s="82"/>
      <c r="G48" s="82"/>
      <c r="H48" s="75"/>
    </row>
    <row r="49" spans="1:8" s="71" customFormat="1" ht="11.25" customHeight="1" x14ac:dyDescent="0.2">
      <c r="A49" s="73" t="s">
        <v>130</v>
      </c>
      <c r="B49" s="78">
        <v>1632814</v>
      </c>
      <c r="C49" s="79">
        <v>675027.91057000007</v>
      </c>
      <c r="D49" s="78">
        <v>8074.14822</v>
      </c>
      <c r="E49" s="79">
        <f>SUM(C49:D49)</f>
        <v>683102.05879000004</v>
      </c>
      <c r="F49" s="79">
        <f>B49-E49</f>
        <v>949711.94120999996</v>
      </c>
      <c r="G49" s="79">
        <f>B49-C49</f>
        <v>957786.08942999993</v>
      </c>
      <c r="H49" s="80">
        <f>E49/B49*100</f>
        <v>41.835877129299483</v>
      </c>
    </row>
    <row r="50" spans="1:8" s="71" customFormat="1" ht="11.25" customHeight="1" x14ac:dyDescent="0.2">
      <c r="A50" s="77"/>
      <c r="B50" s="82"/>
      <c r="C50" s="82"/>
      <c r="D50" s="82"/>
      <c r="E50" s="82"/>
      <c r="F50" s="82"/>
      <c r="G50" s="82"/>
      <c r="H50" s="75"/>
    </row>
    <row r="51" spans="1:8" s="71" customFormat="1" ht="11.25" customHeight="1" x14ac:dyDescent="0.2">
      <c r="A51" s="73" t="s">
        <v>131</v>
      </c>
      <c r="B51" s="84">
        <f t="shared" ref="B51:G51" si="9">SUM(B52:B57)</f>
        <v>14695217.753199998</v>
      </c>
      <c r="C51" s="84">
        <f t="shared" si="9"/>
        <v>10858674.489120001</v>
      </c>
      <c r="D51" s="84">
        <f t="shared" ref="D51" si="10">SUM(D52:D57)</f>
        <v>252671.70806</v>
      </c>
      <c r="E51" s="84">
        <f t="shared" si="9"/>
        <v>11111346.197180001</v>
      </c>
      <c r="F51" s="84">
        <f t="shared" si="9"/>
        <v>3583871.5560199982</v>
      </c>
      <c r="G51" s="84">
        <f t="shared" si="9"/>
        <v>3836543.2640799973</v>
      </c>
      <c r="H51" s="75">
        <f>E51/B51*100</f>
        <v>75.611987408355475</v>
      </c>
    </row>
    <row r="52" spans="1:8" s="71" customFormat="1" ht="11.25" customHeight="1" x14ac:dyDescent="0.2">
      <c r="A52" s="77" t="s">
        <v>109</v>
      </c>
      <c r="B52" s="78">
        <v>11041735.849199997</v>
      </c>
      <c r="C52" s="79">
        <v>8173991.06042</v>
      </c>
      <c r="D52" s="78">
        <v>181876.09817999997</v>
      </c>
      <c r="E52" s="79">
        <f t="shared" ref="E52:E57" si="11">SUM(C52:D52)</f>
        <v>8355867.1585999997</v>
      </c>
      <c r="F52" s="79">
        <f>B52-E52</f>
        <v>2685868.6905999975</v>
      </c>
      <c r="G52" s="79">
        <f>B52-C52</f>
        <v>2867744.7887799973</v>
      </c>
      <c r="H52" s="80">
        <f>E52/B52*100</f>
        <v>75.675303889880723</v>
      </c>
    </row>
    <row r="53" spans="1:8" s="71" customFormat="1" ht="11.25" customHeight="1" x14ac:dyDescent="0.2">
      <c r="A53" s="77" t="s">
        <v>132</v>
      </c>
      <c r="B53" s="78">
        <v>1602478.2190000005</v>
      </c>
      <c r="C53" s="79">
        <v>1186476.6367300001</v>
      </c>
      <c r="D53" s="78">
        <v>44153.286450000007</v>
      </c>
      <c r="E53" s="79">
        <f t="shared" si="11"/>
        <v>1230629.9231800002</v>
      </c>
      <c r="F53" s="79">
        <f>B53-E53</f>
        <v>371848.29582000035</v>
      </c>
      <c r="G53" s="79">
        <f>B53-C53</f>
        <v>416001.58227000036</v>
      </c>
      <c r="H53" s="80">
        <f>E53/B53*100</f>
        <v>76.795422776351614</v>
      </c>
    </row>
    <row r="54" spans="1:8" s="71" customFormat="1" ht="11.25" customHeight="1" x14ac:dyDescent="0.2">
      <c r="A54" s="77" t="s">
        <v>133</v>
      </c>
      <c r="B54" s="78">
        <v>888043.40700000001</v>
      </c>
      <c r="C54" s="79">
        <v>655979.01731999998</v>
      </c>
      <c r="D54" s="78">
        <v>20280.04968</v>
      </c>
      <c r="E54" s="79">
        <f t="shared" si="11"/>
        <v>676259.06700000004</v>
      </c>
      <c r="F54" s="79">
        <f>B54-E54</f>
        <v>211784.33999999997</v>
      </c>
      <c r="G54" s="79">
        <f>B54-C54</f>
        <v>232064.38968000002</v>
      </c>
      <c r="H54" s="80">
        <f>E54/B54*100</f>
        <v>76.151577914929561</v>
      </c>
    </row>
    <row r="55" spans="1:8" s="71" customFormat="1" ht="11.25" customHeight="1" x14ac:dyDescent="0.2">
      <c r="A55" s="77" t="s">
        <v>134</v>
      </c>
      <c r="B55" s="78">
        <v>950174.66500000015</v>
      </c>
      <c r="C55" s="79">
        <v>715271.95754999993</v>
      </c>
      <c r="D55" s="78">
        <v>5268.5532899999998</v>
      </c>
      <c r="E55" s="79">
        <f t="shared" si="11"/>
        <v>720540.51083999989</v>
      </c>
      <c r="F55" s="79">
        <f>B55-E55</f>
        <v>229634.15416000027</v>
      </c>
      <c r="G55" s="79">
        <f>B55-C55</f>
        <v>234902.70745000022</v>
      </c>
      <c r="H55" s="80">
        <f>E55/B55*100</f>
        <v>75.832427171692657</v>
      </c>
    </row>
    <row r="56" spans="1:8" s="71" customFormat="1" ht="11.25" customHeight="1" x14ac:dyDescent="0.2">
      <c r="A56" s="77" t="s">
        <v>135</v>
      </c>
      <c r="B56" s="78">
        <v>116127.00000000001</v>
      </c>
      <c r="C56" s="79">
        <v>63355.33135</v>
      </c>
      <c r="D56" s="78">
        <v>846.64946999999995</v>
      </c>
      <c r="E56" s="79">
        <f t="shared" si="11"/>
        <v>64201.980819999997</v>
      </c>
      <c r="F56" s="79">
        <f>B56-E56</f>
        <v>51925.019180000018</v>
      </c>
      <c r="G56" s="79">
        <f>B56-C56</f>
        <v>52771.668650000014</v>
      </c>
      <c r="H56" s="80">
        <f>E56/B56*100</f>
        <v>55.286006544558965</v>
      </c>
    </row>
    <row r="57" spans="1:8" s="71" customFormat="1" ht="11.25" customHeight="1" x14ac:dyDescent="0.2">
      <c r="A57" s="77" t="s">
        <v>136</v>
      </c>
      <c r="B57" s="78">
        <v>96658.612999999983</v>
      </c>
      <c r="C57" s="79">
        <v>63600.48575</v>
      </c>
      <c r="D57" s="78">
        <v>247.07098999999999</v>
      </c>
      <c r="E57" s="79">
        <f t="shared" si="11"/>
        <v>63847.55674</v>
      </c>
      <c r="F57" s="79">
        <f>B57-E57</f>
        <v>32811.056259999983</v>
      </c>
      <c r="G57" s="79">
        <f>B57-C57</f>
        <v>33058.127249999983</v>
      </c>
      <c r="H57" s="80">
        <f>E57/B57*100</f>
        <v>66.054699895186801</v>
      </c>
    </row>
    <row r="58" spans="1:8" s="71" customFormat="1" ht="11.25" customHeight="1" x14ac:dyDescent="0.2">
      <c r="A58" s="77"/>
      <c r="B58" s="82"/>
      <c r="C58" s="82"/>
      <c r="D58" s="82"/>
      <c r="E58" s="82"/>
      <c r="F58" s="82"/>
      <c r="G58" s="82"/>
      <c r="H58" s="75"/>
    </row>
    <row r="59" spans="1:8" s="71" customFormat="1" ht="11.25" customHeight="1" x14ac:dyDescent="0.2">
      <c r="A59" s="73" t="s">
        <v>137</v>
      </c>
      <c r="B59" s="87">
        <f t="shared" ref="B59:G59" si="12">SUM(B60:B69)</f>
        <v>12431834.379150188</v>
      </c>
      <c r="C59" s="87">
        <f t="shared" si="12"/>
        <v>8079061.6334400633</v>
      </c>
      <c r="D59" s="87">
        <f t="shared" si="12"/>
        <v>235972.37896999999</v>
      </c>
      <c r="E59" s="87">
        <f t="shared" si="12"/>
        <v>8315034.0124100624</v>
      </c>
      <c r="F59" s="87">
        <f t="shared" si="12"/>
        <v>4116800.3667401248</v>
      </c>
      <c r="G59" s="87">
        <f t="shared" si="12"/>
        <v>4352772.7457101243</v>
      </c>
      <c r="H59" s="75">
        <f>E59/B59*100</f>
        <v>66.885012772977916</v>
      </c>
    </row>
    <row r="60" spans="1:8" s="71" customFormat="1" ht="11.25" customHeight="1" x14ac:dyDescent="0.2">
      <c r="A60" s="77" t="s">
        <v>138</v>
      </c>
      <c r="B60" s="78">
        <v>612717.5424101894</v>
      </c>
      <c r="C60" s="79">
        <v>352020.4551400643</v>
      </c>
      <c r="D60" s="78">
        <v>15349.359410000015</v>
      </c>
      <c r="E60" s="79">
        <f t="shared" ref="E60:E69" si="13">SUM(C60:D60)</f>
        <v>367369.81455006433</v>
      </c>
      <c r="F60" s="79">
        <f>B60-E60</f>
        <v>245347.72786012507</v>
      </c>
      <c r="G60" s="79">
        <f>B60-C60</f>
        <v>260697.08727012511</v>
      </c>
      <c r="H60" s="80">
        <f>E60/B60*100</f>
        <v>59.957450068260854</v>
      </c>
    </row>
    <row r="61" spans="1:8" s="71" customFormat="1" ht="11.25" customHeight="1" x14ac:dyDescent="0.2">
      <c r="A61" s="77" t="s">
        <v>139</v>
      </c>
      <c r="B61" s="78">
        <v>2134640.1949999994</v>
      </c>
      <c r="C61" s="79">
        <v>1498144.4190199999</v>
      </c>
      <c r="D61" s="78">
        <v>60245.359710000004</v>
      </c>
      <c r="E61" s="79">
        <f t="shared" si="13"/>
        <v>1558389.7787299999</v>
      </c>
      <c r="F61" s="79">
        <f>B61-E61</f>
        <v>576250.41626999946</v>
      </c>
      <c r="G61" s="79">
        <f>B61-C61</f>
        <v>636495.77597999945</v>
      </c>
      <c r="H61" s="80">
        <f>E61/B61*100</f>
        <v>73.004798765629928</v>
      </c>
    </row>
    <row r="62" spans="1:8" s="71" customFormat="1" ht="11.25" customHeight="1" x14ac:dyDescent="0.2">
      <c r="A62" s="77" t="s">
        <v>140</v>
      </c>
      <c r="B62" s="78">
        <v>7588152.6041499991</v>
      </c>
      <c r="C62" s="79">
        <v>5260514.4768599989</v>
      </c>
      <c r="D62" s="78">
        <v>107103.82681999997</v>
      </c>
      <c r="E62" s="79">
        <f t="shared" si="13"/>
        <v>5367618.303679999</v>
      </c>
      <c r="F62" s="79">
        <f>B62-E62</f>
        <v>2220534.3004700001</v>
      </c>
      <c r="G62" s="79">
        <f>B62-C62</f>
        <v>2327638.1272900002</v>
      </c>
      <c r="H62" s="80">
        <f>E62/B62*100</f>
        <v>70.736825992988344</v>
      </c>
    </row>
    <row r="63" spans="1:8" s="71" customFormat="1" ht="11.25" customHeight="1" x14ac:dyDescent="0.2">
      <c r="A63" s="77" t="s">
        <v>141</v>
      </c>
      <c r="B63" s="78">
        <v>193376.36499999999</v>
      </c>
      <c r="C63" s="79">
        <v>137814.13746</v>
      </c>
      <c r="D63" s="78">
        <v>3113.9624199999998</v>
      </c>
      <c r="E63" s="79">
        <f t="shared" si="13"/>
        <v>140928.09987999999</v>
      </c>
      <c r="F63" s="79">
        <f>B63-E63</f>
        <v>52448.265119999996</v>
      </c>
      <c r="G63" s="79">
        <f>B63-C63</f>
        <v>55562.227539999993</v>
      </c>
      <c r="H63" s="80">
        <f>E63/B63*100</f>
        <v>72.877623839914463</v>
      </c>
    </row>
    <row r="64" spans="1:8" s="71" customFormat="1" ht="11.25" customHeight="1" x14ac:dyDescent="0.2">
      <c r="A64" s="77" t="s">
        <v>142</v>
      </c>
      <c r="B64" s="78">
        <v>1585596.6525899996</v>
      </c>
      <c r="C64" s="79">
        <v>585293.16978</v>
      </c>
      <c r="D64" s="78">
        <v>43076.652059999993</v>
      </c>
      <c r="E64" s="79">
        <f t="shared" si="13"/>
        <v>628369.82183999999</v>
      </c>
      <c r="F64" s="79">
        <f>B64-E64</f>
        <v>957226.83074999962</v>
      </c>
      <c r="G64" s="79">
        <f>B64-C64</f>
        <v>1000303.4828099996</v>
      </c>
      <c r="H64" s="80">
        <f>E64/B64*100</f>
        <v>39.629865565973958</v>
      </c>
    </row>
    <row r="65" spans="1:8" s="71" customFormat="1" ht="11.25" customHeight="1" x14ac:dyDescent="0.2">
      <c r="A65" s="77" t="s">
        <v>143</v>
      </c>
      <c r="B65" s="78">
        <v>13002.199999999999</v>
      </c>
      <c r="C65" s="79">
        <v>9593.0917499999996</v>
      </c>
      <c r="D65" s="78">
        <v>72.096369999999993</v>
      </c>
      <c r="E65" s="79">
        <f t="shared" si="13"/>
        <v>9665.1881199999989</v>
      </c>
      <c r="F65" s="79">
        <f>B65-E65</f>
        <v>3337.01188</v>
      </c>
      <c r="G65" s="79">
        <f>B65-C65</f>
        <v>3409.1082499999993</v>
      </c>
      <c r="H65" s="80">
        <f>E65/B65*100</f>
        <v>74.335021150266883</v>
      </c>
    </row>
    <row r="66" spans="1:8" s="71" customFormat="1" ht="11.25" customHeight="1" x14ac:dyDescent="0.2">
      <c r="A66" s="77" t="s">
        <v>144</v>
      </c>
      <c r="B66" s="78">
        <v>155179</v>
      </c>
      <c r="C66" s="79">
        <v>113261.66522</v>
      </c>
      <c r="D66" s="78">
        <v>4478.8500199999999</v>
      </c>
      <c r="E66" s="79">
        <f t="shared" si="13"/>
        <v>117740.51523999999</v>
      </c>
      <c r="F66" s="79">
        <f>B66-E66</f>
        <v>37438.484760000007</v>
      </c>
      <c r="G66" s="79">
        <f>B66-C66</f>
        <v>41917.334780000005</v>
      </c>
      <c r="H66" s="80">
        <f>E66/B66*100</f>
        <v>75.874000502645316</v>
      </c>
    </row>
    <row r="67" spans="1:8" s="71" customFormat="1" ht="11.25" customHeight="1" x14ac:dyDescent="0.2">
      <c r="A67" s="77" t="s">
        <v>145</v>
      </c>
      <c r="B67" s="78">
        <v>46982.43</v>
      </c>
      <c r="C67" s="79">
        <v>35611.505369999999</v>
      </c>
      <c r="D67" s="78">
        <v>755.46019999999999</v>
      </c>
      <c r="E67" s="79">
        <f t="shared" si="13"/>
        <v>36366.96557</v>
      </c>
      <c r="F67" s="79">
        <f>B67-E67</f>
        <v>10615.46443</v>
      </c>
      <c r="G67" s="79">
        <f>B67-C67</f>
        <v>11370.924630000001</v>
      </c>
      <c r="H67" s="80">
        <f>E67/B67*100</f>
        <v>77.405458955613838</v>
      </c>
    </row>
    <row r="68" spans="1:8" s="71" customFormat="1" ht="11.25" customHeight="1" x14ac:dyDescent="0.2">
      <c r="A68" s="85" t="s">
        <v>146</v>
      </c>
      <c r="B68" s="78">
        <v>54135</v>
      </c>
      <c r="C68" s="79">
        <v>43398.789689999998</v>
      </c>
      <c r="D68" s="78">
        <v>1776.81196</v>
      </c>
      <c r="E68" s="79">
        <f t="shared" si="13"/>
        <v>45175.601649999997</v>
      </c>
      <c r="F68" s="79">
        <f>B68-E68</f>
        <v>8959.3983500000031</v>
      </c>
      <c r="G68" s="79">
        <f>B68-C68</f>
        <v>10736.210310000002</v>
      </c>
      <c r="H68" s="80">
        <f>E68/B68*100</f>
        <v>83.449896831994081</v>
      </c>
    </row>
    <row r="69" spans="1:8" s="71" customFormat="1" ht="11.25" customHeight="1" x14ac:dyDescent="0.2">
      <c r="A69" s="77" t="s">
        <v>147</v>
      </c>
      <c r="B69" s="78">
        <v>48052.39</v>
      </c>
      <c r="C69" s="79">
        <v>43409.923149999995</v>
      </c>
      <c r="D69" s="78">
        <v>0</v>
      </c>
      <c r="E69" s="79">
        <f t="shared" si="13"/>
        <v>43409.923149999995</v>
      </c>
      <c r="F69" s="79">
        <f>B69-E69</f>
        <v>4642.4668500000043</v>
      </c>
      <c r="G69" s="79">
        <f>B69-C69</f>
        <v>4642.4668500000043</v>
      </c>
      <c r="H69" s="80">
        <f>E69/B69*100</f>
        <v>90.338738926409263</v>
      </c>
    </row>
    <row r="70" spans="1:8" s="71" customFormat="1" ht="11.25" customHeight="1" x14ac:dyDescent="0.2">
      <c r="A70" s="77"/>
      <c r="B70" s="82"/>
      <c r="C70" s="82"/>
      <c r="D70" s="82"/>
      <c r="E70" s="82"/>
      <c r="F70" s="82"/>
      <c r="G70" s="82"/>
      <c r="H70" s="75"/>
    </row>
    <row r="71" spans="1:8" s="71" customFormat="1" ht="11.25" customHeight="1" x14ac:dyDescent="0.2">
      <c r="A71" s="73" t="s">
        <v>148</v>
      </c>
      <c r="B71" s="84">
        <f t="shared" ref="B71:G71" si="14">SUM(B72:B75)</f>
        <v>14934603.972000001</v>
      </c>
      <c r="C71" s="84">
        <f t="shared" si="14"/>
        <v>8177775.6070800005</v>
      </c>
      <c r="D71" s="84">
        <f t="shared" si="14"/>
        <v>29772.578420000002</v>
      </c>
      <c r="E71" s="84">
        <f t="shared" si="14"/>
        <v>8207548.1855000015</v>
      </c>
      <c r="F71" s="84">
        <f t="shared" si="14"/>
        <v>6727055.7864999995</v>
      </c>
      <c r="G71" s="84">
        <f t="shared" si="14"/>
        <v>6756828.3649200005</v>
      </c>
      <c r="H71" s="75">
        <f>E71/B71*100</f>
        <v>54.956584057319787</v>
      </c>
    </row>
    <row r="72" spans="1:8" s="71" customFormat="1" ht="11.25" customHeight="1" x14ac:dyDescent="0.2">
      <c r="A72" s="77" t="s">
        <v>109</v>
      </c>
      <c r="B72" s="78">
        <v>14867718.972000001</v>
      </c>
      <c r="C72" s="79">
        <v>8126314.1398200011</v>
      </c>
      <c r="D72" s="78">
        <v>28364.752330000003</v>
      </c>
      <c r="E72" s="79">
        <f t="shared" ref="E72:E75" si="15">SUM(C72:D72)</f>
        <v>8154678.8921500007</v>
      </c>
      <c r="F72" s="79">
        <f>B72-E72</f>
        <v>6713040.0798500003</v>
      </c>
      <c r="G72" s="79">
        <f>B72-C72</f>
        <v>6741404.8321799999</v>
      </c>
      <c r="H72" s="80">
        <f>E72/B72*100</f>
        <v>54.848217857140703</v>
      </c>
    </row>
    <row r="73" spans="1:8" s="71" customFormat="1" ht="11.25" customHeight="1" x14ac:dyDescent="0.2">
      <c r="A73" s="77" t="s">
        <v>149</v>
      </c>
      <c r="B73" s="78">
        <v>47146.000000000015</v>
      </c>
      <c r="C73" s="79">
        <v>40898.91216</v>
      </c>
      <c r="D73" s="78">
        <v>855.58177999999998</v>
      </c>
      <c r="E73" s="79">
        <f t="shared" si="15"/>
        <v>41754.49394</v>
      </c>
      <c r="F73" s="79">
        <f>B73-E73</f>
        <v>5391.5060600000143</v>
      </c>
      <c r="G73" s="79">
        <f>B73-C73</f>
        <v>6247.0878400000147</v>
      </c>
      <c r="H73" s="80">
        <f>E73/B73*100</f>
        <v>88.56423437831414</v>
      </c>
    </row>
    <row r="74" spans="1:8" s="71" customFormat="1" ht="11.25" customHeight="1" x14ac:dyDescent="0.2">
      <c r="A74" s="77" t="s">
        <v>150</v>
      </c>
      <c r="B74" s="78">
        <v>3831.0000000000005</v>
      </c>
      <c r="C74" s="79">
        <v>2319.1349100000002</v>
      </c>
      <c r="D74" s="78">
        <v>447.44961000000001</v>
      </c>
      <c r="E74" s="79">
        <f t="shared" si="15"/>
        <v>2766.5845200000003</v>
      </c>
      <c r="F74" s="79">
        <f>B74-E74</f>
        <v>1064.4154800000001</v>
      </c>
      <c r="G74" s="79">
        <f>B74-C74</f>
        <v>1511.8650900000002</v>
      </c>
      <c r="H74" s="80">
        <f>E74/B74*100</f>
        <v>72.215727486296004</v>
      </c>
    </row>
    <row r="75" spans="1:8" s="71" customFormat="1" ht="11.25" customHeight="1" x14ac:dyDescent="0.2">
      <c r="A75" s="77" t="s">
        <v>151</v>
      </c>
      <c r="B75" s="78">
        <v>15908</v>
      </c>
      <c r="C75" s="79">
        <v>8243.4201900000007</v>
      </c>
      <c r="D75" s="78">
        <v>104.79469999999999</v>
      </c>
      <c r="E75" s="79">
        <f t="shared" si="15"/>
        <v>8348.2148900000011</v>
      </c>
      <c r="F75" s="79">
        <f>B75-E75</f>
        <v>7559.7851099999989</v>
      </c>
      <c r="G75" s="79">
        <f>B75-C75</f>
        <v>7664.5798099999993</v>
      </c>
      <c r="H75" s="80">
        <f>E75/B75*100</f>
        <v>52.478092092029172</v>
      </c>
    </row>
    <row r="76" spans="1:8" s="71" customFormat="1" ht="11.25" customHeight="1" x14ac:dyDescent="0.2">
      <c r="A76" s="77"/>
      <c r="B76" s="82"/>
      <c r="C76" s="82"/>
      <c r="D76" s="82"/>
      <c r="E76" s="82"/>
      <c r="F76" s="82"/>
      <c r="G76" s="82"/>
      <c r="H76" s="75"/>
    </row>
    <row r="77" spans="1:8" s="71" customFormat="1" ht="11.25" customHeight="1" x14ac:dyDescent="0.2">
      <c r="A77" s="73" t="s">
        <v>152</v>
      </c>
      <c r="B77" s="84">
        <f t="shared" ref="B77:G77" si="16">SUM(B78:B79)</f>
        <v>117654180.12699997</v>
      </c>
      <c r="C77" s="84">
        <f t="shared" si="16"/>
        <v>98912972.183300003</v>
      </c>
      <c r="D77" s="84">
        <f t="shared" si="16"/>
        <v>1013891.40092</v>
      </c>
      <c r="E77" s="84">
        <f t="shared" si="16"/>
        <v>99926863.584220007</v>
      </c>
      <c r="F77" s="84">
        <f t="shared" si="16"/>
        <v>17727316.542779963</v>
      </c>
      <c r="G77" s="84">
        <f t="shared" si="16"/>
        <v>18741207.943699967</v>
      </c>
      <c r="H77" s="75">
        <f>E77/B77*100</f>
        <v>84.932692978996158</v>
      </c>
    </row>
    <row r="78" spans="1:8" s="71" customFormat="1" ht="11.25" customHeight="1" x14ac:dyDescent="0.2">
      <c r="A78" s="77" t="s">
        <v>153</v>
      </c>
      <c r="B78" s="78">
        <v>117304560.12699997</v>
      </c>
      <c r="C78" s="79">
        <v>98746481.697160006</v>
      </c>
      <c r="D78" s="78">
        <v>1006444.9896900001</v>
      </c>
      <c r="E78" s="79">
        <f t="shared" ref="E78:E79" si="17">SUM(C78:D78)</f>
        <v>99752926.686850011</v>
      </c>
      <c r="F78" s="79">
        <f>B78-E78</f>
        <v>17551633.440149963</v>
      </c>
      <c r="G78" s="79">
        <f>B78-C78</f>
        <v>18558078.429839969</v>
      </c>
      <c r="H78" s="80">
        <f>E78/B78*100</f>
        <v>85.037552315828421</v>
      </c>
    </row>
    <row r="79" spans="1:8" s="71" customFormat="1" ht="11.25" customHeight="1" x14ac:dyDescent="0.2">
      <c r="A79" s="77" t="s">
        <v>154</v>
      </c>
      <c r="B79" s="78">
        <v>349620</v>
      </c>
      <c r="C79" s="79">
        <v>166490.48613999999</v>
      </c>
      <c r="D79" s="78">
        <v>7446.4112300000006</v>
      </c>
      <c r="E79" s="79">
        <f t="shared" si="17"/>
        <v>173936.89736999999</v>
      </c>
      <c r="F79" s="79">
        <f>B79-E79</f>
        <v>175683.10263000001</v>
      </c>
      <c r="G79" s="79">
        <f>B79-C79</f>
        <v>183129.51386000001</v>
      </c>
      <c r="H79" s="80">
        <f>E79/B79*100</f>
        <v>49.750270971340314</v>
      </c>
    </row>
    <row r="80" spans="1:8" s="71" customFormat="1" ht="11.25" customHeight="1" x14ac:dyDescent="0.2">
      <c r="A80" s="77"/>
      <c r="B80" s="82"/>
      <c r="C80" s="82"/>
      <c r="D80" s="82"/>
      <c r="E80" s="82"/>
      <c r="F80" s="82"/>
      <c r="G80" s="82"/>
      <c r="H80" s="75"/>
    </row>
    <row r="81" spans="1:8" s="71" customFormat="1" ht="11.25" customHeight="1" x14ac:dyDescent="0.2">
      <c r="A81" s="73" t="s">
        <v>155</v>
      </c>
      <c r="B81" s="84">
        <f t="shared" ref="B81:G81" si="18">+B82+B83</f>
        <v>450913.44900000002</v>
      </c>
      <c r="C81" s="84">
        <f t="shared" si="18"/>
        <v>294484.22314000002</v>
      </c>
      <c r="D81" s="84">
        <f t="shared" si="18"/>
        <v>9328.9749200000006</v>
      </c>
      <c r="E81" s="84">
        <f t="shared" si="18"/>
        <v>303813.19806000002</v>
      </c>
      <c r="F81" s="84">
        <f t="shared" si="18"/>
        <v>147100.25094</v>
      </c>
      <c r="G81" s="84">
        <f t="shared" si="18"/>
        <v>156429.22586000001</v>
      </c>
      <c r="H81" s="75">
        <f>E81/B81*100</f>
        <v>67.377275779592011</v>
      </c>
    </row>
    <row r="82" spans="1:8" s="71" customFormat="1" ht="11.25" customHeight="1" x14ac:dyDescent="0.2">
      <c r="A82" s="77" t="s">
        <v>120</v>
      </c>
      <c r="B82" s="78">
        <v>254711.46712000004</v>
      </c>
      <c r="C82" s="79">
        <v>167775.94105000002</v>
      </c>
      <c r="D82" s="78">
        <v>6912.4438799999998</v>
      </c>
      <c r="E82" s="79">
        <f t="shared" ref="E82:E83" si="19">SUM(C82:D82)</f>
        <v>174688.38493000003</v>
      </c>
      <c r="F82" s="79">
        <f>B82-E82</f>
        <v>80023.082190000016</v>
      </c>
      <c r="G82" s="79">
        <f>B82-C82</f>
        <v>86935.526070000022</v>
      </c>
      <c r="H82" s="80">
        <f>E82/B82*100</f>
        <v>68.582850589801112</v>
      </c>
    </row>
    <row r="83" spans="1:8" s="71" customFormat="1" ht="11.25" customHeight="1" x14ac:dyDescent="0.2">
      <c r="A83" s="77" t="s">
        <v>156</v>
      </c>
      <c r="B83" s="78">
        <v>196201.98187999998</v>
      </c>
      <c r="C83" s="79">
        <v>126708.28208999999</v>
      </c>
      <c r="D83" s="78">
        <v>2416.5310399999998</v>
      </c>
      <c r="E83" s="79">
        <f t="shared" si="19"/>
        <v>129124.81312999999</v>
      </c>
      <c r="F83" s="79">
        <f>B83-E83</f>
        <v>67077.168749999983</v>
      </c>
      <c r="G83" s="79">
        <f>B83-C83</f>
        <v>69493.699789999984</v>
      </c>
      <c r="H83" s="80">
        <f>E83/B83*100</f>
        <v>65.812185938557249</v>
      </c>
    </row>
    <row r="84" spans="1:8" s="71" customFormat="1" ht="11.25" customHeight="1" x14ac:dyDescent="0.2">
      <c r="A84" s="77"/>
      <c r="B84" s="82"/>
      <c r="C84" s="82"/>
      <c r="D84" s="82"/>
      <c r="E84" s="82"/>
      <c r="F84" s="82"/>
      <c r="G84" s="82"/>
      <c r="H84" s="75"/>
    </row>
    <row r="85" spans="1:8" s="71" customFormat="1" ht="11.25" customHeight="1" x14ac:dyDescent="0.2">
      <c r="A85" s="73" t="s">
        <v>157</v>
      </c>
      <c r="B85" s="84">
        <f t="shared" ref="B85:G85" si="20">SUM(B86:B89)</f>
        <v>2428892.165</v>
      </c>
      <c r="C85" s="84">
        <f t="shared" si="20"/>
        <v>1476243.9946900001</v>
      </c>
      <c r="D85" s="84">
        <f t="shared" ref="D85" si="21">SUM(D86:D89)</f>
        <v>33607.283880000003</v>
      </c>
      <c r="E85" s="84">
        <f t="shared" si="20"/>
        <v>1509851.2785700001</v>
      </c>
      <c r="F85" s="84">
        <f t="shared" si="20"/>
        <v>919040.88642999995</v>
      </c>
      <c r="G85" s="84">
        <f t="shared" si="20"/>
        <v>952648.17030999984</v>
      </c>
      <c r="H85" s="75">
        <f>E85/B85*100</f>
        <v>62.162137139175968</v>
      </c>
    </row>
    <row r="86" spans="1:8" s="71" customFormat="1" ht="11.25" customHeight="1" x14ac:dyDescent="0.2">
      <c r="A86" s="77" t="s">
        <v>123</v>
      </c>
      <c r="B86" s="78">
        <v>1872081.9999999998</v>
      </c>
      <c r="C86" s="79">
        <v>1155229.69142</v>
      </c>
      <c r="D86" s="78">
        <v>19261.538850000001</v>
      </c>
      <c r="E86" s="79">
        <f t="shared" ref="E86:E89" si="22">SUM(C86:D86)</f>
        <v>1174491.2302699999</v>
      </c>
      <c r="F86" s="79">
        <f>B86-E86</f>
        <v>697590.76972999983</v>
      </c>
      <c r="G86" s="79">
        <f>B86-C86</f>
        <v>716852.30857999972</v>
      </c>
      <c r="H86" s="80">
        <f>E86/B86*100</f>
        <v>62.737168044455331</v>
      </c>
    </row>
    <row r="87" spans="1:8" s="71" customFormat="1" ht="11.25" customHeight="1" x14ac:dyDescent="0.2">
      <c r="A87" s="77" t="s">
        <v>158</v>
      </c>
      <c r="B87" s="78">
        <v>0</v>
      </c>
      <c r="C87" s="79">
        <v>0</v>
      </c>
      <c r="D87" s="78">
        <v>0</v>
      </c>
      <c r="E87" s="79">
        <f t="shared" si="22"/>
        <v>0</v>
      </c>
      <c r="F87" s="79">
        <f>B87-E87</f>
        <v>0</v>
      </c>
      <c r="G87" s="79">
        <f>B87-C87</f>
        <v>0</v>
      </c>
      <c r="H87" s="80" t="e">
        <f>E87/B87*100</f>
        <v>#DIV/0!</v>
      </c>
    </row>
    <row r="88" spans="1:8" s="71" customFormat="1" ht="11.25" customHeight="1" x14ac:dyDescent="0.2">
      <c r="A88" s="77" t="s">
        <v>159</v>
      </c>
      <c r="B88" s="78">
        <v>166607.59</v>
      </c>
      <c r="C88" s="79">
        <v>74363.557459999996</v>
      </c>
      <c r="D88" s="78">
        <v>1395.7881299999999</v>
      </c>
      <c r="E88" s="79">
        <f t="shared" si="22"/>
        <v>75759.345589999997</v>
      </c>
      <c r="F88" s="79">
        <f>B88-E88</f>
        <v>90848.244409999999</v>
      </c>
      <c r="G88" s="79">
        <f>B88-C88</f>
        <v>92244.03254</v>
      </c>
      <c r="H88" s="80">
        <f>E88/B88*100</f>
        <v>45.471725261736275</v>
      </c>
    </row>
    <row r="89" spans="1:8" s="71" customFormat="1" ht="11.25" customHeight="1" x14ac:dyDescent="0.2">
      <c r="A89" s="77" t="s">
        <v>160</v>
      </c>
      <c r="B89" s="78">
        <v>390202.57500000013</v>
      </c>
      <c r="C89" s="79">
        <v>246650.74581000002</v>
      </c>
      <c r="D89" s="78">
        <v>12949.956900000001</v>
      </c>
      <c r="E89" s="79">
        <f t="shared" si="22"/>
        <v>259600.70271000001</v>
      </c>
      <c r="F89" s="79">
        <f>B89-E89</f>
        <v>130601.87229000012</v>
      </c>
      <c r="G89" s="79">
        <f>B89-C89</f>
        <v>143551.82919000011</v>
      </c>
      <c r="H89" s="80">
        <f>E89/B89*100</f>
        <v>66.529725671338767</v>
      </c>
    </row>
    <row r="90" spans="1:8" s="71" customFormat="1" ht="11.25" customHeight="1" x14ac:dyDescent="0.2">
      <c r="A90" s="88"/>
      <c r="B90" s="78"/>
      <c r="C90" s="79"/>
      <c r="D90" s="78"/>
      <c r="E90" s="79"/>
      <c r="F90" s="79"/>
      <c r="G90" s="79"/>
      <c r="H90" s="80"/>
    </row>
    <row r="91" spans="1:8" s="71" customFormat="1" ht="11.25" customHeight="1" x14ac:dyDescent="0.2">
      <c r="A91" s="73" t="s">
        <v>161</v>
      </c>
      <c r="B91" s="84">
        <f t="shared" ref="B91:G91" si="23">SUM(B92:B101)</f>
        <v>201207422.60464004</v>
      </c>
      <c r="C91" s="84">
        <f t="shared" si="23"/>
        <v>167353213.13975</v>
      </c>
      <c r="D91" s="84">
        <f t="shared" ref="D91" si="24">SUM(D92:D101)</f>
        <v>5730187.1337799998</v>
      </c>
      <c r="E91" s="84">
        <f t="shared" si="23"/>
        <v>173083400.27353001</v>
      </c>
      <c r="F91" s="84">
        <f t="shared" si="23"/>
        <v>28124022.331110038</v>
      </c>
      <c r="G91" s="84">
        <f t="shared" si="23"/>
        <v>33854209.464890033</v>
      </c>
      <c r="H91" s="75">
        <f>E91/B91*100</f>
        <v>86.02237334634917</v>
      </c>
    </row>
    <row r="92" spans="1:8" s="71" customFormat="1" ht="11.25" customHeight="1" x14ac:dyDescent="0.2">
      <c r="A92" s="77" t="s">
        <v>138</v>
      </c>
      <c r="B92" s="78">
        <v>5163853.6238199994</v>
      </c>
      <c r="C92" s="79">
        <v>4013923.3066100003</v>
      </c>
      <c r="D92" s="78">
        <v>73071.974220000018</v>
      </c>
      <c r="E92" s="79">
        <f t="shared" ref="E92:E101" si="25">SUM(C92:D92)</f>
        <v>4086995.2808300005</v>
      </c>
      <c r="F92" s="79">
        <f>B92-E92</f>
        <v>1076858.3429899989</v>
      </c>
      <c r="G92" s="79">
        <f>B92-C92</f>
        <v>1149930.3172099991</v>
      </c>
      <c r="H92" s="80">
        <f>E92/B92*100</f>
        <v>79.146226414656098</v>
      </c>
    </row>
    <row r="93" spans="1:8" s="71" customFormat="1" ht="11.25" customHeight="1" x14ac:dyDescent="0.2">
      <c r="A93" s="77" t="s">
        <v>162</v>
      </c>
      <c r="B93" s="78">
        <v>18107688.766479991</v>
      </c>
      <c r="C93" s="79">
        <v>14841593.852160001</v>
      </c>
      <c r="D93" s="78">
        <v>770005.08591000026</v>
      </c>
      <c r="E93" s="79">
        <f t="shared" si="25"/>
        <v>15611598.938070001</v>
      </c>
      <c r="F93" s="79">
        <f>B93-E93</f>
        <v>2496089.8284099903</v>
      </c>
      <c r="G93" s="79">
        <f>B93-C93</f>
        <v>3266094.9143199902</v>
      </c>
      <c r="H93" s="80">
        <f>E93/B93*100</f>
        <v>86.21530411418037</v>
      </c>
    </row>
    <row r="94" spans="1:8" s="71" customFormat="1" ht="11.25" customHeight="1" x14ac:dyDescent="0.2">
      <c r="A94" s="77" t="s">
        <v>163</v>
      </c>
      <c r="B94" s="78">
        <v>12712664.544999998</v>
      </c>
      <c r="C94" s="79">
        <v>11353825.478960002</v>
      </c>
      <c r="D94" s="78">
        <v>45281.396449999993</v>
      </c>
      <c r="E94" s="79">
        <f t="shared" si="25"/>
        <v>11399106.875410002</v>
      </c>
      <c r="F94" s="79">
        <f>B94-E94</f>
        <v>1313557.6695899963</v>
      </c>
      <c r="G94" s="79">
        <f>B94-C94</f>
        <v>1358839.0660399962</v>
      </c>
      <c r="H94" s="80">
        <f>E94/B94*100</f>
        <v>89.667330047604935</v>
      </c>
    </row>
    <row r="95" spans="1:8" s="71" customFormat="1" ht="11.25" customHeight="1" x14ac:dyDescent="0.2">
      <c r="A95" s="77" t="s">
        <v>164</v>
      </c>
      <c r="B95" s="78">
        <v>168744.32000000001</v>
      </c>
      <c r="C95" s="79">
        <v>78545.577040000004</v>
      </c>
      <c r="D95" s="78">
        <v>6896.5249699999995</v>
      </c>
      <c r="E95" s="79">
        <f t="shared" si="25"/>
        <v>85442.102010000002</v>
      </c>
      <c r="F95" s="79">
        <f>B95-E95</f>
        <v>83302.217990000005</v>
      </c>
      <c r="G95" s="79">
        <f>B95-C95</f>
        <v>90198.742960000003</v>
      </c>
      <c r="H95" s="80">
        <f>E95/B95*100</f>
        <v>50.634061051654953</v>
      </c>
    </row>
    <row r="96" spans="1:8" s="71" customFormat="1" ht="11.25" customHeight="1" x14ac:dyDescent="0.2">
      <c r="A96" s="77" t="s">
        <v>165</v>
      </c>
      <c r="B96" s="78">
        <v>807502.18300000019</v>
      </c>
      <c r="C96" s="79">
        <v>506152.83183000004</v>
      </c>
      <c r="D96" s="78">
        <v>12465.294830000001</v>
      </c>
      <c r="E96" s="79">
        <f t="shared" si="25"/>
        <v>518618.12666000007</v>
      </c>
      <c r="F96" s="79">
        <f>B96-E96</f>
        <v>288884.05634000013</v>
      </c>
      <c r="G96" s="79">
        <f>B96-C96</f>
        <v>301349.35117000015</v>
      </c>
      <c r="H96" s="80">
        <f>E96/B96*100</f>
        <v>64.2249813781618</v>
      </c>
    </row>
    <row r="97" spans="1:8" s="71" customFormat="1" ht="11.25" customHeight="1" x14ac:dyDescent="0.2">
      <c r="A97" s="77" t="s">
        <v>166</v>
      </c>
      <c r="B97" s="78">
        <v>163209739.74534005</v>
      </c>
      <c r="C97" s="79">
        <v>135662044.87792</v>
      </c>
      <c r="D97" s="78">
        <v>4814095.5837399997</v>
      </c>
      <c r="E97" s="79">
        <f t="shared" si="25"/>
        <v>140476140.46166</v>
      </c>
      <c r="F97" s="79">
        <f>B97-E97</f>
        <v>22733599.283680052</v>
      </c>
      <c r="G97" s="79">
        <f>B97-C97</f>
        <v>27547694.867420048</v>
      </c>
      <c r="H97" s="80">
        <f>E97/B97*100</f>
        <v>86.070929762432186</v>
      </c>
    </row>
    <row r="98" spans="1:8" s="71" customFormat="1" ht="11.25" customHeight="1" x14ac:dyDescent="0.2">
      <c r="A98" s="77" t="s">
        <v>167</v>
      </c>
      <c r="B98" s="78">
        <v>452763.88500000001</v>
      </c>
      <c r="C98" s="79">
        <v>385507.64113</v>
      </c>
      <c r="D98" s="78">
        <v>5106.3916500000005</v>
      </c>
      <c r="E98" s="79">
        <f t="shared" si="25"/>
        <v>390614.03278000001</v>
      </c>
      <c r="F98" s="79">
        <f>B98-E98</f>
        <v>62149.852220000001</v>
      </c>
      <c r="G98" s="79">
        <f>B98-C98</f>
        <v>67256.243870000006</v>
      </c>
      <c r="H98" s="80">
        <f>E98/B98*100</f>
        <v>86.273231085999711</v>
      </c>
    </row>
    <row r="99" spans="1:8" s="71" customFormat="1" ht="11.25" customHeight="1" x14ac:dyDescent="0.2">
      <c r="A99" s="77" t="s">
        <v>168</v>
      </c>
      <c r="B99" s="78">
        <v>413703.83799999999</v>
      </c>
      <c r="C99" s="79">
        <v>402654.10186</v>
      </c>
      <c r="D99" s="78">
        <v>1947.7764999999999</v>
      </c>
      <c r="E99" s="79">
        <f t="shared" si="25"/>
        <v>404601.87835999997</v>
      </c>
      <c r="F99" s="79">
        <f>B99-E99</f>
        <v>9101.9596400000155</v>
      </c>
      <c r="G99" s="79">
        <f>B99-C99</f>
        <v>11049.736139999994</v>
      </c>
      <c r="H99" s="80">
        <f>E99/B99*100</f>
        <v>97.799885134253941</v>
      </c>
    </row>
    <row r="100" spans="1:8" s="71" customFormat="1" ht="11.25" customHeight="1" x14ac:dyDescent="0.2">
      <c r="A100" s="86" t="s">
        <v>169</v>
      </c>
      <c r="B100" s="78">
        <v>73166</v>
      </c>
      <c r="C100" s="79">
        <v>53699.161350000002</v>
      </c>
      <c r="D100" s="78">
        <v>59.909019999999998</v>
      </c>
      <c r="E100" s="79">
        <f t="shared" si="25"/>
        <v>53759.070370000001</v>
      </c>
      <c r="F100" s="79">
        <f>B100-E100</f>
        <v>19406.929629999999</v>
      </c>
      <c r="G100" s="79">
        <f>B100-C100</f>
        <v>19466.838649999998</v>
      </c>
      <c r="H100" s="80">
        <f>E100/B100*100</f>
        <v>73.4754809200995</v>
      </c>
    </row>
    <row r="101" spans="1:8" s="71" customFormat="1" ht="11.25" customHeight="1" x14ac:dyDescent="0.2">
      <c r="A101" s="77" t="s">
        <v>170</v>
      </c>
      <c r="B101" s="78">
        <v>97595.698000000004</v>
      </c>
      <c r="C101" s="79">
        <v>55266.310890000001</v>
      </c>
      <c r="D101" s="78">
        <v>1257.19649</v>
      </c>
      <c r="E101" s="79">
        <f t="shared" si="25"/>
        <v>56523.507380000003</v>
      </c>
      <c r="F101" s="79">
        <f>B101-E101</f>
        <v>41072.190620000001</v>
      </c>
      <c r="G101" s="79">
        <f>B101-C101</f>
        <v>42329.387110000003</v>
      </c>
      <c r="H101" s="80">
        <f>E101/B101*100</f>
        <v>57.915982505704299</v>
      </c>
    </row>
    <row r="102" spans="1:8" s="71" customFormat="1" ht="11.25" customHeight="1" x14ac:dyDescent="0.2">
      <c r="A102" s="77"/>
      <c r="B102" s="78"/>
      <c r="C102" s="79"/>
      <c r="D102" s="78"/>
      <c r="E102" s="79"/>
      <c r="F102" s="79"/>
      <c r="G102" s="79"/>
      <c r="H102" s="80"/>
    </row>
    <row r="103" spans="1:8" s="71" customFormat="1" ht="11.25" customHeight="1" x14ac:dyDescent="0.2">
      <c r="A103" s="73" t="s">
        <v>171</v>
      </c>
      <c r="B103" s="89">
        <f t="shared" ref="B103:G103" si="26">SUM(B104:B113)</f>
        <v>16460172.100000001</v>
      </c>
      <c r="C103" s="84">
        <f t="shared" si="26"/>
        <v>13270981.389320001</v>
      </c>
      <c r="D103" s="89">
        <f t="shared" si="26"/>
        <v>340054.96606999997</v>
      </c>
      <c r="E103" s="84">
        <f t="shared" si="26"/>
        <v>13611036.355389999</v>
      </c>
      <c r="F103" s="84">
        <f t="shared" si="26"/>
        <v>2849135.7446099999</v>
      </c>
      <c r="G103" s="84">
        <f t="shared" si="26"/>
        <v>3189190.71068</v>
      </c>
      <c r="H103" s="80">
        <f>E103/B103*100</f>
        <v>82.690729311329605</v>
      </c>
    </row>
    <row r="104" spans="1:8" s="71" customFormat="1" ht="11.25" customHeight="1" x14ac:dyDescent="0.2">
      <c r="A104" s="77" t="s">
        <v>109</v>
      </c>
      <c r="B104" s="78">
        <v>5598514.3789999997</v>
      </c>
      <c r="C104" s="79">
        <v>4420996.5441999994</v>
      </c>
      <c r="D104" s="78">
        <v>61388.59276</v>
      </c>
      <c r="E104" s="79">
        <f t="shared" ref="E104:E113" si="27">SUM(C104:D104)</f>
        <v>4482385.1369599998</v>
      </c>
      <c r="F104" s="79">
        <f>B104-E104</f>
        <v>1116129.2420399999</v>
      </c>
      <c r="G104" s="79">
        <f>B104-C104</f>
        <v>1177517.8348000003</v>
      </c>
      <c r="H104" s="80">
        <f>E104/B104*100</f>
        <v>80.063831822481418</v>
      </c>
    </row>
    <row r="105" spans="1:8" s="71" customFormat="1" ht="11.25" customHeight="1" x14ac:dyDescent="0.2">
      <c r="A105" s="77" t="s">
        <v>172</v>
      </c>
      <c r="B105" s="78">
        <v>2748561.5630000001</v>
      </c>
      <c r="C105" s="79">
        <v>2443135.94239</v>
      </c>
      <c r="D105" s="78">
        <v>25184.59129</v>
      </c>
      <c r="E105" s="79">
        <f t="shared" si="27"/>
        <v>2468320.5336799999</v>
      </c>
      <c r="F105" s="79">
        <f>B105-E105</f>
        <v>280241.02932000021</v>
      </c>
      <c r="G105" s="79">
        <f>B105-C105</f>
        <v>305425.6206100001</v>
      </c>
      <c r="H105" s="80">
        <f>E105/B105*100</f>
        <v>89.804083958224211</v>
      </c>
    </row>
    <row r="106" spans="1:8" s="71" customFormat="1" ht="11.25" customHeight="1" x14ac:dyDescent="0.2">
      <c r="A106" s="77" t="s">
        <v>173</v>
      </c>
      <c r="B106" s="78">
        <v>895216</v>
      </c>
      <c r="C106" s="79">
        <v>655374.4278200001</v>
      </c>
      <c r="D106" s="78">
        <v>17416.920550000003</v>
      </c>
      <c r="E106" s="79">
        <f t="shared" si="27"/>
        <v>672791.34837000014</v>
      </c>
      <c r="F106" s="79">
        <f>B106-E106</f>
        <v>222424.65162999986</v>
      </c>
      <c r="G106" s="79">
        <f>B106-C106</f>
        <v>239841.5721799999</v>
      </c>
      <c r="H106" s="80">
        <f>E106/B106*100</f>
        <v>75.154079950537096</v>
      </c>
    </row>
    <row r="107" spans="1:8" s="71" customFormat="1" ht="11.25" customHeight="1" x14ac:dyDescent="0.2">
      <c r="A107" s="77" t="s">
        <v>174</v>
      </c>
      <c r="B107" s="78">
        <v>1052947.23</v>
      </c>
      <c r="C107" s="79">
        <v>736567.14022000006</v>
      </c>
      <c r="D107" s="78">
        <v>83637.959499999997</v>
      </c>
      <c r="E107" s="79">
        <f t="shared" si="27"/>
        <v>820205.09972000006</v>
      </c>
      <c r="F107" s="79">
        <f>B107-E107</f>
        <v>232742.13027999992</v>
      </c>
      <c r="G107" s="79">
        <f>B107-C107</f>
        <v>316380.08977999992</v>
      </c>
      <c r="H107" s="80">
        <f>E107/B107*100</f>
        <v>77.896125878976861</v>
      </c>
    </row>
    <row r="108" spans="1:8" s="71" customFormat="1" ht="11.25" customHeight="1" x14ac:dyDescent="0.2">
      <c r="A108" s="77" t="s">
        <v>175</v>
      </c>
      <c r="B108" s="78">
        <v>1295463.9310000001</v>
      </c>
      <c r="C108" s="79">
        <v>964178.02087000001</v>
      </c>
      <c r="D108" s="78">
        <v>22306.447800000002</v>
      </c>
      <c r="E108" s="79">
        <f t="shared" si="27"/>
        <v>986484.46866999997</v>
      </c>
      <c r="F108" s="79">
        <f>B108-E108</f>
        <v>308979.46233000013</v>
      </c>
      <c r="G108" s="79">
        <f>B108-C108</f>
        <v>331285.91013000009</v>
      </c>
      <c r="H108" s="80">
        <f>E108/B108*100</f>
        <v>76.149126584212084</v>
      </c>
    </row>
    <row r="109" spans="1:8" s="71" customFormat="1" ht="11.25" customHeight="1" x14ac:dyDescent="0.2">
      <c r="A109" s="77" t="s">
        <v>176</v>
      </c>
      <c r="B109" s="78">
        <v>149082.72</v>
      </c>
      <c r="C109" s="79">
        <v>114286.16256999999</v>
      </c>
      <c r="D109" s="78">
        <v>1966.5506799999998</v>
      </c>
      <c r="E109" s="79">
        <f t="shared" si="27"/>
        <v>116252.71324999999</v>
      </c>
      <c r="F109" s="79">
        <f>B109-E109</f>
        <v>32830.006750000015</v>
      </c>
      <c r="G109" s="79">
        <f>B109-C109</f>
        <v>34796.557430000015</v>
      </c>
      <c r="H109" s="80">
        <f>E109/B109*100</f>
        <v>77.978663959176473</v>
      </c>
    </row>
    <row r="110" spans="1:8" s="71" customFormat="1" ht="11.25" customHeight="1" x14ac:dyDescent="0.2">
      <c r="A110" s="77" t="s">
        <v>177</v>
      </c>
      <c r="B110" s="78">
        <v>771605.701</v>
      </c>
      <c r="C110" s="79">
        <v>613839.34714999993</v>
      </c>
      <c r="D110" s="78">
        <v>786.34438999999998</v>
      </c>
      <c r="E110" s="79">
        <f t="shared" si="27"/>
        <v>614625.69153999991</v>
      </c>
      <c r="F110" s="79">
        <f>B110-E110</f>
        <v>156980.00946000009</v>
      </c>
      <c r="G110" s="79">
        <f>B110-C110</f>
        <v>157766.35385000007</v>
      </c>
      <c r="H110" s="80">
        <f>E110/B110*100</f>
        <v>79.655410884528948</v>
      </c>
    </row>
    <row r="111" spans="1:8" s="71" customFormat="1" ht="11.25" customHeight="1" x14ac:dyDescent="0.2">
      <c r="A111" s="77" t="s">
        <v>178</v>
      </c>
      <c r="B111" s="78">
        <v>664542.64300000074</v>
      </c>
      <c r="C111" s="79">
        <v>483768.28168000124</v>
      </c>
      <c r="D111" s="78">
        <v>11622.233410000019</v>
      </c>
      <c r="E111" s="79">
        <f t="shared" si="27"/>
        <v>495390.51509000128</v>
      </c>
      <c r="F111" s="79">
        <f>B111-E111</f>
        <v>169152.12790999946</v>
      </c>
      <c r="G111" s="79">
        <f>B111-C111</f>
        <v>180774.3613199995</v>
      </c>
      <c r="H111" s="80">
        <f>E111/B111*100</f>
        <v>74.546083732658332</v>
      </c>
    </row>
    <row r="112" spans="1:8" s="71" customFormat="1" ht="11.25" customHeight="1" x14ac:dyDescent="0.2">
      <c r="A112" s="86" t="s">
        <v>179</v>
      </c>
      <c r="B112" s="78">
        <v>114504.39799999999</v>
      </c>
      <c r="C112" s="79">
        <v>66659.437999999995</v>
      </c>
      <c r="D112" s="78">
        <v>5782.4914200000003</v>
      </c>
      <c r="E112" s="79">
        <f t="shared" si="27"/>
        <v>72441.92942</v>
      </c>
      <c r="F112" s="79">
        <f>B112-E112</f>
        <v>42062.468579999986</v>
      </c>
      <c r="G112" s="79">
        <f>B112-C112</f>
        <v>47844.959999999992</v>
      </c>
      <c r="H112" s="80">
        <f>E112/B112*100</f>
        <v>63.265630565561338</v>
      </c>
    </row>
    <row r="113" spans="1:8" s="71" customFormat="1" ht="11.25" customHeight="1" x14ac:dyDescent="0.2">
      <c r="A113" s="77" t="s">
        <v>180</v>
      </c>
      <c r="B113" s="78">
        <v>3169733.5350000001</v>
      </c>
      <c r="C113" s="79">
        <v>2772176.0844200002</v>
      </c>
      <c r="D113" s="78">
        <v>109962.83426999999</v>
      </c>
      <c r="E113" s="79">
        <f t="shared" si="27"/>
        <v>2882138.9186900002</v>
      </c>
      <c r="F113" s="79">
        <f>B113-E113</f>
        <v>287594.61630999995</v>
      </c>
      <c r="G113" s="79">
        <f>B113-C113</f>
        <v>397557.45057999995</v>
      </c>
      <c r="H113" s="80">
        <f>E113/B113*100</f>
        <v>90.926851953503402</v>
      </c>
    </row>
    <row r="114" spans="1:8" s="71" customFormat="1" ht="11.25" customHeight="1" x14ac:dyDescent="0.2">
      <c r="A114" s="77"/>
      <c r="B114" s="78"/>
      <c r="C114" s="79"/>
      <c r="D114" s="78"/>
      <c r="E114" s="79"/>
      <c r="F114" s="79"/>
      <c r="G114" s="79"/>
      <c r="H114" s="80"/>
    </row>
    <row r="115" spans="1:8" s="71" customFormat="1" ht="11.25" customHeight="1" x14ac:dyDescent="0.2">
      <c r="A115" s="73" t="s">
        <v>181</v>
      </c>
      <c r="B115" s="89">
        <f t="shared" ref="B115:G115" si="28">SUM(B116:B124)</f>
        <v>20630503.508279994</v>
      </c>
      <c r="C115" s="84">
        <f t="shared" si="28"/>
        <v>16081113.11626</v>
      </c>
      <c r="D115" s="89">
        <f t="shared" si="28"/>
        <v>931534.22251999995</v>
      </c>
      <c r="E115" s="84">
        <f t="shared" si="28"/>
        <v>17012647.338780001</v>
      </c>
      <c r="F115" s="84">
        <f t="shared" si="28"/>
        <v>3617856.169499997</v>
      </c>
      <c r="G115" s="84">
        <f t="shared" si="28"/>
        <v>4549390.3920199964</v>
      </c>
      <c r="H115" s="80">
        <f>E115/B115*100</f>
        <v>82.463558545490784</v>
      </c>
    </row>
    <row r="116" spans="1:8" s="71" customFormat="1" ht="11.25" customHeight="1" x14ac:dyDescent="0.2">
      <c r="A116" s="77" t="s">
        <v>109</v>
      </c>
      <c r="B116" s="78">
        <v>14527093.699019996</v>
      </c>
      <c r="C116" s="79">
        <v>12259758.71982</v>
      </c>
      <c r="D116" s="78">
        <v>310242.01818000001</v>
      </c>
      <c r="E116" s="79">
        <f t="shared" ref="E116:E124" si="29">SUM(C116:D116)</f>
        <v>12570000.738</v>
      </c>
      <c r="F116" s="79">
        <f>B116-E116</f>
        <v>1957092.9610199966</v>
      </c>
      <c r="G116" s="79">
        <f>B116-C116</f>
        <v>2267334.9791999962</v>
      </c>
      <c r="H116" s="80">
        <f>E116/B116*100</f>
        <v>86.527980051839108</v>
      </c>
    </row>
    <row r="117" spans="1:8" s="71" customFormat="1" ht="11.25" customHeight="1" x14ac:dyDescent="0.2">
      <c r="A117" s="77" t="s">
        <v>182</v>
      </c>
      <c r="B117" s="78">
        <v>31003.178</v>
      </c>
      <c r="C117" s="79">
        <v>27176.765660000001</v>
      </c>
      <c r="D117" s="78">
        <v>200.17994000000002</v>
      </c>
      <c r="E117" s="79">
        <f t="shared" si="29"/>
        <v>27376.945600000003</v>
      </c>
      <c r="F117" s="79">
        <f>B117-E117</f>
        <v>3626.2323999999971</v>
      </c>
      <c r="G117" s="79">
        <f>B117-C117</f>
        <v>3826.4123399999989</v>
      </c>
      <c r="H117" s="80">
        <f>E117/B117*100</f>
        <v>88.303675190975596</v>
      </c>
    </row>
    <row r="118" spans="1:8" s="71" customFormat="1" ht="11.25" customHeight="1" x14ac:dyDescent="0.2">
      <c r="A118" s="77" t="s">
        <v>183</v>
      </c>
      <c r="B118" s="78">
        <v>174093.37699999995</v>
      </c>
      <c r="C118" s="79">
        <v>130997.94168999999</v>
      </c>
      <c r="D118" s="78">
        <v>3661.3053100000006</v>
      </c>
      <c r="E118" s="79">
        <f t="shared" si="29"/>
        <v>134659.247</v>
      </c>
      <c r="F118" s="79">
        <f>B118-E118</f>
        <v>39434.129999999946</v>
      </c>
      <c r="G118" s="79">
        <f>B118-C118</f>
        <v>43095.435309999957</v>
      </c>
      <c r="H118" s="80">
        <f>E118/B118*100</f>
        <v>77.348862616410756</v>
      </c>
    </row>
    <row r="119" spans="1:8" s="71" customFormat="1" ht="11.25" customHeight="1" x14ac:dyDescent="0.2">
      <c r="A119" s="77" t="s">
        <v>184</v>
      </c>
      <c r="B119" s="78">
        <v>1107735.827</v>
      </c>
      <c r="C119" s="79">
        <v>839842.71707000001</v>
      </c>
      <c r="D119" s="78">
        <v>36572.01511</v>
      </c>
      <c r="E119" s="79">
        <f t="shared" si="29"/>
        <v>876414.73218000005</v>
      </c>
      <c r="F119" s="79">
        <f>B119-E119</f>
        <v>231321.09482</v>
      </c>
      <c r="G119" s="79">
        <f>B119-C119</f>
        <v>267893.10993000004</v>
      </c>
      <c r="H119" s="80">
        <f>E119/B119*100</f>
        <v>79.117666037175127</v>
      </c>
    </row>
    <row r="120" spans="1:8" s="71" customFormat="1" ht="11.25" customHeight="1" x14ac:dyDescent="0.2">
      <c r="A120" s="77" t="s">
        <v>185</v>
      </c>
      <c r="B120" s="78">
        <v>77786</v>
      </c>
      <c r="C120" s="79">
        <v>53158.447090000001</v>
      </c>
      <c r="D120" s="78">
        <v>2735.1731400000003</v>
      </c>
      <c r="E120" s="79">
        <f t="shared" si="29"/>
        <v>55893.62023</v>
      </c>
      <c r="F120" s="79">
        <f>B120-E120</f>
        <v>21892.37977</v>
      </c>
      <c r="G120" s="79">
        <f>B120-C120</f>
        <v>24627.552909999999</v>
      </c>
      <c r="H120" s="80">
        <f>E120/B120*100</f>
        <v>71.855629843416551</v>
      </c>
    </row>
    <row r="121" spans="1:8" s="71" customFormat="1" ht="11.25" customHeight="1" x14ac:dyDescent="0.2">
      <c r="A121" s="77" t="s">
        <v>186</v>
      </c>
      <c r="B121" s="78">
        <v>162000.00026000006</v>
      </c>
      <c r="C121" s="79">
        <v>115459.67511000001</v>
      </c>
      <c r="D121" s="78">
        <v>2716.4851000000008</v>
      </c>
      <c r="E121" s="79">
        <f t="shared" si="29"/>
        <v>118176.16021000002</v>
      </c>
      <c r="F121" s="79">
        <f>B121-E121</f>
        <v>43823.840050000043</v>
      </c>
      <c r="G121" s="79">
        <f>B121-C121</f>
        <v>46540.325150000048</v>
      </c>
      <c r="H121" s="80">
        <f>E121/B121*100</f>
        <v>72.948246926132427</v>
      </c>
    </row>
    <row r="122" spans="1:8" s="71" customFormat="1" ht="11.25" customHeight="1" x14ac:dyDescent="0.2">
      <c r="A122" s="86" t="s">
        <v>187</v>
      </c>
      <c r="B122" s="78">
        <v>3185120.4720000001</v>
      </c>
      <c r="C122" s="79">
        <v>1804646.95016</v>
      </c>
      <c r="D122" s="78">
        <v>563945.90009000001</v>
      </c>
      <c r="E122" s="79">
        <f t="shared" si="29"/>
        <v>2368592.8502500001</v>
      </c>
      <c r="F122" s="79">
        <f>B122-E122</f>
        <v>816527.62174999993</v>
      </c>
      <c r="G122" s="79">
        <f>B122-C122</f>
        <v>1380473.5218400001</v>
      </c>
      <c r="H122" s="80">
        <f>E122/B122*100</f>
        <v>74.364309641409392</v>
      </c>
    </row>
    <row r="123" spans="1:8" s="71" customFormat="1" ht="12" x14ac:dyDescent="0.2">
      <c r="A123" s="86" t="s">
        <v>188</v>
      </c>
      <c r="B123" s="78">
        <v>358411.83399999997</v>
      </c>
      <c r="C123" s="79">
        <v>290482.30501999997</v>
      </c>
      <c r="D123" s="78">
        <v>2448.3334599999998</v>
      </c>
      <c r="E123" s="79">
        <f t="shared" si="29"/>
        <v>292930.63847999997</v>
      </c>
      <c r="F123" s="79">
        <f>B123-E123</f>
        <v>65481.195520000008</v>
      </c>
      <c r="G123" s="79">
        <f>B123-C123</f>
        <v>67929.528980000003</v>
      </c>
      <c r="H123" s="80">
        <f>E123/B123*100</f>
        <v>81.730180393541346</v>
      </c>
    </row>
    <row r="124" spans="1:8" s="71" customFormat="1" ht="11.25" customHeight="1" x14ac:dyDescent="0.2">
      <c r="A124" s="77" t="s">
        <v>189</v>
      </c>
      <c r="B124" s="78">
        <v>1007259.1209999999</v>
      </c>
      <c r="C124" s="79">
        <v>559589.59464000002</v>
      </c>
      <c r="D124" s="78">
        <v>9012.8121899999987</v>
      </c>
      <c r="E124" s="79">
        <f t="shared" si="29"/>
        <v>568602.40682999999</v>
      </c>
      <c r="F124" s="79">
        <f>B124-E124</f>
        <v>438656.71416999993</v>
      </c>
      <c r="G124" s="79">
        <f>B124-C124</f>
        <v>447669.5263599999</v>
      </c>
      <c r="H124" s="80">
        <f>E124/B124*100</f>
        <v>56.450459963618435</v>
      </c>
    </row>
    <row r="125" spans="1:8" s="71" customFormat="1" ht="11.25" customHeight="1" x14ac:dyDescent="0.2">
      <c r="A125" s="86"/>
      <c r="B125" s="78"/>
      <c r="C125" s="79"/>
      <c r="D125" s="78"/>
      <c r="E125" s="79"/>
      <c r="F125" s="79"/>
      <c r="G125" s="79"/>
      <c r="H125" s="80"/>
    </row>
    <row r="126" spans="1:8" s="71" customFormat="1" ht="11.25" customHeight="1" x14ac:dyDescent="0.2">
      <c r="A126" s="73" t="s">
        <v>190</v>
      </c>
      <c r="B126" s="89">
        <f t="shared" ref="B126:G126" si="30">+B127+B135</f>
        <v>175270073.67911997</v>
      </c>
      <c r="C126" s="84">
        <f t="shared" si="30"/>
        <v>152149117.57545003</v>
      </c>
      <c r="D126" s="89">
        <f t="shared" si="30"/>
        <v>2910123.6722399998</v>
      </c>
      <c r="E126" s="84">
        <f t="shared" si="30"/>
        <v>155059241.24769002</v>
      </c>
      <c r="F126" s="84">
        <f t="shared" si="30"/>
        <v>20210832.431429986</v>
      </c>
      <c r="G126" s="84">
        <f t="shared" si="30"/>
        <v>23120956.103669982</v>
      </c>
      <c r="H126" s="80">
        <f>E126/B126*100</f>
        <v>88.468748824496174</v>
      </c>
    </row>
    <row r="127" spans="1:8" s="71" customFormat="1" ht="11.25" customHeight="1" x14ac:dyDescent="0.2">
      <c r="A127" s="90" t="s">
        <v>191</v>
      </c>
      <c r="B127" s="91">
        <f t="shared" ref="B127:G127" si="31">SUM(B128:B132)</f>
        <v>11117007.849999998</v>
      </c>
      <c r="C127" s="92">
        <f t="shared" si="31"/>
        <v>10478317.573040001</v>
      </c>
      <c r="D127" s="91">
        <f t="shared" ref="D127" si="32">SUM(D128:D132)</f>
        <v>71034.061679999999</v>
      </c>
      <c r="E127" s="92">
        <f t="shared" si="31"/>
        <v>10549351.63472</v>
      </c>
      <c r="F127" s="92">
        <f t="shared" si="31"/>
        <v>567656.21527999872</v>
      </c>
      <c r="G127" s="92">
        <f t="shared" si="31"/>
        <v>638690.2769599983</v>
      </c>
      <c r="H127" s="80">
        <f>E127/B127*100</f>
        <v>94.893803953911942</v>
      </c>
    </row>
    <row r="128" spans="1:8" s="71" customFormat="1" ht="11.25" customHeight="1" x14ac:dyDescent="0.2">
      <c r="A128" s="93" t="s">
        <v>192</v>
      </c>
      <c r="B128" s="78">
        <v>434852.777</v>
      </c>
      <c r="C128" s="79">
        <v>322646.18664999999</v>
      </c>
      <c r="D128" s="78">
        <v>2977.0094300000001</v>
      </c>
      <c r="E128" s="79">
        <f t="shared" ref="E128:E134" si="33">SUM(C128:D128)</f>
        <v>325623.19607999997</v>
      </c>
      <c r="F128" s="79">
        <f>B128-E128</f>
        <v>109229.58092000004</v>
      </c>
      <c r="G128" s="79">
        <f>B128-C128</f>
        <v>112206.59035000001</v>
      </c>
      <c r="H128" s="80">
        <f>E128/B128*100</f>
        <v>74.881250230580903</v>
      </c>
    </row>
    <row r="129" spans="1:8" s="71" customFormat="1" ht="11.25" customHeight="1" x14ac:dyDescent="0.2">
      <c r="A129" s="93" t="s">
        <v>193</v>
      </c>
      <c r="B129" s="78">
        <v>966288.86199999996</v>
      </c>
      <c r="C129" s="79">
        <v>798295.34788000002</v>
      </c>
      <c r="D129" s="78">
        <v>6612.7709699999996</v>
      </c>
      <c r="E129" s="79">
        <f t="shared" si="33"/>
        <v>804908.11884999997</v>
      </c>
      <c r="F129" s="79">
        <f>B129-E129</f>
        <v>161380.74314999999</v>
      </c>
      <c r="G129" s="79">
        <f>B129-C129</f>
        <v>167993.51411999995</v>
      </c>
      <c r="H129" s="80">
        <f>E129/B129*100</f>
        <v>83.298913037662643</v>
      </c>
    </row>
    <row r="130" spans="1:8" s="71" customFormat="1" ht="11.25" customHeight="1" x14ac:dyDescent="0.2">
      <c r="A130" s="93" t="s">
        <v>194</v>
      </c>
      <c r="B130" s="78">
        <v>81150.078999999998</v>
      </c>
      <c r="C130" s="79">
        <v>60837.32172</v>
      </c>
      <c r="D130" s="78">
        <v>270.89256</v>
      </c>
      <c r="E130" s="79">
        <f t="shared" si="33"/>
        <v>61108.21428</v>
      </c>
      <c r="F130" s="79">
        <f>B130-E130</f>
        <v>20041.864719999998</v>
      </c>
      <c r="G130" s="79">
        <f>B130-C130</f>
        <v>20312.757279999998</v>
      </c>
      <c r="H130" s="80">
        <f>E130/B130*100</f>
        <v>75.302716932660047</v>
      </c>
    </row>
    <row r="131" spans="1:8" s="71" customFormat="1" ht="11.25" customHeight="1" x14ac:dyDescent="0.2">
      <c r="A131" s="93" t="s">
        <v>195</v>
      </c>
      <c r="B131" s="78">
        <v>1147919.798</v>
      </c>
      <c r="C131" s="79">
        <v>1134697.5802799999</v>
      </c>
      <c r="D131" s="78">
        <v>1456.85691</v>
      </c>
      <c r="E131" s="79">
        <f t="shared" si="33"/>
        <v>1136154.43719</v>
      </c>
      <c r="F131" s="79">
        <f>B131-E131</f>
        <v>11765.360809999984</v>
      </c>
      <c r="G131" s="79">
        <f>B131-C131</f>
        <v>13222.217720000073</v>
      </c>
      <c r="H131" s="80">
        <f>E131/B131*100</f>
        <v>98.975071182629776</v>
      </c>
    </row>
    <row r="132" spans="1:8" s="71" customFormat="1" ht="11.25" customHeight="1" x14ac:dyDescent="0.2">
      <c r="A132" s="90" t="s">
        <v>196</v>
      </c>
      <c r="B132" s="94">
        <f>SUM(B133:B134)</f>
        <v>8486796.3339999989</v>
      </c>
      <c r="C132" s="94">
        <f>SUM(C133:C134)</f>
        <v>8161841.1365100006</v>
      </c>
      <c r="D132" s="94">
        <f>SUM(D133:D134)</f>
        <v>59716.53181</v>
      </c>
      <c r="E132" s="94">
        <f>SUM(E133:E134)</f>
        <v>8221557.6683200002</v>
      </c>
      <c r="F132" s="84">
        <f>B132-E132</f>
        <v>265238.6656799987</v>
      </c>
      <c r="G132" s="84">
        <f>B132-C132</f>
        <v>324955.1974899983</v>
      </c>
      <c r="H132" s="80">
        <f>E132/B132*100</f>
        <v>96.874690339658628</v>
      </c>
    </row>
    <row r="133" spans="1:8" s="71" customFormat="1" ht="11.25" customHeight="1" x14ac:dyDescent="0.2">
      <c r="A133" s="95" t="s">
        <v>196</v>
      </c>
      <c r="B133" s="78">
        <v>7252654.3159999996</v>
      </c>
      <c r="C133" s="79">
        <v>7201817.3789100004</v>
      </c>
      <c r="D133" s="78">
        <v>37761.952799999999</v>
      </c>
      <c r="E133" s="79">
        <f t="shared" si="33"/>
        <v>7239579.3317100005</v>
      </c>
      <c r="F133" s="79">
        <f>B133-E133</f>
        <v>13074.98428999912</v>
      </c>
      <c r="G133" s="79">
        <f>B133-C133</f>
        <v>50836.937089999206</v>
      </c>
      <c r="H133" s="80">
        <f>E133/B133*100</f>
        <v>99.819721391364894</v>
      </c>
    </row>
    <row r="134" spans="1:8" s="71" customFormat="1" ht="11.25" customHeight="1" x14ac:dyDescent="0.2">
      <c r="A134" s="95" t="s">
        <v>197</v>
      </c>
      <c r="B134" s="78">
        <v>1234142.0180000002</v>
      </c>
      <c r="C134" s="79">
        <v>960023.75760000001</v>
      </c>
      <c r="D134" s="78">
        <v>21954.579010000001</v>
      </c>
      <c r="E134" s="79">
        <f t="shared" si="33"/>
        <v>981978.33661</v>
      </c>
      <c r="F134" s="79">
        <f>B134-E134</f>
        <v>252163.68139000016</v>
      </c>
      <c r="G134" s="79">
        <f>B134-C134</f>
        <v>274118.26040000014</v>
      </c>
      <c r="H134" s="80">
        <f>E134/B134*100</f>
        <v>79.567693368171177</v>
      </c>
    </row>
    <row r="135" spans="1:8" s="71" customFormat="1" ht="11.25" customHeight="1" x14ac:dyDescent="0.2">
      <c r="A135" s="90" t="s">
        <v>198</v>
      </c>
      <c r="B135" s="96">
        <f t="shared" ref="B135:G135" si="34">SUM(B136:B139)</f>
        <v>164153065.82911998</v>
      </c>
      <c r="C135" s="96">
        <f t="shared" si="34"/>
        <v>141670800.00241002</v>
      </c>
      <c r="D135" s="96">
        <f t="shared" si="34"/>
        <v>2839089.6105599999</v>
      </c>
      <c r="E135" s="96">
        <f t="shared" si="34"/>
        <v>144509889.61297002</v>
      </c>
      <c r="F135" s="96">
        <f t="shared" si="34"/>
        <v>19643176.216149986</v>
      </c>
      <c r="G135" s="96">
        <f t="shared" si="34"/>
        <v>22482265.826709986</v>
      </c>
      <c r="H135" s="80">
        <f>E135/B135*100</f>
        <v>88.033622085012951</v>
      </c>
    </row>
    <row r="136" spans="1:8" s="71" customFormat="1" ht="11.25" customHeight="1" x14ac:dyDescent="0.2">
      <c r="A136" s="95" t="s">
        <v>199</v>
      </c>
      <c r="B136" s="78">
        <v>68539962.718099982</v>
      </c>
      <c r="C136" s="79">
        <v>59108596.403140023</v>
      </c>
      <c r="D136" s="78">
        <v>2160045.3259400004</v>
      </c>
      <c r="E136" s="79">
        <f t="shared" ref="E136:E138" si="35">SUM(C136:D136)</f>
        <v>61268641.729080021</v>
      </c>
      <c r="F136" s="79">
        <f>B136-E136</f>
        <v>7271320.9890199602</v>
      </c>
      <c r="G136" s="79">
        <f>B136-C136</f>
        <v>9431366.3149599582</v>
      </c>
      <c r="H136" s="80">
        <f>E136/B136*100</f>
        <v>89.391122053966683</v>
      </c>
    </row>
    <row r="137" spans="1:8" s="71" customFormat="1" ht="11.25" customHeight="1" x14ac:dyDescent="0.2">
      <c r="A137" s="95" t="s">
        <v>200</v>
      </c>
      <c r="B137" s="78">
        <v>16949985.479040004</v>
      </c>
      <c r="C137" s="79">
        <v>13255737.995890001</v>
      </c>
      <c r="D137" s="78">
        <v>101244.75933</v>
      </c>
      <c r="E137" s="79">
        <f t="shared" si="35"/>
        <v>13356982.755220002</v>
      </c>
      <c r="F137" s="79">
        <f>B137-E137</f>
        <v>3593002.7238200027</v>
      </c>
      <c r="G137" s="79">
        <f>B137-C137</f>
        <v>3694247.4831500035</v>
      </c>
      <c r="H137" s="80">
        <f>E137/B137*100</f>
        <v>78.80232565235508</v>
      </c>
    </row>
    <row r="138" spans="1:8" s="71" customFormat="1" ht="11.25" customHeight="1" x14ac:dyDescent="0.2">
      <c r="A138" s="97" t="s">
        <v>201</v>
      </c>
      <c r="B138" s="78">
        <v>16269763.246960005</v>
      </c>
      <c r="C138" s="79">
        <v>14148260.819290001</v>
      </c>
      <c r="D138" s="78">
        <v>146190.80209000001</v>
      </c>
      <c r="E138" s="79">
        <f t="shared" si="35"/>
        <v>14294451.621380001</v>
      </c>
      <c r="F138" s="79">
        <f>B138-E138</f>
        <v>1975311.6255800035</v>
      </c>
      <c r="G138" s="79">
        <f>B138-C138</f>
        <v>2121502.4276700038</v>
      </c>
      <c r="H138" s="80">
        <f>E138/B138*100</f>
        <v>87.859002029737042</v>
      </c>
    </row>
    <row r="139" spans="1:8" s="71" customFormat="1" ht="11.25" customHeight="1" x14ac:dyDescent="0.2">
      <c r="A139" s="98" t="s">
        <v>202</v>
      </c>
      <c r="B139" s="84">
        <f t="shared" ref="B139:G139" si="36">SUM(B140)</f>
        <v>62393354.385020018</v>
      </c>
      <c r="C139" s="84">
        <f t="shared" si="36"/>
        <v>55158204.784089997</v>
      </c>
      <c r="D139" s="84">
        <f t="shared" si="36"/>
        <v>431608.72320000001</v>
      </c>
      <c r="E139" s="84">
        <f t="shared" si="36"/>
        <v>55589813.507289998</v>
      </c>
      <c r="F139" s="84">
        <f t="shared" si="36"/>
        <v>6803540.8777300194</v>
      </c>
      <c r="G139" s="84">
        <f t="shared" si="36"/>
        <v>7235149.6009300202</v>
      </c>
      <c r="H139" s="99">
        <f>+H140</f>
        <v>89.095728311469855</v>
      </c>
    </row>
    <row r="140" spans="1:8" s="71" customFormat="1" ht="11.25" customHeight="1" x14ac:dyDescent="0.2">
      <c r="A140" s="97" t="s">
        <v>203</v>
      </c>
      <c r="B140" s="78">
        <v>62393354.385020018</v>
      </c>
      <c r="C140" s="79">
        <v>55158204.784089997</v>
      </c>
      <c r="D140" s="78">
        <v>431608.72320000001</v>
      </c>
      <c r="E140" s="79">
        <f>SUM(C140:D140)</f>
        <v>55589813.507289998</v>
      </c>
      <c r="F140" s="79">
        <f>B140-E140</f>
        <v>6803540.8777300194</v>
      </c>
      <c r="G140" s="79">
        <f>B140-C140</f>
        <v>7235149.6009300202</v>
      </c>
      <c r="H140" s="80">
        <f>E140/B140*100</f>
        <v>89.095728311469855</v>
      </c>
    </row>
    <row r="141" spans="1:8" s="71" customFormat="1" ht="11.25" customHeight="1" x14ac:dyDescent="0.2">
      <c r="A141" s="86"/>
      <c r="B141" s="83"/>
      <c r="C141" s="82"/>
      <c r="D141" s="83"/>
      <c r="E141" s="82"/>
      <c r="F141" s="82"/>
      <c r="G141" s="82"/>
      <c r="H141" s="80"/>
    </row>
    <row r="142" spans="1:8" s="71" customFormat="1" ht="11.25" customHeight="1" x14ac:dyDescent="0.2">
      <c r="A142" s="73" t="s">
        <v>204</v>
      </c>
      <c r="B142" s="78">
        <v>309615868.94613999</v>
      </c>
      <c r="C142" s="79">
        <v>252225701.51932001</v>
      </c>
      <c r="D142" s="78">
        <v>12312910.357420001</v>
      </c>
      <c r="E142" s="79">
        <f>SUM(C142:D142)</f>
        <v>264538611.87674001</v>
      </c>
      <c r="F142" s="79">
        <f>B142-E142</f>
        <v>45077257.069399983</v>
      </c>
      <c r="G142" s="79">
        <f>B142-C142</f>
        <v>57390167.42681998</v>
      </c>
      <c r="H142" s="80">
        <f>E142/B142*100</f>
        <v>85.44090869023205</v>
      </c>
    </row>
    <row r="143" spans="1:8" s="71" customFormat="1" ht="11.25" customHeight="1" x14ac:dyDescent="0.2">
      <c r="A143" s="86"/>
      <c r="B143" s="78"/>
      <c r="C143" s="79"/>
      <c r="D143" s="78"/>
      <c r="E143" s="79"/>
      <c r="F143" s="79"/>
      <c r="G143" s="79"/>
      <c r="H143" s="80"/>
    </row>
    <row r="144" spans="1:8" s="71" customFormat="1" ht="11.25" customHeight="1" x14ac:dyDescent="0.2">
      <c r="A144" s="73" t="s">
        <v>205</v>
      </c>
      <c r="B144" s="89">
        <f t="shared" ref="B144:G144" si="37">SUM(B145:B163)</f>
        <v>14847044.861999994</v>
      </c>
      <c r="C144" s="84">
        <f t="shared" si="37"/>
        <v>11730130.72418</v>
      </c>
      <c r="D144" s="89">
        <f t="shared" ref="D144" si="38">SUM(D145:D163)</f>
        <v>154573.22326</v>
      </c>
      <c r="E144" s="84">
        <f t="shared" si="37"/>
        <v>11884703.947440002</v>
      </c>
      <c r="F144" s="84">
        <f t="shared" si="37"/>
        <v>2962340.9145599985</v>
      </c>
      <c r="G144" s="84">
        <f t="shared" si="37"/>
        <v>3116914.137819998</v>
      </c>
      <c r="H144" s="80">
        <f>E144/B144*100</f>
        <v>80.047605822611189</v>
      </c>
    </row>
    <row r="145" spans="1:8" s="71" customFormat="1" ht="11.25" customHeight="1" x14ac:dyDescent="0.2">
      <c r="A145" s="100" t="s">
        <v>206</v>
      </c>
      <c r="B145" s="78">
        <v>4528926.8499999978</v>
      </c>
      <c r="C145" s="79">
        <v>3493947.8262800002</v>
      </c>
      <c r="D145" s="78">
        <v>63782.698239999991</v>
      </c>
      <c r="E145" s="79">
        <f t="shared" ref="E145:E163" si="39">SUM(C145:D145)</f>
        <v>3557730.52452</v>
      </c>
      <c r="F145" s="79">
        <f>B145-E145</f>
        <v>971196.32547999779</v>
      </c>
      <c r="G145" s="79">
        <f>B145-C145</f>
        <v>1034979.0237199976</v>
      </c>
      <c r="H145" s="80">
        <f>E145/B145*100</f>
        <v>78.555707397217105</v>
      </c>
    </row>
    <row r="146" spans="1:8" s="71" customFormat="1" ht="11.25" customHeight="1" x14ac:dyDescent="0.2">
      <c r="A146" s="100" t="s">
        <v>207</v>
      </c>
      <c r="B146" s="78">
        <v>219620.02</v>
      </c>
      <c r="C146" s="79">
        <v>184359.82199999999</v>
      </c>
      <c r="D146" s="78">
        <v>13529.19</v>
      </c>
      <c r="E146" s="79">
        <f t="shared" si="39"/>
        <v>197889.01199999999</v>
      </c>
      <c r="F146" s="79">
        <f>B146-E146</f>
        <v>21731.008000000002</v>
      </c>
      <c r="G146" s="79">
        <f>B146-C146</f>
        <v>35260.198000000004</v>
      </c>
      <c r="H146" s="80">
        <f>E146/B146*100</f>
        <v>90.105178935872971</v>
      </c>
    </row>
    <row r="147" spans="1:8" s="71" customFormat="1" ht="11.25" customHeight="1" x14ac:dyDescent="0.2">
      <c r="A147" s="77" t="s">
        <v>208</v>
      </c>
      <c r="B147" s="78">
        <v>432375.99999999994</v>
      </c>
      <c r="C147" s="79">
        <v>236086.94094999999</v>
      </c>
      <c r="D147" s="78">
        <v>2345.7430600000002</v>
      </c>
      <c r="E147" s="79">
        <f t="shared" si="39"/>
        <v>238432.68401</v>
      </c>
      <c r="F147" s="79">
        <f>B147-E147</f>
        <v>193943.31598999994</v>
      </c>
      <c r="G147" s="79">
        <f>B147-C147</f>
        <v>196289.05904999995</v>
      </c>
      <c r="H147" s="80">
        <f>E147/B147*100</f>
        <v>55.144754567783608</v>
      </c>
    </row>
    <row r="148" spans="1:8" s="71" customFormat="1" ht="11.25" customHeight="1" x14ac:dyDescent="0.2">
      <c r="A148" s="77" t="s">
        <v>209</v>
      </c>
      <c r="B148" s="78">
        <v>163832.32500000001</v>
      </c>
      <c r="C148" s="79">
        <v>96888.223140000002</v>
      </c>
      <c r="D148" s="78">
        <v>0</v>
      </c>
      <c r="E148" s="79">
        <f t="shared" si="39"/>
        <v>96888.223140000002</v>
      </c>
      <c r="F148" s="79">
        <f>B148-E148</f>
        <v>66944.10186000001</v>
      </c>
      <c r="G148" s="79">
        <f>B148-C148</f>
        <v>66944.10186000001</v>
      </c>
      <c r="H148" s="80">
        <f>E148/B148*100</f>
        <v>59.138648700737171</v>
      </c>
    </row>
    <row r="149" spans="1:8" s="71" customFormat="1" ht="11.25" customHeight="1" x14ac:dyDescent="0.2">
      <c r="A149" s="77" t="s">
        <v>210</v>
      </c>
      <c r="B149" s="78">
        <v>374562.66399999999</v>
      </c>
      <c r="C149" s="79">
        <v>210775.30088999998</v>
      </c>
      <c r="D149" s="78">
        <v>4101.5545899999997</v>
      </c>
      <c r="E149" s="79">
        <f t="shared" si="39"/>
        <v>214876.85547999997</v>
      </c>
      <c r="F149" s="79">
        <f>B149-E149</f>
        <v>159685.80852000002</v>
      </c>
      <c r="G149" s="79">
        <f>B149-C149</f>
        <v>163787.36311000001</v>
      </c>
      <c r="H149" s="80">
        <f>E149/B149*100</f>
        <v>57.367398337384735</v>
      </c>
    </row>
    <row r="150" spans="1:8" s="71" customFormat="1" ht="11.25" customHeight="1" x14ac:dyDescent="0.2">
      <c r="A150" s="77" t="s">
        <v>211</v>
      </c>
      <c r="B150" s="78">
        <v>205003</v>
      </c>
      <c r="C150" s="79">
        <v>117933.02970999999</v>
      </c>
      <c r="D150" s="78">
        <v>4958.3866500000004</v>
      </c>
      <c r="E150" s="79">
        <f t="shared" si="39"/>
        <v>122891.41635999999</v>
      </c>
      <c r="F150" s="79">
        <f>B150-E150</f>
        <v>82111.583640000012</v>
      </c>
      <c r="G150" s="79">
        <f>B150-C150</f>
        <v>87069.970290000012</v>
      </c>
      <c r="H150" s="80">
        <f>E150/B150*100</f>
        <v>59.946155109925215</v>
      </c>
    </row>
    <row r="151" spans="1:8" s="71" customFormat="1" ht="11.25" customHeight="1" x14ac:dyDescent="0.2">
      <c r="A151" s="77" t="s">
        <v>212</v>
      </c>
      <c r="B151" s="78">
        <v>58574</v>
      </c>
      <c r="C151" s="79">
        <v>35138.778729999998</v>
      </c>
      <c r="D151" s="78">
        <v>168.72274999999999</v>
      </c>
      <c r="E151" s="79">
        <f t="shared" si="39"/>
        <v>35307.501479999999</v>
      </c>
      <c r="F151" s="79">
        <f>B151-E151</f>
        <v>23266.498520000001</v>
      </c>
      <c r="G151" s="79">
        <f>B151-C151</f>
        <v>23435.221270000002</v>
      </c>
      <c r="H151" s="80">
        <f>E151/B151*100</f>
        <v>60.278453716666093</v>
      </c>
    </row>
    <row r="152" spans="1:8" s="71" customFormat="1" ht="11.25" customHeight="1" x14ac:dyDescent="0.2">
      <c r="A152" s="100" t="s">
        <v>213</v>
      </c>
      <c r="B152" s="78">
        <v>64243</v>
      </c>
      <c r="C152" s="79">
        <v>53145.597439999998</v>
      </c>
      <c r="D152" s="78">
        <v>45.933930000000004</v>
      </c>
      <c r="E152" s="79">
        <f t="shared" si="39"/>
        <v>53191.531369999997</v>
      </c>
      <c r="F152" s="79">
        <f>B152-E152</f>
        <v>11051.468630000003</v>
      </c>
      <c r="G152" s="79">
        <f>B152-C152</f>
        <v>11097.402560000002</v>
      </c>
      <c r="H152" s="80">
        <f>E152/B152*100</f>
        <v>82.79739640116432</v>
      </c>
    </row>
    <row r="153" spans="1:8" s="71" customFormat="1" ht="11.25" customHeight="1" x14ac:dyDescent="0.2">
      <c r="A153" s="77" t="s">
        <v>214</v>
      </c>
      <c r="B153" s="78">
        <v>896667.14199999999</v>
      </c>
      <c r="C153" s="79">
        <v>776187.92839999998</v>
      </c>
      <c r="D153" s="78">
        <v>12255.93698</v>
      </c>
      <c r="E153" s="79">
        <f t="shared" si="39"/>
        <v>788443.86537999997</v>
      </c>
      <c r="F153" s="79">
        <f>B153-E153</f>
        <v>108223.27662000002</v>
      </c>
      <c r="G153" s="79">
        <f>B153-C153</f>
        <v>120479.21360000002</v>
      </c>
      <c r="H153" s="80">
        <f>E153/B153*100</f>
        <v>87.930495994465687</v>
      </c>
    </row>
    <row r="154" spans="1:8" s="71" customFormat="1" ht="11.25" customHeight="1" x14ac:dyDescent="0.2">
      <c r="A154" s="77" t="s">
        <v>215</v>
      </c>
      <c r="B154" s="78">
        <v>848685</v>
      </c>
      <c r="C154" s="79">
        <v>736323.21901</v>
      </c>
      <c r="D154" s="78">
        <v>180.90076999999999</v>
      </c>
      <c r="E154" s="79">
        <f t="shared" si="39"/>
        <v>736504.11977999995</v>
      </c>
      <c r="F154" s="79">
        <f>B154-E154</f>
        <v>112180.88022000005</v>
      </c>
      <c r="G154" s="79">
        <f>B154-C154</f>
        <v>112361.78099</v>
      </c>
      <c r="H154" s="80">
        <f>E154/B154*100</f>
        <v>86.781800053023204</v>
      </c>
    </row>
    <row r="155" spans="1:8" s="71" customFormat="1" ht="11.25" customHeight="1" x14ac:dyDescent="0.2">
      <c r="A155" s="77" t="s">
        <v>216</v>
      </c>
      <c r="B155" s="78">
        <v>509127</v>
      </c>
      <c r="C155" s="79">
        <v>445057.17579000001</v>
      </c>
      <c r="D155" s="78">
        <v>1059.808</v>
      </c>
      <c r="E155" s="79">
        <f t="shared" si="39"/>
        <v>446116.98379000003</v>
      </c>
      <c r="F155" s="79">
        <f>B155-E155</f>
        <v>63010.016209999972</v>
      </c>
      <c r="G155" s="79">
        <f>B155-C155</f>
        <v>64069.824209999992</v>
      </c>
      <c r="H155" s="80">
        <f>E155/B155*100</f>
        <v>87.623909906565558</v>
      </c>
    </row>
    <row r="156" spans="1:8" s="71" customFormat="1" ht="11.25" customHeight="1" x14ac:dyDescent="0.2">
      <c r="A156" s="77" t="s">
        <v>217</v>
      </c>
      <c r="B156" s="78">
        <v>431846.35399999999</v>
      </c>
      <c r="C156" s="79">
        <v>332098.60777</v>
      </c>
      <c r="D156" s="78">
        <v>2479.07582</v>
      </c>
      <c r="E156" s="79">
        <f t="shared" si="39"/>
        <v>334577.68359000003</v>
      </c>
      <c r="F156" s="79">
        <f>B156-E156</f>
        <v>97268.670409999962</v>
      </c>
      <c r="G156" s="79">
        <f>B156-C156</f>
        <v>99747.74622999999</v>
      </c>
      <c r="H156" s="80">
        <f>E156/B156*100</f>
        <v>77.476093173175215</v>
      </c>
    </row>
    <row r="157" spans="1:8" s="71" customFormat="1" ht="11.25" customHeight="1" x14ac:dyDescent="0.2">
      <c r="A157" s="77" t="s">
        <v>218</v>
      </c>
      <c r="B157" s="78">
        <v>407193</v>
      </c>
      <c r="C157" s="79">
        <v>290150.81935000001</v>
      </c>
      <c r="D157" s="78">
        <v>3876.1223799999998</v>
      </c>
      <c r="E157" s="79">
        <f t="shared" si="39"/>
        <v>294026.94173000002</v>
      </c>
      <c r="F157" s="79">
        <f>B157-E157</f>
        <v>113166.05826999998</v>
      </c>
      <c r="G157" s="79">
        <f>B157-C157</f>
        <v>117042.18064999999</v>
      </c>
      <c r="H157" s="80">
        <f>E157/B157*100</f>
        <v>72.208250566684598</v>
      </c>
    </row>
    <row r="158" spans="1:8" s="71" customFormat="1" ht="11.25" customHeight="1" x14ac:dyDescent="0.2">
      <c r="A158" s="77" t="s">
        <v>219</v>
      </c>
      <c r="B158" s="78">
        <v>235890.22299999997</v>
      </c>
      <c r="C158" s="79">
        <v>179191.41328000001</v>
      </c>
      <c r="D158" s="78">
        <v>1904.5964199999999</v>
      </c>
      <c r="E158" s="79">
        <f t="shared" si="39"/>
        <v>181096.0097</v>
      </c>
      <c r="F158" s="79">
        <f>B158-E158</f>
        <v>54794.213299999974</v>
      </c>
      <c r="G158" s="79">
        <f>B158-C158</f>
        <v>56698.809719999961</v>
      </c>
      <c r="H158" s="80">
        <f>E158/B158*100</f>
        <v>76.771308024919719</v>
      </c>
    </row>
    <row r="159" spans="1:8" s="71" customFormat="1" ht="11.25" customHeight="1" x14ac:dyDescent="0.2">
      <c r="A159" s="77" t="s">
        <v>220</v>
      </c>
      <c r="B159" s="78">
        <v>1790182.7189999996</v>
      </c>
      <c r="C159" s="79">
        <v>1308706.0539200001</v>
      </c>
      <c r="D159" s="78">
        <v>33558.999580000003</v>
      </c>
      <c r="E159" s="79">
        <f t="shared" si="39"/>
        <v>1342265.0535000002</v>
      </c>
      <c r="F159" s="79">
        <f>B159-E159</f>
        <v>447917.66549999942</v>
      </c>
      <c r="G159" s="79">
        <f>B159-C159</f>
        <v>481476.66507999948</v>
      </c>
      <c r="H159" s="80">
        <f>E159/B159*100</f>
        <v>74.979220794276941</v>
      </c>
    </row>
    <row r="160" spans="1:8" s="71" customFormat="1" ht="11.25" customHeight="1" x14ac:dyDescent="0.2">
      <c r="A160" s="77" t="s">
        <v>221</v>
      </c>
      <c r="B160" s="78">
        <v>68587.732999999993</v>
      </c>
      <c r="C160" s="79">
        <v>50701.898450000001</v>
      </c>
      <c r="D160" s="78">
        <v>1570.8766599999999</v>
      </c>
      <c r="E160" s="79">
        <f t="shared" si="39"/>
        <v>52272.775110000002</v>
      </c>
      <c r="F160" s="79">
        <f>B160-E160</f>
        <v>16314.957889999991</v>
      </c>
      <c r="G160" s="79">
        <f>B160-C160</f>
        <v>17885.834549999992</v>
      </c>
      <c r="H160" s="80">
        <f>E160/B160*100</f>
        <v>76.213008979317053</v>
      </c>
    </row>
    <row r="161" spans="1:8" s="71" customFormat="1" ht="11.25" customHeight="1" x14ac:dyDescent="0.2">
      <c r="A161" s="86" t="s">
        <v>222</v>
      </c>
      <c r="B161" s="78">
        <v>3452360.8250000011</v>
      </c>
      <c r="C161" s="79">
        <v>3081435.6086300001</v>
      </c>
      <c r="D161" s="78">
        <v>6733.5106999999998</v>
      </c>
      <c r="E161" s="79">
        <f t="shared" si="39"/>
        <v>3088169.1193300001</v>
      </c>
      <c r="F161" s="79">
        <f>B161-E161</f>
        <v>364191.70567000099</v>
      </c>
      <c r="G161" s="79">
        <f>B161-C161</f>
        <v>370925.21637000097</v>
      </c>
      <c r="H161" s="80">
        <f>E161/B161*100</f>
        <v>89.450937369213108</v>
      </c>
    </row>
    <row r="162" spans="1:8" s="71" customFormat="1" ht="11.25" customHeight="1" x14ac:dyDescent="0.2">
      <c r="A162" s="86" t="s">
        <v>223</v>
      </c>
      <c r="B162" s="78">
        <v>67180</v>
      </c>
      <c r="C162" s="79">
        <v>42650.183920000003</v>
      </c>
      <c r="D162" s="78">
        <v>1582.43265</v>
      </c>
      <c r="E162" s="79">
        <f t="shared" si="39"/>
        <v>44232.616570000006</v>
      </c>
      <c r="F162" s="79">
        <f>B162-E162</f>
        <v>22947.383429999994</v>
      </c>
      <c r="G162" s="79">
        <f>B162-C162</f>
        <v>24529.816079999997</v>
      </c>
      <c r="H162" s="80">
        <f>E162/B162*100</f>
        <v>65.841941902351891</v>
      </c>
    </row>
    <row r="163" spans="1:8" s="71" customFormat="1" ht="11.25" customHeight="1" x14ac:dyDescent="0.2">
      <c r="A163" s="77" t="s">
        <v>224</v>
      </c>
      <c r="B163" s="78">
        <v>92187.007000000012</v>
      </c>
      <c r="C163" s="79">
        <v>59352.296520000004</v>
      </c>
      <c r="D163" s="78">
        <v>438.73408000000001</v>
      </c>
      <c r="E163" s="79">
        <f t="shared" si="39"/>
        <v>59791.030600000006</v>
      </c>
      <c r="F163" s="79">
        <f>B163-E163</f>
        <v>32395.976400000007</v>
      </c>
      <c r="G163" s="79">
        <f>B163-C163</f>
        <v>32834.710480000009</v>
      </c>
      <c r="H163" s="80">
        <f>E163/B163*100</f>
        <v>64.85841394113163</v>
      </c>
    </row>
    <row r="164" spans="1:8" s="71" customFormat="1" ht="11.25" customHeight="1" x14ac:dyDescent="0.2">
      <c r="A164" s="86"/>
      <c r="B164" s="78"/>
      <c r="C164" s="79"/>
      <c r="D164" s="78"/>
      <c r="E164" s="79"/>
      <c r="F164" s="79"/>
      <c r="G164" s="79"/>
      <c r="H164" s="80"/>
    </row>
    <row r="165" spans="1:8" s="71" customFormat="1" ht="11.25" customHeight="1" x14ac:dyDescent="0.2">
      <c r="A165" s="73" t="s">
        <v>225</v>
      </c>
      <c r="B165" s="89">
        <f t="shared" ref="B165:G165" si="40">SUM(B166:B173)</f>
        <v>390799747.22123992</v>
      </c>
      <c r="C165" s="84">
        <f t="shared" si="40"/>
        <v>262067216.52453002</v>
      </c>
      <c r="D165" s="89">
        <f t="shared" si="40"/>
        <v>2052578.0403699996</v>
      </c>
      <c r="E165" s="84">
        <f t="shared" si="40"/>
        <v>264119794.56490001</v>
      </c>
      <c r="F165" s="84">
        <f t="shared" si="40"/>
        <v>126679952.65633994</v>
      </c>
      <c r="G165" s="84">
        <f t="shared" si="40"/>
        <v>128732530.69670995</v>
      </c>
      <c r="H165" s="80">
        <f>E165/B165*100</f>
        <v>67.584433317295947</v>
      </c>
    </row>
    <row r="166" spans="1:8" s="71" customFormat="1" ht="11.25" customHeight="1" x14ac:dyDescent="0.2">
      <c r="A166" s="77" t="s">
        <v>109</v>
      </c>
      <c r="B166" s="78">
        <v>389508716.22123992</v>
      </c>
      <c r="C166" s="79">
        <v>261172825.13012999</v>
      </c>
      <c r="D166" s="78">
        <v>2034623.4796399996</v>
      </c>
      <c r="E166" s="79">
        <f t="shared" ref="E166:E173" si="41">SUM(C166:D166)</f>
        <v>263207448.60977</v>
      </c>
      <c r="F166" s="79">
        <f>B166-E166</f>
        <v>126301267.61146992</v>
      </c>
      <c r="G166" s="79">
        <f>B166-C166</f>
        <v>128335891.09110993</v>
      </c>
      <c r="H166" s="80">
        <f>E166/B166*100</f>
        <v>67.574212757865183</v>
      </c>
    </row>
    <row r="167" spans="1:8" s="71" customFormat="1" ht="11.25" customHeight="1" x14ac:dyDescent="0.2">
      <c r="A167" s="77" t="s">
        <v>226</v>
      </c>
      <c r="B167" s="78">
        <v>48903</v>
      </c>
      <c r="C167" s="79">
        <v>23037.97652</v>
      </c>
      <c r="D167" s="78">
        <v>269.96517999999998</v>
      </c>
      <c r="E167" s="79">
        <f t="shared" si="41"/>
        <v>23307.941699999999</v>
      </c>
      <c r="F167" s="79">
        <f>B167-E167</f>
        <v>25595.058300000001</v>
      </c>
      <c r="G167" s="79">
        <f>B167-C167</f>
        <v>25865.02348</v>
      </c>
      <c r="H167" s="80">
        <f>E167/B167*100</f>
        <v>47.661578430771115</v>
      </c>
    </row>
    <row r="168" spans="1:8" s="71" customFormat="1" ht="11.25" customHeight="1" x14ac:dyDescent="0.2">
      <c r="A168" s="86" t="s">
        <v>227</v>
      </c>
      <c r="B168" s="78">
        <v>40753</v>
      </c>
      <c r="C168" s="79">
        <v>23179.866120000002</v>
      </c>
      <c r="D168" s="78">
        <v>189.72788</v>
      </c>
      <c r="E168" s="79">
        <f t="shared" si="41"/>
        <v>23369.594000000001</v>
      </c>
      <c r="F168" s="79">
        <f>B168-E168</f>
        <v>17383.405999999999</v>
      </c>
      <c r="G168" s="79">
        <f>B168-C168</f>
        <v>17573.133879999998</v>
      </c>
      <c r="H168" s="80">
        <f>E168/B168*100</f>
        <v>57.34447525335559</v>
      </c>
    </row>
    <row r="169" spans="1:8" s="71" customFormat="1" ht="11.25" customHeight="1" x14ac:dyDescent="0.2">
      <c r="A169" s="86" t="s">
        <v>228</v>
      </c>
      <c r="B169" s="78">
        <v>42664.074000000001</v>
      </c>
      <c r="C169" s="79">
        <v>22814.730159999999</v>
      </c>
      <c r="D169" s="78">
        <v>2412.1896400000001</v>
      </c>
      <c r="E169" s="79">
        <f t="shared" si="41"/>
        <v>25226.9198</v>
      </c>
      <c r="F169" s="79">
        <f>B169-E169</f>
        <v>17437.154200000001</v>
      </c>
      <c r="G169" s="79">
        <f>B169-C169</f>
        <v>19849.343840000001</v>
      </c>
      <c r="H169" s="80">
        <f>E169/B169*100</f>
        <v>59.129186303211455</v>
      </c>
    </row>
    <row r="170" spans="1:8" s="71" customFormat="1" ht="11.25" customHeight="1" x14ac:dyDescent="0.2">
      <c r="A170" s="77" t="s">
        <v>229</v>
      </c>
      <c r="B170" s="78">
        <v>72968.652000000002</v>
      </c>
      <c r="C170" s="79">
        <v>50002.102509999997</v>
      </c>
      <c r="D170" s="78">
        <v>626.73805000000004</v>
      </c>
      <c r="E170" s="79">
        <f t="shared" si="41"/>
        <v>50628.840559999997</v>
      </c>
      <c r="F170" s="79">
        <f>B170-E170</f>
        <v>22339.811440000005</v>
      </c>
      <c r="G170" s="79">
        <f>B170-C170</f>
        <v>22966.549490000005</v>
      </c>
      <c r="H170" s="80">
        <f>E170/B170*100</f>
        <v>69.38437146954557</v>
      </c>
    </row>
    <row r="171" spans="1:8" s="71" customFormat="1" ht="11.25" customHeight="1" x14ac:dyDescent="0.2">
      <c r="A171" s="77" t="s">
        <v>230</v>
      </c>
      <c r="B171" s="78">
        <v>173100</v>
      </c>
      <c r="C171" s="79">
        <v>138636.14321000001</v>
      </c>
      <c r="D171" s="78">
        <v>203.25</v>
      </c>
      <c r="E171" s="79">
        <f t="shared" si="41"/>
        <v>138839.39321000001</v>
      </c>
      <c r="F171" s="79">
        <f>B171-E171</f>
        <v>34260.606789999991</v>
      </c>
      <c r="G171" s="79">
        <f>B171-C171</f>
        <v>34463.856789999991</v>
      </c>
      <c r="H171" s="80">
        <f>E171/B171*100</f>
        <v>80.207621727325247</v>
      </c>
    </row>
    <row r="172" spans="1:8" s="71" customFormat="1" ht="11.25" customHeight="1" x14ac:dyDescent="0.2">
      <c r="A172" s="77" t="s">
        <v>231</v>
      </c>
      <c r="B172" s="78">
        <v>775012.54500000004</v>
      </c>
      <c r="C172" s="79">
        <v>554056.19657000003</v>
      </c>
      <c r="D172" s="78">
        <v>13808.247949999999</v>
      </c>
      <c r="E172" s="79">
        <f t="shared" si="41"/>
        <v>567864.44452000002</v>
      </c>
      <c r="F172" s="79">
        <f>B172-E172</f>
        <v>207148.10048000002</v>
      </c>
      <c r="G172" s="79">
        <f>B172-C172</f>
        <v>220956.34843000001</v>
      </c>
      <c r="H172" s="80">
        <f>E172/B172*100</f>
        <v>73.271645495751287</v>
      </c>
    </row>
    <row r="173" spans="1:8" s="71" customFormat="1" ht="11.25" customHeight="1" x14ac:dyDescent="0.2">
      <c r="A173" s="86" t="s">
        <v>232</v>
      </c>
      <c r="B173" s="78">
        <v>137629.72899999999</v>
      </c>
      <c r="C173" s="79">
        <v>82664.379310000004</v>
      </c>
      <c r="D173" s="78">
        <v>444.44203000000005</v>
      </c>
      <c r="E173" s="79">
        <f t="shared" si="41"/>
        <v>83108.82134000001</v>
      </c>
      <c r="F173" s="79">
        <f>B173-E173</f>
        <v>54520.907659999983</v>
      </c>
      <c r="G173" s="79">
        <f>B173-C173</f>
        <v>54965.349689999988</v>
      </c>
      <c r="H173" s="80">
        <f>E173/B173*100</f>
        <v>60.385806136405321</v>
      </c>
    </row>
    <row r="174" spans="1:8" s="71" customFormat="1" ht="11.25" customHeight="1" x14ac:dyDescent="0.2">
      <c r="A174" s="86"/>
      <c r="B174" s="83"/>
      <c r="C174" s="82"/>
      <c r="D174" s="83"/>
      <c r="E174" s="82"/>
      <c r="F174" s="82"/>
      <c r="G174" s="82"/>
      <c r="H174" s="80"/>
    </row>
    <row r="175" spans="1:8" s="71" customFormat="1" ht="11.25" customHeight="1" x14ac:dyDescent="0.2">
      <c r="A175" s="73" t="s">
        <v>233</v>
      </c>
      <c r="B175" s="89">
        <f t="shared" ref="B175:G175" si="42">SUM(B176:B178)</f>
        <v>2153038.9169999999</v>
      </c>
      <c r="C175" s="84">
        <f t="shared" si="42"/>
        <v>1299138.8993300004</v>
      </c>
      <c r="D175" s="89">
        <f t="shared" si="42"/>
        <v>16701.23891</v>
      </c>
      <c r="E175" s="84">
        <f t="shared" si="42"/>
        <v>1315840.1382400002</v>
      </c>
      <c r="F175" s="84">
        <f t="shared" si="42"/>
        <v>837198.77875999978</v>
      </c>
      <c r="G175" s="84">
        <f t="shared" si="42"/>
        <v>853900.01766999986</v>
      </c>
      <c r="H175" s="80">
        <f>E175/B175*100</f>
        <v>61.115483229326152</v>
      </c>
    </row>
    <row r="176" spans="1:8" s="71" customFormat="1" ht="11.25" customHeight="1" x14ac:dyDescent="0.2">
      <c r="A176" s="77" t="s">
        <v>206</v>
      </c>
      <c r="B176" s="78">
        <v>1929615.3740000001</v>
      </c>
      <c r="C176" s="79">
        <v>1147882.8961000002</v>
      </c>
      <c r="D176" s="78">
        <v>11516.983609999999</v>
      </c>
      <c r="E176" s="79">
        <f t="shared" ref="E176:E178" si="43">SUM(C176:D176)</f>
        <v>1159399.8797100002</v>
      </c>
      <c r="F176" s="79">
        <f>B176-E176</f>
        <v>770215.49428999983</v>
      </c>
      <c r="G176" s="79">
        <f>B176-C176</f>
        <v>781732.47789999982</v>
      </c>
      <c r="H176" s="80">
        <f>E176/B176*100</f>
        <v>60.084506753624169</v>
      </c>
    </row>
    <row r="177" spans="1:8" s="71" customFormat="1" ht="11.45" customHeight="1" x14ac:dyDescent="0.2">
      <c r="A177" s="77" t="s">
        <v>234</v>
      </c>
      <c r="B177" s="78">
        <v>49986.000000000007</v>
      </c>
      <c r="C177" s="79">
        <v>28324.42412</v>
      </c>
      <c r="D177" s="78">
        <v>736.01175000000001</v>
      </c>
      <c r="E177" s="79">
        <f t="shared" si="43"/>
        <v>29060.435870000001</v>
      </c>
      <c r="F177" s="79">
        <f>B177-E177</f>
        <v>20925.564130000006</v>
      </c>
      <c r="G177" s="79">
        <f>B177-C177</f>
        <v>21661.575880000008</v>
      </c>
      <c r="H177" s="80">
        <f>E177/B177*100</f>
        <v>58.137150142039765</v>
      </c>
    </row>
    <row r="178" spans="1:8" s="71" customFormat="1" ht="11.25" customHeight="1" x14ac:dyDescent="0.2">
      <c r="A178" s="77" t="s">
        <v>235</v>
      </c>
      <c r="B178" s="78">
        <v>173437.54299999998</v>
      </c>
      <c r="C178" s="79">
        <v>122931.57911000001</v>
      </c>
      <c r="D178" s="78">
        <v>4448.2435500000001</v>
      </c>
      <c r="E178" s="79">
        <f t="shared" si="43"/>
        <v>127379.82266000001</v>
      </c>
      <c r="F178" s="79">
        <f>B178-E178</f>
        <v>46057.720339999971</v>
      </c>
      <c r="G178" s="79">
        <f>B178-C178</f>
        <v>50505.96388999997</v>
      </c>
      <c r="H178" s="80">
        <f>E178/B178*100</f>
        <v>73.444203865364969</v>
      </c>
    </row>
    <row r="179" spans="1:8" s="71" customFormat="1" ht="11.25" customHeight="1" x14ac:dyDescent="0.2">
      <c r="A179" s="86" t="s">
        <v>236</v>
      </c>
      <c r="B179" s="82"/>
      <c r="C179" s="82"/>
      <c r="D179" s="82"/>
      <c r="E179" s="82"/>
      <c r="F179" s="82"/>
      <c r="G179" s="82"/>
      <c r="H179" s="75"/>
    </row>
    <row r="180" spans="1:8" s="71" customFormat="1" ht="11.25" customHeight="1" x14ac:dyDescent="0.2">
      <c r="A180" s="73" t="s">
        <v>237</v>
      </c>
      <c r="B180" s="84">
        <f t="shared" ref="B180:G180" si="44">SUM(B181:B187)</f>
        <v>12345879.945299998</v>
      </c>
      <c r="C180" s="84">
        <f t="shared" si="44"/>
        <v>8560897.7254000008</v>
      </c>
      <c r="D180" s="84">
        <f t="shared" ref="D180" si="45">SUM(D181:D187)</f>
        <v>77253.817959999986</v>
      </c>
      <c r="E180" s="84">
        <f t="shared" si="44"/>
        <v>8638151.5433600023</v>
      </c>
      <c r="F180" s="84">
        <f t="shared" si="44"/>
        <v>3707728.4019399979</v>
      </c>
      <c r="G180" s="84">
        <f t="shared" si="44"/>
        <v>3784982.219899999</v>
      </c>
      <c r="H180" s="75">
        <f>E180/B180*100</f>
        <v>69.967888733994172</v>
      </c>
    </row>
    <row r="181" spans="1:8" s="71" customFormat="1" ht="11.25" customHeight="1" x14ac:dyDescent="0.2">
      <c r="A181" s="86" t="s">
        <v>206</v>
      </c>
      <c r="B181" s="78">
        <v>3423298.3893000009</v>
      </c>
      <c r="C181" s="79">
        <v>3104865.3294600011</v>
      </c>
      <c r="D181" s="78">
        <v>37905.055789999991</v>
      </c>
      <c r="E181" s="79">
        <f t="shared" ref="E181:E187" si="46">SUM(C181:D181)</f>
        <v>3142770.3852500012</v>
      </c>
      <c r="F181" s="79">
        <f>B181-E181</f>
        <v>280528.00404999964</v>
      </c>
      <c r="G181" s="79">
        <f>B181-C181</f>
        <v>318433.05983999977</v>
      </c>
      <c r="H181" s="80">
        <f>E181/B181*100</f>
        <v>91.805330060422747</v>
      </c>
    </row>
    <row r="182" spans="1:8" s="71" customFormat="1" ht="11.25" customHeight="1" x14ac:dyDescent="0.2">
      <c r="A182" s="77" t="s">
        <v>238</v>
      </c>
      <c r="B182" s="78">
        <v>247146.318</v>
      </c>
      <c r="C182" s="79">
        <v>172105.13334</v>
      </c>
      <c r="D182" s="78">
        <v>1641.3558799999998</v>
      </c>
      <c r="E182" s="79">
        <f t="shared" si="46"/>
        <v>173746.48921999999</v>
      </c>
      <c r="F182" s="79">
        <f>B182-E182</f>
        <v>73399.828780000011</v>
      </c>
      <c r="G182" s="79">
        <f>B182-C182</f>
        <v>75041.184659999999</v>
      </c>
      <c r="H182" s="80">
        <f>E182/B182*100</f>
        <v>70.301063202568116</v>
      </c>
    </row>
    <row r="183" spans="1:8" s="71" customFormat="1" ht="11.25" customHeight="1" x14ac:dyDescent="0.2">
      <c r="A183" s="77" t="s">
        <v>239</v>
      </c>
      <c r="B183" s="78">
        <v>48240</v>
      </c>
      <c r="C183" s="79">
        <v>33269.403550000003</v>
      </c>
      <c r="D183" s="78">
        <v>441.84242999999998</v>
      </c>
      <c r="E183" s="79">
        <f t="shared" si="46"/>
        <v>33711.24598</v>
      </c>
      <c r="F183" s="79">
        <f>B183-E183</f>
        <v>14528.75402</v>
      </c>
      <c r="G183" s="79">
        <f>B183-C183</f>
        <v>14970.596449999997</v>
      </c>
      <c r="H183" s="80">
        <f>E183/B183*100</f>
        <v>69.882350704809284</v>
      </c>
    </row>
    <row r="184" spans="1:8" s="71" customFormat="1" ht="11.25" customHeight="1" x14ac:dyDescent="0.2">
      <c r="A184" s="77" t="s">
        <v>240</v>
      </c>
      <c r="B184" s="78">
        <v>61497</v>
      </c>
      <c r="C184" s="79">
        <v>39615.11881</v>
      </c>
      <c r="D184" s="78">
        <v>208.29264000000001</v>
      </c>
      <c r="E184" s="79">
        <f t="shared" si="46"/>
        <v>39823.41145</v>
      </c>
      <c r="F184" s="79">
        <f>B184-E184</f>
        <v>21673.58855</v>
      </c>
      <c r="G184" s="79">
        <f>B184-C184</f>
        <v>21881.88119</v>
      </c>
      <c r="H184" s="80">
        <f>E184/B184*100</f>
        <v>64.756673414963331</v>
      </c>
    </row>
    <row r="185" spans="1:8" s="71" customFormat="1" ht="11.25" customHeight="1" x14ac:dyDescent="0.2">
      <c r="A185" s="77" t="s">
        <v>241</v>
      </c>
      <c r="B185" s="78">
        <v>81754</v>
      </c>
      <c r="C185" s="79">
        <v>61706.368900000001</v>
      </c>
      <c r="D185" s="78">
        <v>6922.2739099999999</v>
      </c>
      <c r="E185" s="79">
        <f t="shared" si="46"/>
        <v>68628.642810000005</v>
      </c>
      <c r="F185" s="79">
        <f>B185-E185</f>
        <v>13125.357189999995</v>
      </c>
      <c r="G185" s="79">
        <f>B185-C185</f>
        <v>20047.631099999999</v>
      </c>
      <c r="H185" s="80">
        <f>E185/B185*100</f>
        <v>83.945302749712553</v>
      </c>
    </row>
    <row r="186" spans="1:8" s="71" customFormat="1" ht="11.25" customHeight="1" x14ac:dyDescent="0.2">
      <c r="A186" s="77" t="s">
        <v>242</v>
      </c>
      <c r="B186" s="78">
        <v>456121.1</v>
      </c>
      <c r="C186" s="79">
        <v>355178.25455000007</v>
      </c>
      <c r="D186" s="78">
        <v>4610.0001900000007</v>
      </c>
      <c r="E186" s="79">
        <f t="shared" si="46"/>
        <v>359788.25474000006</v>
      </c>
      <c r="F186" s="79">
        <f>B186-E186</f>
        <v>96332.845259999915</v>
      </c>
      <c r="G186" s="79">
        <f>B186-C186</f>
        <v>100942.84544999991</v>
      </c>
      <c r="H186" s="80">
        <f>E186/B186*100</f>
        <v>78.879984885592904</v>
      </c>
    </row>
    <row r="187" spans="1:8" s="71" customFormat="1" ht="11.25" customHeight="1" x14ac:dyDescent="0.2">
      <c r="A187" s="77" t="s">
        <v>243</v>
      </c>
      <c r="B187" s="78">
        <v>8027823.1379999984</v>
      </c>
      <c r="C187" s="79">
        <v>4794158.1167899994</v>
      </c>
      <c r="D187" s="78">
        <v>25524.99712</v>
      </c>
      <c r="E187" s="79">
        <f t="shared" si="46"/>
        <v>4819683.1139099998</v>
      </c>
      <c r="F187" s="79">
        <f>B187-E187</f>
        <v>3208140.0240899986</v>
      </c>
      <c r="G187" s="79">
        <f>B187-C187</f>
        <v>3233665.021209999</v>
      </c>
      <c r="H187" s="80">
        <f>E187/B187*100</f>
        <v>60.037235886474015</v>
      </c>
    </row>
    <row r="188" spans="1:8" s="71" customFormat="1" ht="11.25" customHeight="1" x14ac:dyDescent="0.2">
      <c r="A188" s="86"/>
      <c r="B188" s="82"/>
      <c r="C188" s="82"/>
      <c r="D188" s="82"/>
      <c r="E188" s="82"/>
      <c r="F188" s="82"/>
      <c r="G188" s="82"/>
      <c r="H188" s="75"/>
    </row>
    <row r="189" spans="1:8" s="71" customFormat="1" ht="11.25" customHeight="1" x14ac:dyDescent="0.2">
      <c r="A189" s="73" t="s">
        <v>244</v>
      </c>
      <c r="B189" s="101">
        <f t="shared" ref="B189:G189" si="47">SUM(B190:B196)</f>
        <v>39106178.752740003</v>
      </c>
      <c r="C189" s="101">
        <f t="shared" si="47"/>
        <v>31134171.857250005</v>
      </c>
      <c r="D189" s="101">
        <f t="shared" si="47"/>
        <v>890624.8354399997</v>
      </c>
      <c r="E189" s="101">
        <f t="shared" si="47"/>
        <v>32024796.692690007</v>
      </c>
      <c r="F189" s="101">
        <f t="shared" si="47"/>
        <v>7081382.0600500051</v>
      </c>
      <c r="G189" s="101">
        <f t="shared" si="47"/>
        <v>7972006.8954900037</v>
      </c>
      <c r="H189" s="75">
        <f>E189/B189*100</f>
        <v>81.891909959231612</v>
      </c>
    </row>
    <row r="190" spans="1:8" s="71" customFormat="1" ht="11.25" customHeight="1" x14ac:dyDescent="0.2">
      <c r="A190" s="86" t="s">
        <v>206</v>
      </c>
      <c r="B190" s="78">
        <v>28384512.855840005</v>
      </c>
      <c r="C190" s="79">
        <v>21406469.230470005</v>
      </c>
      <c r="D190" s="78">
        <v>762947.45273999986</v>
      </c>
      <c r="E190" s="79">
        <f t="shared" ref="E190:E196" si="48">SUM(C190:D190)</f>
        <v>22169416.683210004</v>
      </c>
      <c r="F190" s="79">
        <f>B190-E190</f>
        <v>6215096.1726300009</v>
      </c>
      <c r="G190" s="79">
        <f>B190-C190</f>
        <v>6978043.6253699996</v>
      </c>
      <c r="H190" s="80">
        <f>E190/B190*100</f>
        <v>78.103918132414705</v>
      </c>
    </row>
    <row r="191" spans="1:8" s="71" customFormat="1" ht="11.25" customHeight="1" x14ac:dyDescent="0.2">
      <c r="A191" s="77" t="s">
        <v>245</v>
      </c>
      <c r="B191" s="78">
        <v>83841</v>
      </c>
      <c r="C191" s="79">
        <v>75977.100980000003</v>
      </c>
      <c r="D191" s="78">
        <v>1061.01036</v>
      </c>
      <c r="E191" s="79">
        <f t="shared" si="48"/>
        <v>77038.111340000003</v>
      </c>
      <c r="F191" s="79">
        <f>B191-E191</f>
        <v>6802.8886599999969</v>
      </c>
      <c r="G191" s="79">
        <f>B191-C191</f>
        <v>7863.8990199999971</v>
      </c>
      <c r="H191" s="80">
        <f>E191/B191*100</f>
        <v>91.885964313402752</v>
      </c>
    </row>
    <row r="192" spans="1:8" s="71" customFormat="1" ht="11.25" customHeight="1" x14ac:dyDescent="0.2">
      <c r="A192" s="77" t="s">
        <v>246</v>
      </c>
      <c r="B192" s="78">
        <v>504830.80689999997</v>
      </c>
      <c r="C192" s="79">
        <v>413803.88769</v>
      </c>
      <c r="D192" s="78">
        <v>9583.9163199999984</v>
      </c>
      <c r="E192" s="79">
        <f t="shared" si="48"/>
        <v>423387.80401000002</v>
      </c>
      <c r="F192" s="79">
        <f>B192-E192</f>
        <v>81443.002889999945</v>
      </c>
      <c r="G192" s="79">
        <f>B192-C192</f>
        <v>91026.919209999964</v>
      </c>
      <c r="H192" s="80">
        <f>E192/B192*100</f>
        <v>83.867267651490081</v>
      </c>
    </row>
    <row r="193" spans="1:8" s="71" customFormat="1" ht="11.25" customHeight="1" x14ac:dyDescent="0.2">
      <c r="A193" s="77" t="s">
        <v>247</v>
      </c>
      <c r="B193" s="78">
        <v>27735</v>
      </c>
      <c r="C193" s="79">
        <v>23397.398430000001</v>
      </c>
      <c r="D193" s="78">
        <v>171.92973999999998</v>
      </c>
      <c r="E193" s="79">
        <f t="shared" si="48"/>
        <v>23569.328170000001</v>
      </c>
      <c r="F193" s="79">
        <f>B193-E193</f>
        <v>4165.6718299999993</v>
      </c>
      <c r="G193" s="79">
        <f>B193-C193</f>
        <v>4337.6015699999989</v>
      </c>
      <c r="H193" s="80">
        <f>E193/B193*100</f>
        <v>84.9804513070128</v>
      </c>
    </row>
    <row r="194" spans="1:8" s="71" customFormat="1" ht="11.25" customHeight="1" x14ac:dyDescent="0.2">
      <c r="A194" s="77" t="s">
        <v>248</v>
      </c>
      <c r="B194" s="78">
        <v>880855.10800000001</v>
      </c>
      <c r="C194" s="79">
        <v>725797.79508999991</v>
      </c>
      <c r="D194" s="78">
        <v>11340.56251</v>
      </c>
      <c r="E194" s="79">
        <f t="shared" si="48"/>
        <v>737138.35759999987</v>
      </c>
      <c r="F194" s="79">
        <f>B194-E194</f>
        <v>143716.75040000014</v>
      </c>
      <c r="G194" s="79">
        <f>B194-C194</f>
        <v>155057.3129100001</v>
      </c>
      <c r="H194" s="80">
        <f>E194/B194*100</f>
        <v>83.684405176884084</v>
      </c>
    </row>
    <row r="195" spans="1:8" s="71" customFormat="1" ht="11.25" customHeight="1" x14ac:dyDescent="0.2">
      <c r="A195" s="77" t="s">
        <v>249</v>
      </c>
      <c r="B195" s="78">
        <v>9197956.9820000026</v>
      </c>
      <c r="C195" s="79">
        <v>8472762.6956499983</v>
      </c>
      <c r="D195" s="78">
        <v>102129.75987000001</v>
      </c>
      <c r="E195" s="79">
        <f t="shared" si="48"/>
        <v>8574892.4555199984</v>
      </c>
      <c r="F195" s="79">
        <f>B195-E195</f>
        <v>623064.52648000419</v>
      </c>
      <c r="G195" s="79">
        <f>B195-C195</f>
        <v>725194.28635000437</v>
      </c>
      <c r="H195" s="80">
        <f>E195/B195*100</f>
        <v>93.226055224009912</v>
      </c>
    </row>
    <row r="196" spans="1:8" s="71" customFormat="1" ht="11.25" customHeight="1" x14ac:dyDescent="0.2">
      <c r="A196" s="77" t="s">
        <v>250</v>
      </c>
      <c r="B196" s="78">
        <v>26446.999999999993</v>
      </c>
      <c r="C196" s="79">
        <v>15963.748939999999</v>
      </c>
      <c r="D196" s="78">
        <v>3390.2039</v>
      </c>
      <c r="E196" s="79">
        <f t="shared" si="48"/>
        <v>19353.952839999998</v>
      </c>
      <c r="F196" s="79">
        <f>B196-E196</f>
        <v>7093.0471599999946</v>
      </c>
      <c r="G196" s="79">
        <f>B196-C196</f>
        <v>10483.251059999993</v>
      </c>
      <c r="H196" s="80">
        <f>E196/B196*100</f>
        <v>73.180144591068938</v>
      </c>
    </row>
    <row r="197" spans="1:8" s="71" customFormat="1" ht="11.25" customHeight="1" x14ac:dyDescent="0.2">
      <c r="A197" s="86"/>
      <c r="B197" s="82"/>
      <c r="C197" s="82"/>
      <c r="D197" s="82"/>
      <c r="E197" s="82"/>
      <c r="F197" s="82"/>
      <c r="G197" s="82"/>
      <c r="H197" s="75"/>
    </row>
    <row r="198" spans="1:8" s="71" customFormat="1" ht="11.25" customHeight="1" x14ac:dyDescent="0.2">
      <c r="A198" s="73" t="s">
        <v>251</v>
      </c>
      <c r="B198" s="102">
        <f>SUM(B199:B205)</f>
        <v>8331221.0300000012</v>
      </c>
      <c r="C198" s="102">
        <f t="shared" ref="C198:G198" si="49">SUM(C199:C205)</f>
        <v>4256434.1794499997</v>
      </c>
      <c r="D198" s="102">
        <f>SUM(D199:D205)</f>
        <v>89804.465889999992</v>
      </c>
      <c r="E198" s="102">
        <f t="shared" si="49"/>
        <v>4346238.6453400003</v>
      </c>
      <c r="F198" s="102">
        <f t="shared" si="49"/>
        <v>3984982.3846600009</v>
      </c>
      <c r="G198" s="102">
        <f t="shared" si="49"/>
        <v>4074786.8505500015</v>
      </c>
      <c r="H198" s="80">
        <f>E198/B198*100</f>
        <v>52.16808712299882</v>
      </c>
    </row>
    <row r="199" spans="1:8" s="71" customFormat="1" ht="11.25" customHeight="1" x14ac:dyDescent="0.2">
      <c r="A199" s="77" t="s">
        <v>252</v>
      </c>
      <c r="B199" s="78">
        <v>1137472.2689600023</v>
      </c>
      <c r="C199" s="79">
        <v>912011.74327000044</v>
      </c>
      <c r="D199" s="78">
        <v>27252.041700000005</v>
      </c>
      <c r="E199" s="79">
        <f t="shared" ref="E199:E205" si="50">SUM(C199:D199)</f>
        <v>939263.7849700005</v>
      </c>
      <c r="F199" s="79">
        <f>B199-E199</f>
        <v>198208.48399000184</v>
      </c>
      <c r="G199" s="79">
        <f>B199-C199</f>
        <v>225460.5256900019</v>
      </c>
      <c r="H199" s="80">
        <f>E199/B199*100</f>
        <v>82.574653519138096</v>
      </c>
    </row>
    <row r="200" spans="1:8" s="71" customFormat="1" ht="11.25" customHeight="1" x14ac:dyDescent="0.2">
      <c r="A200" s="77" t="s">
        <v>253</v>
      </c>
      <c r="B200" s="78">
        <v>20845</v>
      </c>
      <c r="C200" s="79">
        <v>10975.42656</v>
      </c>
      <c r="D200" s="78">
        <v>170.59153000000001</v>
      </c>
      <c r="E200" s="79">
        <f t="shared" si="50"/>
        <v>11146.01809</v>
      </c>
      <c r="F200" s="79">
        <f>B200-E200</f>
        <v>9698.9819100000004</v>
      </c>
      <c r="G200" s="79">
        <f>B200-C200</f>
        <v>9869.5734400000001</v>
      </c>
      <c r="H200" s="80">
        <f>E200/B200*100</f>
        <v>53.470943103861835</v>
      </c>
    </row>
    <row r="201" spans="1:8" s="71" customFormat="1" ht="11.25" customHeight="1" x14ac:dyDescent="0.2">
      <c r="A201" s="77" t="s">
        <v>254</v>
      </c>
      <c r="B201" s="78">
        <v>137678.22099999999</v>
      </c>
      <c r="C201" s="79">
        <v>97913.250489999991</v>
      </c>
      <c r="D201" s="78">
        <v>45.562730000000002</v>
      </c>
      <c r="E201" s="79">
        <f t="shared" si="50"/>
        <v>97958.813219999996</v>
      </c>
      <c r="F201" s="79">
        <f>B201-E201</f>
        <v>39719.407779999994</v>
      </c>
      <c r="G201" s="79">
        <f>B201-C201</f>
        <v>39764.970509999999</v>
      </c>
      <c r="H201" s="80">
        <f>E201/B201*100</f>
        <v>71.150551269833741</v>
      </c>
    </row>
    <row r="202" spans="1:8" s="71" customFormat="1" ht="11.25" customHeight="1" x14ac:dyDescent="0.2">
      <c r="A202" s="77" t="s">
        <v>255</v>
      </c>
      <c r="B202" s="78">
        <v>45105.112000000001</v>
      </c>
      <c r="C202" s="79">
        <v>23772.733359999998</v>
      </c>
      <c r="D202" s="78">
        <v>239.49346</v>
      </c>
      <c r="E202" s="79">
        <f t="shared" si="50"/>
        <v>24012.22682</v>
      </c>
      <c r="F202" s="79">
        <f>B202-E202</f>
        <v>21092.885180000001</v>
      </c>
      <c r="G202" s="79">
        <f>B202-C202</f>
        <v>21332.378640000003</v>
      </c>
      <c r="H202" s="80">
        <f>E202/B202*100</f>
        <v>53.236153853248382</v>
      </c>
    </row>
    <row r="203" spans="1:8" s="71" customFormat="1" ht="11.25" customHeight="1" x14ac:dyDescent="0.2">
      <c r="A203" s="77" t="s">
        <v>256</v>
      </c>
      <c r="B203" s="78">
        <v>56410</v>
      </c>
      <c r="C203" s="79">
        <v>43046.737399999998</v>
      </c>
      <c r="D203" s="78">
        <v>810.19313999999997</v>
      </c>
      <c r="E203" s="79">
        <f t="shared" si="50"/>
        <v>43856.930540000001</v>
      </c>
      <c r="F203" s="79">
        <f>B203-E203</f>
        <v>12553.069459999999</v>
      </c>
      <c r="G203" s="79">
        <f>B203-C203</f>
        <v>13363.262600000002</v>
      </c>
      <c r="H203" s="80">
        <f>E203/B203*100</f>
        <v>77.746730260592102</v>
      </c>
    </row>
    <row r="204" spans="1:8" s="71" customFormat="1" ht="11.25" customHeight="1" x14ac:dyDescent="0.2">
      <c r="A204" s="77" t="s">
        <v>257</v>
      </c>
      <c r="B204" s="78">
        <v>6471647.1989999991</v>
      </c>
      <c r="C204" s="79">
        <v>2811170.6105799996</v>
      </c>
      <c r="D204" s="78">
        <v>53860.28179999999</v>
      </c>
      <c r="E204" s="79">
        <f t="shared" si="50"/>
        <v>2865030.8923799996</v>
      </c>
      <c r="F204" s="79">
        <f>B204-E204</f>
        <v>3606616.3066199995</v>
      </c>
      <c r="G204" s="79">
        <f>B204-C204</f>
        <v>3660476.5884199995</v>
      </c>
      <c r="H204" s="80">
        <f>E204/B204*100</f>
        <v>44.270504931460188</v>
      </c>
    </row>
    <row r="205" spans="1:8" s="71" customFormat="1" ht="11.25" customHeight="1" x14ac:dyDescent="0.2">
      <c r="A205" s="77" t="s">
        <v>258</v>
      </c>
      <c r="B205" s="78">
        <v>462063.22904000001</v>
      </c>
      <c r="C205" s="79">
        <v>357543.67779000005</v>
      </c>
      <c r="D205" s="78">
        <v>7426.3015299999997</v>
      </c>
      <c r="E205" s="79">
        <f t="shared" si="50"/>
        <v>364969.97932000004</v>
      </c>
      <c r="F205" s="79">
        <f>B205-E205</f>
        <v>97093.249719999963</v>
      </c>
      <c r="G205" s="79">
        <f>B205-C205</f>
        <v>104519.55124999996</v>
      </c>
      <c r="H205" s="80">
        <f>E205/B205*100</f>
        <v>78.987020905834783</v>
      </c>
    </row>
    <row r="206" spans="1:8" s="71" customFormat="1" ht="11.25" customHeight="1" x14ac:dyDescent="0.2">
      <c r="A206" s="86"/>
      <c r="B206" s="82"/>
      <c r="C206" s="82"/>
      <c r="D206" s="82"/>
      <c r="E206" s="82"/>
      <c r="F206" s="82"/>
      <c r="G206" s="82"/>
      <c r="H206" s="75"/>
    </row>
    <row r="207" spans="1:8" s="71" customFormat="1" ht="11.25" customHeight="1" x14ac:dyDescent="0.2">
      <c r="A207" s="73" t="s">
        <v>259</v>
      </c>
      <c r="B207" s="101">
        <f t="shared" ref="B207:G207" si="51">SUM(B208:B214)</f>
        <v>1148797.7930000001</v>
      </c>
      <c r="C207" s="101">
        <f t="shared" si="51"/>
        <v>783638.27171</v>
      </c>
      <c r="D207" s="101">
        <f t="shared" si="51"/>
        <v>10776.0661</v>
      </c>
      <c r="E207" s="101">
        <f t="shared" si="51"/>
        <v>794414.33781000006</v>
      </c>
      <c r="F207" s="101">
        <f t="shared" si="51"/>
        <v>354383.45519000001</v>
      </c>
      <c r="G207" s="101">
        <f t="shared" si="51"/>
        <v>365159.52129</v>
      </c>
      <c r="H207" s="75">
        <f>E207/B207*100</f>
        <v>69.151798745664891</v>
      </c>
    </row>
    <row r="208" spans="1:8" s="71" customFormat="1" ht="11.25" customHeight="1" x14ac:dyDescent="0.2">
      <c r="A208" s="86" t="s">
        <v>260</v>
      </c>
      <c r="B208" s="78">
        <v>269738.17200000008</v>
      </c>
      <c r="C208" s="79">
        <v>192819.06155000007</v>
      </c>
      <c r="D208" s="78">
        <v>1699.0116999999998</v>
      </c>
      <c r="E208" s="79">
        <f t="shared" ref="E208:E214" si="52">SUM(C208:D208)</f>
        <v>194518.07325000007</v>
      </c>
      <c r="F208" s="79">
        <f>B208-E208</f>
        <v>75220.098750000005</v>
      </c>
      <c r="G208" s="79">
        <f>B208-C208</f>
        <v>76919.110450000007</v>
      </c>
      <c r="H208" s="80">
        <f>E208/B208*100</f>
        <v>72.113661855022883</v>
      </c>
    </row>
    <row r="209" spans="1:8" s="71" customFormat="1" ht="11.25" customHeight="1" x14ac:dyDescent="0.2">
      <c r="A209" s="77" t="s">
        <v>261</v>
      </c>
      <c r="B209" s="78">
        <v>285488.88899999997</v>
      </c>
      <c r="C209" s="79">
        <v>218798.05755</v>
      </c>
      <c r="D209" s="78">
        <v>2812.8347000000003</v>
      </c>
      <c r="E209" s="79">
        <f t="shared" si="52"/>
        <v>221610.89225</v>
      </c>
      <c r="F209" s="79">
        <f>B209-E209</f>
        <v>63877.996749999962</v>
      </c>
      <c r="G209" s="79">
        <f>B209-C209</f>
        <v>66690.831449999969</v>
      </c>
      <c r="H209" s="80">
        <f>E209/B209*100</f>
        <v>77.625049796596471</v>
      </c>
    </row>
    <row r="210" spans="1:8" s="71" customFormat="1" ht="11.25" customHeight="1" x14ac:dyDescent="0.2">
      <c r="A210" s="77" t="s">
        <v>262</v>
      </c>
      <c r="B210" s="78">
        <v>49367.508999999998</v>
      </c>
      <c r="C210" s="79">
        <v>31339.630860000001</v>
      </c>
      <c r="D210" s="78">
        <v>979.00920999999994</v>
      </c>
      <c r="E210" s="79">
        <f t="shared" si="52"/>
        <v>32318.640070000001</v>
      </c>
      <c r="F210" s="79">
        <f>B210-E210</f>
        <v>17048.868929999997</v>
      </c>
      <c r="G210" s="79">
        <f>B210-C210</f>
        <v>18027.878139999997</v>
      </c>
      <c r="H210" s="80">
        <f>E210/B210*100</f>
        <v>65.46540573882308</v>
      </c>
    </row>
    <row r="211" spans="1:8" s="71" customFormat="1" ht="11.25" customHeight="1" x14ac:dyDescent="0.2">
      <c r="A211" s="77" t="s">
        <v>263</v>
      </c>
      <c r="B211" s="78">
        <v>12734</v>
      </c>
      <c r="C211" s="79">
        <v>0</v>
      </c>
      <c r="D211" s="78">
        <v>0</v>
      </c>
      <c r="E211" s="79">
        <f t="shared" si="52"/>
        <v>0</v>
      </c>
      <c r="F211" s="79">
        <f>B211-E211</f>
        <v>12734</v>
      </c>
      <c r="G211" s="79">
        <f>B211-C211</f>
        <v>12734</v>
      </c>
      <c r="H211" s="80">
        <f>E211/B211*100</f>
        <v>0</v>
      </c>
    </row>
    <row r="212" spans="1:8" s="71" customFormat="1" ht="11.25" customHeight="1" x14ac:dyDescent="0.2">
      <c r="A212" s="77" t="s">
        <v>264</v>
      </c>
      <c r="B212" s="78">
        <v>88228.055999999982</v>
      </c>
      <c r="C212" s="79">
        <v>66714.354609999995</v>
      </c>
      <c r="D212" s="78">
        <v>3717.6820499999999</v>
      </c>
      <c r="E212" s="79">
        <f t="shared" si="52"/>
        <v>70432.036659999998</v>
      </c>
      <c r="F212" s="79">
        <f>B212-E212</f>
        <v>17796.019339999984</v>
      </c>
      <c r="G212" s="79">
        <f>B212-C212</f>
        <v>21513.701389999987</v>
      </c>
      <c r="H212" s="80">
        <f>E212/B212*100</f>
        <v>79.829523456801553</v>
      </c>
    </row>
    <row r="213" spans="1:8" s="71" customFormat="1" ht="11.25" customHeight="1" x14ac:dyDescent="0.2">
      <c r="A213" s="77" t="s">
        <v>265</v>
      </c>
      <c r="B213" s="78">
        <v>277525.16700000002</v>
      </c>
      <c r="C213" s="79">
        <v>204640.26906999998</v>
      </c>
      <c r="D213" s="78">
        <v>2.06</v>
      </c>
      <c r="E213" s="79">
        <f t="shared" si="52"/>
        <v>204642.32906999998</v>
      </c>
      <c r="F213" s="79">
        <f>B213-E213</f>
        <v>72882.837930000038</v>
      </c>
      <c r="G213" s="79">
        <f>B213-C213</f>
        <v>72884.897930000036</v>
      </c>
      <c r="H213" s="80">
        <f>E213/B213*100</f>
        <v>73.738295983081045</v>
      </c>
    </row>
    <row r="214" spans="1:8" s="71" customFormat="1" ht="11.25" customHeight="1" x14ac:dyDescent="0.2">
      <c r="A214" s="77" t="s">
        <v>266</v>
      </c>
      <c r="B214" s="78">
        <v>165716</v>
      </c>
      <c r="C214" s="79">
        <v>69326.898069999996</v>
      </c>
      <c r="D214" s="78">
        <v>1565.4684399999999</v>
      </c>
      <c r="E214" s="79">
        <f t="shared" si="52"/>
        <v>70892.366509999993</v>
      </c>
      <c r="F214" s="79">
        <f>B214-E214</f>
        <v>94823.633490000007</v>
      </c>
      <c r="G214" s="79">
        <f>B214-C214</f>
        <v>96389.101930000004</v>
      </c>
      <c r="H214" s="80">
        <f>E214/B214*100</f>
        <v>42.779433796374519</v>
      </c>
    </row>
    <row r="215" spans="1:8" s="71" customFormat="1" ht="11.25" customHeight="1" x14ac:dyDescent="0.2">
      <c r="A215" s="86"/>
      <c r="B215" s="78"/>
      <c r="C215" s="79"/>
      <c r="D215" s="78"/>
      <c r="E215" s="79"/>
      <c r="F215" s="79"/>
      <c r="G215" s="79"/>
      <c r="H215" s="80"/>
    </row>
    <row r="216" spans="1:8" s="71" customFormat="1" ht="11.25" customHeight="1" x14ac:dyDescent="0.2">
      <c r="A216" s="73" t="s">
        <v>267</v>
      </c>
      <c r="B216" s="102">
        <f t="shared" ref="B216:G216" si="53">SUM(B217:B229)+SUM(B234:B245)</f>
        <v>37606770.37473999</v>
      </c>
      <c r="C216" s="102">
        <f t="shared" si="53"/>
        <v>18020407.072360002</v>
      </c>
      <c r="D216" s="102">
        <f t="shared" si="53"/>
        <v>1277819.4480000001</v>
      </c>
      <c r="E216" s="102">
        <f t="shared" si="53"/>
        <v>19298226.520360008</v>
      </c>
      <c r="F216" s="102">
        <f t="shared" si="53"/>
        <v>18308543.854379978</v>
      </c>
      <c r="G216" s="102">
        <f t="shared" si="53"/>
        <v>19586363.302379973</v>
      </c>
      <c r="H216" s="80">
        <f>E216/B216*100</f>
        <v>51.315830442388624</v>
      </c>
    </row>
    <row r="217" spans="1:8" s="71" customFormat="1" ht="11.25" customHeight="1" x14ac:dyDescent="0.2">
      <c r="A217" s="77" t="s">
        <v>268</v>
      </c>
      <c r="B217" s="78">
        <v>101185</v>
      </c>
      <c r="C217" s="79">
        <v>26634.870370000001</v>
      </c>
      <c r="D217" s="78">
        <v>0</v>
      </c>
      <c r="E217" s="79">
        <f t="shared" ref="E217:E228" si="54">SUM(C217:D217)</f>
        <v>26634.870370000001</v>
      </c>
      <c r="F217" s="79">
        <f>B217-E217</f>
        <v>74550.129629999996</v>
      </c>
      <c r="G217" s="79">
        <f>B217-C217</f>
        <v>74550.129629999996</v>
      </c>
      <c r="H217" s="80">
        <f>E217/B217*100</f>
        <v>26.322943489647677</v>
      </c>
    </row>
    <row r="218" spans="1:8" s="71" customFormat="1" ht="11.25" customHeight="1" x14ac:dyDescent="0.2">
      <c r="A218" s="77" t="s">
        <v>269</v>
      </c>
      <c r="B218" s="78">
        <v>92844.987999999983</v>
      </c>
      <c r="C218" s="79">
        <v>75772.306779999999</v>
      </c>
      <c r="D218" s="78">
        <v>4757.8102600000002</v>
      </c>
      <c r="E218" s="79">
        <f t="shared" si="54"/>
        <v>80530.117039999997</v>
      </c>
      <c r="F218" s="79">
        <f>B218-E218</f>
        <v>12314.870959999986</v>
      </c>
      <c r="G218" s="79">
        <f>B218-C218</f>
        <v>17072.681219999984</v>
      </c>
      <c r="H218" s="80">
        <f>E218/B218*100</f>
        <v>86.736095049094104</v>
      </c>
    </row>
    <row r="219" spans="1:8" s="71" customFormat="1" ht="11.25" customHeight="1" x14ac:dyDescent="0.2">
      <c r="A219" s="77" t="s">
        <v>270</v>
      </c>
      <c r="B219" s="78">
        <v>91168</v>
      </c>
      <c r="C219" s="79">
        <v>65279.611069999999</v>
      </c>
      <c r="D219" s="78">
        <v>7487.8137999999999</v>
      </c>
      <c r="E219" s="79">
        <f t="shared" si="54"/>
        <v>72767.424870000003</v>
      </c>
      <c r="F219" s="79">
        <f>B219-E219</f>
        <v>18400.575129999997</v>
      </c>
      <c r="G219" s="79">
        <f>B219-C219</f>
        <v>25888.388930000001</v>
      </c>
      <c r="H219" s="80">
        <f>E219/B219*100</f>
        <v>79.816848971130227</v>
      </c>
    </row>
    <row r="220" spans="1:8" s="71" customFormat="1" ht="11.25" customHeight="1" x14ac:dyDescent="0.2">
      <c r="A220" s="77" t="s">
        <v>271</v>
      </c>
      <c r="B220" s="78">
        <v>29381927.995739985</v>
      </c>
      <c r="C220" s="79">
        <v>11922447.335640006</v>
      </c>
      <c r="D220" s="78">
        <v>1009717.2526400001</v>
      </c>
      <c r="E220" s="79">
        <f t="shared" si="54"/>
        <v>12932164.588280005</v>
      </c>
      <c r="F220" s="79">
        <f>B220-E220</f>
        <v>16449763.40745998</v>
      </c>
      <c r="G220" s="79">
        <f>B220-C220</f>
        <v>17459480.660099979</v>
      </c>
      <c r="H220" s="80">
        <f>E220/B220*100</f>
        <v>44.014009530467192</v>
      </c>
    </row>
    <row r="221" spans="1:8" s="71" customFormat="1" ht="11.25" customHeight="1" x14ac:dyDescent="0.2">
      <c r="A221" s="77" t="s">
        <v>272</v>
      </c>
      <c r="B221" s="78">
        <v>50831.327999999994</v>
      </c>
      <c r="C221" s="79">
        <v>30204.698680000001</v>
      </c>
      <c r="D221" s="78">
        <v>548.93117000000007</v>
      </c>
      <c r="E221" s="79">
        <f t="shared" si="54"/>
        <v>30753.629850000001</v>
      </c>
      <c r="F221" s="79">
        <f>B221-E221</f>
        <v>20077.698149999993</v>
      </c>
      <c r="G221" s="79">
        <f>B221-C221</f>
        <v>20626.629319999993</v>
      </c>
      <c r="H221" s="80">
        <f>E221/B221*100</f>
        <v>60.501330695117794</v>
      </c>
    </row>
    <row r="222" spans="1:8" s="71" customFormat="1" ht="11.25" customHeight="1" x14ac:dyDescent="0.2">
      <c r="A222" s="77" t="s">
        <v>273</v>
      </c>
      <c r="B222" s="78">
        <v>201980.95300000001</v>
      </c>
      <c r="C222" s="79">
        <v>96913.858689999994</v>
      </c>
      <c r="D222" s="78">
        <v>1637.1041599999999</v>
      </c>
      <c r="E222" s="79">
        <f t="shared" si="54"/>
        <v>98550.962849999996</v>
      </c>
      <c r="F222" s="79">
        <f>B222-E222</f>
        <v>103429.99015000001</v>
      </c>
      <c r="G222" s="79">
        <f>B222-C222</f>
        <v>105067.09431000001</v>
      </c>
      <c r="H222" s="80">
        <f>E222/B222*100</f>
        <v>48.792206089848477</v>
      </c>
    </row>
    <row r="223" spans="1:8" s="71" customFormat="1" ht="11.25" customHeight="1" x14ac:dyDescent="0.2">
      <c r="A223" s="77" t="s">
        <v>274</v>
      </c>
      <c r="B223" s="78">
        <v>404086.25599999994</v>
      </c>
      <c r="C223" s="79">
        <v>305845.18336000002</v>
      </c>
      <c r="D223" s="78">
        <v>3378.6111499999997</v>
      </c>
      <c r="E223" s="79">
        <f t="shared" si="54"/>
        <v>309223.79451000004</v>
      </c>
      <c r="F223" s="79">
        <f>B223-E223</f>
        <v>94862.4614899999</v>
      </c>
      <c r="G223" s="79">
        <f>B223-C223</f>
        <v>98241.072639999911</v>
      </c>
      <c r="H223" s="80">
        <f>E223/B223*100</f>
        <v>76.524204898965948</v>
      </c>
    </row>
    <row r="224" spans="1:8" s="71" customFormat="1" ht="11.25" customHeight="1" x14ac:dyDescent="0.2">
      <c r="A224" s="77" t="s">
        <v>275</v>
      </c>
      <c r="B224" s="78">
        <v>170563.87199999997</v>
      </c>
      <c r="C224" s="79">
        <v>97792.133700000006</v>
      </c>
      <c r="D224" s="78">
        <v>18509.552350000002</v>
      </c>
      <c r="E224" s="79">
        <f t="shared" si="54"/>
        <v>116301.68605</v>
      </c>
      <c r="F224" s="79">
        <f>B224-E224</f>
        <v>54262.18594999997</v>
      </c>
      <c r="G224" s="79">
        <f>B224-C224</f>
        <v>72771.738299999968</v>
      </c>
      <c r="H224" s="80">
        <f>E224/B224*100</f>
        <v>68.186588804691311</v>
      </c>
    </row>
    <row r="225" spans="1:8" s="71" customFormat="1" ht="11.25" customHeight="1" x14ac:dyDescent="0.2">
      <c r="A225" s="77" t="s">
        <v>276</v>
      </c>
      <c r="B225" s="78">
        <v>77233.747000000003</v>
      </c>
      <c r="C225" s="79">
        <v>52754.036500000002</v>
      </c>
      <c r="D225" s="78">
        <v>1985.54474</v>
      </c>
      <c r="E225" s="79">
        <f t="shared" si="54"/>
        <v>54739.58124</v>
      </c>
      <c r="F225" s="79">
        <f>B225-E225</f>
        <v>22494.165760000004</v>
      </c>
      <c r="G225" s="79">
        <f>B225-C225</f>
        <v>24479.710500000001</v>
      </c>
      <c r="H225" s="80">
        <f>E225/B225*100</f>
        <v>70.875211117233505</v>
      </c>
    </row>
    <row r="226" spans="1:8" s="71" customFormat="1" ht="11.25" customHeight="1" x14ac:dyDescent="0.2">
      <c r="A226" s="77" t="s">
        <v>277</v>
      </c>
      <c r="B226" s="78">
        <v>132646</v>
      </c>
      <c r="C226" s="79">
        <v>98364.647849999994</v>
      </c>
      <c r="D226" s="78">
        <v>2897.4600599999999</v>
      </c>
      <c r="E226" s="79">
        <f t="shared" si="54"/>
        <v>101262.10790999999</v>
      </c>
      <c r="F226" s="79">
        <f>B226-E226</f>
        <v>31383.892090000008</v>
      </c>
      <c r="G226" s="79">
        <f>B226-C226</f>
        <v>34281.352150000006</v>
      </c>
      <c r="H226" s="80">
        <f>E226/B226*100</f>
        <v>76.340114221310856</v>
      </c>
    </row>
    <row r="227" spans="1:8" s="71" customFormat="1" ht="11.25" customHeight="1" x14ac:dyDescent="0.2">
      <c r="A227" s="77" t="s">
        <v>278</v>
      </c>
      <c r="B227" s="78">
        <v>127933.99400000001</v>
      </c>
      <c r="C227" s="79">
        <v>95641.956200000001</v>
      </c>
      <c r="D227" s="78">
        <v>987.41479000000004</v>
      </c>
      <c r="E227" s="79">
        <f t="shared" si="54"/>
        <v>96629.370989999996</v>
      </c>
      <c r="F227" s="79">
        <f>B227-E227</f>
        <v>31304.62301000001</v>
      </c>
      <c r="G227" s="79">
        <f>B227-C227</f>
        <v>32292.037800000006</v>
      </c>
      <c r="H227" s="80">
        <f>E227/B227*100</f>
        <v>75.530645115324063</v>
      </c>
    </row>
    <row r="228" spans="1:8" s="71" customFormat="1" ht="11.25" customHeight="1" x14ac:dyDescent="0.2">
      <c r="A228" s="77" t="s">
        <v>279</v>
      </c>
      <c r="B228" s="78">
        <v>68495.38</v>
      </c>
      <c r="C228" s="79">
        <v>34063.970560000002</v>
      </c>
      <c r="D228" s="78">
        <v>232.20801999999998</v>
      </c>
      <c r="E228" s="79">
        <f t="shared" si="54"/>
        <v>34296.17858</v>
      </c>
      <c r="F228" s="79">
        <f>B228-E228</f>
        <v>34199.201420000005</v>
      </c>
      <c r="G228" s="79">
        <f>B228-C228</f>
        <v>34431.409440000003</v>
      </c>
      <c r="H228" s="80">
        <f>E228/B228*100</f>
        <v>50.070791022693797</v>
      </c>
    </row>
    <row r="229" spans="1:8" s="71" customFormat="1" ht="11.25" customHeight="1" x14ac:dyDescent="0.2">
      <c r="A229" s="77" t="s">
        <v>280</v>
      </c>
      <c r="B229" s="89">
        <f t="shared" ref="B229:G229" si="55">SUM(B230:B233)</f>
        <v>945857.42300000007</v>
      </c>
      <c r="C229" s="84">
        <f t="shared" si="55"/>
        <v>695520.04252000002</v>
      </c>
      <c r="D229" s="89">
        <f t="shared" si="55"/>
        <v>9208.2591200000006</v>
      </c>
      <c r="E229" s="84">
        <f t="shared" si="55"/>
        <v>704728.30163999996</v>
      </c>
      <c r="F229" s="84">
        <f t="shared" si="55"/>
        <v>241129.12136000011</v>
      </c>
      <c r="G229" s="84">
        <f t="shared" si="55"/>
        <v>250337.38048000008</v>
      </c>
      <c r="H229" s="80">
        <f>E229/B229*100</f>
        <v>74.506821483178214</v>
      </c>
    </row>
    <row r="230" spans="1:8" s="71" customFormat="1" ht="11.25" customHeight="1" x14ac:dyDescent="0.2">
      <c r="A230" s="77" t="s">
        <v>281</v>
      </c>
      <c r="B230" s="78">
        <v>483327.20200000005</v>
      </c>
      <c r="C230" s="79">
        <v>322432.81956999999</v>
      </c>
      <c r="D230" s="78">
        <v>2483.4212299999999</v>
      </c>
      <c r="E230" s="79">
        <f t="shared" ref="E230:E245" si="56">SUM(C230:D230)</f>
        <v>324916.24079999997</v>
      </c>
      <c r="F230" s="79">
        <f>B230-E230</f>
        <v>158410.96120000008</v>
      </c>
      <c r="G230" s="79">
        <f>B230-C230</f>
        <v>160894.38243000006</v>
      </c>
      <c r="H230" s="80">
        <f>E230/B230*100</f>
        <v>67.224902603350671</v>
      </c>
    </row>
    <row r="231" spans="1:8" s="71" customFormat="1" ht="11.25" customHeight="1" x14ac:dyDescent="0.2">
      <c r="A231" s="77" t="s">
        <v>282</v>
      </c>
      <c r="B231" s="78">
        <v>241279.19900000002</v>
      </c>
      <c r="C231" s="79">
        <v>215016.29681</v>
      </c>
      <c r="D231" s="78">
        <v>2825.1685499999999</v>
      </c>
      <c r="E231" s="79">
        <f t="shared" si="56"/>
        <v>217841.46536</v>
      </c>
      <c r="F231" s="79">
        <f>B231-E231</f>
        <v>23437.73364000002</v>
      </c>
      <c r="G231" s="79">
        <f>B231-C231</f>
        <v>26262.902190000023</v>
      </c>
      <c r="H231" s="80">
        <f>E231/B231*100</f>
        <v>90.286052947316023</v>
      </c>
    </row>
    <row r="232" spans="1:8" s="71" customFormat="1" ht="11.25" customHeight="1" x14ac:dyDescent="0.2">
      <c r="A232" s="77" t="s">
        <v>283</v>
      </c>
      <c r="B232" s="78">
        <v>111365.226</v>
      </c>
      <c r="C232" s="79">
        <v>78746.753299999997</v>
      </c>
      <c r="D232" s="78">
        <v>3116.2916</v>
      </c>
      <c r="E232" s="79">
        <f t="shared" si="56"/>
        <v>81863.044899999994</v>
      </c>
      <c r="F232" s="79">
        <f>B232-E232</f>
        <v>29502.181100000002</v>
      </c>
      <c r="G232" s="79">
        <f>B232-C232</f>
        <v>32618.472699999998</v>
      </c>
      <c r="H232" s="80">
        <f>E232/B232*100</f>
        <v>73.508623688331582</v>
      </c>
    </row>
    <row r="233" spans="1:8" s="71" customFormat="1" ht="11.25" customHeight="1" x14ac:dyDescent="0.2">
      <c r="A233" s="77" t="s">
        <v>284</v>
      </c>
      <c r="B233" s="78">
        <v>109885.79599999999</v>
      </c>
      <c r="C233" s="79">
        <v>79324.172839999999</v>
      </c>
      <c r="D233" s="78">
        <v>783.37774000000002</v>
      </c>
      <c r="E233" s="79">
        <f t="shared" si="56"/>
        <v>80107.550579999996</v>
      </c>
      <c r="F233" s="79">
        <f>B233-E233</f>
        <v>29778.245419999992</v>
      </c>
      <c r="G233" s="79">
        <f>B233-C233</f>
        <v>30561.623159999988</v>
      </c>
      <c r="H233" s="80">
        <f>E233/B233*100</f>
        <v>72.900732848128982</v>
      </c>
    </row>
    <row r="234" spans="1:8" s="71" customFormat="1" ht="11.25" customHeight="1" x14ac:dyDescent="0.2">
      <c r="A234" s="77" t="s">
        <v>285</v>
      </c>
      <c r="B234" s="78">
        <v>754430.80599999998</v>
      </c>
      <c r="C234" s="79">
        <v>577987.77943</v>
      </c>
      <c r="D234" s="78">
        <v>49608.839359999998</v>
      </c>
      <c r="E234" s="79">
        <f t="shared" si="56"/>
        <v>627596.61878999998</v>
      </c>
      <c r="F234" s="79">
        <f>B234-E234</f>
        <v>126834.18721</v>
      </c>
      <c r="G234" s="79">
        <f>B234-C234</f>
        <v>176443.02656999999</v>
      </c>
      <c r="H234" s="80">
        <f>E234/B234*100</f>
        <v>83.188095422232806</v>
      </c>
    </row>
    <row r="235" spans="1:8" s="71" customFormat="1" ht="11.25" customHeight="1" x14ac:dyDescent="0.2">
      <c r="A235" s="77" t="s">
        <v>286</v>
      </c>
      <c r="B235" s="78">
        <v>274638.16800000001</v>
      </c>
      <c r="C235" s="79">
        <v>203270.00991999998</v>
      </c>
      <c r="D235" s="78">
        <v>8586.241320000001</v>
      </c>
      <c r="E235" s="79">
        <f t="shared" si="56"/>
        <v>211856.25123999998</v>
      </c>
      <c r="F235" s="79">
        <f>B235-E235</f>
        <v>62781.916760000022</v>
      </c>
      <c r="G235" s="79">
        <f>B235-C235</f>
        <v>71368.158080000023</v>
      </c>
      <c r="H235" s="80">
        <f>E235/B235*100</f>
        <v>77.140134156443978</v>
      </c>
    </row>
    <row r="236" spans="1:8" s="71" customFormat="1" ht="11.25" customHeight="1" x14ac:dyDescent="0.2">
      <c r="A236" s="77" t="s">
        <v>287</v>
      </c>
      <c r="B236" s="78">
        <v>1011439.841</v>
      </c>
      <c r="C236" s="79">
        <v>519544.68362999998</v>
      </c>
      <c r="D236" s="78">
        <v>8874.3067499999997</v>
      </c>
      <c r="E236" s="79">
        <f t="shared" si="56"/>
        <v>528418.99037999997</v>
      </c>
      <c r="F236" s="79">
        <f>B236-E236</f>
        <v>483020.85062000004</v>
      </c>
      <c r="G236" s="79">
        <f>B236-C236</f>
        <v>491895.15737000003</v>
      </c>
      <c r="H236" s="80">
        <f>E236/B236*100</f>
        <v>52.244233315701472</v>
      </c>
    </row>
    <row r="237" spans="1:8" s="71" customFormat="1" ht="11.25" customHeight="1" x14ac:dyDescent="0.2">
      <c r="A237" s="77" t="s">
        <v>288</v>
      </c>
      <c r="B237" s="78">
        <v>46886.094000000005</v>
      </c>
      <c r="C237" s="79">
        <v>30072.585520000001</v>
      </c>
      <c r="D237" s="78">
        <v>848.93389000000002</v>
      </c>
      <c r="E237" s="79">
        <f t="shared" si="56"/>
        <v>30921.519410000001</v>
      </c>
      <c r="F237" s="79">
        <f>B237-E237</f>
        <v>15964.574590000004</v>
      </c>
      <c r="G237" s="79">
        <f>B237-C237</f>
        <v>16813.508480000004</v>
      </c>
      <c r="H237" s="80">
        <f>E237/B237*100</f>
        <v>65.95029948538685</v>
      </c>
    </row>
    <row r="238" spans="1:8" s="71" customFormat="1" ht="11.25" customHeight="1" x14ac:dyDescent="0.2">
      <c r="A238" s="86" t="s">
        <v>114</v>
      </c>
      <c r="B238" s="78">
        <v>304399.516</v>
      </c>
      <c r="C238" s="79">
        <v>189972.14840000001</v>
      </c>
      <c r="D238" s="78">
        <v>4592.8930999999993</v>
      </c>
      <c r="E238" s="79">
        <f t="shared" si="56"/>
        <v>194565.04149999999</v>
      </c>
      <c r="F238" s="79">
        <f>B238-E238</f>
        <v>109834.47450000001</v>
      </c>
      <c r="G238" s="79">
        <f>B238-C238</f>
        <v>114427.3676</v>
      </c>
      <c r="H238" s="80">
        <f>E238/B238*100</f>
        <v>63.91765797025775</v>
      </c>
    </row>
    <row r="239" spans="1:8" s="71" customFormat="1" ht="11.25" customHeight="1" x14ac:dyDescent="0.2">
      <c r="A239" s="86" t="s">
        <v>289</v>
      </c>
      <c r="B239" s="78">
        <v>1740103.544</v>
      </c>
      <c r="C239" s="79">
        <v>1700186.53584</v>
      </c>
      <c r="D239" s="78">
        <v>9758.5401300000012</v>
      </c>
      <c r="E239" s="79">
        <f t="shared" si="56"/>
        <v>1709945.0759700001</v>
      </c>
      <c r="F239" s="79">
        <f>B239-E239</f>
        <v>30158.468029999873</v>
      </c>
      <c r="G239" s="79">
        <f>B239-C239</f>
        <v>39917.008159999968</v>
      </c>
      <c r="H239" s="80">
        <f>E239/B239*100</f>
        <v>98.266857846822489</v>
      </c>
    </row>
    <row r="240" spans="1:8" s="71" customFormat="1" ht="11.25" customHeight="1" x14ac:dyDescent="0.2">
      <c r="A240" s="86" t="s">
        <v>290</v>
      </c>
      <c r="B240" s="78">
        <v>109264</v>
      </c>
      <c r="C240" s="79">
        <v>58436.728259999996</v>
      </c>
      <c r="D240" s="78">
        <v>6200.8770000000004</v>
      </c>
      <c r="E240" s="79">
        <f t="shared" si="56"/>
        <v>64637.605259999997</v>
      </c>
      <c r="F240" s="79">
        <f>B240-E240</f>
        <v>44626.394740000003</v>
      </c>
      <c r="G240" s="79">
        <f>B240-C240</f>
        <v>50827.271740000004</v>
      </c>
      <c r="H240" s="80">
        <f>E240/B240*100</f>
        <v>59.157275278225207</v>
      </c>
    </row>
    <row r="241" spans="1:8" s="71" customFormat="1" ht="11.25" customHeight="1" x14ac:dyDescent="0.2">
      <c r="A241" s="86" t="s">
        <v>291</v>
      </c>
      <c r="B241" s="78">
        <v>2005</v>
      </c>
      <c r="C241" s="79">
        <v>0</v>
      </c>
      <c r="D241" s="78">
        <v>0</v>
      </c>
      <c r="E241" s="79">
        <f t="shared" si="56"/>
        <v>0</v>
      </c>
      <c r="F241" s="79">
        <f>B241-E241</f>
        <v>2005</v>
      </c>
      <c r="G241" s="79">
        <f>B241-C241</f>
        <v>2005</v>
      </c>
      <c r="H241" s="80">
        <f>E241/B241*100</f>
        <v>0</v>
      </c>
    </row>
    <row r="242" spans="1:8" s="71" customFormat="1" ht="11.25" customHeight="1" x14ac:dyDescent="0.2">
      <c r="A242" s="86" t="s">
        <v>292</v>
      </c>
      <c r="B242" s="78">
        <v>910927.89600000007</v>
      </c>
      <c r="C242" s="79">
        <v>756681.49765000003</v>
      </c>
      <c r="D242" s="78">
        <v>91411.337799999994</v>
      </c>
      <c r="E242" s="79">
        <f t="shared" si="56"/>
        <v>848092.83545000001</v>
      </c>
      <c r="F242" s="79">
        <f>B242-E242</f>
        <v>62835.060550000053</v>
      </c>
      <c r="G242" s="79">
        <f>B242-C242</f>
        <v>154246.39835000003</v>
      </c>
      <c r="H242" s="80">
        <f>E242/B242*100</f>
        <v>93.102081863348701</v>
      </c>
    </row>
    <row r="243" spans="1:8" s="71" customFormat="1" ht="11.25" customHeight="1" x14ac:dyDescent="0.2">
      <c r="A243" s="86" t="s">
        <v>293</v>
      </c>
      <c r="B243" s="78">
        <v>62632.862000000008</v>
      </c>
      <c r="C243" s="79">
        <v>45593.970380000006</v>
      </c>
      <c r="D243" s="78">
        <v>604.46686</v>
      </c>
      <c r="E243" s="79">
        <f t="shared" si="56"/>
        <v>46198.437240000007</v>
      </c>
      <c r="F243" s="79">
        <f>B243-E243</f>
        <v>16434.424760000002</v>
      </c>
      <c r="G243" s="79">
        <f>B243-C243</f>
        <v>17038.891620000002</v>
      </c>
      <c r="H243" s="80">
        <f>E243/B243*100</f>
        <v>73.76069967870859</v>
      </c>
    </row>
    <row r="244" spans="1:8" s="71" customFormat="1" ht="11.25" customHeight="1" x14ac:dyDescent="0.2">
      <c r="A244" s="77" t="s">
        <v>294</v>
      </c>
      <c r="B244" s="78">
        <v>445597.03499999997</v>
      </c>
      <c r="C244" s="79">
        <v>305708.43722000002</v>
      </c>
      <c r="D244" s="78">
        <v>35461.586309999999</v>
      </c>
      <c r="E244" s="79">
        <f t="shared" si="56"/>
        <v>341170.02353000001</v>
      </c>
      <c r="F244" s="79">
        <f>B244-E244</f>
        <v>104427.01146999997</v>
      </c>
      <c r="G244" s="79">
        <f>B244-C244</f>
        <v>139888.59777999995</v>
      </c>
      <c r="H244" s="80">
        <f>E244/B244*100</f>
        <v>76.564697862049286</v>
      </c>
    </row>
    <row r="245" spans="1:8" s="71" customFormat="1" ht="11.25" customHeight="1" x14ac:dyDescent="0.2">
      <c r="A245" s="77" t="s">
        <v>295</v>
      </c>
      <c r="B245" s="78">
        <v>97690.676000000007</v>
      </c>
      <c r="C245" s="79">
        <v>35718.044190000001</v>
      </c>
      <c r="D245" s="78">
        <v>523.46321999999998</v>
      </c>
      <c r="E245" s="79">
        <f t="shared" si="56"/>
        <v>36241.507409999998</v>
      </c>
      <c r="F245" s="79">
        <f>B245-E245</f>
        <v>61449.168590000008</v>
      </c>
      <c r="G245" s="79">
        <f>B245-C245</f>
        <v>61972.631810000006</v>
      </c>
      <c r="H245" s="80">
        <f>E245/B245*100</f>
        <v>37.098225638237977</v>
      </c>
    </row>
    <row r="246" spans="1:8" s="71" customFormat="1" ht="11.25" customHeight="1" x14ac:dyDescent="0.2">
      <c r="A246" s="86"/>
      <c r="B246" s="78"/>
      <c r="C246" s="79"/>
      <c r="D246" s="78"/>
      <c r="E246" s="79"/>
      <c r="F246" s="79"/>
      <c r="G246" s="79"/>
      <c r="H246" s="80"/>
    </row>
    <row r="247" spans="1:8" s="71" customFormat="1" ht="11.25" customHeight="1" x14ac:dyDescent="0.2">
      <c r="A247" s="73" t="s">
        <v>296</v>
      </c>
      <c r="B247" s="78">
        <v>2687.232</v>
      </c>
      <c r="C247" s="78">
        <v>2015.66056</v>
      </c>
      <c r="D247" s="78">
        <v>36.302150000000005</v>
      </c>
      <c r="E247" s="79">
        <f>SUM(C247:D247)</f>
        <v>2051.9627100000002</v>
      </c>
      <c r="F247" s="79">
        <f>B247-E247</f>
        <v>635.26928999999973</v>
      </c>
      <c r="G247" s="79">
        <f>B247-C247</f>
        <v>671.57143999999994</v>
      </c>
      <c r="H247" s="80">
        <f>E247/B247*100</f>
        <v>76.359715499071172</v>
      </c>
    </row>
    <row r="248" spans="1:8" s="71" customFormat="1" ht="11.25" customHeight="1" x14ac:dyDescent="0.2">
      <c r="A248" s="86"/>
      <c r="B248" s="83"/>
      <c r="C248" s="82"/>
      <c r="D248" s="83"/>
      <c r="E248" s="82"/>
      <c r="F248" s="82"/>
      <c r="G248" s="82"/>
      <c r="H248" s="80"/>
    </row>
    <row r="249" spans="1:8" s="71" customFormat="1" ht="11.25" customHeight="1" x14ac:dyDescent="0.2">
      <c r="A249" s="73" t="s">
        <v>297</v>
      </c>
      <c r="B249" s="89">
        <f t="shared" ref="B249:G249" si="57">SUM(B250:B254)</f>
        <v>29571670.142999999</v>
      </c>
      <c r="C249" s="84">
        <f t="shared" si="57"/>
        <v>22547120.023629997</v>
      </c>
      <c r="D249" s="89">
        <f t="shared" ref="D249" si="58">SUM(D250:D254)</f>
        <v>450324.20545999997</v>
      </c>
      <c r="E249" s="84">
        <f t="shared" si="57"/>
        <v>22997444.229089998</v>
      </c>
      <c r="F249" s="84">
        <f t="shared" si="57"/>
        <v>6574225.9139099987</v>
      </c>
      <c r="G249" s="84">
        <f t="shared" si="57"/>
        <v>7024550.1193699986</v>
      </c>
      <c r="H249" s="80">
        <f>E249/B249*100</f>
        <v>77.768499776580242</v>
      </c>
    </row>
    <row r="250" spans="1:8" s="71" customFormat="1" ht="11.25" customHeight="1" x14ac:dyDescent="0.2">
      <c r="A250" s="77" t="s">
        <v>298</v>
      </c>
      <c r="B250" s="78">
        <v>26232898.982999995</v>
      </c>
      <c r="C250" s="78">
        <v>20054315.242119998</v>
      </c>
      <c r="D250" s="78">
        <v>442932.21164999995</v>
      </c>
      <c r="E250" s="79">
        <f t="shared" ref="E250:E254" si="59">SUM(C250:D250)</f>
        <v>20497247.453769997</v>
      </c>
      <c r="F250" s="79">
        <f>B250-E250</f>
        <v>5735651.5292299986</v>
      </c>
      <c r="G250" s="79">
        <f>B250-C250</f>
        <v>6178583.7408799976</v>
      </c>
      <c r="H250" s="80">
        <f>E250/B250*100</f>
        <v>78.135655030170554</v>
      </c>
    </row>
    <row r="251" spans="1:8" s="71" customFormat="1" ht="11.25" customHeight="1" x14ac:dyDescent="0.2">
      <c r="A251" s="86" t="s">
        <v>299</v>
      </c>
      <c r="B251" s="78">
        <v>104598.69000000002</v>
      </c>
      <c r="C251" s="78">
        <v>84038.326680000013</v>
      </c>
      <c r="D251" s="78">
        <v>657.05124999999998</v>
      </c>
      <c r="E251" s="79">
        <f t="shared" si="59"/>
        <v>84695.377930000017</v>
      </c>
      <c r="F251" s="79">
        <f>B251-E251</f>
        <v>19903.31207</v>
      </c>
      <c r="G251" s="79">
        <f>B251-C251</f>
        <v>20560.363320000004</v>
      </c>
      <c r="H251" s="80">
        <f>E251/B251*100</f>
        <v>80.971738680474871</v>
      </c>
    </row>
    <row r="252" spans="1:8" s="71" customFormat="1" ht="11.25" customHeight="1" x14ac:dyDescent="0.2">
      <c r="A252" s="86" t="s">
        <v>300</v>
      </c>
      <c r="B252" s="78">
        <v>947801.08000000007</v>
      </c>
      <c r="C252" s="78">
        <v>645604.6728099999</v>
      </c>
      <c r="D252" s="78">
        <v>1872.1698100000001</v>
      </c>
      <c r="E252" s="79">
        <f t="shared" si="59"/>
        <v>647476.84261999989</v>
      </c>
      <c r="F252" s="79">
        <f>B252-E252</f>
        <v>300324.23738000018</v>
      </c>
      <c r="G252" s="79">
        <f>B252-C252</f>
        <v>302196.40719000017</v>
      </c>
      <c r="H252" s="80">
        <f>E252/B252*100</f>
        <v>68.313579324049712</v>
      </c>
    </row>
    <row r="253" spans="1:8" s="71" customFormat="1" ht="11.25" customHeight="1" x14ac:dyDescent="0.2">
      <c r="A253" s="86" t="s">
        <v>301</v>
      </c>
      <c r="B253" s="78">
        <v>1862964.39</v>
      </c>
      <c r="C253" s="78">
        <v>1430990.3201199998</v>
      </c>
      <c r="D253" s="78">
        <v>4645.3217500000001</v>
      </c>
      <c r="E253" s="79">
        <f t="shared" si="59"/>
        <v>1435635.6418699997</v>
      </c>
      <c r="F253" s="79">
        <f>B253-E253</f>
        <v>427328.7481300002</v>
      </c>
      <c r="G253" s="79">
        <f>B253-C253</f>
        <v>431974.06988000008</v>
      </c>
      <c r="H253" s="80">
        <f>E253/B253*100</f>
        <v>77.061893913602916</v>
      </c>
    </row>
    <row r="254" spans="1:8" s="71" customFormat="1" ht="11.25" customHeight="1" x14ac:dyDescent="0.2">
      <c r="A254" s="86" t="s">
        <v>302</v>
      </c>
      <c r="B254" s="78">
        <v>423407</v>
      </c>
      <c r="C254" s="78">
        <v>332171.46189999999</v>
      </c>
      <c r="D254" s="78">
        <v>217.45099999999999</v>
      </c>
      <c r="E254" s="79">
        <f t="shared" si="59"/>
        <v>332388.9129</v>
      </c>
      <c r="F254" s="79">
        <f>B254-E254</f>
        <v>91018.087100000004</v>
      </c>
      <c r="G254" s="79">
        <f>B254-C254</f>
        <v>91235.538100000005</v>
      </c>
      <c r="H254" s="80">
        <f>E254/B254*100</f>
        <v>78.503405210589335</v>
      </c>
    </row>
    <row r="255" spans="1:8" s="71" customFormat="1" ht="11.25" customHeight="1" x14ac:dyDescent="0.2">
      <c r="A255" s="86"/>
      <c r="B255" s="78"/>
      <c r="C255" s="79"/>
      <c r="D255" s="78"/>
      <c r="E255" s="79"/>
      <c r="F255" s="79"/>
      <c r="G255" s="79"/>
      <c r="H255" s="75"/>
    </row>
    <row r="256" spans="1:8" s="71" customFormat="1" ht="11.25" customHeight="1" x14ac:dyDescent="0.2">
      <c r="A256" s="73" t="s">
        <v>303</v>
      </c>
      <c r="B256" s="84">
        <f t="shared" ref="B256:G256" si="60">+B257+B258</f>
        <v>1309201.5580000002</v>
      </c>
      <c r="C256" s="84">
        <f t="shared" si="60"/>
        <v>1082618.1436900001</v>
      </c>
      <c r="D256" s="84">
        <f t="shared" si="60"/>
        <v>7749.4709599999996</v>
      </c>
      <c r="E256" s="84">
        <f t="shared" si="60"/>
        <v>1090367.6146500001</v>
      </c>
      <c r="F256" s="84">
        <f t="shared" si="60"/>
        <v>218833.9433500001</v>
      </c>
      <c r="G256" s="84">
        <f t="shared" si="60"/>
        <v>226583.41430999999</v>
      </c>
      <c r="H256" s="75">
        <f>E256/B256*100</f>
        <v>83.284931031987057</v>
      </c>
    </row>
    <row r="257" spans="1:13" s="71" customFormat="1" ht="11.25" customHeight="1" x14ac:dyDescent="0.2">
      <c r="A257" s="86" t="s">
        <v>304</v>
      </c>
      <c r="B257" s="78">
        <v>1255466.7040000001</v>
      </c>
      <c r="C257" s="78">
        <v>1050257.2007600002</v>
      </c>
      <c r="D257" s="78">
        <v>6913.4276399999999</v>
      </c>
      <c r="E257" s="79">
        <f t="shared" ref="E257:E258" si="61">SUM(C257:D257)</f>
        <v>1057170.6284</v>
      </c>
      <c r="F257" s="79">
        <f>B257-E257</f>
        <v>198296.0756000001</v>
      </c>
      <c r="G257" s="79">
        <f>B257-C257</f>
        <v>205209.50323999999</v>
      </c>
      <c r="H257" s="80">
        <f>E257/B257*100</f>
        <v>84.205389520230554</v>
      </c>
    </row>
    <row r="258" spans="1:13" s="71" customFormat="1" ht="11.25" customHeight="1" x14ac:dyDescent="0.2">
      <c r="A258" s="103" t="s">
        <v>305</v>
      </c>
      <c r="B258" s="78">
        <v>53734.854000000007</v>
      </c>
      <c r="C258" s="78">
        <v>32360.942930000001</v>
      </c>
      <c r="D258" s="78">
        <v>836.04331999999999</v>
      </c>
      <c r="E258" s="79">
        <f t="shared" si="61"/>
        <v>33196.986250000002</v>
      </c>
      <c r="F258" s="79">
        <f>B258-E258</f>
        <v>20537.867750000005</v>
      </c>
      <c r="G258" s="79">
        <f>B258-C258</f>
        <v>21373.911070000006</v>
      </c>
      <c r="H258" s="80">
        <f>E258/B258*100</f>
        <v>61.779243412478614</v>
      </c>
    </row>
    <row r="259" spans="1:13" s="71" customFormat="1" ht="12" x14ac:dyDescent="0.2">
      <c r="A259" s="86"/>
      <c r="B259" s="82"/>
      <c r="C259" s="82"/>
      <c r="D259" s="82"/>
      <c r="E259" s="82"/>
      <c r="F259" s="82"/>
      <c r="G259" s="82"/>
      <c r="H259" s="75"/>
    </row>
    <row r="260" spans="1:13" s="71" customFormat="1" ht="11.25" customHeight="1" x14ac:dyDescent="0.2">
      <c r="A260" s="104" t="s">
        <v>306</v>
      </c>
      <c r="B260" s="78">
        <v>8487303.6600000001</v>
      </c>
      <c r="C260" s="78">
        <v>7309455.04586</v>
      </c>
      <c r="D260" s="78">
        <v>58118.42441</v>
      </c>
      <c r="E260" s="79">
        <f t="shared" ref="E260" si="62">SUM(C260:D260)</f>
        <v>7367573.4702700004</v>
      </c>
      <c r="F260" s="79">
        <f>B260-E260</f>
        <v>1119730.1897299998</v>
      </c>
      <c r="G260" s="79">
        <f>B260-C260</f>
        <v>1177848.6141400002</v>
      </c>
      <c r="H260" s="80">
        <f>E260/B260*100</f>
        <v>86.806997433033999</v>
      </c>
    </row>
    <row r="261" spans="1:13" s="71" customFormat="1" ht="11.25" customHeight="1" x14ac:dyDescent="0.2">
      <c r="A261" s="86"/>
      <c r="B261" s="82"/>
      <c r="C261" s="82"/>
      <c r="D261" s="82"/>
      <c r="E261" s="82"/>
      <c r="F261" s="82"/>
      <c r="G261" s="82"/>
      <c r="H261" s="75"/>
    </row>
    <row r="262" spans="1:13" s="71" customFormat="1" ht="11.25" customHeight="1" x14ac:dyDescent="0.2">
      <c r="A262" s="73" t="s">
        <v>307</v>
      </c>
      <c r="B262" s="78">
        <v>3250786.8119999999</v>
      </c>
      <c r="C262" s="78">
        <v>2946573.7572699999</v>
      </c>
      <c r="D262" s="78">
        <v>3041.1069400000001</v>
      </c>
      <c r="E262" s="79">
        <f t="shared" ref="E262" si="63">SUM(C262:D262)</f>
        <v>2949614.8642099998</v>
      </c>
      <c r="F262" s="79">
        <f>B262-E262</f>
        <v>301171.94779000012</v>
      </c>
      <c r="G262" s="79">
        <f>B262-C262</f>
        <v>304213.05472999997</v>
      </c>
      <c r="H262" s="80">
        <f>E262/B262*100</f>
        <v>90.73541375650197</v>
      </c>
    </row>
    <row r="263" spans="1:13" s="71" customFormat="1" ht="11.25" customHeight="1" x14ac:dyDescent="0.2">
      <c r="A263" s="86"/>
      <c r="B263" s="82"/>
      <c r="C263" s="82"/>
      <c r="D263" s="82"/>
      <c r="E263" s="82"/>
      <c r="F263" s="82"/>
      <c r="G263" s="82"/>
      <c r="H263" s="75"/>
    </row>
    <row r="264" spans="1:13" s="71" customFormat="1" ht="11.25" customHeight="1" x14ac:dyDescent="0.2">
      <c r="A264" s="73" t="s">
        <v>308</v>
      </c>
      <c r="B264" s="78">
        <v>2775006.7539999997</v>
      </c>
      <c r="C264" s="78">
        <v>1646364.1000099999</v>
      </c>
      <c r="D264" s="78">
        <v>220854.71809000001</v>
      </c>
      <c r="E264" s="79">
        <f t="shared" ref="E264" si="64">SUM(C264:D264)</f>
        <v>1867218.8181</v>
      </c>
      <c r="F264" s="79">
        <f>B264-E264</f>
        <v>907787.93589999969</v>
      </c>
      <c r="G264" s="79">
        <f>B264-C264</f>
        <v>1128642.6539899998</v>
      </c>
      <c r="H264" s="80">
        <f>E264/B264*100</f>
        <v>67.28700084814281</v>
      </c>
    </row>
    <row r="265" spans="1:13" s="71" customFormat="1" ht="11.25" customHeight="1" x14ac:dyDescent="0.2">
      <c r="A265" s="105"/>
      <c r="B265" s="78"/>
      <c r="C265" s="78"/>
      <c r="D265" s="78"/>
      <c r="E265" s="78"/>
      <c r="F265" s="78"/>
      <c r="G265" s="78"/>
      <c r="H265" s="106"/>
      <c r="I265" s="76"/>
      <c r="J265" s="76"/>
      <c r="K265" s="76"/>
      <c r="L265" s="76"/>
      <c r="M265" s="76"/>
    </row>
    <row r="266" spans="1:13" s="71" customFormat="1" ht="11.25" customHeight="1" x14ac:dyDescent="0.2">
      <c r="A266" s="107" t="s">
        <v>309</v>
      </c>
      <c r="B266" s="89">
        <f t="shared" ref="B266:G266" si="65">+B267+B268</f>
        <v>589647.57399999991</v>
      </c>
      <c r="C266" s="89">
        <f t="shared" si="65"/>
        <v>522244.11641999998</v>
      </c>
      <c r="D266" s="89">
        <f t="shared" si="65"/>
        <v>7188.0840900000003</v>
      </c>
      <c r="E266" s="89">
        <f t="shared" si="65"/>
        <v>529432.20051</v>
      </c>
      <c r="F266" s="89">
        <f t="shared" si="65"/>
        <v>60215.37348999994</v>
      </c>
      <c r="G266" s="89">
        <f t="shared" si="65"/>
        <v>67403.457579999915</v>
      </c>
      <c r="H266" s="106">
        <f>E266/B266*100</f>
        <v>89.787904479701979</v>
      </c>
    </row>
    <row r="267" spans="1:13" s="71" customFormat="1" ht="11.25" customHeight="1" x14ac:dyDescent="0.2">
      <c r="A267" s="100" t="s">
        <v>310</v>
      </c>
      <c r="B267" s="78">
        <v>567499.57399999991</v>
      </c>
      <c r="C267" s="78">
        <v>507930.91055999999</v>
      </c>
      <c r="D267" s="78">
        <v>6532.3869599999998</v>
      </c>
      <c r="E267" s="79">
        <f t="shared" ref="E267:E268" si="66">SUM(C267:D267)</f>
        <v>514463.29751999996</v>
      </c>
      <c r="F267" s="79">
        <f>B267-E267</f>
        <v>53036.276479999942</v>
      </c>
      <c r="G267" s="79">
        <f>B267-C267</f>
        <v>59568.663439999917</v>
      </c>
      <c r="H267" s="80">
        <f>E267/B267*100</f>
        <v>90.654393604884021</v>
      </c>
    </row>
    <row r="268" spans="1:13" s="71" customFormat="1" ht="11.25" customHeight="1" x14ac:dyDescent="0.2">
      <c r="A268" s="100" t="s">
        <v>311</v>
      </c>
      <c r="B268" s="78">
        <v>22147.999999999996</v>
      </c>
      <c r="C268" s="78">
        <v>14313.20586</v>
      </c>
      <c r="D268" s="78">
        <v>655.69713000000002</v>
      </c>
      <c r="E268" s="79">
        <f t="shared" si="66"/>
        <v>14968.902990000001</v>
      </c>
      <c r="F268" s="79">
        <f>B268-E268</f>
        <v>7179.0970099999959</v>
      </c>
      <c r="G268" s="79">
        <f>B268-C268</f>
        <v>7834.7941399999963</v>
      </c>
      <c r="H268" s="80">
        <f>E268/B268*100</f>
        <v>67.585800027090499</v>
      </c>
    </row>
    <row r="269" spans="1:13" s="71" customFormat="1" ht="12" customHeight="1" x14ac:dyDescent="0.2">
      <c r="A269" s="108"/>
      <c r="B269" s="78"/>
      <c r="C269" s="78"/>
      <c r="D269" s="78"/>
      <c r="E269" s="78"/>
      <c r="F269" s="78"/>
      <c r="G269" s="78"/>
      <c r="H269" s="106"/>
    </row>
    <row r="270" spans="1:13" s="71" customFormat="1" ht="11.25" customHeight="1" x14ac:dyDescent="0.2">
      <c r="A270" s="109" t="s">
        <v>312</v>
      </c>
      <c r="B270" s="110">
        <f>B10+B17+B19+B21+B23+B35+B39+B47+B49+B51+B59+B71+B77+B81+B85+B91+B103+B115+B126+B142+B144+B165+B175+B180+B189+B198+B207+B216+B247+B249+B256+B260+B262+B264+B266</f>
        <v>1946419104.6162703</v>
      </c>
      <c r="C270" s="110">
        <f t="shared" ref="C270:G270" si="67">C10+C17+C19+C21+C23+C35+C39+C47+C49+C51+C59+C71+C77+C81+C85+C91+C103+C115+C126+C142+C144+C165+C175+C180+C189+C198+C207+C216+C247+C249+C256+C260+C262+C264+C266</f>
        <v>1522159080.2132201</v>
      </c>
      <c r="D270" s="110">
        <f t="shared" si="67"/>
        <v>32998346.577010006</v>
      </c>
      <c r="E270" s="110">
        <f t="shared" si="67"/>
        <v>1555157426.7902296</v>
      </c>
      <c r="F270" s="110">
        <f t="shared" si="67"/>
        <v>391261677.82603991</v>
      </c>
      <c r="G270" s="110">
        <f t="shared" si="67"/>
        <v>424260024.40304989</v>
      </c>
      <c r="H270" s="80">
        <f>E270/B270*100</f>
        <v>79.898384839210848</v>
      </c>
    </row>
    <row r="271" spans="1:13" s="71" customFormat="1" ht="11.25" customHeight="1" x14ac:dyDescent="0.2">
      <c r="A271" s="111"/>
      <c r="B271" s="79"/>
      <c r="C271" s="79"/>
      <c r="D271" s="79"/>
      <c r="E271" s="79"/>
      <c r="F271" s="79"/>
      <c r="G271" s="79"/>
      <c r="H271" s="75"/>
    </row>
    <row r="272" spans="1:13" s="71" customFormat="1" ht="11.25" customHeight="1" x14ac:dyDescent="0.2">
      <c r="A272" s="72" t="s">
        <v>313</v>
      </c>
      <c r="B272" s="79"/>
      <c r="C272" s="79"/>
      <c r="D272" s="79"/>
      <c r="E272" s="79"/>
      <c r="F272" s="79"/>
      <c r="G272" s="79"/>
      <c r="H272" s="80"/>
    </row>
    <row r="273" spans="1:8" s="71" customFormat="1" ht="11.25" customHeight="1" x14ac:dyDescent="0.2">
      <c r="A273" s="77" t="s">
        <v>314</v>
      </c>
      <c r="B273" s="78">
        <v>148402327.76199999</v>
      </c>
      <c r="C273" s="78">
        <v>142298467.21884</v>
      </c>
      <c r="D273" s="78">
        <v>1249017.22</v>
      </c>
      <c r="E273" s="79">
        <f t="shared" ref="E273" si="68">SUM(C273:D273)</f>
        <v>143547484.43884</v>
      </c>
      <c r="F273" s="79">
        <f>B273-E273</f>
        <v>4854843.3231599927</v>
      </c>
      <c r="G273" s="79">
        <f>B273-C273</f>
        <v>6103860.5431599915</v>
      </c>
      <c r="H273" s="80">
        <f>E273/B273*100</f>
        <v>96.728593549458381</v>
      </c>
    </row>
    <row r="274" spans="1:8" s="71" customFormat="1" ht="12" x14ac:dyDescent="0.2">
      <c r="A274" s="112"/>
      <c r="B274" s="79"/>
      <c r="C274" s="79"/>
      <c r="D274" s="79"/>
      <c r="E274" s="79"/>
      <c r="F274" s="79"/>
      <c r="G274" s="79"/>
      <c r="H274" s="80"/>
    </row>
    <row r="275" spans="1:8" s="71" customFormat="1" ht="11.25" customHeight="1" x14ac:dyDescent="0.2">
      <c r="A275" s="77" t="s">
        <v>315</v>
      </c>
      <c r="B275" s="79">
        <v>598321279.60526979</v>
      </c>
      <c r="C275" s="79">
        <v>545161156.37246001</v>
      </c>
      <c r="D275" s="79">
        <v>1218368.1382199998</v>
      </c>
      <c r="E275" s="79">
        <f t="shared" ref="E275:G275" si="69">SUM(E276:E281)</f>
        <v>546379524.51067996</v>
      </c>
      <c r="F275" s="79">
        <f t="shared" si="69"/>
        <v>51941755.094589844</v>
      </c>
      <c r="G275" s="79">
        <f t="shared" si="69"/>
        <v>53160123.232809879</v>
      </c>
      <c r="H275" s="75">
        <f>E275/B275*100</f>
        <v>91.318751836996782</v>
      </c>
    </row>
    <row r="276" spans="1:8" s="71" customFormat="1" ht="11.25" hidden="1" customHeight="1" x14ac:dyDescent="0.2">
      <c r="A276" s="77" t="s">
        <v>316</v>
      </c>
      <c r="B276" s="78">
        <v>596585700.09326982</v>
      </c>
      <c r="C276" s="78">
        <v>543472118.94228995</v>
      </c>
      <c r="D276" s="78">
        <v>1186132.5978999999</v>
      </c>
      <c r="E276" s="79">
        <f t="shared" ref="E276:E281" si="70">SUM(C276:D276)</f>
        <v>544658251.54018998</v>
      </c>
      <c r="F276" s="79">
        <f>B276-E276</f>
        <v>51927448.553079844</v>
      </c>
      <c r="G276" s="79">
        <f>B276-C276</f>
        <v>53113581.150979877</v>
      </c>
      <c r="H276" s="80">
        <f>E276/B276*100</f>
        <v>91.295894530331253</v>
      </c>
    </row>
    <row r="277" spans="1:8" s="71" customFormat="1" ht="11.25" hidden="1" customHeight="1" x14ac:dyDescent="0.2">
      <c r="A277" s="113" t="s">
        <v>317</v>
      </c>
      <c r="B277" s="114"/>
      <c r="C277" s="114">
        <v>0</v>
      </c>
      <c r="D277" s="114"/>
      <c r="E277" s="114">
        <f t="shared" si="70"/>
        <v>0</v>
      </c>
      <c r="F277" s="114">
        <f>B277-E277</f>
        <v>0</v>
      </c>
      <c r="G277" s="114">
        <f>B277-C277</f>
        <v>0</v>
      </c>
      <c r="H277" s="115" t="e">
        <f>E277/B277*100</f>
        <v>#DIV/0!</v>
      </c>
    </row>
    <row r="278" spans="1:8" s="71" customFormat="1" ht="12" hidden="1" customHeight="1" x14ac:dyDescent="0.2">
      <c r="A278" s="113" t="s">
        <v>318</v>
      </c>
      <c r="B278" s="114"/>
      <c r="C278" s="114">
        <v>0</v>
      </c>
      <c r="D278" s="114"/>
      <c r="E278" s="114">
        <f t="shared" si="70"/>
        <v>0</v>
      </c>
      <c r="F278" s="114">
        <f>B278-E278</f>
        <v>0</v>
      </c>
      <c r="G278" s="114">
        <f>B278-C278</f>
        <v>0</v>
      </c>
      <c r="H278" s="116" t="e">
        <f>E278/B278*100</f>
        <v>#DIV/0!</v>
      </c>
    </row>
    <row r="279" spans="1:8" s="71" customFormat="1" ht="11.25" hidden="1" customHeight="1" x14ac:dyDescent="0.2">
      <c r="A279" s="117" t="s">
        <v>319</v>
      </c>
      <c r="B279" s="114"/>
      <c r="C279" s="114">
        <v>0</v>
      </c>
      <c r="D279" s="114"/>
      <c r="E279" s="114">
        <f t="shared" si="70"/>
        <v>0</v>
      </c>
      <c r="F279" s="114">
        <f>B279-E279</f>
        <v>0</v>
      </c>
      <c r="G279" s="114">
        <f>B279-C279</f>
        <v>0</v>
      </c>
      <c r="H279" s="118" t="e">
        <f>E279/B279*100</f>
        <v>#DIV/0!</v>
      </c>
    </row>
    <row r="280" spans="1:8" s="71" customFormat="1" ht="11.25" hidden="1" customHeight="1" x14ac:dyDescent="0.2">
      <c r="A280" s="119" t="s">
        <v>320</v>
      </c>
      <c r="B280" s="114"/>
      <c r="C280" s="114">
        <v>0</v>
      </c>
      <c r="D280" s="114"/>
      <c r="E280" s="114">
        <f t="shared" si="70"/>
        <v>0</v>
      </c>
      <c r="F280" s="114">
        <f>B280-E280</f>
        <v>0</v>
      </c>
      <c r="G280" s="114">
        <f>B280-C280</f>
        <v>0</v>
      </c>
      <c r="H280" s="116" t="e">
        <f>E280/B280*100</f>
        <v>#DIV/0!</v>
      </c>
    </row>
    <row r="281" spans="1:8" s="71" customFormat="1" ht="11.25" customHeight="1" x14ac:dyDescent="0.2">
      <c r="A281" s="77" t="s">
        <v>321</v>
      </c>
      <c r="B281" s="78">
        <v>1735579.5120000001</v>
      </c>
      <c r="C281" s="78">
        <v>1689037.4301700001</v>
      </c>
      <c r="D281" s="78">
        <v>32235.54032</v>
      </c>
      <c r="E281" s="79">
        <f t="shared" si="70"/>
        <v>1721272.97049</v>
      </c>
      <c r="F281" s="79">
        <f>B281-E281</f>
        <v>14306.541510000126</v>
      </c>
      <c r="G281" s="79">
        <f>B281-C281</f>
        <v>46542.081830000039</v>
      </c>
      <c r="H281" s="75">
        <f>E281/B281*100</f>
        <v>99.175690804651524</v>
      </c>
    </row>
    <row r="282" spans="1:8" s="71" customFormat="1" ht="11.25" customHeight="1" x14ac:dyDescent="0.2">
      <c r="A282" s="120"/>
      <c r="B282" s="79"/>
      <c r="C282" s="79"/>
      <c r="D282" s="79"/>
      <c r="E282" s="79"/>
      <c r="F282" s="79"/>
      <c r="G282" s="79"/>
      <c r="H282" s="80"/>
    </row>
    <row r="283" spans="1:8" s="71" customFormat="1" ht="11.25" customHeight="1" x14ac:dyDescent="0.2">
      <c r="A283" s="72" t="s">
        <v>322</v>
      </c>
      <c r="B283" s="121">
        <f>+B273+B275</f>
        <v>746723607.36726975</v>
      </c>
      <c r="C283" s="121">
        <f t="shared" ref="C283:G283" si="71">+C273+C275</f>
        <v>687459623.59130001</v>
      </c>
      <c r="D283" s="121">
        <f t="shared" si="71"/>
        <v>2467385.3582199998</v>
      </c>
      <c r="E283" s="121">
        <f t="shared" si="71"/>
        <v>689927008.94951999</v>
      </c>
      <c r="F283" s="121">
        <f t="shared" si="71"/>
        <v>56796598.417749837</v>
      </c>
      <c r="G283" s="121">
        <f t="shared" si="71"/>
        <v>59263983.77596987</v>
      </c>
      <c r="H283" s="80">
        <f>E283/B283*100</f>
        <v>92.39389275263467</v>
      </c>
    </row>
    <row r="284" spans="1:8" s="71" customFormat="1" ht="11.25" customHeight="1" x14ac:dyDescent="0.2">
      <c r="A284" s="77"/>
      <c r="B284" s="79"/>
      <c r="C284" s="79"/>
      <c r="D284" s="79"/>
      <c r="E284" s="79"/>
      <c r="F284" s="79"/>
      <c r="G284" s="79"/>
      <c r="H284" s="80"/>
    </row>
    <row r="285" spans="1:8" s="71" customFormat="1" ht="11.25" hidden="1" customHeight="1" x14ac:dyDescent="0.2">
      <c r="A285" s="112" t="s">
        <v>323</v>
      </c>
      <c r="B285" s="84">
        <f>+B283+B270</f>
        <v>2693142711.9835401</v>
      </c>
      <c r="C285" s="84">
        <f>+C283+C270</f>
        <v>2209618703.8045201</v>
      </c>
      <c r="D285" s="84">
        <f>+D283+D270</f>
        <v>35465731.935230002</v>
      </c>
      <c r="E285" s="84">
        <f>+E283+E270</f>
        <v>2245084435.7397494</v>
      </c>
      <c r="F285" s="84">
        <f>+F283+F270</f>
        <v>448058276.24378973</v>
      </c>
      <c r="G285" s="84">
        <f>+G283+G270</f>
        <v>483524008.17901975</v>
      </c>
      <c r="H285" s="80">
        <f>E285/B285*100</f>
        <v>83.362995423521795</v>
      </c>
    </row>
    <row r="286" spans="1:8" s="71" customFormat="1" ht="12" hidden="1" customHeight="1" x14ac:dyDescent="0.2">
      <c r="A286" s="77"/>
      <c r="B286" s="79"/>
      <c r="C286" s="82"/>
      <c r="D286" s="79"/>
      <c r="E286" s="82"/>
      <c r="F286" s="82"/>
      <c r="G286" s="82"/>
      <c r="H286" s="75"/>
    </row>
    <row r="287" spans="1:8" ht="12.75" thickBot="1" x14ac:dyDescent="0.25">
      <c r="A287" s="124" t="s">
        <v>324</v>
      </c>
      <c r="B287" s="125">
        <f>+B285</f>
        <v>2693142711.9835401</v>
      </c>
      <c r="C287" s="125">
        <f t="shared" ref="C287:G287" si="72">+C285</f>
        <v>2209618703.8045201</v>
      </c>
      <c r="D287" s="125">
        <f t="shared" si="72"/>
        <v>35465731.935230002</v>
      </c>
      <c r="E287" s="125">
        <f t="shared" si="72"/>
        <v>2245084435.7397494</v>
      </c>
      <c r="F287" s="125">
        <f t="shared" si="72"/>
        <v>448058276.24378973</v>
      </c>
      <c r="G287" s="125">
        <f t="shared" si="72"/>
        <v>483524008.17901975</v>
      </c>
      <c r="H287" s="126">
        <f>E287/B287*100</f>
        <v>83.362995423521795</v>
      </c>
    </row>
    <row r="288" spans="1:8" ht="12" thickTop="1" x14ac:dyDescent="0.2">
      <c r="G288" s="128"/>
    </row>
    <row r="289" spans="1:9" x14ac:dyDescent="0.2">
      <c r="A289" s="129" t="s">
        <v>325</v>
      </c>
    </row>
    <row r="290" spans="1:9" x14ac:dyDescent="0.2">
      <c r="A290" s="71" t="s">
        <v>326</v>
      </c>
    </row>
    <row r="291" spans="1:9" x14ac:dyDescent="0.2">
      <c r="A291" s="123" t="s">
        <v>327</v>
      </c>
    </row>
    <row r="292" spans="1:9" x14ac:dyDescent="0.2">
      <c r="A292" s="71" t="s">
        <v>328</v>
      </c>
    </row>
    <row r="293" spans="1:9" x14ac:dyDescent="0.2">
      <c r="A293" s="71" t="s">
        <v>329</v>
      </c>
    </row>
    <row r="294" spans="1:9" x14ac:dyDescent="0.2">
      <c r="A294" s="71" t="s">
        <v>330</v>
      </c>
    </row>
    <row r="295" spans="1:9" x14ac:dyDescent="0.2">
      <c r="A295" s="71" t="s">
        <v>331</v>
      </c>
    </row>
    <row r="296" spans="1:9" x14ac:dyDescent="0.2">
      <c r="G296" s="128"/>
    </row>
    <row r="297" spans="1:9" x14ac:dyDescent="0.2">
      <c r="E297" s="71"/>
      <c r="F297" s="71"/>
      <c r="G297" s="127"/>
      <c r="I297" s="43"/>
    </row>
    <row r="298" spans="1:9" x14ac:dyDescent="0.2">
      <c r="E298" s="71"/>
      <c r="F298" s="71"/>
      <c r="G298" s="127"/>
      <c r="I298" s="43"/>
    </row>
    <row r="299" spans="1:9" x14ac:dyDescent="0.2">
      <c r="E299" s="71"/>
      <c r="F299" s="71"/>
      <c r="G299" s="127"/>
      <c r="I299" s="43"/>
    </row>
    <row r="300" spans="1:9" x14ac:dyDescent="0.2">
      <c r="E300" s="71"/>
      <c r="F300" s="71"/>
      <c r="G300" s="127"/>
      <c r="I300" s="43"/>
    </row>
    <row r="301" spans="1:9" x14ac:dyDescent="0.2">
      <c r="E301" s="71"/>
      <c r="F301" s="71"/>
      <c r="G301" s="127"/>
      <c r="I301" s="43"/>
    </row>
    <row r="302" spans="1:9" x14ac:dyDescent="0.2">
      <c r="E302" s="71"/>
      <c r="F302" s="71"/>
      <c r="G302" s="127"/>
      <c r="I302" s="43"/>
    </row>
    <row r="303" spans="1:9" x14ac:dyDescent="0.2">
      <c r="E303" s="71"/>
      <c r="F303" s="71"/>
      <c r="G303" s="127"/>
      <c r="I303" s="43"/>
    </row>
    <row r="304" spans="1:9" x14ac:dyDescent="0.2">
      <c r="E304" s="71"/>
      <c r="F304" s="71"/>
      <c r="G304" s="127"/>
      <c r="I304" s="43"/>
    </row>
    <row r="305" spans="5:9" x14ac:dyDescent="0.2">
      <c r="E305" s="71"/>
      <c r="F305" s="71"/>
      <c r="G305" s="127"/>
      <c r="I305" s="43"/>
    </row>
    <row r="306" spans="5:9" x14ac:dyDescent="0.2">
      <c r="E306" s="71"/>
      <c r="F306" s="71"/>
      <c r="G306" s="127"/>
      <c r="I306" s="43"/>
    </row>
    <row r="307" spans="5:9" x14ac:dyDescent="0.2">
      <c r="E307" s="71"/>
      <c r="F307" s="71"/>
      <c r="G307" s="127"/>
      <c r="I307" s="43"/>
    </row>
    <row r="308" spans="5:9" x14ac:dyDescent="0.2">
      <c r="E308" s="71"/>
      <c r="F308" s="71"/>
      <c r="G308" s="127"/>
      <c r="I308" s="43"/>
    </row>
    <row r="309" spans="5:9" x14ac:dyDescent="0.2">
      <c r="E309" s="71"/>
      <c r="F309" s="71"/>
      <c r="G309" s="127"/>
      <c r="I309" s="43"/>
    </row>
    <row r="310" spans="5:9" x14ac:dyDescent="0.2">
      <c r="E310" s="71"/>
      <c r="F310" s="71"/>
      <c r="G310" s="127"/>
      <c r="I310" s="43"/>
    </row>
    <row r="311" spans="5:9" x14ac:dyDescent="0.2">
      <c r="E311" s="71"/>
      <c r="F311" s="71"/>
      <c r="G311" s="127"/>
      <c r="I311" s="43"/>
    </row>
    <row r="312" spans="5:9" x14ac:dyDescent="0.2">
      <c r="E312" s="71"/>
      <c r="F312" s="71"/>
      <c r="G312" s="127"/>
      <c r="I312" s="43"/>
    </row>
    <row r="313" spans="5:9" x14ac:dyDescent="0.2">
      <c r="E313" s="71"/>
      <c r="F313" s="71"/>
      <c r="G313" s="127"/>
      <c r="I313" s="43"/>
    </row>
    <row r="314" spans="5:9" x14ac:dyDescent="0.2">
      <c r="E314" s="71"/>
      <c r="F314" s="71"/>
      <c r="G314" s="127"/>
      <c r="I314" s="43"/>
    </row>
    <row r="315" spans="5:9" x14ac:dyDescent="0.2">
      <c r="E315" s="71"/>
      <c r="F315" s="71"/>
      <c r="G315" s="127"/>
      <c r="I315" s="43"/>
    </row>
    <row r="316" spans="5:9" x14ac:dyDescent="0.2">
      <c r="E316" s="71"/>
      <c r="F316" s="71"/>
      <c r="G316" s="127"/>
      <c r="I316" s="43"/>
    </row>
    <row r="317" spans="5:9" x14ac:dyDescent="0.2">
      <c r="E317" s="71"/>
      <c r="F317" s="71"/>
      <c r="G317" s="127"/>
      <c r="I317" s="43"/>
    </row>
    <row r="318" spans="5:9" x14ac:dyDescent="0.2">
      <c r="E318" s="71"/>
      <c r="F318" s="71"/>
      <c r="G318" s="127"/>
      <c r="I318" s="43"/>
    </row>
    <row r="319" spans="5:9" x14ac:dyDescent="0.2">
      <c r="E319" s="71"/>
      <c r="F319" s="71"/>
      <c r="G319" s="127"/>
      <c r="I319" s="43"/>
    </row>
    <row r="320" spans="5:9" x14ac:dyDescent="0.2">
      <c r="E320" s="71"/>
      <c r="F320" s="71"/>
      <c r="G320" s="127"/>
      <c r="I320" s="43"/>
    </row>
    <row r="321" spans="5:9" x14ac:dyDescent="0.2">
      <c r="E321" s="71"/>
      <c r="F321" s="71"/>
      <c r="G321" s="127"/>
      <c r="I321" s="43"/>
    </row>
    <row r="322" spans="5:9" x14ac:dyDescent="0.2">
      <c r="E322" s="71"/>
      <c r="F322" s="71"/>
      <c r="G322" s="127"/>
      <c r="I322" s="43"/>
    </row>
    <row r="323" spans="5:9" x14ac:dyDescent="0.2">
      <c r="E323" s="71"/>
      <c r="F323" s="71"/>
      <c r="G323" s="127"/>
      <c r="I323" s="43"/>
    </row>
    <row r="324" spans="5:9" x14ac:dyDescent="0.2">
      <c r="E324" s="71"/>
      <c r="F324" s="71"/>
      <c r="G324" s="127"/>
      <c r="I324" s="43"/>
    </row>
    <row r="325" spans="5:9" x14ac:dyDescent="0.2">
      <c r="E325" s="71"/>
      <c r="F325" s="71"/>
      <c r="G325" s="127"/>
      <c r="I325" s="43"/>
    </row>
    <row r="326" spans="5:9" x14ac:dyDescent="0.2">
      <c r="E326" s="71"/>
      <c r="F326" s="71"/>
      <c r="G326" s="127"/>
      <c r="I326" s="43"/>
    </row>
    <row r="327" spans="5:9" x14ac:dyDescent="0.2">
      <c r="E327" s="71"/>
      <c r="F327" s="71"/>
      <c r="G327" s="127"/>
      <c r="I327" s="43"/>
    </row>
    <row r="328" spans="5:9" x14ac:dyDescent="0.2">
      <c r="E328" s="71"/>
      <c r="F328" s="71"/>
      <c r="G328" s="127"/>
      <c r="I328" s="43"/>
    </row>
    <row r="329" spans="5:9" x14ac:dyDescent="0.2">
      <c r="E329" s="71"/>
      <c r="F329" s="71"/>
      <c r="G329" s="127"/>
      <c r="I329" s="43"/>
    </row>
    <row r="330" spans="5:9" x14ac:dyDescent="0.2">
      <c r="E330" s="71"/>
      <c r="F330" s="71"/>
      <c r="G330" s="127"/>
      <c r="I330" s="43"/>
    </row>
    <row r="331" spans="5:9" x14ac:dyDescent="0.2">
      <c r="E331" s="71"/>
      <c r="F331" s="71"/>
      <c r="G331" s="127"/>
      <c r="I331" s="43"/>
    </row>
    <row r="332" spans="5:9" x14ac:dyDescent="0.2">
      <c r="E332" s="71"/>
      <c r="F332" s="71"/>
      <c r="G332" s="127"/>
      <c r="I332" s="43"/>
    </row>
    <row r="333" spans="5:9" x14ac:dyDescent="0.2">
      <c r="E333" s="71"/>
      <c r="F333" s="71"/>
      <c r="G333" s="127"/>
      <c r="I333" s="43"/>
    </row>
    <row r="334" spans="5:9" x14ac:dyDescent="0.2">
      <c r="E334" s="71"/>
      <c r="F334" s="71"/>
      <c r="G334" s="127"/>
      <c r="I334" s="43"/>
    </row>
    <row r="335" spans="5:9" x14ac:dyDescent="0.2">
      <c r="E335" s="71"/>
      <c r="F335" s="71"/>
      <c r="G335" s="127"/>
      <c r="I335" s="43"/>
    </row>
    <row r="336" spans="5:9" x14ac:dyDescent="0.2">
      <c r="E336" s="71"/>
      <c r="F336" s="71"/>
      <c r="G336" s="127"/>
      <c r="I336" s="43"/>
    </row>
  </sheetData>
  <mergeCells count="7">
    <mergeCell ref="H6:H7"/>
    <mergeCell ref="C6:E6"/>
    <mergeCell ref="A5:A7"/>
    <mergeCell ref="C5:E5"/>
    <mergeCell ref="B6:B7"/>
    <mergeCell ref="F6:F7"/>
    <mergeCell ref="G6:G7"/>
  </mergeCells>
  <printOptions horizontalCentered="1"/>
  <pageMargins left="0.4" right="0.4" top="0.3" bottom="0.4" header="0.2" footer="0.18"/>
  <pageSetup paperSize="9" scale="75" orientation="portrait" r:id="rId1"/>
  <headerFooter alignWithMargins="0">
    <oddFooter>Page &amp;P of &amp;N</oddFooter>
  </headerFooter>
  <rowBreaks count="1" manualBreakCount="1">
    <brk id="17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Normal="100" workbookViewId="0">
      <selection activeCell="I7" sqref="I7"/>
    </sheetView>
  </sheetViews>
  <sheetFormatPr defaultRowHeight="12.75" x14ac:dyDescent="0.2"/>
  <cols>
    <col min="1" max="1" width="38.7109375" customWidth="1"/>
    <col min="2" max="2" width="11.5703125" bestFit="1" customWidth="1"/>
    <col min="3" max="3" width="10" bestFit="1" customWidth="1"/>
    <col min="4" max="9" width="10" customWidth="1"/>
    <col min="10" max="10" width="15.5703125" customWidth="1"/>
    <col min="12" max="12" width="9.42578125" bestFit="1" customWidth="1"/>
    <col min="13" max="13" width="10.28515625" bestFit="1" customWidth="1"/>
    <col min="16" max="19" width="11" customWidth="1"/>
  </cols>
  <sheetData>
    <row r="1" spans="1:19" x14ac:dyDescent="0.2">
      <c r="A1" s="5" t="s">
        <v>15</v>
      </c>
    </row>
    <row r="2" spans="1:19" x14ac:dyDescent="0.2">
      <c r="A2" t="s">
        <v>0</v>
      </c>
    </row>
    <row r="3" spans="1:19" x14ac:dyDescent="0.2">
      <c r="A3" t="s">
        <v>1</v>
      </c>
      <c r="L3" t="s">
        <v>2</v>
      </c>
    </row>
    <row r="4" spans="1:19" x14ac:dyDescent="0.2">
      <c r="B4" s="1" t="s">
        <v>3</v>
      </c>
      <c r="C4" s="1" t="s">
        <v>4</v>
      </c>
      <c r="D4" s="1" t="s">
        <v>5</v>
      </c>
      <c r="E4" s="1" t="s">
        <v>6</v>
      </c>
      <c r="F4" s="1" t="s">
        <v>9</v>
      </c>
      <c r="G4" s="1" t="s">
        <v>10</v>
      </c>
      <c r="H4" s="1" t="s">
        <v>11</v>
      </c>
      <c r="I4" s="1" t="s">
        <v>13</v>
      </c>
      <c r="J4" s="1" t="s">
        <v>14</v>
      </c>
      <c r="L4" s="1" t="s">
        <v>3</v>
      </c>
      <c r="M4" s="1" t="s">
        <v>4</v>
      </c>
      <c r="N4" s="1" t="s">
        <v>5</v>
      </c>
      <c r="O4" s="1" t="s">
        <v>6</v>
      </c>
      <c r="P4" s="1" t="s">
        <v>9</v>
      </c>
      <c r="Q4" s="1" t="s">
        <v>10</v>
      </c>
      <c r="R4" s="1" t="s">
        <v>11</v>
      </c>
      <c r="S4" s="1" t="s">
        <v>13</v>
      </c>
    </row>
    <row r="5" spans="1:19" x14ac:dyDescent="0.2">
      <c r="A5" t="s">
        <v>7</v>
      </c>
      <c r="B5" s="2">
        <v>197280.37400000001</v>
      </c>
      <c r="C5" s="2">
        <v>218551.98</v>
      </c>
      <c r="D5" s="2">
        <v>234979.63800000001</v>
      </c>
      <c r="E5" s="2">
        <v>1075614.496</v>
      </c>
      <c r="F5" s="2">
        <v>94082.13</v>
      </c>
      <c r="G5" s="2">
        <v>32038.673999999999</v>
      </c>
      <c r="H5" s="2">
        <v>756312.93299999996</v>
      </c>
      <c r="I5" s="2">
        <v>84282.482999999993</v>
      </c>
      <c r="J5" s="2">
        <f>SUM(B5:I5)</f>
        <v>2693142.7080000006</v>
      </c>
      <c r="K5" s="2"/>
      <c r="L5" s="2">
        <f>B5</f>
        <v>197280.37400000001</v>
      </c>
      <c r="M5" s="2">
        <f t="shared" ref="M5:S6" si="0">+L5+C5</f>
        <v>415832.35400000005</v>
      </c>
      <c r="N5" s="2">
        <f t="shared" si="0"/>
        <v>650811.99200000009</v>
      </c>
      <c r="O5" s="2">
        <f t="shared" si="0"/>
        <v>1726426.4880000001</v>
      </c>
      <c r="P5" s="2">
        <f t="shared" si="0"/>
        <v>1820508.6180000002</v>
      </c>
      <c r="Q5" s="2">
        <f t="shared" si="0"/>
        <v>1852547.2920000004</v>
      </c>
      <c r="R5" s="2">
        <f t="shared" si="0"/>
        <v>2608860.2250000006</v>
      </c>
      <c r="S5" s="2">
        <f t="shared" si="0"/>
        <v>2693142.7080000006</v>
      </c>
    </row>
    <row r="6" spans="1:19" x14ac:dyDescent="0.2">
      <c r="A6" t="s">
        <v>8</v>
      </c>
      <c r="B6" s="2">
        <v>145576.10399999999</v>
      </c>
      <c r="C6" s="2">
        <v>217009.91399999999</v>
      </c>
      <c r="D6" s="2">
        <v>278567.462</v>
      </c>
      <c r="E6" s="2">
        <v>445894.359</v>
      </c>
      <c r="F6" s="2">
        <v>333061.39299999998</v>
      </c>
      <c r="G6" s="2">
        <v>298626.929</v>
      </c>
      <c r="H6" s="2">
        <v>276177.53899999999</v>
      </c>
      <c r="I6" s="2">
        <v>250170.73199999999</v>
      </c>
      <c r="J6" s="2">
        <f>SUM(B6:I6)</f>
        <v>2245084.4319999996</v>
      </c>
      <c r="K6" s="2"/>
      <c r="L6" s="2">
        <f>B6</f>
        <v>145576.10399999999</v>
      </c>
      <c r="M6" s="2">
        <f t="shared" si="0"/>
        <v>362586.01799999998</v>
      </c>
      <c r="N6" s="2">
        <f t="shared" si="0"/>
        <v>641153.48</v>
      </c>
      <c r="O6" s="2">
        <f t="shared" si="0"/>
        <v>1087047.8389999999</v>
      </c>
      <c r="P6" s="2">
        <f t="shared" si="0"/>
        <v>1420109.2319999998</v>
      </c>
      <c r="Q6" s="2">
        <f t="shared" si="0"/>
        <v>1718736.1609999998</v>
      </c>
      <c r="R6" s="2">
        <f t="shared" si="0"/>
        <v>1994913.6999999997</v>
      </c>
      <c r="S6" s="2">
        <f t="shared" si="0"/>
        <v>2245084.4319999996</v>
      </c>
    </row>
    <row r="7" spans="1:19" x14ac:dyDescent="0.2">
      <c r="A7" t="s">
        <v>12</v>
      </c>
      <c r="B7" s="4">
        <f t="shared" ref="B7:I7" si="1">L7</f>
        <v>73.791478112262695</v>
      </c>
      <c r="C7" s="4">
        <f t="shared" si="1"/>
        <v>87.195239743177837</v>
      </c>
      <c r="D7" s="4">
        <f t="shared" si="1"/>
        <v>98.515929005807251</v>
      </c>
      <c r="E7" s="4">
        <f t="shared" si="1"/>
        <v>62.965196986713515</v>
      </c>
      <c r="F7" s="4">
        <f t="shared" si="1"/>
        <v>78.006180138829734</v>
      </c>
      <c r="G7" s="4">
        <f t="shared" si="1"/>
        <v>92.776911467909756</v>
      </c>
      <c r="H7" s="4">
        <f t="shared" si="1"/>
        <v>76.466867825392953</v>
      </c>
      <c r="I7" s="4">
        <f t="shared" si="1"/>
        <v>83.362995407965556</v>
      </c>
      <c r="J7" s="4"/>
      <c r="K7" s="3"/>
      <c r="L7" s="3">
        <f t="shared" ref="L7:S7" si="2">+L6/L5*100</f>
        <v>73.791478112262695</v>
      </c>
      <c r="M7" s="3">
        <f t="shared" si="2"/>
        <v>87.195239743177837</v>
      </c>
      <c r="N7" s="3">
        <f t="shared" si="2"/>
        <v>98.515929005807251</v>
      </c>
      <c r="O7" s="3">
        <f t="shared" si="2"/>
        <v>62.965196986713515</v>
      </c>
      <c r="P7" s="3">
        <f t="shared" si="2"/>
        <v>78.006180138829734</v>
      </c>
      <c r="Q7" s="3">
        <f t="shared" si="2"/>
        <v>92.776911467909756</v>
      </c>
      <c r="R7" s="3">
        <f t="shared" si="2"/>
        <v>76.466867825392953</v>
      </c>
      <c r="S7" s="3">
        <f t="shared" si="2"/>
        <v>83.362995407965556</v>
      </c>
    </row>
    <row r="19" spans="15:15" x14ac:dyDescent="0.2">
      <c r="O19" s="2"/>
    </row>
  </sheetData>
  <phoneticPr fontId="19" type="noConversion"/>
  <printOptions horizontalCentered="1"/>
  <pageMargins left="0.25" right="0.25" top="1" bottom="0.47" header="0.5" footer="0.5"/>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2020-09-10T06:10:43Z</cp:lastPrinted>
  <dcterms:created xsi:type="dcterms:W3CDTF">2014-06-18T02:22:11Z</dcterms:created>
  <dcterms:modified xsi:type="dcterms:W3CDTF">2020-09-10T06:10:51Z</dcterms:modified>
</cp:coreProperties>
</file>